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02"/>
  <workbookPr showInkAnnotation="0" autoCompressPictures="0"/>
  <bookViews>
    <workbookView xWindow="0" yWindow="0" windowWidth="51200" windowHeight="267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760" i="1" l="1"/>
  <c r="J759" i="1"/>
  <c r="J758" i="1"/>
  <c r="J757" i="1"/>
  <c r="J755" i="1"/>
  <c r="J753" i="1"/>
  <c r="J743" i="1"/>
  <c r="J716" i="1"/>
  <c r="J715" i="1"/>
  <c r="J714" i="1"/>
  <c r="J713" i="1"/>
  <c r="J712" i="1"/>
  <c r="J711" i="1"/>
  <c r="J68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5" i="1"/>
  <c r="J566" i="1"/>
  <c r="J491" i="1"/>
  <c r="J490" i="1"/>
  <c r="J489" i="1"/>
  <c r="J488" i="1"/>
  <c r="J487" i="1"/>
  <c r="J486" i="1"/>
  <c r="J471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4" i="1"/>
  <c r="J393" i="1"/>
  <c r="J392" i="1"/>
  <c r="J391" i="1"/>
  <c r="J390" i="1"/>
  <c r="J389" i="1"/>
  <c r="J388" i="1"/>
  <c r="J387" i="1"/>
  <c r="J386" i="1"/>
  <c r="J385" i="1"/>
  <c r="J384" i="1"/>
  <c r="J315" i="1"/>
  <c r="J314" i="1"/>
  <c r="J313" i="1"/>
  <c r="J312" i="1"/>
  <c r="J311" i="1"/>
  <c r="J310" i="1"/>
  <c r="J309" i="1"/>
  <c r="J308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69" i="1"/>
  <c r="J270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49" i="1"/>
  <c r="J250" i="1"/>
  <c r="J248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0" i="1"/>
  <c r="J231" i="1"/>
  <c r="J232" i="1"/>
  <c r="J223" i="1"/>
  <c r="J222" i="1"/>
  <c r="J221" i="1"/>
  <c r="J220" i="1"/>
  <c r="J217" i="1"/>
  <c r="J215" i="1"/>
  <c r="J213" i="1"/>
  <c r="J210" i="1"/>
  <c r="J208" i="1"/>
  <c r="J207" i="1"/>
  <c r="J206" i="1"/>
  <c r="J205" i="1"/>
  <c r="J204" i="1"/>
  <c r="J224" i="1"/>
  <c r="J203" i="1"/>
  <c r="J202" i="1"/>
  <c r="J201" i="1"/>
  <c r="J200" i="1"/>
  <c r="J199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J167" i="1"/>
  <c r="J166" i="1"/>
  <c r="J165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49" i="1"/>
  <c r="J148" i="1"/>
  <c r="J147" i="1"/>
  <c r="J146" i="1"/>
  <c r="J145" i="1"/>
  <c r="J144" i="1"/>
  <c r="J143" i="1"/>
  <c r="J142" i="1"/>
  <c r="J141" i="1"/>
  <c r="J140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2" i="1"/>
  <c r="J61" i="1"/>
  <c r="J60" i="1"/>
  <c r="J59" i="1"/>
  <c r="J58" i="1"/>
  <c r="J57" i="1"/>
  <c r="J56" i="1"/>
  <c r="J55" i="1"/>
  <c r="J54" i="1"/>
  <c r="J53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7" i="1"/>
  <c r="J6" i="1"/>
  <c r="J5" i="1"/>
  <c r="J4" i="1"/>
</calcChain>
</file>

<file path=xl/sharedStrings.xml><?xml version="1.0" encoding="utf-8"?>
<sst xmlns="http://schemas.openxmlformats.org/spreadsheetml/2006/main" count="1546" uniqueCount="34">
  <si>
    <t>Plant Measurementss to Calculate Above Ground Biomass</t>
  </si>
  <si>
    <t>See 'Transects' for Sp. Con, O2, pH, and stem counts</t>
  </si>
  <si>
    <t>Date</t>
  </si>
  <si>
    <t>Transect</t>
  </si>
  <si>
    <t>Quadrat</t>
  </si>
  <si>
    <t>Species</t>
  </si>
  <si>
    <t>Stem Ht or Seed Stem Ht (cm)</t>
  </si>
  <si>
    <t>CDB (cm)</t>
  </si>
  <si>
    <t># Seeds or Seed Stems</t>
  </si>
  <si>
    <t>Pistillate (btm) length (cm)</t>
  </si>
  <si>
    <t>Pistillate (btm) width (cm)</t>
  </si>
  <si>
    <t>Leaf Lengths (cm)</t>
  </si>
  <si>
    <t># of leaves (Typha only)</t>
  </si>
  <si>
    <t>Longest Leaf (cm; Typha Only)</t>
  </si>
  <si>
    <t>Notes</t>
  </si>
  <si>
    <t xml:space="preserve">Calculated Volume (if necessary) cm^3 </t>
  </si>
  <si>
    <t>Calculated Biomass (g)</t>
  </si>
  <si>
    <t>data book</t>
  </si>
  <si>
    <t>Data book entry order</t>
  </si>
  <si>
    <t>M-1-E</t>
  </si>
  <si>
    <t xml:space="preserve">T. latifolia </t>
  </si>
  <si>
    <t>THATCHED</t>
  </si>
  <si>
    <t>C-2</t>
  </si>
  <si>
    <t>M-4-N</t>
  </si>
  <si>
    <t>S. acutus</t>
  </si>
  <si>
    <t>M-1-W</t>
  </si>
  <si>
    <t>M-4-C</t>
  </si>
  <si>
    <t>M-5</t>
  </si>
  <si>
    <t>S. californicus</t>
  </si>
  <si>
    <t>T. domingensis</t>
  </si>
  <si>
    <t>M-4-S</t>
  </si>
  <si>
    <t>C-1</t>
  </si>
  <si>
    <t>M-2</t>
  </si>
  <si>
    <t>M-3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</si>
</sst>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u/>
      <sz val="12"/>
      <color rgb="FF000000"/>
      <name val="Calibri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85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right"/>
    </xf>
    <xf numFmtId="0" fontId="3" fillId="0" borderId="0" xfId="0" applyFont="1" applyAlignment="1">
      <alignment horizontal="left"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right" wrapText="1"/>
    </xf>
    <xf numFmtId="14" fontId="0" fillId="0" borderId="0" xfId="0" applyNumberFormat="1"/>
    <xf numFmtId="0" fontId="0" fillId="0" borderId="0" xfId="0" applyNumberFormat="1"/>
    <xf numFmtId="0" fontId="0" fillId="0" borderId="0" xfId="0" quotePrefix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28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65"/>
  <sheetViews>
    <sheetView tabSelected="1" topLeftCell="A690" workbookViewId="0">
      <selection activeCell="J761" sqref="J761"/>
    </sheetView>
  </sheetViews>
  <sheetFormatPr baseColWidth="10" defaultRowHeight="15" x14ac:dyDescent="0"/>
  <sheetData>
    <row r="1" spans="1:17">
      <c r="A1" s="11" t="s">
        <v>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"/>
      <c r="Q1" s="1"/>
    </row>
    <row r="2" spans="1:17">
      <c r="A2" s="12" t="s">
        <v>1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2"/>
      <c r="Q2" s="2"/>
    </row>
    <row r="3" spans="1:17" ht="60">
      <c r="A3" s="3" t="s">
        <v>2</v>
      </c>
      <c r="B3" s="4" t="s">
        <v>3</v>
      </c>
      <c r="C3" s="3" t="s">
        <v>4</v>
      </c>
      <c r="D3" s="5" t="s">
        <v>5</v>
      </c>
      <c r="E3" s="6" t="s">
        <v>6</v>
      </c>
      <c r="F3" s="7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6" t="s">
        <v>12</v>
      </c>
      <c r="L3" s="6" t="s">
        <v>13</v>
      </c>
      <c r="M3" s="6" t="s">
        <v>14</v>
      </c>
      <c r="N3" s="6" t="s">
        <v>15</v>
      </c>
      <c r="O3" s="6" t="s">
        <v>16</v>
      </c>
      <c r="P3" s="6" t="s">
        <v>17</v>
      </c>
      <c r="Q3" s="6" t="s">
        <v>18</v>
      </c>
    </row>
    <row r="4" spans="1:17">
      <c r="A4" s="8">
        <v>42083</v>
      </c>
      <c r="B4" t="s">
        <v>19</v>
      </c>
      <c r="C4">
        <v>41</v>
      </c>
      <c r="D4" t="s">
        <v>20</v>
      </c>
      <c r="F4">
        <v>0.94</v>
      </c>
      <c r="J4">
        <f>SUM(24,26,33,36,41,43)</f>
        <v>203</v>
      </c>
      <c r="K4">
        <v>6</v>
      </c>
      <c r="L4">
        <v>43</v>
      </c>
    </row>
    <row r="5" spans="1:17">
      <c r="A5" s="8">
        <v>42083</v>
      </c>
      <c r="B5" t="s">
        <v>19</v>
      </c>
      <c r="C5">
        <v>41</v>
      </c>
      <c r="D5" t="s">
        <v>20</v>
      </c>
      <c r="F5">
        <v>1.43</v>
      </c>
      <c r="J5">
        <f>SUM(41,70,97,99,110)</f>
        <v>417</v>
      </c>
      <c r="K5">
        <v>5</v>
      </c>
      <c r="L5">
        <v>110</v>
      </c>
    </row>
    <row r="6" spans="1:17">
      <c r="A6" s="8">
        <v>42083</v>
      </c>
      <c r="B6" t="s">
        <v>19</v>
      </c>
      <c r="C6">
        <v>41</v>
      </c>
      <c r="D6" t="s">
        <v>20</v>
      </c>
      <c r="F6">
        <v>0.72</v>
      </c>
      <c r="J6">
        <f>SUM(41,55,63)</f>
        <v>159</v>
      </c>
      <c r="K6">
        <v>3</v>
      </c>
      <c r="L6">
        <v>63</v>
      </c>
    </row>
    <row r="7" spans="1:17">
      <c r="A7" s="8">
        <v>42083</v>
      </c>
      <c r="B7" t="s">
        <v>19</v>
      </c>
      <c r="C7">
        <v>41</v>
      </c>
      <c r="D7" t="s">
        <v>20</v>
      </c>
      <c r="F7">
        <v>1.78</v>
      </c>
      <c r="J7">
        <f>SUM(52,100,135,133,148)</f>
        <v>568</v>
      </c>
      <c r="K7">
        <v>5</v>
      </c>
      <c r="L7">
        <v>148</v>
      </c>
    </row>
    <row r="8" spans="1:17">
      <c r="A8" s="8">
        <v>42083</v>
      </c>
      <c r="B8" t="s">
        <v>19</v>
      </c>
      <c r="C8">
        <v>41</v>
      </c>
      <c r="D8" t="s">
        <v>20</v>
      </c>
      <c r="F8">
        <v>0.82</v>
      </c>
      <c r="J8">
        <v>85</v>
      </c>
      <c r="K8">
        <v>2</v>
      </c>
      <c r="L8">
        <v>44</v>
      </c>
    </row>
    <row r="9" spans="1:17">
      <c r="A9" s="8">
        <v>42083</v>
      </c>
      <c r="B9" t="s">
        <v>19</v>
      </c>
      <c r="C9">
        <v>41</v>
      </c>
      <c r="D9" t="s">
        <v>20</v>
      </c>
      <c r="F9">
        <v>0.95</v>
      </c>
      <c r="J9">
        <f>SUM(25,37,40,40)</f>
        <v>142</v>
      </c>
      <c r="K9">
        <v>4</v>
      </c>
      <c r="L9">
        <v>40</v>
      </c>
    </row>
    <row r="10" spans="1:17">
      <c r="A10" s="8">
        <v>42083</v>
      </c>
      <c r="B10" t="s">
        <v>19</v>
      </c>
      <c r="C10">
        <v>41</v>
      </c>
      <c r="D10" t="s">
        <v>20</v>
      </c>
      <c r="F10">
        <v>1.33</v>
      </c>
      <c r="J10">
        <f>SUM(55,101,106,132,146)</f>
        <v>540</v>
      </c>
      <c r="K10">
        <v>5</v>
      </c>
      <c r="L10">
        <v>146</v>
      </c>
    </row>
    <row r="11" spans="1:17">
      <c r="A11" s="8">
        <v>42083</v>
      </c>
      <c r="B11" t="s">
        <v>19</v>
      </c>
      <c r="C11">
        <v>41</v>
      </c>
      <c r="D11" t="s">
        <v>20</v>
      </c>
      <c r="F11">
        <v>0.91</v>
      </c>
      <c r="J11">
        <f>SUM(27,48,62,71)</f>
        <v>208</v>
      </c>
      <c r="K11">
        <v>4</v>
      </c>
      <c r="L11">
        <v>71</v>
      </c>
    </row>
    <row r="12" spans="1:17">
      <c r="A12" s="8">
        <v>42083</v>
      </c>
      <c r="B12" t="s">
        <v>19</v>
      </c>
      <c r="C12">
        <v>41</v>
      </c>
      <c r="D12" t="s">
        <v>20</v>
      </c>
      <c r="F12">
        <v>0.93</v>
      </c>
      <c r="J12">
        <f>SUM(46,70,81)</f>
        <v>197</v>
      </c>
      <c r="K12">
        <v>3</v>
      </c>
      <c r="L12">
        <v>81</v>
      </c>
    </row>
    <row r="13" spans="1:17">
      <c r="A13" s="8">
        <v>42083</v>
      </c>
      <c r="B13" t="s">
        <v>19</v>
      </c>
      <c r="C13">
        <v>41</v>
      </c>
      <c r="D13" t="s">
        <v>20</v>
      </c>
      <c r="F13">
        <v>1.39</v>
      </c>
      <c r="J13">
        <f>SUM(36,59,61)</f>
        <v>156</v>
      </c>
      <c r="K13">
        <v>3</v>
      </c>
      <c r="L13">
        <v>61</v>
      </c>
    </row>
    <row r="14" spans="1:17">
      <c r="A14" s="8">
        <v>42083</v>
      </c>
      <c r="B14" t="s">
        <v>19</v>
      </c>
      <c r="C14">
        <v>41</v>
      </c>
      <c r="D14" t="s">
        <v>20</v>
      </c>
      <c r="F14">
        <v>1.1499999999999999</v>
      </c>
      <c r="J14">
        <f>SUM(68,69,69)</f>
        <v>206</v>
      </c>
      <c r="K14">
        <v>3</v>
      </c>
      <c r="L14">
        <v>69</v>
      </c>
    </row>
    <row r="15" spans="1:17">
      <c r="A15" s="8">
        <v>42083</v>
      </c>
      <c r="B15" t="s">
        <v>19</v>
      </c>
      <c r="C15">
        <v>41</v>
      </c>
      <c r="D15" t="s">
        <v>20</v>
      </c>
      <c r="F15">
        <v>1.8</v>
      </c>
      <c r="J15">
        <f>SUM(78,82,120,145,165,187)</f>
        <v>777</v>
      </c>
      <c r="K15">
        <v>6</v>
      </c>
      <c r="L15">
        <v>187</v>
      </c>
    </row>
    <row r="16" spans="1:17">
      <c r="A16" s="8">
        <v>42083</v>
      </c>
      <c r="B16" t="s">
        <v>19</v>
      </c>
      <c r="C16">
        <v>41</v>
      </c>
      <c r="D16" t="s">
        <v>20</v>
      </c>
      <c r="F16">
        <v>1.55</v>
      </c>
      <c r="J16">
        <f>SUM(77,96,99,128,138)</f>
        <v>538</v>
      </c>
      <c r="K16">
        <v>5</v>
      </c>
      <c r="L16">
        <v>138</v>
      </c>
    </row>
    <row r="17" spans="1:12">
      <c r="A17" s="8">
        <v>42083</v>
      </c>
      <c r="B17" t="s">
        <v>19</v>
      </c>
      <c r="C17">
        <v>41</v>
      </c>
      <c r="D17" t="s">
        <v>20</v>
      </c>
      <c r="F17">
        <v>0.8</v>
      </c>
      <c r="J17">
        <f>SUM(71,110,113)</f>
        <v>294</v>
      </c>
      <c r="K17">
        <v>3</v>
      </c>
      <c r="L17">
        <v>113</v>
      </c>
    </row>
    <row r="18" spans="1:12">
      <c r="A18" s="8">
        <v>42083</v>
      </c>
      <c r="B18" t="s">
        <v>19</v>
      </c>
      <c r="C18">
        <v>41</v>
      </c>
      <c r="D18" t="s">
        <v>20</v>
      </c>
      <c r="F18">
        <v>0.66</v>
      </c>
      <c r="J18">
        <f>SUM(20,27,29)</f>
        <v>76</v>
      </c>
      <c r="K18">
        <v>3</v>
      </c>
      <c r="L18">
        <v>29</v>
      </c>
    </row>
    <row r="19" spans="1:12">
      <c r="A19" s="8">
        <v>42083</v>
      </c>
      <c r="B19" t="s">
        <v>19</v>
      </c>
      <c r="C19">
        <v>41</v>
      </c>
      <c r="D19" t="s">
        <v>20</v>
      </c>
      <c r="F19">
        <v>1.08</v>
      </c>
      <c r="J19">
        <f>SUM(33,29,35)</f>
        <v>97</v>
      </c>
      <c r="K19">
        <v>3</v>
      </c>
      <c r="L19">
        <v>35</v>
      </c>
    </row>
    <row r="20" spans="1:12">
      <c r="A20" s="8">
        <v>42083</v>
      </c>
      <c r="B20" t="s">
        <v>19</v>
      </c>
      <c r="C20">
        <v>41</v>
      </c>
      <c r="D20" t="s">
        <v>20</v>
      </c>
      <c r="F20">
        <v>0.87</v>
      </c>
      <c r="J20">
        <f>SUM(37,30,30)</f>
        <v>97</v>
      </c>
      <c r="K20">
        <v>3</v>
      </c>
      <c r="L20">
        <v>37</v>
      </c>
    </row>
    <row r="21" spans="1:12">
      <c r="A21" s="8">
        <v>42083</v>
      </c>
      <c r="B21" t="s">
        <v>19</v>
      </c>
      <c r="C21">
        <v>41</v>
      </c>
      <c r="D21" t="s">
        <v>20</v>
      </c>
      <c r="F21">
        <v>1.1299999999999999</v>
      </c>
      <c r="J21">
        <f>SUM(68,86,115,124)</f>
        <v>393</v>
      </c>
      <c r="K21">
        <v>4</v>
      </c>
      <c r="L21">
        <v>124</v>
      </c>
    </row>
    <row r="22" spans="1:12">
      <c r="A22" s="8">
        <v>42083</v>
      </c>
      <c r="B22" t="s">
        <v>19</v>
      </c>
      <c r="C22">
        <v>41</v>
      </c>
      <c r="D22" t="s">
        <v>20</v>
      </c>
      <c r="F22">
        <v>1.1100000000000001</v>
      </c>
      <c r="J22">
        <f>SUM(34,43,47,50)</f>
        <v>174</v>
      </c>
      <c r="K22">
        <v>4</v>
      </c>
      <c r="L22">
        <v>50</v>
      </c>
    </row>
    <row r="23" spans="1:12">
      <c r="A23" s="8">
        <v>42083</v>
      </c>
      <c r="B23" t="s">
        <v>19</v>
      </c>
      <c r="C23">
        <v>29</v>
      </c>
      <c r="D23" t="s">
        <v>20</v>
      </c>
      <c r="F23">
        <v>1.05</v>
      </c>
      <c r="J23">
        <f>SUM(70,77,104,105)</f>
        <v>356</v>
      </c>
      <c r="K23">
        <v>4</v>
      </c>
      <c r="L23">
        <v>105</v>
      </c>
    </row>
    <row r="24" spans="1:12">
      <c r="A24" s="8">
        <v>42083</v>
      </c>
      <c r="B24" t="s">
        <v>19</v>
      </c>
      <c r="C24">
        <v>29</v>
      </c>
      <c r="D24" t="s">
        <v>20</v>
      </c>
      <c r="F24">
        <v>1.88</v>
      </c>
      <c r="J24">
        <f>SUM(56,94,113,140,144,159)</f>
        <v>706</v>
      </c>
      <c r="K24">
        <v>6</v>
      </c>
      <c r="L24">
        <v>159</v>
      </c>
    </row>
    <row r="25" spans="1:12">
      <c r="A25" s="8">
        <v>42083</v>
      </c>
      <c r="B25" t="s">
        <v>19</v>
      </c>
      <c r="C25">
        <v>29</v>
      </c>
      <c r="D25" t="s">
        <v>20</v>
      </c>
      <c r="F25">
        <v>2.81</v>
      </c>
      <c r="J25">
        <f>SUM(118,130,146,154,165,174)</f>
        <v>887</v>
      </c>
      <c r="K25">
        <v>6</v>
      </c>
      <c r="L25">
        <v>174</v>
      </c>
    </row>
    <row r="26" spans="1:12">
      <c r="A26" s="8">
        <v>42083</v>
      </c>
      <c r="B26" t="s">
        <v>19</v>
      </c>
      <c r="C26">
        <v>29</v>
      </c>
      <c r="D26" t="s">
        <v>20</v>
      </c>
      <c r="F26">
        <v>1.49</v>
      </c>
      <c r="J26">
        <f>SUM(49,65,72)</f>
        <v>186</v>
      </c>
      <c r="K26">
        <v>3</v>
      </c>
      <c r="L26">
        <v>72</v>
      </c>
    </row>
    <row r="27" spans="1:12">
      <c r="A27" s="8">
        <v>42083</v>
      </c>
      <c r="B27" t="s">
        <v>19</v>
      </c>
      <c r="C27">
        <v>29</v>
      </c>
      <c r="D27" t="s">
        <v>20</v>
      </c>
      <c r="F27">
        <v>1.66</v>
      </c>
      <c r="J27">
        <f>SUM(85,96,110)</f>
        <v>291</v>
      </c>
      <c r="K27">
        <v>3</v>
      </c>
      <c r="L27">
        <v>110</v>
      </c>
    </row>
    <row r="28" spans="1:12">
      <c r="A28" s="8">
        <v>42083</v>
      </c>
      <c r="B28" t="s">
        <v>19</v>
      </c>
      <c r="C28">
        <v>29</v>
      </c>
      <c r="D28" t="s">
        <v>20</v>
      </c>
      <c r="F28">
        <v>0.9</v>
      </c>
      <c r="J28">
        <f>SUM(17,39,74,92,104)</f>
        <v>326</v>
      </c>
      <c r="K28">
        <v>5</v>
      </c>
      <c r="L28">
        <v>104</v>
      </c>
    </row>
    <row r="29" spans="1:12">
      <c r="A29" s="8">
        <v>42083</v>
      </c>
      <c r="B29" t="s">
        <v>19</v>
      </c>
      <c r="C29">
        <v>29</v>
      </c>
      <c r="D29" t="s">
        <v>20</v>
      </c>
      <c r="F29">
        <v>1.04</v>
      </c>
      <c r="J29">
        <f>SUM(49,58,78,79)</f>
        <v>264</v>
      </c>
      <c r="K29">
        <v>4</v>
      </c>
      <c r="L29">
        <v>79</v>
      </c>
    </row>
    <row r="30" spans="1:12">
      <c r="A30" s="8">
        <v>42083</v>
      </c>
      <c r="B30" t="s">
        <v>19</v>
      </c>
      <c r="C30">
        <v>29</v>
      </c>
      <c r="D30" t="s">
        <v>20</v>
      </c>
      <c r="F30">
        <v>1.79</v>
      </c>
      <c r="J30">
        <f>SUM(34,68,87,127,132,147,164)</f>
        <v>759</v>
      </c>
      <c r="K30">
        <v>1</v>
      </c>
      <c r="L30">
        <v>164</v>
      </c>
    </row>
    <row r="31" spans="1:12">
      <c r="A31" s="8">
        <v>42083</v>
      </c>
      <c r="B31" t="s">
        <v>19</v>
      </c>
      <c r="C31">
        <v>29</v>
      </c>
      <c r="D31" t="s">
        <v>20</v>
      </c>
      <c r="F31">
        <v>1.21</v>
      </c>
      <c r="J31">
        <f>SUM(32,50,65,87,111,121)</f>
        <v>466</v>
      </c>
      <c r="K31">
        <v>6</v>
      </c>
      <c r="L31">
        <v>121</v>
      </c>
    </row>
    <row r="32" spans="1:12">
      <c r="A32" s="8">
        <v>42083</v>
      </c>
      <c r="B32" t="s">
        <v>19</v>
      </c>
      <c r="C32">
        <v>29</v>
      </c>
      <c r="D32" t="s">
        <v>20</v>
      </c>
      <c r="F32">
        <v>1.73</v>
      </c>
      <c r="J32">
        <f>SUM(69,78,103,113)</f>
        <v>363</v>
      </c>
      <c r="K32">
        <v>4</v>
      </c>
      <c r="L32">
        <v>113</v>
      </c>
    </row>
    <row r="33" spans="1:12">
      <c r="A33" s="8">
        <v>42083</v>
      </c>
      <c r="B33" t="s">
        <v>19</v>
      </c>
      <c r="C33">
        <v>29</v>
      </c>
      <c r="D33" t="s">
        <v>20</v>
      </c>
      <c r="F33">
        <v>1.85</v>
      </c>
      <c r="J33">
        <f>SUM(28,46,58,69)</f>
        <v>201</v>
      </c>
      <c r="K33">
        <v>4</v>
      </c>
      <c r="L33">
        <v>69</v>
      </c>
    </row>
    <row r="34" spans="1:12">
      <c r="A34" s="8">
        <v>42083</v>
      </c>
      <c r="B34" t="s">
        <v>19</v>
      </c>
      <c r="C34">
        <v>29</v>
      </c>
      <c r="D34" t="s">
        <v>20</v>
      </c>
      <c r="F34">
        <v>1.56</v>
      </c>
      <c r="J34">
        <f>SUM(55,59,84,106,107)</f>
        <v>411</v>
      </c>
      <c r="K34">
        <v>5</v>
      </c>
      <c r="L34">
        <v>107</v>
      </c>
    </row>
    <row r="35" spans="1:12">
      <c r="A35" s="8">
        <v>42083</v>
      </c>
      <c r="B35" t="s">
        <v>19</v>
      </c>
      <c r="C35">
        <v>29</v>
      </c>
      <c r="D35" t="s">
        <v>20</v>
      </c>
      <c r="F35">
        <v>1.51</v>
      </c>
      <c r="J35">
        <f>SUM(40,46,49,49)</f>
        <v>184</v>
      </c>
      <c r="K35">
        <v>4</v>
      </c>
      <c r="L35">
        <v>49</v>
      </c>
    </row>
    <row r="36" spans="1:12">
      <c r="A36" s="8">
        <v>42083</v>
      </c>
      <c r="B36" t="s">
        <v>19</v>
      </c>
      <c r="C36">
        <v>29</v>
      </c>
      <c r="D36" t="s">
        <v>20</v>
      </c>
      <c r="F36">
        <v>1.66</v>
      </c>
      <c r="J36">
        <f>SUM(45,52,75,75,78)</f>
        <v>325</v>
      </c>
      <c r="K36">
        <v>5</v>
      </c>
      <c r="L36">
        <v>78</v>
      </c>
    </row>
    <row r="37" spans="1:12">
      <c r="A37" s="8">
        <v>42083</v>
      </c>
      <c r="B37" t="s">
        <v>19</v>
      </c>
      <c r="C37">
        <v>29</v>
      </c>
      <c r="D37" t="s">
        <v>20</v>
      </c>
      <c r="F37">
        <v>3.37</v>
      </c>
      <c r="J37">
        <f>SUM(197,204,241,253,261)</f>
        <v>1156</v>
      </c>
      <c r="K37">
        <v>5</v>
      </c>
      <c r="L37">
        <v>261</v>
      </c>
    </row>
    <row r="38" spans="1:12">
      <c r="A38" s="8">
        <v>42083</v>
      </c>
      <c r="B38" t="s">
        <v>19</v>
      </c>
      <c r="C38">
        <v>29</v>
      </c>
      <c r="D38" t="s">
        <v>20</v>
      </c>
      <c r="F38">
        <v>1.36</v>
      </c>
      <c r="J38">
        <f>SUM(64,80,105,115,133)</f>
        <v>497</v>
      </c>
      <c r="K38">
        <v>5</v>
      </c>
      <c r="L38">
        <v>133</v>
      </c>
    </row>
    <row r="39" spans="1:12">
      <c r="A39" s="8">
        <v>42083</v>
      </c>
      <c r="B39" t="s">
        <v>19</v>
      </c>
      <c r="C39">
        <v>29</v>
      </c>
      <c r="D39" t="s">
        <v>20</v>
      </c>
      <c r="F39">
        <v>0.7</v>
      </c>
      <c r="J39">
        <f>SUM(17,41,52,59)</f>
        <v>169</v>
      </c>
      <c r="K39">
        <v>4</v>
      </c>
      <c r="L39">
        <v>59</v>
      </c>
    </row>
    <row r="40" spans="1:12">
      <c r="A40" s="8">
        <v>42083</v>
      </c>
      <c r="B40" t="s">
        <v>19</v>
      </c>
      <c r="C40">
        <v>29</v>
      </c>
      <c r="D40" t="s">
        <v>20</v>
      </c>
      <c r="F40">
        <v>1.21</v>
      </c>
      <c r="J40">
        <f>SUM(41,65,91,102)</f>
        <v>299</v>
      </c>
      <c r="K40">
        <v>4</v>
      </c>
      <c r="L40">
        <v>102</v>
      </c>
    </row>
    <row r="41" spans="1:12">
      <c r="A41" s="8">
        <v>42083</v>
      </c>
      <c r="B41" t="s">
        <v>19</v>
      </c>
      <c r="C41">
        <v>29</v>
      </c>
      <c r="D41" t="s">
        <v>20</v>
      </c>
      <c r="F41">
        <v>1.69</v>
      </c>
      <c r="J41">
        <f>SUM(74,85,107,133,150,168,173)</f>
        <v>890</v>
      </c>
      <c r="K41">
        <v>7</v>
      </c>
      <c r="L41">
        <v>173</v>
      </c>
    </row>
    <row r="42" spans="1:12">
      <c r="A42" s="8">
        <v>42083</v>
      </c>
      <c r="B42" t="s">
        <v>19</v>
      </c>
      <c r="C42">
        <v>29</v>
      </c>
      <c r="D42" t="s">
        <v>20</v>
      </c>
      <c r="F42">
        <v>2.2799999999999998</v>
      </c>
      <c r="J42">
        <f>SUM(109,124,130,189,197,224,233)</f>
        <v>1206</v>
      </c>
      <c r="K42">
        <v>7</v>
      </c>
      <c r="L42">
        <v>233</v>
      </c>
    </row>
    <row r="43" spans="1:12">
      <c r="A43" s="8">
        <v>42083</v>
      </c>
      <c r="B43" t="s">
        <v>19</v>
      </c>
      <c r="C43">
        <v>23</v>
      </c>
      <c r="D43" t="s">
        <v>20</v>
      </c>
      <c r="F43">
        <v>0.66</v>
      </c>
      <c r="J43">
        <f>SUM(58)</f>
        <v>58</v>
      </c>
      <c r="K43">
        <v>2</v>
      </c>
      <c r="L43">
        <v>30</v>
      </c>
    </row>
    <row r="44" spans="1:12">
      <c r="A44" s="8">
        <v>42083</v>
      </c>
      <c r="B44" t="s">
        <v>19</v>
      </c>
      <c r="C44">
        <v>23</v>
      </c>
      <c r="D44" t="s">
        <v>20</v>
      </c>
      <c r="F44">
        <v>0.94</v>
      </c>
      <c r="J44">
        <f>SUM(35,42,45)</f>
        <v>122</v>
      </c>
      <c r="K44">
        <v>3</v>
      </c>
      <c r="L44">
        <v>45</v>
      </c>
    </row>
    <row r="45" spans="1:12">
      <c r="A45" s="8">
        <v>42083</v>
      </c>
      <c r="B45" t="s">
        <v>19</v>
      </c>
      <c r="C45">
        <v>23</v>
      </c>
      <c r="D45" t="s">
        <v>20</v>
      </c>
      <c r="F45">
        <v>1.55</v>
      </c>
      <c r="J45">
        <f>SUM(23,49,49,50)</f>
        <v>171</v>
      </c>
      <c r="K45">
        <v>4</v>
      </c>
      <c r="L45">
        <v>50</v>
      </c>
    </row>
    <row r="46" spans="1:12">
      <c r="A46" s="8">
        <v>42083</v>
      </c>
      <c r="B46" t="s">
        <v>19</v>
      </c>
      <c r="C46">
        <v>23</v>
      </c>
      <c r="D46" t="s">
        <v>20</v>
      </c>
      <c r="F46">
        <v>1.1000000000000001</v>
      </c>
      <c r="J46">
        <f>SUM(22,39,40,51)</f>
        <v>152</v>
      </c>
      <c r="K46">
        <v>4</v>
      </c>
      <c r="L46">
        <v>51</v>
      </c>
    </row>
    <row r="47" spans="1:12">
      <c r="A47" s="8">
        <v>42083</v>
      </c>
      <c r="B47" t="s">
        <v>19</v>
      </c>
      <c r="C47">
        <v>23</v>
      </c>
      <c r="D47" t="s">
        <v>20</v>
      </c>
      <c r="F47">
        <v>1.28</v>
      </c>
      <c r="J47">
        <f>SUM(45,72,81,85)</f>
        <v>283</v>
      </c>
      <c r="K47">
        <v>4</v>
      </c>
      <c r="L47">
        <v>85</v>
      </c>
    </row>
    <row r="48" spans="1:12">
      <c r="A48" s="8">
        <v>42083</v>
      </c>
      <c r="B48" t="s">
        <v>19</v>
      </c>
      <c r="C48">
        <v>23</v>
      </c>
      <c r="D48" t="s">
        <v>20</v>
      </c>
      <c r="F48">
        <v>1.1499999999999999</v>
      </c>
      <c r="J48">
        <f>SUM(21,36,50,75,75)</f>
        <v>257</v>
      </c>
      <c r="K48">
        <v>5</v>
      </c>
      <c r="L48">
        <v>75</v>
      </c>
    </row>
    <row r="49" spans="1:13">
      <c r="A49" s="8">
        <v>42083</v>
      </c>
      <c r="B49" t="s">
        <v>19</v>
      </c>
      <c r="C49">
        <v>23</v>
      </c>
      <c r="D49" t="s">
        <v>20</v>
      </c>
      <c r="F49">
        <v>1.1499999999999999</v>
      </c>
      <c r="J49">
        <f>SUM(45,55,55)</f>
        <v>155</v>
      </c>
      <c r="K49">
        <v>3</v>
      </c>
      <c r="L49">
        <v>55</v>
      </c>
    </row>
    <row r="50" spans="1:13">
      <c r="A50" s="8">
        <v>42083</v>
      </c>
      <c r="B50" t="s">
        <v>19</v>
      </c>
      <c r="C50">
        <v>23</v>
      </c>
      <c r="D50" t="s">
        <v>20</v>
      </c>
      <c r="F50">
        <v>0.92</v>
      </c>
      <c r="J50">
        <f>SUM(15,15,30,37,42)</f>
        <v>139</v>
      </c>
      <c r="K50">
        <v>5</v>
      </c>
      <c r="L50">
        <v>42</v>
      </c>
    </row>
    <row r="51" spans="1:13">
      <c r="A51" s="8">
        <v>42083</v>
      </c>
      <c r="B51" t="s">
        <v>19</v>
      </c>
      <c r="C51">
        <v>23</v>
      </c>
      <c r="D51" s="3" t="s">
        <v>24</v>
      </c>
      <c r="E51">
        <v>53</v>
      </c>
      <c r="F51">
        <v>0.68</v>
      </c>
    </row>
    <row r="52" spans="1:13">
      <c r="A52" s="8">
        <v>42083</v>
      </c>
      <c r="B52" t="s">
        <v>19</v>
      </c>
      <c r="C52">
        <v>23</v>
      </c>
      <c r="D52" s="3" t="s">
        <v>24</v>
      </c>
      <c r="E52">
        <v>39</v>
      </c>
      <c r="F52">
        <v>0.74</v>
      </c>
    </row>
    <row r="53" spans="1:13">
      <c r="A53" s="8">
        <v>42083</v>
      </c>
      <c r="B53" t="s">
        <v>19</v>
      </c>
      <c r="C53">
        <v>23</v>
      </c>
      <c r="D53" t="s">
        <v>20</v>
      </c>
      <c r="F53">
        <v>1.1499999999999999</v>
      </c>
      <c r="J53">
        <f>SUM(24,50,61,73)</f>
        <v>208</v>
      </c>
      <c r="K53">
        <v>4</v>
      </c>
      <c r="L53">
        <v>73</v>
      </c>
    </row>
    <row r="54" spans="1:13">
      <c r="A54" s="8">
        <v>42083</v>
      </c>
      <c r="B54" t="s">
        <v>19</v>
      </c>
      <c r="C54">
        <v>23</v>
      </c>
      <c r="D54" t="s">
        <v>20</v>
      </c>
      <c r="F54">
        <v>0.51</v>
      </c>
      <c r="J54">
        <f>SUM(29,35,34)</f>
        <v>98</v>
      </c>
      <c r="K54">
        <v>3</v>
      </c>
      <c r="L54">
        <v>35</v>
      </c>
    </row>
    <row r="55" spans="1:13">
      <c r="A55" s="8">
        <v>42083</v>
      </c>
      <c r="B55" t="s">
        <v>19</v>
      </c>
      <c r="C55">
        <v>23</v>
      </c>
      <c r="D55" t="s">
        <v>20</v>
      </c>
      <c r="F55">
        <v>1.38</v>
      </c>
      <c r="J55">
        <f>SUM(25,40)</f>
        <v>65</v>
      </c>
      <c r="K55">
        <v>2</v>
      </c>
      <c r="L55">
        <v>40</v>
      </c>
    </row>
    <row r="56" spans="1:13">
      <c r="A56" s="8">
        <v>42083</v>
      </c>
      <c r="B56" t="s">
        <v>19</v>
      </c>
      <c r="C56">
        <v>23</v>
      </c>
      <c r="D56" t="s">
        <v>20</v>
      </c>
      <c r="F56">
        <v>1.21</v>
      </c>
      <c r="J56">
        <f>SUM(43,75,94,113,129)</f>
        <v>454</v>
      </c>
      <c r="K56">
        <v>5</v>
      </c>
      <c r="L56">
        <v>129</v>
      </c>
    </row>
    <row r="57" spans="1:13">
      <c r="A57" s="8">
        <v>42083</v>
      </c>
      <c r="B57" t="s">
        <v>19</v>
      </c>
      <c r="C57">
        <v>23</v>
      </c>
      <c r="D57" t="s">
        <v>20</v>
      </c>
      <c r="F57">
        <v>1.21</v>
      </c>
      <c r="J57">
        <f>SUM(27,34,62,78,70)</f>
        <v>271</v>
      </c>
      <c r="K57">
        <v>5</v>
      </c>
      <c r="L57">
        <v>78</v>
      </c>
    </row>
    <row r="58" spans="1:13">
      <c r="A58" s="8">
        <v>42083</v>
      </c>
      <c r="B58" t="s">
        <v>19</v>
      </c>
      <c r="C58">
        <v>23</v>
      </c>
      <c r="D58" t="s">
        <v>20</v>
      </c>
      <c r="F58">
        <v>1.1100000000000001</v>
      </c>
      <c r="J58">
        <f>SUM(56,70,95,96,113)</f>
        <v>430</v>
      </c>
      <c r="K58">
        <v>5</v>
      </c>
      <c r="L58">
        <v>113</v>
      </c>
    </row>
    <row r="59" spans="1:13">
      <c r="A59" s="8">
        <v>42083</v>
      </c>
      <c r="B59" t="s">
        <v>19</v>
      </c>
      <c r="C59">
        <v>23</v>
      </c>
      <c r="D59" t="s">
        <v>20</v>
      </c>
      <c r="F59">
        <v>2.48</v>
      </c>
      <c r="J59">
        <f>SUM(40,77,25,26,51)</f>
        <v>219</v>
      </c>
      <c r="K59">
        <v>5</v>
      </c>
      <c r="L59">
        <v>77</v>
      </c>
    </row>
    <row r="60" spans="1:13">
      <c r="A60" s="8">
        <v>42083</v>
      </c>
      <c r="B60" t="s">
        <v>19</v>
      </c>
      <c r="C60">
        <v>23</v>
      </c>
      <c r="D60" t="s">
        <v>20</v>
      </c>
      <c r="F60">
        <v>1.1200000000000001</v>
      </c>
      <c r="J60">
        <f>SUM(42,46,71,83,92)</f>
        <v>334</v>
      </c>
      <c r="K60">
        <v>5</v>
      </c>
      <c r="L60">
        <v>92</v>
      </c>
    </row>
    <row r="61" spans="1:13">
      <c r="A61" s="8">
        <v>42083</v>
      </c>
      <c r="B61" t="s">
        <v>19</v>
      </c>
      <c r="C61">
        <v>22</v>
      </c>
      <c r="D61" t="s">
        <v>20</v>
      </c>
      <c r="F61">
        <v>1.55</v>
      </c>
      <c r="J61">
        <f>SUM(50,66,93,94,114,116)</f>
        <v>533</v>
      </c>
      <c r="K61">
        <v>6</v>
      </c>
      <c r="L61">
        <v>116</v>
      </c>
    </row>
    <row r="62" spans="1:13">
      <c r="A62" s="8">
        <v>42083</v>
      </c>
      <c r="B62" t="s">
        <v>19</v>
      </c>
      <c r="C62">
        <v>22</v>
      </c>
      <c r="D62" t="s">
        <v>20</v>
      </c>
      <c r="F62">
        <v>2</v>
      </c>
      <c r="J62">
        <f>SUM(66,90,115,115,141,145)</f>
        <v>672</v>
      </c>
      <c r="K62">
        <v>6</v>
      </c>
      <c r="L62">
        <v>145</v>
      </c>
    </row>
    <row r="63" spans="1:13">
      <c r="A63" s="8">
        <v>42083</v>
      </c>
      <c r="B63" t="s">
        <v>19</v>
      </c>
      <c r="C63">
        <v>22</v>
      </c>
      <c r="D63" t="s">
        <v>20</v>
      </c>
      <c r="F63">
        <v>0.76</v>
      </c>
      <c r="J63">
        <v>50</v>
      </c>
      <c r="K63">
        <v>2</v>
      </c>
      <c r="L63">
        <v>28</v>
      </c>
    </row>
    <row r="64" spans="1:13">
      <c r="A64" s="8">
        <v>42083</v>
      </c>
      <c r="B64" t="s">
        <v>19</v>
      </c>
      <c r="C64">
        <v>4</v>
      </c>
      <c r="D64" t="s">
        <v>20</v>
      </c>
      <c r="M64" t="s">
        <v>21</v>
      </c>
    </row>
    <row r="65" spans="1:12">
      <c r="A65" s="8">
        <v>42083</v>
      </c>
      <c r="B65" t="s">
        <v>22</v>
      </c>
      <c r="C65">
        <v>40</v>
      </c>
      <c r="D65" t="s">
        <v>20</v>
      </c>
      <c r="F65">
        <v>1.06</v>
      </c>
      <c r="J65">
        <f>SUM(51,57,72,93,100,102)</f>
        <v>475</v>
      </c>
      <c r="K65">
        <v>6</v>
      </c>
      <c r="L65">
        <v>102</v>
      </c>
    </row>
    <row r="66" spans="1:12">
      <c r="A66" s="8">
        <v>42083</v>
      </c>
      <c r="B66" t="s">
        <v>22</v>
      </c>
      <c r="C66">
        <v>40</v>
      </c>
      <c r="D66" t="s">
        <v>20</v>
      </c>
      <c r="F66">
        <v>1.57</v>
      </c>
      <c r="J66">
        <f>SUM(66,67,68,95,109,104)</f>
        <v>509</v>
      </c>
      <c r="K66">
        <v>6</v>
      </c>
      <c r="L66">
        <v>109</v>
      </c>
    </row>
    <row r="67" spans="1:12">
      <c r="A67" s="8">
        <v>42083</v>
      </c>
      <c r="B67" t="s">
        <v>22</v>
      </c>
      <c r="C67">
        <v>40</v>
      </c>
      <c r="D67" t="s">
        <v>20</v>
      </c>
      <c r="F67">
        <v>1.56</v>
      </c>
      <c r="J67">
        <f>SUM(45,51,74,88,94)</f>
        <v>352</v>
      </c>
      <c r="K67">
        <v>5</v>
      </c>
      <c r="L67">
        <v>94</v>
      </c>
    </row>
    <row r="68" spans="1:12">
      <c r="A68" s="8">
        <v>42083</v>
      </c>
      <c r="B68" t="s">
        <v>22</v>
      </c>
      <c r="C68">
        <v>40</v>
      </c>
      <c r="D68" t="s">
        <v>20</v>
      </c>
      <c r="F68">
        <v>0.55000000000000004</v>
      </c>
      <c r="J68">
        <f>SUM(28,42,50)</f>
        <v>120</v>
      </c>
      <c r="K68">
        <v>3</v>
      </c>
      <c r="L68">
        <v>50</v>
      </c>
    </row>
    <row r="69" spans="1:12">
      <c r="A69" s="8">
        <v>42083</v>
      </c>
      <c r="B69" t="s">
        <v>22</v>
      </c>
      <c r="C69">
        <v>40</v>
      </c>
      <c r="D69" t="s">
        <v>20</v>
      </c>
      <c r="F69">
        <v>1.38</v>
      </c>
      <c r="J69">
        <f>SUM(51,86,88,115,116)</f>
        <v>456</v>
      </c>
      <c r="K69">
        <v>5</v>
      </c>
      <c r="L69">
        <v>116</v>
      </c>
    </row>
    <row r="70" spans="1:12">
      <c r="A70" s="8">
        <v>42083</v>
      </c>
      <c r="B70" t="s">
        <v>22</v>
      </c>
      <c r="C70">
        <v>40</v>
      </c>
      <c r="D70" t="s">
        <v>20</v>
      </c>
      <c r="F70">
        <v>1.43</v>
      </c>
      <c r="J70">
        <f>SUM(34,42,68,79,104,116)</f>
        <v>443</v>
      </c>
      <c r="K70">
        <v>6</v>
      </c>
      <c r="L70">
        <v>116</v>
      </c>
    </row>
    <row r="71" spans="1:12">
      <c r="A71" s="8">
        <v>42083</v>
      </c>
      <c r="B71" t="s">
        <v>22</v>
      </c>
      <c r="C71">
        <v>40</v>
      </c>
      <c r="D71" t="s">
        <v>20</v>
      </c>
      <c r="F71">
        <v>1.18</v>
      </c>
      <c r="J71">
        <f>SUM(43,56,51)</f>
        <v>150</v>
      </c>
      <c r="K71">
        <v>3</v>
      </c>
      <c r="L71">
        <v>56</v>
      </c>
    </row>
    <row r="72" spans="1:12">
      <c r="A72" s="8">
        <v>42083</v>
      </c>
      <c r="B72" t="s">
        <v>22</v>
      </c>
      <c r="C72">
        <v>40</v>
      </c>
      <c r="D72" t="s">
        <v>20</v>
      </c>
      <c r="F72">
        <v>0.74</v>
      </c>
      <c r="J72">
        <f>SUM(30,43,47)</f>
        <v>120</v>
      </c>
      <c r="K72">
        <v>3</v>
      </c>
      <c r="L72">
        <v>47</v>
      </c>
    </row>
    <row r="73" spans="1:12">
      <c r="A73" s="8">
        <v>42083</v>
      </c>
      <c r="B73" t="s">
        <v>22</v>
      </c>
      <c r="C73">
        <v>37</v>
      </c>
      <c r="D73" t="s">
        <v>20</v>
      </c>
      <c r="F73">
        <v>1.1399999999999999</v>
      </c>
      <c r="J73">
        <f>SUM(21,52,52,63)</f>
        <v>188</v>
      </c>
      <c r="K73">
        <v>4</v>
      </c>
      <c r="L73">
        <v>63</v>
      </c>
    </row>
    <row r="74" spans="1:12">
      <c r="A74" s="8">
        <v>42083</v>
      </c>
      <c r="B74" t="s">
        <v>22</v>
      </c>
      <c r="C74">
        <v>37</v>
      </c>
      <c r="D74" t="s">
        <v>20</v>
      </c>
      <c r="F74">
        <v>1.68</v>
      </c>
      <c r="J74">
        <f>SUM(41,39,52,66,81,90)</f>
        <v>369</v>
      </c>
      <c r="K74">
        <v>6</v>
      </c>
      <c r="L74">
        <v>90</v>
      </c>
    </row>
    <row r="75" spans="1:12">
      <c r="A75" s="8">
        <v>42083</v>
      </c>
      <c r="B75" t="s">
        <v>22</v>
      </c>
      <c r="C75">
        <v>37</v>
      </c>
      <c r="D75" t="s">
        <v>20</v>
      </c>
      <c r="F75">
        <v>1.1399999999999999</v>
      </c>
      <c r="J75">
        <f>SUM(21,50,51,71,78)</f>
        <v>271</v>
      </c>
      <c r="K75">
        <v>5</v>
      </c>
      <c r="L75">
        <v>78</v>
      </c>
    </row>
    <row r="76" spans="1:12">
      <c r="A76" s="8">
        <v>42083</v>
      </c>
      <c r="B76" t="s">
        <v>22</v>
      </c>
      <c r="C76">
        <v>37</v>
      </c>
      <c r="D76" t="s">
        <v>20</v>
      </c>
      <c r="F76">
        <v>0.88</v>
      </c>
      <c r="J76">
        <f>SUM(34,46,60,65,71)</f>
        <v>276</v>
      </c>
      <c r="K76">
        <v>5</v>
      </c>
      <c r="L76">
        <v>71</v>
      </c>
    </row>
    <row r="77" spans="1:12">
      <c r="A77" s="8">
        <v>42083</v>
      </c>
      <c r="B77" t="s">
        <v>22</v>
      </c>
      <c r="C77">
        <v>37</v>
      </c>
      <c r="D77" t="s">
        <v>20</v>
      </c>
      <c r="F77">
        <v>3.56</v>
      </c>
      <c r="J77">
        <f>SUM(92,111,132,137,149,154)</f>
        <v>775</v>
      </c>
      <c r="K77">
        <v>6</v>
      </c>
      <c r="L77">
        <v>154</v>
      </c>
    </row>
    <row r="78" spans="1:12">
      <c r="A78" s="8">
        <v>42083</v>
      </c>
      <c r="B78" t="s">
        <v>22</v>
      </c>
      <c r="C78">
        <v>37</v>
      </c>
      <c r="D78" t="s">
        <v>20</v>
      </c>
      <c r="F78">
        <v>2.93</v>
      </c>
      <c r="J78">
        <f>SUM(116,139,153,162,165)</f>
        <v>735</v>
      </c>
      <c r="K78">
        <v>5</v>
      </c>
      <c r="L78">
        <v>165</v>
      </c>
    </row>
    <row r="79" spans="1:12">
      <c r="A79" s="8">
        <v>42083</v>
      </c>
      <c r="B79" t="s">
        <v>22</v>
      </c>
      <c r="C79">
        <v>37</v>
      </c>
      <c r="D79" t="s">
        <v>20</v>
      </c>
      <c r="F79">
        <v>0.73</v>
      </c>
      <c r="J79">
        <f>SUM(12,33,50,57)</f>
        <v>152</v>
      </c>
      <c r="K79">
        <v>4</v>
      </c>
      <c r="L79">
        <v>57</v>
      </c>
    </row>
    <row r="80" spans="1:12">
      <c r="A80" s="8">
        <v>42083</v>
      </c>
      <c r="B80" t="s">
        <v>22</v>
      </c>
      <c r="C80">
        <v>37</v>
      </c>
      <c r="D80" t="s">
        <v>20</v>
      </c>
      <c r="F80">
        <v>1.45</v>
      </c>
      <c r="J80">
        <f>SUM(24,44,47,54)</f>
        <v>169</v>
      </c>
      <c r="K80">
        <v>4</v>
      </c>
      <c r="L80">
        <v>54</v>
      </c>
    </row>
    <row r="81" spans="1:12">
      <c r="A81" s="8">
        <v>42083</v>
      </c>
      <c r="B81" t="s">
        <v>22</v>
      </c>
      <c r="C81">
        <v>37</v>
      </c>
      <c r="D81" t="s">
        <v>20</v>
      </c>
      <c r="F81">
        <v>1.43</v>
      </c>
      <c r="J81">
        <f>SUM(20,41,45,64,72,76)</f>
        <v>318</v>
      </c>
      <c r="K81">
        <v>6</v>
      </c>
      <c r="L81">
        <v>76</v>
      </c>
    </row>
    <row r="82" spans="1:12">
      <c r="A82" s="8">
        <v>42083</v>
      </c>
      <c r="B82" t="s">
        <v>22</v>
      </c>
      <c r="C82">
        <v>37</v>
      </c>
      <c r="D82" t="s">
        <v>20</v>
      </c>
      <c r="F82">
        <v>0.65</v>
      </c>
      <c r="J82">
        <f>SUM(25,40,42)</f>
        <v>107</v>
      </c>
      <c r="K82">
        <v>3</v>
      </c>
      <c r="L82">
        <v>42</v>
      </c>
    </row>
    <row r="83" spans="1:12">
      <c r="A83" s="8">
        <v>42083</v>
      </c>
      <c r="B83" t="s">
        <v>22</v>
      </c>
      <c r="C83">
        <v>37</v>
      </c>
      <c r="D83" t="s">
        <v>20</v>
      </c>
      <c r="F83">
        <v>0.9</v>
      </c>
      <c r="J83">
        <f>SUM(22,37,46,47)</f>
        <v>152</v>
      </c>
      <c r="K83">
        <v>4</v>
      </c>
      <c r="L83">
        <v>47</v>
      </c>
    </row>
    <row r="84" spans="1:12">
      <c r="A84" s="8">
        <v>42083</v>
      </c>
      <c r="B84" t="s">
        <v>22</v>
      </c>
      <c r="C84">
        <v>37</v>
      </c>
      <c r="D84" t="s">
        <v>20</v>
      </c>
      <c r="F84">
        <v>0.68</v>
      </c>
      <c r="J84">
        <f>SUM(11,32,37,41)</f>
        <v>121</v>
      </c>
      <c r="K84">
        <v>4</v>
      </c>
      <c r="L84">
        <v>41</v>
      </c>
    </row>
    <row r="85" spans="1:12">
      <c r="A85" s="8">
        <v>42083</v>
      </c>
      <c r="B85" t="s">
        <v>22</v>
      </c>
      <c r="C85">
        <v>34</v>
      </c>
      <c r="D85" t="s">
        <v>20</v>
      </c>
      <c r="F85">
        <v>0.82</v>
      </c>
      <c r="J85">
        <f>SUM(19,21,30,35)</f>
        <v>105</v>
      </c>
      <c r="K85">
        <v>4</v>
      </c>
      <c r="L85">
        <v>35</v>
      </c>
    </row>
    <row r="86" spans="1:12">
      <c r="A86" s="8">
        <v>42083</v>
      </c>
      <c r="B86" t="s">
        <v>22</v>
      </c>
      <c r="C86">
        <v>34</v>
      </c>
      <c r="D86" t="s">
        <v>20</v>
      </c>
      <c r="F86">
        <v>0.88</v>
      </c>
      <c r="J86">
        <f>SUM(39,41,51,53)</f>
        <v>184</v>
      </c>
      <c r="K86">
        <v>4</v>
      </c>
      <c r="L86">
        <v>53</v>
      </c>
    </row>
    <row r="87" spans="1:12">
      <c r="A87" s="8">
        <v>42083</v>
      </c>
      <c r="B87" t="s">
        <v>22</v>
      </c>
      <c r="C87">
        <v>34</v>
      </c>
      <c r="D87" t="s">
        <v>20</v>
      </c>
      <c r="F87">
        <v>1.1200000000000001</v>
      </c>
      <c r="J87">
        <f>SUM(31,44,56)</f>
        <v>131</v>
      </c>
      <c r="K87">
        <v>3</v>
      </c>
      <c r="L87">
        <v>56</v>
      </c>
    </row>
    <row r="88" spans="1:12">
      <c r="A88" s="8">
        <v>42083</v>
      </c>
      <c r="B88" t="s">
        <v>22</v>
      </c>
      <c r="C88">
        <v>34</v>
      </c>
      <c r="D88" t="s">
        <v>20</v>
      </c>
      <c r="F88">
        <v>3.64</v>
      </c>
      <c r="J88">
        <f>SUM(56,66,93,96,104)</f>
        <v>415</v>
      </c>
      <c r="K88">
        <v>5</v>
      </c>
      <c r="L88">
        <v>104</v>
      </c>
    </row>
    <row r="89" spans="1:12">
      <c r="A89" s="8">
        <v>42083</v>
      </c>
      <c r="B89" t="s">
        <v>22</v>
      </c>
      <c r="C89">
        <v>20</v>
      </c>
      <c r="D89" t="s">
        <v>20</v>
      </c>
      <c r="F89">
        <v>1.52</v>
      </c>
      <c r="J89">
        <f>SUM(68,89,94)</f>
        <v>251</v>
      </c>
      <c r="K89">
        <v>3</v>
      </c>
      <c r="L89">
        <v>94</v>
      </c>
    </row>
    <row r="90" spans="1:12">
      <c r="A90" s="8">
        <v>42083</v>
      </c>
      <c r="B90" t="s">
        <v>22</v>
      </c>
      <c r="C90">
        <v>20</v>
      </c>
      <c r="D90" t="s">
        <v>20</v>
      </c>
      <c r="F90">
        <v>1.41</v>
      </c>
      <c r="J90">
        <f>SUM(28,62,66,86,96,107)</f>
        <v>445</v>
      </c>
      <c r="K90">
        <v>6</v>
      </c>
      <c r="L90">
        <v>107</v>
      </c>
    </row>
    <row r="91" spans="1:12">
      <c r="A91" s="8">
        <v>42083</v>
      </c>
      <c r="B91" t="s">
        <v>22</v>
      </c>
      <c r="C91">
        <v>20</v>
      </c>
      <c r="D91" t="s">
        <v>20</v>
      </c>
      <c r="F91">
        <v>1.03</v>
      </c>
      <c r="J91">
        <f>SUM(35,37,61,65,85)</f>
        <v>283</v>
      </c>
      <c r="K91">
        <v>5</v>
      </c>
      <c r="L91">
        <v>85</v>
      </c>
    </row>
    <row r="92" spans="1:12">
      <c r="A92" s="8">
        <v>42083</v>
      </c>
      <c r="B92" t="s">
        <v>22</v>
      </c>
      <c r="C92">
        <v>20</v>
      </c>
      <c r="D92" t="s">
        <v>20</v>
      </c>
      <c r="F92">
        <v>1.31</v>
      </c>
      <c r="J92">
        <f>SUM(56,82,84,105,110)</f>
        <v>437</v>
      </c>
      <c r="K92">
        <v>5</v>
      </c>
      <c r="L92">
        <v>110</v>
      </c>
    </row>
    <row r="93" spans="1:12">
      <c r="A93" s="8">
        <v>42083</v>
      </c>
      <c r="B93" t="s">
        <v>22</v>
      </c>
      <c r="C93">
        <v>20</v>
      </c>
      <c r="D93" t="s">
        <v>20</v>
      </c>
      <c r="F93">
        <v>2.2400000000000002</v>
      </c>
      <c r="J93">
        <f>SUM(87,107,109,126,126)</f>
        <v>555</v>
      </c>
      <c r="K93">
        <v>5</v>
      </c>
      <c r="L93">
        <v>126</v>
      </c>
    </row>
    <row r="94" spans="1:12">
      <c r="A94" s="8">
        <v>42083</v>
      </c>
      <c r="B94" t="s">
        <v>22</v>
      </c>
      <c r="C94">
        <v>20</v>
      </c>
      <c r="D94" t="s">
        <v>20</v>
      </c>
      <c r="F94">
        <v>2.48</v>
      </c>
      <c r="J94">
        <f>SUM(69,84,92,107,109,116)</f>
        <v>577</v>
      </c>
      <c r="K94">
        <v>6</v>
      </c>
      <c r="L94">
        <v>116</v>
      </c>
    </row>
    <row r="95" spans="1:12">
      <c r="A95" s="8">
        <v>42083</v>
      </c>
      <c r="B95" t="s">
        <v>22</v>
      </c>
      <c r="C95">
        <v>20</v>
      </c>
      <c r="D95" t="s">
        <v>20</v>
      </c>
      <c r="F95">
        <v>1.36</v>
      </c>
      <c r="J95">
        <f>SUM(52,74,93,94,103)</f>
        <v>416</v>
      </c>
      <c r="K95">
        <v>5</v>
      </c>
      <c r="L95">
        <v>103</v>
      </c>
    </row>
    <row r="96" spans="1:12">
      <c r="A96" s="8">
        <v>42083</v>
      </c>
      <c r="B96" t="s">
        <v>22</v>
      </c>
      <c r="C96">
        <v>20</v>
      </c>
      <c r="D96" t="s">
        <v>20</v>
      </c>
      <c r="F96">
        <v>1.41</v>
      </c>
      <c r="J96">
        <f>SUM(61,65,87,100,108,121)</f>
        <v>542</v>
      </c>
      <c r="K96">
        <v>6</v>
      </c>
      <c r="L96">
        <v>121</v>
      </c>
    </row>
    <row r="97" spans="1:12">
      <c r="A97" s="8">
        <v>42083</v>
      </c>
      <c r="B97" t="s">
        <v>22</v>
      </c>
      <c r="C97">
        <v>20</v>
      </c>
      <c r="D97" t="s">
        <v>20</v>
      </c>
      <c r="F97">
        <v>1.3</v>
      </c>
      <c r="J97">
        <f>SUM(53,92,100,118,126)</f>
        <v>489</v>
      </c>
      <c r="K97">
        <v>5</v>
      </c>
      <c r="L97">
        <v>126</v>
      </c>
    </row>
    <row r="98" spans="1:12">
      <c r="A98" s="8">
        <v>42083</v>
      </c>
      <c r="B98" t="s">
        <v>22</v>
      </c>
      <c r="C98">
        <v>20</v>
      </c>
      <c r="D98" t="s">
        <v>20</v>
      </c>
      <c r="F98">
        <v>1.52</v>
      </c>
      <c r="J98">
        <f>SUM(80,88,109,111,123)</f>
        <v>511</v>
      </c>
      <c r="K98">
        <v>5</v>
      </c>
      <c r="L98">
        <v>123</v>
      </c>
    </row>
    <row r="99" spans="1:12">
      <c r="A99" s="8">
        <v>42083</v>
      </c>
      <c r="B99" t="s">
        <v>22</v>
      </c>
      <c r="C99">
        <v>20</v>
      </c>
      <c r="D99" t="s">
        <v>20</v>
      </c>
      <c r="F99">
        <v>1.61</v>
      </c>
      <c r="J99">
        <f>SUM(54,57,85,93)</f>
        <v>289</v>
      </c>
      <c r="K99">
        <v>4</v>
      </c>
      <c r="L99">
        <v>93</v>
      </c>
    </row>
    <row r="100" spans="1:12">
      <c r="A100" s="8">
        <v>42083</v>
      </c>
      <c r="B100" t="s">
        <v>22</v>
      </c>
      <c r="C100">
        <v>20</v>
      </c>
      <c r="D100" t="s">
        <v>20</v>
      </c>
      <c r="F100">
        <v>1.62</v>
      </c>
      <c r="J100">
        <f>SUM(41,84,91,114,113)</f>
        <v>443</v>
      </c>
      <c r="K100">
        <v>5</v>
      </c>
      <c r="L100">
        <v>114</v>
      </c>
    </row>
    <row r="101" spans="1:12">
      <c r="A101" s="8">
        <v>42083</v>
      </c>
      <c r="B101" t="s">
        <v>22</v>
      </c>
      <c r="C101">
        <v>20</v>
      </c>
      <c r="D101" t="s">
        <v>20</v>
      </c>
      <c r="F101">
        <v>1.65</v>
      </c>
      <c r="J101">
        <f>SUM(86,96,112,115,125)</f>
        <v>534</v>
      </c>
      <c r="K101">
        <v>5</v>
      </c>
      <c r="L101">
        <v>125</v>
      </c>
    </row>
    <row r="102" spans="1:12">
      <c r="A102" s="8">
        <v>42083</v>
      </c>
      <c r="B102" t="s">
        <v>22</v>
      </c>
      <c r="C102">
        <v>20</v>
      </c>
      <c r="D102" t="s">
        <v>20</v>
      </c>
      <c r="F102">
        <v>1.18</v>
      </c>
      <c r="J102">
        <f>SUM(41,76,84,97)</f>
        <v>298</v>
      </c>
      <c r="K102">
        <v>4</v>
      </c>
      <c r="L102">
        <v>97</v>
      </c>
    </row>
    <row r="103" spans="1:12">
      <c r="A103" s="8">
        <v>42083</v>
      </c>
      <c r="B103" t="s">
        <v>22</v>
      </c>
      <c r="C103">
        <v>20</v>
      </c>
      <c r="D103" t="s">
        <v>20</v>
      </c>
      <c r="F103">
        <v>1.22</v>
      </c>
      <c r="J103">
        <f>SUM(47,57,86,100,109)</f>
        <v>399</v>
      </c>
      <c r="K103">
        <v>5</v>
      </c>
      <c r="L103">
        <v>109</v>
      </c>
    </row>
    <row r="104" spans="1:12">
      <c r="A104" s="8">
        <v>42083</v>
      </c>
      <c r="B104" t="s">
        <v>22</v>
      </c>
      <c r="C104">
        <v>20</v>
      </c>
      <c r="D104" t="s">
        <v>20</v>
      </c>
      <c r="F104">
        <v>1.36</v>
      </c>
      <c r="J104">
        <f>SUM(81,85,102,116,112)</f>
        <v>496</v>
      </c>
      <c r="K104">
        <v>5</v>
      </c>
      <c r="L104">
        <v>116</v>
      </c>
    </row>
    <row r="105" spans="1:12">
      <c r="A105" s="8">
        <v>42083</v>
      </c>
      <c r="B105" t="s">
        <v>22</v>
      </c>
      <c r="C105">
        <v>20</v>
      </c>
      <c r="D105" t="s">
        <v>20</v>
      </c>
      <c r="F105">
        <v>0.66</v>
      </c>
      <c r="J105">
        <f>SUM(25,25,33,42,45)</f>
        <v>170</v>
      </c>
      <c r="K105">
        <v>5</v>
      </c>
      <c r="L105">
        <v>45</v>
      </c>
    </row>
    <row r="106" spans="1:12">
      <c r="A106" s="8">
        <v>42083</v>
      </c>
      <c r="B106" t="s">
        <v>22</v>
      </c>
      <c r="C106">
        <v>20</v>
      </c>
      <c r="D106" t="s">
        <v>20</v>
      </c>
      <c r="F106">
        <v>1.18</v>
      </c>
      <c r="J106">
        <f>SUM(19,31,40,40)</f>
        <v>130</v>
      </c>
      <c r="K106">
        <v>4</v>
      </c>
      <c r="L106">
        <v>40</v>
      </c>
    </row>
    <row r="107" spans="1:12">
      <c r="A107" s="8">
        <v>42083</v>
      </c>
      <c r="B107" t="s">
        <v>22</v>
      </c>
      <c r="C107">
        <v>20</v>
      </c>
      <c r="D107" t="s">
        <v>20</v>
      </c>
      <c r="F107">
        <v>0.71</v>
      </c>
      <c r="J107">
        <f>SUM(26,26,32,34)</f>
        <v>118</v>
      </c>
      <c r="K107">
        <v>4</v>
      </c>
      <c r="L107">
        <v>34</v>
      </c>
    </row>
    <row r="108" spans="1:12">
      <c r="A108" s="8">
        <v>42083</v>
      </c>
      <c r="B108" t="s">
        <v>22</v>
      </c>
      <c r="C108">
        <v>20</v>
      </c>
      <c r="D108" t="s">
        <v>20</v>
      </c>
      <c r="F108">
        <v>1.56</v>
      </c>
      <c r="J108">
        <f>SUM(51,81,83,89)</f>
        <v>304</v>
      </c>
      <c r="K108">
        <v>4</v>
      </c>
      <c r="L108">
        <v>89</v>
      </c>
    </row>
    <row r="109" spans="1:12">
      <c r="A109" s="8">
        <v>42083</v>
      </c>
      <c r="B109" t="s">
        <v>22</v>
      </c>
      <c r="C109">
        <v>20</v>
      </c>
      <c r="D109" t="s">
        <v>20</v>
      </c>
      <c r="F109">
        <v>1.2</v>
      </c>
      <c r="J109">
        <f>SUM(29,55,60,93,91,106)</f>
        <v>434</v>
      </c>
      <c r="K109">
        <v>6</v>
      </c>
      <c r="L109">
        <v>106</v>
      </c>
    </row>
    <row r="110" spans="1:12">
      <c r="A110" s="8">
        <v>42083</v>
      </c>
      <c r="B110" t="s">
        <v>22</v>
      </c>
      <c r="C110">
        <v>20</v>
      </c>
      <c r="D110" t="s">
        <v>20</v>
      </c>
      <c r="F110">
        <v>0.51</v>
      </c>
      <c r="J110">
        <f>SUM(53,63,73)</f>
        <v>189</v>
      </c>
      <c r="K110">
        <v>3</v>
      </c>
      <c r="L110">
        <v>73</v>
      </c>
    </row>
    <row r="111" spans="1:12">
      <c r="A111" s="8">
        <v>42083</v>
      </c>
      <c r="B111" t="s">
        <v>22</v>
      </c>
      <c r="C111">
        <v>20</v>
      </c>
      <c r="D111" t="s">
        <v>20</v>
      </c>
      <c r="F111">
        <v>0.69</v>
      </c>
      <c r="J111">
        <f>SUM(33,34,42,54,84)</f>
        <v>247</v>
      </c>
      <c r="K111">
        <v>5</v>
      </c>
      <c r="L111">
        <v>84</v>
      </c>
    </row>
    <row r="112" spans="1:12">
      <c r="A112" s="8">
        <v>42083</v>
      </c>
      <c r="B112" t="s">
        <v>22</v>
      </c>
      <c r="C112">
        <v>20</v>
      </c>
      <c r="D112" t="s">
        <v>20</v>
      </c>
      <c r="F112">
        <v>0.72</v>
      </c>
      <c r="J112">
        <f>SUM(23,38,39)</f>
        <v>100</v>
      </c>
      <c r="K112">
        <v>3</v>
      </c>
      <c r="L112">
        <v>39</v>
      </c>
    </row>
    <row r="113" spans="1:12">
      <c r="A113" s="8">
        <v>42083</v>
      </c>
      <c r="B113" t="s">
        <v>22</v>
      </c>
      <c r="C113">
        <v>20</v>
      </c>
      <c r="D113" t="s">
        <v>20</v>
      </c>
      <c r="F113">
        <v>1.58</v>
      </c>
      <c r="J113">
        <f>SUM(70,102,103,124,124)</f>
        <v>523</v>
      </c>
      <c r="K113">
        <v>5</v>
      </c>
      <c r="L113">
        <v>124</v>
      </c>
    </row>
    <row r="114" spans="1:12">
      <c r="A114" s="8">
        <v>42083</v>
      </c>
      <c r="B114" t="s">
        <v>22</v>
      </c>
      <c r="C114">
        <v>20</v>
      </c>
      <c r="D114" t="s">
        <v>20</v>
      </c>
      <c r="F114">
        <v>1.23</v>
      </c>
      <c r="J114">
        <f>SUM(51,82,86,89)</f>
        <v>308</v>
      </c>
      <c r="K114">
        <v>4</v>
      </c>
      <c r="L114">
        <v>89</v>
      </c>
    </row>
    <row r="115" spans="1:12">
      <c r="A115" s="8">
        <v>42083</v>
      </c>
      <c r="B115" t="s">
        <v>22</v>
      </c>
      <c r="C115">
        <v>20</v>
      </c>
      <c r="D115" t="s">
        <v>20</v>
      </c>
      <c r="F115">
        <v>1.42</v>
      </c>
      <c r="J115">
        <f>SUM(34,69,75,100,114,116)</f>
        <v>508</v>
      </c>
      <c r="K115">
        <v>6</v>
      </c>
      <c r="L115">
        <v>116</v>
      </c>
    </row>
    <row r="116" spans="1:12">
      <c r="A116" s="8">
        <v>42083</v>
      </c>
      <c r="B116" t="s">
        <v>22</v>
      </c>
      <c r="C116">
        <v>20</v>
      </c>
      <c r="D116" t="s">
        <v>20</v>
      </c>
      <c r="F116">
        <v>1.06</v>
      </c>
      <c r="J116">
        <f>SUM(38,81,83,101)</f>
        <v>303</v>
      </c>
      <c r="K116">
        <v>4</v>
      </c>
      <c r="L116">
        <v>101</v>
      </c>
    </row>
    <row r="117" spans="1:12">
      <c r="A117" s="8">
        <v>42083</v>
      </c>
      <c r="B117" t="s">
        <v>22</v>
      </c>
      <c r="C117">
        <v>20</v>
      </c>
      <c r="D117" t="s">
        <v>20</v>
      </c>
      <c r="F117">
        <v>1.62</v>
      </c>
      <c r="J117">
        <f>SUM(34,81,118,122,139)</f>
        <v>494</v>
      </c>
      <c r="K117">
        <v>5</v>
      </c>
      <c r="L117">
        <v>139</v>
      </c>
    </row>
    <row r="118" spans="1:12">
      <c r="A118" s="8">
        <v>42083</v>
      </c>
      <c r="B118" t="s">
        <v>22</v>
      </c>
      <c r="C118">
        <v>20</v>
      </c>
      <c r="D118" t="s">
        <v>20</v>
      </c>
      <c r="F118">
        <v>1.1399999999999999</v>
      </c>
      <c r="J118">
        <f>SUM(35,68,85,102)</f>
        <v>290</v>
      </c>
      <c r="K118">
        <v>4</v>
      </c>
      <c r="L118">
        <v>102</v>
      </c>
    </row>
    <row r="119" spans="1:12">
      <c r="A119" s="8">
        <v>42083</v>
      </c>
      <c r="B119" t="s">
        <v>22</v>
      </c>
      <c r="C119">
        <v>20</v>
      </c>
      <c r="D119" t="s">
        <v>20</v>
      </c>
      <c r="F119">
        <v>0.94</v>
      </c>
      <c r="J119">
        <f>SUM(57,72,89,100,111)</f>
        <v>429</v>
      </c>
      <c r="K119">
        <v>5</v>
      </c>
      <c r="L119">
        <v>111</v>
      </c>
    </row>
    <row r="120" spans="1:12">
      <c r="A120" s="8">
        <v>42083</v>
      </c>
      <c r="B120" t="s">
        <v>22</v>
      </c>
      <c r="C120">
        <v>20</v>
      </c>
      <c r="D120" t="s">
        <v>20</v>
      </c>
      <c r="F120">
        <v>0.85</v>
      </c>
      <c r="J120">
        <f>SUM(38,76,82,100)</f>
        <v>296</v>
      </c>
      <c r="K120">
        <v>4</v>
      </c>
      <c r="L120">
        <v>100</v>
      </c>
    </row>
    <row r="121" spans="1:12">
      <c r="A121" s="8">
        <v>42083</v>
      </c>
      <c r="B121" t="s">
        <v>22</v>
      </c>
      <c r="C121">
        <v>11</v>
      </c>
      <c r="D121" t="s">
        <v>20</v>
      </c>
      <c r="F121">
        <v>2.57</v>
      </c>
      <c r="J121">
        <f>SUM(110,120,151,153,157,187)</f>
        <v>878</v>
      </c>
      <c r="K121">
        <v>6</v>
      </c>
      <c r="L121">
        <v>187</v>
      </c>
    </row>
    <row r="122" spans="1:12">
      <c r="A122" s="8">
        <v>42083</v>
      </c>
      <c r="B122" t="s">
        <v>22</v>
      </c>
      <c r="C122">
        <v>11</v>
      </c>
      <c r="D122" t="s">
        <v>20</v>
      </c>
      <c r="F122">
        <v>1.05</v>
      </c>
      <c r="J122">
        <f>SUM(22,36,50,57,69)</f>
        <v>234</v>
      </c>
      <c r="K122">
        <v>5</v>
      </c>
      <c r="L122">
        <v>69</v>
      </c>
    </row>
    <row r="123" spans="1:12">
      <c r="A123" s="8">
        <v>42083</v>
      </c>
      <c r="B123" t="s">
        <v>22</v>
      </c>
      <c r="C123">
        <v>11</v>
      </c>
      <c r="D123" s="3" t="s">
        <v>24</v>
      </c>
      <c r="E123">
        <v>241</v>
      </c>
      <c r="F123">
        <v>1.56</v>
      </c>
    </row>
    <row r="124" spans="1:12">
      <c r="A124" s="8">
        <v>42083</v>
      </c>
      <c r="B124" t="s">
        <v>22</v>
      </c>
      <c r="C124">
        <v>11</v>
      </c>
      <c r="D124" t="s">
        <v>20</v>
      </c>
      <c r="F124">
        <v>1.61</v>
      </c>
      <c r="J124">
        <f>SUM(54,89,105,118,131)</f>
        <v>497</v>
      </c>
      <c r="K124">
        <v>5</v>
      </c>
      <c r="L124">
        <v>131</v>
      </c>
    </row>
    <row r="125" spans="1:12">
      <c r="A125" s="8">
        <v>42083</v>
      </c>
      <c r="B125" t="s">
        <v>22</v>
      </c>
      <c r="C125">
        <v>11</v>
      </c>
      <c r="D125" t="s">
        <v>20</v>
      </c>
      <c r="F125">
        <v>1.66</v>
      </c>
      <c r="J125">
        <f>SUM(84,109,115,131)</f>
        <v>439</v>
      </c>
      <c r="K125">
        <v>4</v>
      </c>
      <c r="L125">
        <v>131</v>
      </c>
    </row>
    <row r="126" spans="1:12">
      <c r="A126" s="8">
        <v>42083</v>
      </c>
      <c r="B126" t="s">
        <v>22</v>
      </c>
      <c r="C126">
        <v>11</v>
      </c>
      <c r="D126" t="s">
        <v>20</v>
      </c>
      <c r="F126">
        <v>0.81</v>
      </c>
      <c r="J126">
        <f>SUM(33,37,50)</f>
        <v>120</v>
      </c>
      <c r="K126">
        <v>3</v>
      </c>
      <c r="L126">
        <v>50</v>
      </c>
    </row>
    <row r="127" spans="1:12">
      <c r="A127" s="8">
        <v>42083</v>
      </c>
      <c r="B127" t="s">
        <v>22</v>
      </c>
      <c r="C127">
        <v>11</v>
      </c>
      <c r="D127" t="s">
        <v>20</v>
      </c>
      <c r="F127">
        <v>0.67</v>
      </c>
      <c r="J127">
        <f>SUM(24,34,36)</f>
        <v>94</v>
      </c>
      <c r="K127">
        <v>3</v>
      </c>
      <c r="L127">
        <v>36</v>
      </c>
    </row>
    <row r="128" spans="1:12">
      <c r="A128" s="8">
        <v>42083</v>
      </c>
      <c r="B128" t="s">
        <v>22</v>
      </c>
      <c r="C128">
        <v>11</v>
      </c>
      <c r="D128" t="s">
        <v>20</v>
      </c>
      <c r="F128">
        <v>2.0499999999999998</v>
      </c>
      <c r="J128">
        <f>SUM(81,107,128,135,152,162)</f>
        <v>765</v>
      </c>
      <c r="K128">
        <v>6</v>
      </c>
      <c r="L128">
        <v>162</v>
      </c>
    </row>
    <row r="129" spans="1:12">
      <c r="A129" s="8">
        <v>42083</v>
      </c>
      <c r="B129" t="s">
        <v>22</v>
      </c>
      <c r="C129">
        <v>11</v>
      </c>
      <c r="D129" t="s">
        <v>20</v>
      </c>
      <c r="F129">
        <v>1.47</v>
      </c>
      <c r="J129">
        <f>SUM(35,37,37)</f>
        <v>109</v>
      </c>
      <c r="K129">
        <v>3</v>
      </c>
      <c r="L129">
        <v>37</v>
      </c>
    </row>
    <row r="130" spans="1:12">
      <c r="A130" s="8">
        <v>42083</v>
      </c>
      <c r="B130" t="s">
        <v>22</v>
      </c>
      <c r="C130">
        <v>11</v>
      </c>
      <c r="D130" t="s">
        <v>20</v>
      </c>
      <c r="F130">
        <v>1.6</v>
      </c>
      <c r="J130">
        <f>SUM(35,55,105,136,151,153)</f>
        <v>635</v>
      </c>
      <c r="K130">
        <v>6</v>
      </c>
      <c r="L130">
        <v>153</v>
      </c>
    </row>
    <row r="131" spans="1:12">
      <c r="A131" s="8">
        <v>42083</v>
      </c>
      <c r="B131" t="s">
        <v>22</v>
      </c>
      <c r="C131">
        <v>11</v>
      </c>
      <c r="D131" t="s">
        <v>20</v>
      </c>
      <c r="F131">
        <v>1.98</v>
      </c>
      <c r="J131">
        <f>SUM(31,73,110,136,145,160,167)</f>
        <v>822</v>
      </c>
      <c r="K131">
        <v>7</v>
      </c>
      <c r="L131">
        <v>167</v>
      </c>
    </row>
    <row r="132" spans="1:12">
      <c r="A132" s="8">
        <v>42083</v>
      </c>
      <c r="B132" t="s">
        <v>22</v>
      </c>
      <c r="C132">
        <v>11</v>
      </c>
      <c r="D132" t="s">
        <v>20</v>
      </c>
      <c r="F132">
        <v>1.67</v>
      </c>
      <c r="J132">
        <f>SUM(50,55,90,106,121,136,145)</f>
        <v>703</v>
      </c>
      <c r="K132">
        <v>7</v>
      </c>
      <c r="L132">
        <v>145</v>
      </c>
    </row>
    <row r="133" spans="1:12">
      <c r="A133" s="8">
        <v>42083</v>
      </c>
      <c r="B133" t="s">
        <v>22</v>
      </c>
      <c r="C133">
        <v>11</v>
      </c>
      <c r="D133" t="s">
        <v>20</v>
      </c>
      <c r="F133">
        <v>0.69</v>
      </c>
      <c r="J133">
        <f>SUM(34,55,60)</f>
        <v>149</v>
      </c>
      <c r="K133">
        <v>3</v>
      </c>
      <c r="L133">
        <v>60</v>
      </c>
    </row>
    <row r="134" spans="1:12">
      <c r="A134" s="8">
        <v>42083</v>
      </c>
      <c r="B134" t="s">
        <v>22</v>
      </c>
      <c r="C134">
        <v>11</v>
      </c>
      <c r="D134" t="s">
        <v>20</v>
      </c>
      <c r="F134">
        <v>0.75</v>
      </c>
      <c r="J134">
        <f>SUM(15,26,30,40)</f>
        <v>111</v>
      </c>
      <c r="K134">
        <v>4</v>
      </c>
      <c r="L134">
        <v>40</v>
      </c>
    </row>
    <row r="135" spans="1:12">
      <c r="A135" s="8">
        <v>42083</v>
      </c>
      <c r="B135" t="s">
        <v>22</v>
      </c>
      <c r="C135">
        <v>11</v>
      </c>
      <c r="D135" t="s">
        <v>20</v>
      </c>
      <c r="F135">
        <v>1.1200000000000001</v>
      </c>
      <c r="J135">
        <f>SUM(70,70,94,107)</f>
        <v>341</v>
      </c>
      <c r="K135">
        <v>4</v>
      </c>
      <c r="L135">
        <v>107</v>
      </c>
    </row>
    <row r="136" spans="1:12">
      <c r="A136" s="8">
        <v>42083</v>
      </c>
      <c r="B136" t="s">
        <v>22</v>
      </c>
      <c r="C136">
        <v>11</v>
      </c>
      <c r="D136" t="s">
        <v>20</v>
      </c>
      <c r="F136">
        <v>1.65</v>
      </c>
      <c r="J136">
        <f>SUM(90,127,164,155,200)</f>
        <v>736</v>
      </c>
      <c r="K136">
        <v>5</v>
      </c>
      <c r="L136">
        <v>200</v>
      </c>
    </row>
    <row r="137" spans="1:12">
      <c r="A137" s="8">
        <v>42083</v>
      </c>
      <c r="B137" t="s">
        <v>22</v>
      </c>
      <c r="C137">
        <v>11</v>
      </c>
      <c r="D137" t="s">
        <v>20</v>
      </c>
      <c r="F137">
        <v>1.54</v>
      </c>
      <c r="J137">
        <f>SUM(79,106,123,150,166)</f>
        <v>624</v>
      </c>
      <c r="K137">
        <v>5</v>
      </c>
      <c r="L137">
        <v>166</v>
      </c>
    </row>
    <row r="138" spans="1:12">
      <c r="A138" s="8">
        <v>42083</v>
      </c>
      <c r="B138" t="s">
        <v>22</v>
      </c>
      <c r="C138">
        <v>11</v>
      </c>
      <c r="D138" t="s">
        <v>20</v>
      </c>
      <c r="F138">
        <v>1.06</v>
      </c>
      <c r="J138">
        <f>SUM(69,95,104)</f>
        <v>268</v>
      </c>
      <c r="K138">
        <v>3</v>
      </c>
      <c r="L138">
        <v>104</v>
      </c>
    </row>
    <row r="139" spans="1:12">
      <c r="A139" s="8">
        <v>42083</v>
      </c>
      <c r="B139" t="s">
        <v>22</v>
      </c>
      <c r="C139">
        <v>11</v>
      </c>
      <c r="D139" s="3" t="s">
        <v>24</v>
      </c>
      <c r="E139">
        <v>96</v>
      </c>
      <c r="F139">
        <v>1.1299999999999999</v>
      </c>
    </row>
    <row r="140" spans="1:12">
      <c r="A140" s="8">
        <v>42083</v>
      </c>
      <c r="B140" t="s">
        <v>22</v>
      </c>
      <c r="C140">
        <v>11</v>
      </c>
      <c r="D140" t="s">
        <v>20</v>
      </c>
      <c r="F140">
        <v>1.96</v>
      </c>
      <c r="J140">
        <f>SUM(90,131,170,179,206)</f>
        <v>776</v>
      </c>
      <c r="K140">
        <v>5</v>
      </c>
      <c r="L140">
        <v>206</v>
      </c>
    </row>
    <row r="141" spans="1:12">
      <c r="A141" s="8">
        <v>42083</v>
      </c>
      <c r="B141" t="s">
        <v>22</v>
      </c>
      <c r="C141">
        <v>11</v>
      </c>
      <c r="D141" t="s">
        <v>20</v>
      </c>
      <c r="F141">
        <v>1.1499999999999999</v>
      </c>
      <c r="J141">
        <f>SUM(56,66,70,92)</f>
        <v>284</v>
      </c>
      <c r="K141">
        <v>4</v>
      </c>
      <c r="L141">
        <v>92</v>
      </c>
    </row>
    <row r="142" spans="1:12">
      <c r="A142" s="8">
        <v>42083</v>
      </c>
      <c r="B142" t="s">
        <v>22</v>
      </c>
      <c r="C142">
        <v>11</v>
      </c>
      <c r="D142" t="s">
        <v>20</v>
      </c>
      <c r="F142">
        <v>0.28999999999999998</v>
      </c>
      <c r="J142">
        <f>SUM(14,25,30)</f>
        <v>69</v>
      </c>
      <c r="K142">
        <v>3</v>
      </c>
      <c r="L142">
        <v>30</v>
      </c>
    </row>
    <row r="143" spans="1:12">
      <c r="A143" s="8">
        <v>42083</v>
      </c>
      <c r="B143" t="s">
        <v>22</v>
      </c>
      <c r="C143">
        <v>11</v>
      </c>
      <c r="D143" t="s">
        <v>20</v>
      </c>
      <c r="F143">
        <v>1.66</v>
      </c>
      <c r="J143">
        <f>SUM(55,85,93,109,118)</f>
        <v>460</v>
      </c>
      <c r="K143">
        <v>5</v>
      </c>
      <c r="L143">
        <v>118</v>
      </c>
    </row>
    <row r="144" spans="1:12">
      <c r="A144" s="8">
        <v>42083</v>
      </c>
      <c r="B144" t="s">
        <v>22</v>
      </c>
      <c r="C144">
        <v>11</v>
      </c>
      <c r="D144" t="s">
        <v>20</v>
      </c>
      <c r="F144">
        <v>1.1000000000000001</v>
      </c>
      <c r="J144">
        <f>SUM(44,72,73,84)</f>
        <v>273</v>
      </c>
      <c r="K144">
        <v>4</v>
      </c>
      <c r="L144">
        <v>84</v>
      </c>
    </row>
    <row r="145" spans="1:13">
      <c r="A145" s="8">
        <v>42083</v>
      </c>
      <c r="B145" t="s">
        <v>22</v>
      </c>
      <c r="C145">
        <v>11</v>
      </c>
      <c r="D145" t="s">
        <v>20</v>
      </c>
      <c r="F145">
        <v>0.99</v>
      </c>
      <c r="J145">
        <f>SUM(38,62,64,78)</f>
        <v>242</v>
      </c>
      <c r="K145">
        <v>4</v>
      </c>
      <c r="L145">
        <v>78</v>
      </c>
    </row>
    <row r="146" spans="1:13">
      <c r="A146" s="8">
        <v>42083</v>
      </c>
      <c r="B146" t="s">
        <v>22</v>
      </c>
      <c r="C146">
        <v>11</v>
      </c>
      <c r="D146" t="s">
        <v>20</v>
      </c>
      <c r="F146">
        <v>0.77</v>
      </c>
      <c r="J146">
        <f>SUM(38,45,56)</f>
        <v>139</v>
      </c>
      <c r="K146">
        <v>3</v>
      </c>
      <c r="L146">
        <v>56</v>
      </c>
    </row>
    <row r="147" spans="1:13">
      <c r="A147" s="8">
        <v>42083</v>
      </c>
      <c r="B147" t="s">
        <v>22</v>
      </c>
      <c r="C147">
        <v>11</v>
      </c>
      <c r="D147" t="s">
        <v>20</v>
      </c>
      <c r="F147">
        <v>1</v>
      </c>
      <c r="J147">
        <f>SUM(66,101,110)</f>
        <v>277</v>
      </c>
      <c r="K147">
        <v>3</v>
      </c>
      <c r="L147">
        <v>110</v>
      </c>
    </row>
    <row r="148" spans="1:13">
      <c r="A148" s="8">
        <v>42083</v>
      </c>
      <c r="B148" t="s">
        <v>22</v>
      </c>
      <c r="C148">
        <v>11</v>
      </c>
      <c r="D148" t="s">
        <v>20</v>
      </c>
      <c r="F148">
        <v>0.85</v>
      </c>
      <c r="J148">
        <f>SUM(48,56,72,92)</f>
        <v>268</v>
      </c>
      <c r="K148">
        <v>4</v>
      </c>
      <c r="L148">
        <v>92</v>
      </c>
    </row>
    <row r="149" spans="1:13">
      <c r="A149" s="8">
        <v>42083</v>
      </c>
      <c r="B149" t="s">
        <v>22</v>
      </c>
      <c r="C149">
        <v>11</v>
      </c>
      <c r="D149" t="s">
        <v>20</v>
      </c>
      <c r="F149">
        <v>1.26</v>
      </c>
      <c r="J149">
        <f>SUM(49,58,60,82)</f>
        <v>249</v>
      </c>
      <c r="K149">
        <v>4</v>
      </c>
      <c r="L149">
        <v>82</v>
      </c>
    </row>
    <row r="150" spans="1:13">
      <c r="A150" s="8">
        <v>42083</v>
      </c>
      <c r="B150" t="s">
        <v>22</v>
      </c>
      <c r="C150">
        <v>11</v>
      </c>
      <c r="D150" s="3" t="s">
        <v>24</v>
      </c>
      <c r="E150">
        <v>53</v>
      </c>
      <c r="F150">
        <v>0.85</v>
      </c>
    </row>
    <row r="151" spans="1:13">
      <c r="A151" s="8">
        <v>42083</v>
      </c>
      <c r="B151" t="s">
        <v>22</v>
      </c>
      <c r="C151">
        <v>11</v>
      </c>
      <c r="D151" t="s">
        <v>20</v>
      </c>
      <c r="F151">
        <v>1.28</v>
      </c>
      <c r="J151">
        <f>SUM(48,62,97,123,137)</f>
        <v>467</v>
      </c>
      <c r="K151">
        <v>5</v>
      </c>
      <c r="L151">
        <v>137</v>
      </c>
    </row>
    <row r="152" spans="1:13">
      <c r="A152" s="8">
        <v>42083</v>
      </c>
      <c r="B152" t="s">
        <v>22</v>
      </c>
      <c r="C152">
        <v>11</v>
      </c>
      <c r="D152" t="s">
        <v>20</v>
      </c>
      <c r="F152">
        <v>1.1399999999999999</v>
      </c>
      <c r="J152">
        <f>SUM(51,100,108,130)</f>
        <v>389</v>
      </c>
      <c r="K152">
        <v>4</v>
      </c>
      <c r="L152">
        <v>130</v>
      </c>
    </row>
    <row r="153" spans="1:13">
      <c r="A153" s="8">
        <v>42083</v>
      </c>
      <c r="B153" t="s">
        <v>22</v>
      </c>
      <c r="C153">
        <v>11</v>
      </c>
      <c r="D153" t="s">
        <v>20</v>
      </c>
      <c r="F153">
        <v>2.02</v>
      </c>
      <c r="J153">
        <f>SUM(119,149,170,183)</f>
        <v>621</v>
      </c>
      <c r="K153">
        <v>4</v>
      </c>
      <c r="L153">
        <v>183</v>
      </c>
    </row>
    <row r="154" spans="1:13">
      <c r="A154" s="8">
        <v>42086</v>
      </c>
      <c r="B154" t="s">
        <v>23</v>
      </c>
      <c r="C154">
        <v>47</v>
      </c>
      <c r="D154" t="s">
        <v>20</v>
      </c>
      <c r="F154" s="9">
        <f>1.3-0.03</f>
        <v>1.27</v>
      </c>
      <c r="J154">
        <f>SUM(37,67,86,89,61)</f>
        <v>340</v>
      </c>
      <c r="K154">
        <v>5</v>
      </c>
      <c r="L154">
        <v>89</v>
      </c>
      <c r="M154" s="10"/>
    </row>
    <row r="155" spans="1:13">
      <c r="A155" s="8">
        <v>42086</v>
      </c>
      <c r="B155" t="s">
        <v>23</v>
      </c>
      <c r="C155">
        <v>47</v>
      </c>
      <c r="D155" t="s">
        <v>20</v>
      </c>
      <c r="F155" s="9">
        <f>1.2-0.03</f>
        <v>1.17</v>
      </c>
      <c r="J155">
        <f>SUM(33,30,53,57,57)</f>
        <v>230</v>
      </c>
      <c r="K155">
        <v>5</v>
      </c>
      <c r="L155">
        <v>57</v>
      </c>
    </row>
    <row r="156" spans="1:13">
      <c r="A156" s="8">
        <v>42086</v>
      </c>
      <c r="B156" t="s">
        <v>23</v>
      </c>
      <c r="C156">
        <v>47</v>
      </c>
      <c r="D156" t="s">
        <v>20</v>
      </c>
      <c r="F156" s="9">
        <f>0.69+-0.03</f>
        <v>0.65999999999999992</v>
      </c>
      <c r="J156">
        <f>SUM(16,30,50,55)</f>
        <v>151</v>
      </c>
      <c r="K156">
        <v>4</v>
      </c>
      <c r="L156">
        <v>55</v>
      </c>
    </row>
    <row r="157" spans="1:13">
      <c r="A157" s="8">
        <v>42086</v>
      </c>
      <c r="B157" t="s">
        <v>23</v>
      </c>
      <c r="C157">
        <v>47</v>
      </c>
      <c r="D157" t="s">
        <v>20</v>
      </c>
      <c r="F157" s="9">
        <f>1.02-0.03</f>
        <v>0.99</v>
      </c>
      <c r="J157">
        <f>SUM(56,57,74,86)</f>
        <v>273</v>
      </c>
      <c r="K157">
        <v>4</v>
      </c>
      <c r="L157">
        <v>86</v>
      </c>
    </row>
    <row r="158" spans="1:13">
      <c r="A158" s="8">
        <v>42086</v>
      </c>
      <c r="B158" t="s">
        <v>23</v>
      </c>
      <c r="C158">
        <v>47</v>
      </c>
      <c r="D158" t="s">
        <v>20</v>
      </c>
      <c r="F158" s="9">
        <f>1.6-0.03</f>
        <v>1.57</v>
      </c>
      <c r="J158">
        <f>SUM(29,17,66,85,89,53)</f>
        <v>339</v>
      </c>
      <c r="K158">
        <v>6</v>
      </c>
      <c r="L158">
        <v>89</v>
      </c>
    </row>
    <row r="159" spans="1:13">
      <c r="A159" s="8">
        <v>42086</v>
      </c>
      <c r="B159" t="s">
        <v>23</v>
      </c>
      <c r="C159">
        <v>47</v>
      </c>
      <c r="D159" t="s">
        <v>20</v>
      </c>
      <c r="F159" s="9">
        <f>0.57-0.03</f>
        <v>0.53999999999999992</v>
      </c>
      <c r="J159">
        <f>SUM(45,60,66)</f>
        <v>171</v>
      </c>
      <c r="K159">
        <v>3</v>
      </c>
      <c r="L159">
        <v>66</v>
      </c>
    </row>
    <row r="160" spans="1:13">
      <c r="A160" s="8">
        <v>42086</v>
      </c>
      <c r="B160" t="s">
        <v>23</v>
      </c>
      <c r="C160">
        <v>47</v>
      </c>
      <c r="D160" t="s">
        <v>20</v>
      </c>
      <c r="F160" s="9">
        <f>0.79-0.03</f>
        <v>0.76</v>
      </c>
      <c r="J160">
        <f>SUM(51,73,88)</f>
        <v>212</v>
      </c>
      <c r="K160">
        <v>3</v>
      </c>
      <c r="L160">
        <v>88</v>
      </c>
    </row>
    <row r="161" spans="1:12">
      <c r="A161" s="8">
        <v>42086</v>
      </c>
      <c r="B161" t="s">
        <v>23</v>
      </c>
      <c r="C161">
        <v>47</v>
      </c>
      <c r="D161" t="s">
        <v>20</v>
      </c>
      <c r="F161" s="9">
        <f>1.19-0.03</f>
        <v>1.1599999999999999</v>
      </c>
      <c r="J161">
        <f>SUM(96,73,112,117)</f>
        <v>398</v>
      </c>
      <c r="K161">
        <v>4</v>
      </c>
      <c r="L161">
        <v>117</v>
      </c>
    </row>
    <row r="162" spans="1:12">
      <c r="A162" s="8">
        <v>42086</v>
      </c>
      <c r="B162" t="s">
        <v>23</v>
      </c>
      <c r="C162">
        <v>47</v>
      </c>
      <c r="D162" t="s">
        <v>20</v>
      </c>
      <c r="F162" s="9">
        <f>10.23-0.03</f>
        <v>10.200000000000001</v>
      </c>
      <c r="J162">
        <f>SUM(118,118,178,251)</f>
        <v>665</v>
      </c>
      <c r="K162">
        <v>4</v>
      </c>
      <c r="L162">
        <v>251</v>
      </c>
    </row>
    <row r="163" spans="1:12">
      <c r="A163" s="8">
        <v>42086</v>
      </c>
      <c r="B163" t="s">
        <v>23</v>
      </c>
      <c r="C163">
        <v>45</v>
      </c>
      <c r="D163" t="s">
        <v>20</v>
      </c>
      <c r="F163" s="9">
        <f>1.04-0.03</f>
        <v>1.01</v>
      </c>
      <c r="J163">
        <f>SUM(20,33,50,63,74,91)</f>
        <v>331</v>
      </c>
      <c r="K163">
        <v>6</v>
      </c>
      <c r="L163">
        <v>91</v>
      </c>
    </row>
    <row r="164" spans="1:12">
      <c r="A164" s="8">
        <v>42086</v>
      </c>
      <c r="B164" t="s">
        <v>23</v>
      </c>
      <c r="C164">
        <v>45</v>
      </c>
      <c r="D164" t="s">
        <v>20</v>
      </c>
      <c r="F164" s="9">
        <f>2.88-0.03</f>
        <v>2.85</v>
      </c>
      <c r="J164">
        <v>56</v>
      </c>
      <c r="K164">
        <v>1</v>
      </c>
      <c r="L164">
        <v>56</v>
      </c>
    </row>
    <row r="165" spans="1:12">
      <c r="A165" s="8">
        <v>42086</v>
      </c>
      <c r="B165" t="s">
        <v>23</v>
      </c>
      <c r="C165">
        <v>45</v>
      </c>
      <c r="D165" t="s">
        <v>20</v>
      </c>
      <c r="F165" s="9">
        <f>6.23-0.03</f>
        <v>6.2</v>
      </c>
      <c r="J165">
        <f>SUM(86,105,128,147)</f>
        <v>466</v>
      </c>
      <c r="K165">
        <v>4</v>
      </c>
      <c r="L165">
        <v>147</v>
      </c>
    </row>
    <row r="166" spans="1:12">
      <c r="A166" s="8">
        <v>42086</v>
      </c>
      <c r="B166" t="s">
        <v>23</v>
      </c>
      <c r="C166">
        <v>45</v>
      </c>
      <c r="D166" t="s">
        <v>20</v>
      </c>
      <c r="F166" s="9">
        <f>1.61-0.03</f>
        <v>1.58</v>
      </c>
      <c r="J166">
        <f>SUM(43,49,63,65)</f>
        <v>220</v>
      </c>
      <c r="K166">
        <v>4</v>
      </c>
      <c r="L166">
        <v>65</v>
      </c>
    </row>
    <row r="167" spans="1:12">
      <c r="A167" s="8">
        <v>42086</v>
      </c>
      <c r="B167" t="s">
        <v>23</v>
      </c>
      <c r="C167">
        <v>45</v>
      </c>
      <c r="D167" t="s">
        <v>20</v>
      </c>
      <c r="F167" s="9">
        <f>0.78-0.03</f>
        <v>0.75</v>
      </c>
      <c r="J167">
        <f>SUM(29,40,43,54)</f>
        <v>166</v>
      </c>
      <c r="K167">
        <v>4</v>
      </c>
      <c r="L167">
        <v>54</v>
      </c>
    </row>
    <row r="168" spans="1:12">
      <c r="A168" s="8">
        <v>42086</v>
      </c>
      <c r="B168" t="s">
        <v>23</v>
      </c>
      <c r="C168">
        <v>19</v>
      </c>
      <c r="D168" s="3" t="s">
        <v>24</v>
      </c>
      <c r="E168">
        <v>98</v>
      </c>
      <c r="F168" s="9">
        <f>0.92-0.03</f>
        <v>0.89</v>
      </c>
      <c r="G168">
        <v>7</v>
      </c>
    </row>
    <row r="169" spans="1:12">
      <c r="A169" s="8">
        <v>42086</v>
      </c>
      <c r="B169" t="s">
        <v>23</v>
      </c>
      <c r="C169">
        <v>19</v>
      </c>
      <c r="D169" s="3" t="s">
        <v>24</v>
      </c>
      <c r="E169">
        <v>69</v>
      </c>
      <c r="F169" s="9">
        <f>1-0.03</f>
        <v>0.97</v>
      </c>
      <c r="G169">
        <v>5</v>
      </c>
    </row>
    <row r="170" spans="1:12">
      <c r="A170" s="8">
        <v>42086</v>
      </c>
      <c r="B170" t="s">
        <v>23</v>
      </c>
      <c r="C170">
        <v>19</v>
      </c>
      <c r="D170" s="3" t="s">
        <v>24</v>
      </c>
      <c r="E170">
        <v>102</v>
      </c>
      <c r="F170" s="9">
        <f>1.04-0.03</f>
        <v>1.01</v>
      </c>
    </row>
    <row r="171" spans="1:12">
      <c r="A171" s="8">
        <v>42086</v>
      </c>
      <c r="B171" t="s">
        <v>23</v>
      </c>
      <c r="C171">
        <v>19</v>
      </c>
      <c r="D171" s="3" t="s">
        <v>24</v>
      </c>
      <c r="E171">
        <v>111</v>
      </c>
      <c r="F171" s="9">
        <f>0.98-0.03</f>
        <v>0.95</v>
      </c>
      <c r="G171">
        <v>6</v>
      </c>
    </row>
    <row r="172" spans="1:12">
      <c r="A172" s="8">
        <v>42086</v>
      </c>
      <c r="B172" t="s">
        <v>23</v>
      </c>
      <c r="C172">
        <v>19</v>
      </c>
      <c r="D172" s="3" t="s">
        <v>24</v>
      </c>
      <c r="E172">
        <v>170</v>
      </c>
      <c r="F172" s="9">
        <f>1.26-0.03</f>
        <v>1.23</v>
      </c>
    </row>
    <row r="173" spans="1:12">
      <c r="A173" s="8">
        <v>42086</v>
      </c>
      <c r="B173" t="s">
        <v>23</v>
      </c>
      <c r="C173">
        <v>19</v>
      </c>
      <c r="D173" s="3" t="s">
        <v>24</v>
      </c>
      <c r="E173">
        <v>47</v>
      </c>
      <c r="F173" s="9">
        <f>0.8-0.03</f>
        <v>0.77</v>
      </c>
    </row>
    <row r="174" spans="1:12">
      <c r="A174" s="8">
        <v>42086</v>
      </c>
      <c r="B174" t="s">
        <v>23</v>
      </c>
      <c r="C174">
        <v>19</v>
      </c>
      <c r="D174" s="3" t="s">
        <v>24</v>
      </c>
      <c r="E174">
        <v>152</v>
      </c>
      <c r="F174" s="9">
        <f>1.17-0.03</f>
        <v>1.1399999999999999</v>
      </c>
    </row>
    <row r="175" spans="1:12">
      <c r="A175" s="8">
        <v>42086</v>
      </c>
      <c r="B175" t="s">
        <v>23</v>
      </c>
      <c r="C175">
        <v>19</v>
      </c>
      <c r="D175" s="3" t="s">
        <v>24</v>
      </c>
      <c r="E175">
        <v>193</v>
      </c>
      <c r="F175" s="9">
        <f>1.27-0.03</f>
        <v>1.24</v>
      </c>
    </row>
    <row r="176" spans="1:12">
      <c r="A176" s="8">
        <v>42086</v>
      </c>
      <c r="B176" t="s">
        <v>23</v>
      </c>
      <c r="C176">
        <v>19</v>
      </c>
      <c r="D176" s="3" t="s">
        <v>24</v>
      </c>
      <c r="E176">
        <v>50</v>
      </c>
      <c r="F176" s="9">
        <f>0.69-0.03</f>
        <v>0.65999999999999992</v>
      </c>
      <c r="G176">
        <v>1</v>
      </c>
    </row>
    <row r="177" spans="1:7">
      <c r="A177" s="8">
        <v>42086</v>
      </c>
      <c r="B177" t="s">
        <v>23</v>
      </c>
      <c r="C177">
        <v>19</v>
      </c>
      <c r="D177" s="3" t="s">
        <v>24</v>
      </c>
      <c r="E177">
        <v>44</v>
      </c>
      <c r="F177" s="9">
        <f>0.65-0.03</f>
        <v>0.62</v>
      </c>
      <c r="G177">
        <v>12</v>
      </c>
    </row>
    <row r="178" spans="1:7">
      <c r="A178" s="8">
        <v>42086</v>
      </c>
      <c r="B178" t="s">
        <v>23</v>
      </c>
      <c r="C178">
        <v>19</v>
      </c>
      <c r="D178" s="3" t="s">
        <v>24</v>
      </c>
      <c r="E178">
        <v>179</v>
      </c>
      <c r="F178">
        <v>0.86</v>
      </c>
      <c r="G178">
        <v>4</v>
      </c>
    </row>
    <row r="179" spans="1:7">
      <c r="A179" s="8">
        <v>42086</v>
      </c>
      <c r="B179" t="s">
        <v>23</v>
      </c>
      <c r="C179">
        <v>19</v>
      </c>
      <c r="D179" s="3" t="s">
        <v>24</v>
      </c>
      <c r="E179">
        <v>70</v>
      </c>
      <c r="F179">
        <v>0.81</v>
      </c>
    </row>
    <row r="180" spans="1:7">
      <c r="A180" s="8">
        <v>42086</v>
      </c>
      <c r="B180" t="s">
        <v>23</v>
      </c>
      <c r="C180">
        <v>19</v>
      </c>
      <c r="D180" s="3" t="s">
        <v>24</v>
      </c>
      <c r="E180">
        <v>107</v>
      </c>
      <c r="F180">
        <v>0.96</v>
      </c>
      <c r="G180">
        <v>4</v>
      </c>
    </row>
    <row r="181" spans="1:7">
      <c r="A181" s="8">
        <v>42086</v>
      </c>
      <c r="B181" t="s">
        <v>23</v>
      </c>
      <c r="C181">
        <v>19</v>
      </c>
      <c r="D181" s="3" t="s">
        <v>24</v>
      </c>
      <c r="E181">
        <v>151</v>
      </c>
      <c r="F181">
        <v>1.31</v>
      </c>
    </row>
    <row r="182" spans="1:7">
      <c r="A182" s="8">
        <v>42086</v>
      </c>
      <c r="B182" t="s">
        <v>23</v>
      </c>
      <c r="C182">
        <v>19</v>
      </c>
      <c r="D182" s="3" t="s">
        <v>24</v>
      </c>
      <c r="E182">
        <v>155</v>
      </c>
      <c r="F182">
        <v>1.23</v>
      </c>
    </row>
    <row r="183" spans="1:7">
      <c r="A183" s="8">
        <v>42086</v>
      </c>
      <c r="B183" t="s">
        <v>23</v>
      </c>
      <c r="C183">
        <v>19</v>
      </c>
      <c r="D183" s="3" t="s">
        <v>24</v>
      </c>
      <c r="E183">
        <v>87</v>
      </c>
      <c r="F183">
        <v>1.06</v>
      </c>
      <c r="G183">
        <v>5</v>
      </c>
    </row>
    <row r="184" spans="1:7">
      <c r="A184" s="8">
        <v>42086</v>
      </c>
      <c r="B184" t="s">
        <v>23</v>
      </c>
      <c r="C184">
        <v>19</v>
      </c>
      <c r="D184" s="3" t="s">
        <v>24</v>
      </c>
      <c r="E184">
        <v>199</v>
      </c>
      <c r="F184">
        <v>1.49</v>
      </c>
    </row>
    <row r="185" spans="1:7">
      <c r="A185" s="8">
        <v>42086</v>
      </c>
      <c r="B185" t="s">
        <v>23</v>
      </c>
      <c r="C185">
        <v>19</v>
      </c>
      <c r="D185" s="3" t="s">
        <v>24</v>
      </c>
      <c r="E185">
        <v>52</v>
      </c>
      <c r="F185">
        <v>0.52</v>
      </c>
      <c r="G185">
        <v>1</v>
      </c>
    </row>
    <row r="186" spans="1:7">
      <c r="A186" s="8">
        <v>42086</v>
      </c>
      <c r="B186" t="s">
        <v>23</v>
      </c>
      <c r="C186">
        <v>19</v>
      </c>
      <c r="D186" s="3" t="s">
        <v>24</v>
      </c>
      <c r="E186">
        <v>74</v>
      </c>
      <c r="F186">
        <v>0.82</v>
      </c>
      <c r="G186">
        <v>4</v>
      </c>
    </row>
    <row r="187" spans="1:7">
      <c r="A187" s="8">
        <v>42086</v>
      </c>
      <c r="B187" t="s">
        <v>23</v>
      </c>
      <c r="C187">
        <v>19</v>
      </c>
      <c r="D187" s="3" t="s">
        <v>24</v>
      </c>
      <c r="E187">
        <v>41</v>
      </c>
      <c r="F187">
        <v>0.59</v>
      </c>
    </row>
    <row r="188" spans="1:7">
      <c r="A188" s="8">
        <v>42086</v>
      </c>
      <c r="B188" t="s">
        <v>23</v>
      </c>
      <c r="C188">
        <v>19</v>
      </c>
      <c r="D188" s="3" t="s">
        <v>24</v>
      </c>
      <c r="E188">
        <v>173</v>
      </c>
      <c r="F188">
        <v>1.47</v>
      </c>
    </row>
    <row r="189" spans="1:7">
      <c r="A189" s="8">
        <v>42086</v>
      </c>
      <c r="B189" t="s">
        <v>23</v>
      </c>
      <c r="C189">
        <v>19</v>
      </c>
      <c r="D189" s="3" t="s">
        <v>24</v>
      </c>
      <c r="E189">
        <v>80</v>
      </c>
      <c r="F189">
        <v>0.98</v>
      </c>
    </row>
    <row r="190" spans="1:7">
      <c r="A190" s="8">
        <v>42086</v>
      </c>
      <c r="B190" t="s">
        <v>23</v>
      </c>
      <c r="C190">
        <v>19</v>
      </c>
      <c r="D190" s="3" t="s">
        <v>24</v>
      </c>
      <c r="E190">
        <v>58</v>
      </c>
      <c r="F190">
        <v>1.07</v>
      </c>
    </row>
    <row r="191" spans="1:7">
      <c r="A191" s="8">
        <v>42086</v>
      </c>
      <c r="B191" t="s">
        <v>23</v>
      </c>
      <c r="C191">
        <v>19</v>
      </c>
      <c r="D191" s="3" t="s">
        <v>24</v>
      </c>
      <c r="E191">
        <v>50</v>
      </c>
      <c r="F191">
        <v>0.66</v>
      </c>
    </row>
    <row r="192" spans="1:7">
      <c r="A192" s="8">
        <v>42086</v>
      </c>
      <c r="B192" t="s">
        <v>23</v>
      </c>
      <c r="C192">
        <v>19</v>
      </c>
      <c r="D192" s="3" t="s">
        <v>24</v>
      </c>
      <c r="E192">
        <v>91</v>
      </c>
      <c r="F192">
        <v>0.94</v>
      </c>
      <c r="G192">
        <v>6</v>
      </c>
    </row>
    <row r="193" spans="1:12">
      <c r="A193" s="8">
        <v>42086</v>
      </c>
      <c r="B193" t="s">
        <v>23</v>
      </c>
      <c r="C193">
        <v>19</v>
      </c>
      <c r="D193" s="3" t="s">
        <v>24</v>
      </c>
      <c r="E193">
        <v>187</v>
      </c>
      <c r="F193">
        <v>1.35</v>
      </c>
      <c r="G193">
        <v>5</v>
      </c>
    </row>
    <row r="194" spans="1:12">
      <c r="A194" s="8">
        <v>42086</v>
      </c>
      <c r="B194" t="s">
        <v>23</v>
      </c>
      <c r="C194">
        <v>19</v>
      </c>
      <c r="D194" s="3" t="s">
        <v>24</v>
      </c>
      <c r="E194">
        <v>176</v>
      </c>
      <c r="F194">
        <v>1.68</v>
      </c>
      <c r="G194">
        <v>11</v>
      </c>
    </row>
    <row r="195" spans="1:12">
      <c r="A195" s="8">
        <v>42086</v>
      </c>
      <c r="B195" t="s">
        <v>23</v>
      </c>
      <c r="C195">
        <v>19</v>
      </c>
      <c r="D195" s="3" t="s">
        <v>24</v>
      </c>
      <c r="E195">
        <v>139</v>
      </c>
      <c r="F195">
        <v>1.37</v>
      </c>
    </row>
    <row r="196" spans="1:12">
      <c r="A196" s="8">
        <v>42086</v>
      </c>
      <c r="B196" t="s">
        <v>23</v>
      </c>
      <c r="C196">
        <v>19</v>
      </c>
      <c r="D196" s="3" t="s">
        <v>24</v>
      </c>
      <c r="E196">
        <v>158</v>
      </c>
      <c r="F196">
        <v>1.72</v>
      </c>
    </row>
    <row r="197" spans="1:12">
      <c r="A197" s="8">
        <v>42086</v>
      </c>
      <c r="B197" t="s">
        <v>23</v>
      </c>
      <c r="C197">
        <v>19</v>
      </c>
      <c r="D197" s="3" t="s">
        <v>24</v>
      </c>
      <c r="E197">
        <v>157</v>
      </c>
      <c r="F197">
        <v>2.0099999999999998</v>
      </c>
    </row>
    <row r="198" spans="1:12">
      <c r="A198" s="8">
        <v>42086</v>
      </c>
      <c r="B198" t="s">
        <v>23</v>
      </c>
      <c r="C198">
        <v>19</v>
      </c>
      <c r="D198" s="3" t="s">
        <v>24</v>
      </c>
      <c r="E198">
        <v>106</v>
      </c>
      <c r="F198">
        <v>0.86</v>
      </c>
    </row>
    <row r="199" spans="1:12">
      <c r="A199" s="8">
        <v>42086</v>
      </c>
      <c r="B199" t="s">
        <v>23</v>
      </c>
      <c r="C199">
        <v>17</v>
      </c>
      <c r="D199" t="s">
        <v>20</v>
      </c>
      <c r="F199">
        <v>1.65</v>
      </c>
      <c r="J199">
        <f>SUM(97,64,109,112)</f>
        <v>382</v>
      </c>
      <c r="K199">
        <v>4</v>
      </c>
      <c r="L199">
        <v>112</v>
      </c>
    </row>
    <row r="200" spans="1:12">
      <c r="A200" s="8">
        <v>42086</v>
      </c>
      <c r="B200" t="s">
        <v>23</v>
      </c>
      <c r="C200">
        <v>17</v>
      </c>
      <c r="D200" t="s">
        <v>20</v>
      </c>
      <c r="F200">
        <v>3.29</v>
      </c>
      <c r="J200">
        <f>SUM(110,141,156,170,171)</f>
        <v>748</v>
      </c>
      <c r="K200">
        <v>5</v>
      </c>
      <c r="L200">
        <v>171</v>
      </c>
    </row>
    <row r="201" spans="1:12">
      <c r="A201" s="8">
        <v>42086</v>
      </c>
      <c r="B201" t="s">
        <v>23</v>
      </c>
      <c r="C201">
        <v>17</v>
      </c>
      <c r="D201" t="s">
        <v>20</v>
      </c>
      <c r="F201">
        <v>3.29</v>
      </c>
      <c r="J201">
        <f>SUM(130,151,157,162,165)</f>
        <v>765</v>
      </c>
      <c r="K201">
        <v>5</v>
      </c>
      <c r="L201">
        <v>165</v>
      </c>
    </row>
    <row r="202" spans="1:12">
      <c r="A202" s="8">
        <v>42086</v>
      </c>
      <c r="B202" t="s">
        <v>23</v>
      </c>
      <c r="C202">
        <v>17</v>
      </c>
      <c r="D202" t="s">
        <v>20</v>
      </c>
      <c r="F202">
        <v>2.93</v>
      </c>
      <c r="J202">
        <f>SUM(90,127,153,159,159,157)</f>
        <v>845</v>
      </c>
      <c r="K202">
        <v>6</v>
      </c>
      <c r="L202">
        <v>159</v>
      </c>
    </row>
    <row r="203" spans="1:12">
      <c r="A203" s="8">
        <v>42086</v>
      </c>
      <c r="B203" t="s">
        <v>23</v>
      </c>
      <c r="C203">
        <v>17</v>
      </c>
      <c r="D203" t="s">
        <v>20</v>
      </c>
      <c r="F203">
        <v>1.3499999999999999</v>
      </c>
      <c r="J203">
        <f>SUM(42,74,86,94)</f>
        <v>296</v>
      </c>
      <c r="K203">
        <v>4</v>
      </c>
      <c r="L203">
        <v>94</v>
      </c>
    </row>
    <row r="204" spans="1:12">
      <c r="A204" s="8">
        <v>42086</v>
      </c>
      <c r="B204" t="s">
        <v>23</v>
      </c>
      <c r="C204">
        <v>17</v>
      </c>
      <c r="D204" t="s">
        <v>20</v>
      </c>
      <c r="F204">
        <v>1.71</v>
      </c>
      <c r="J204">
        <f>SUM(60,62,59,72,100,132)</f>
        <v>485</v>
      </c>
      <c r="K204">
        <v>6</v>
      </c>
      <c r="L204">
        <v>132</v>
      </c>
    </row>
    <row r="205" spans="1:12">
      <c r="A205" s="8">
        <v>42086</v>
      </c>
      <c r="B205" t="s">
        <v>23</v>
      </c>
      <c r="C205">
        <v>17</v>
      </c>
      <c r="D205" t="s">
        <v>20</v>
      </c>
      <c r="F205">
        <v>1.23</v>
      </c>
      <c r="J205">
        <f>SUM(53,72,98,120)</f>
        <v>343</v>
      </c>
      <c r="K205">
        <v>4</v>
      </c>
      <c r="L205">
        <v>120</v>
      </c>
    </row>
    <row r="206" spans="1:12">
      <c r="A206" s="8">
        <v>42086</v>
      </c>
      <c r="B206" t="s">
        <v>23</v>
      </c>
      <c r="C206">
        <v>17</v>
      </c>
      <c r="D206" t="s">
        <v>20</v>
      </c>
      <c r="F206">
        <v>0.84</v>
      </c>
      <c r="J206">
        <f>SUM(21,48,57,76)</f>
        <v>202</v>
      </c>
      <c r="K206">
        <v>4</v>
      </c>
      <c r="L206">
        <v>76</v>
      </c>
    </row>
    <row r="207" spans="1:12">
      <c r="A207" s="8">
        <v>42086</v>
      </c>
      <c r="B207" t="s">
        <v>23</v>
      </c>
      <c r="C207">
        <v>17</v>
      </c>
      <c r="D207" t="s">
        <v>20</v>
      </c>
      <c r="F207">
        <v>1.71</v>
      </c>
      <c r="J207">
        <f>SUM(54,60,66,79,108)</f>
        <v>367</v>
      </c>
      <c r="K207">
        <v>5</v>
      </c>
      <c r="L207">
        <v>108</v>
      </c>
    </row>
    <row r="208" spans="1:12">
      <c r="A208" s="8">
        <v>42086</v>
      </c>
      <c r="B208" t="s">
        <v>23</v>
      </c>
      <c r="C208">
        <v>17</v>
      </c>
      <c r="D208" t="s">
        <v>20</v>
      </c>
      <c r="F208">
        <v>1.94</v>
      </c>
      <c r="J208">
        <f>SUM(68,98,97,124,124,135)</f>
        <v>646</v>
      </c>
      <c r="K208">
        <v>6</v>
      </c>
      <c r="L208">
        <v>135</v>
      </c>
    </row>
    <row r="209" spans="1:12">
      <c r="A209" s="8">
        <v>42086</v>
      </c>
      <c r="B209" t="s">
        <v>23</v>
      </c>
      <c r="C209">
        <v>17</v>
      </c>
      <c r="D209" s="3" t="s">
        <v>24</v>
      </c>
      <c r="E209">
        <v>123</v>
      </c>
      <c r="F209">
        <v>1.1199999999999999</v>
      </c>
      <c r="G209">
        <v>3</v>
      </c>
    </row>
    <row r="210" spans="1:12">
      <c r="A210" s="8">
        <v>42086</v>
      </c>
      <c r="B210" t="s">
        <v>23</v>
      </c>
      <c r="C210">
        <v>17</v>
      </c>
      <c r="D210" t="s">
        <v>20</v>
      </c>
      <c r="F210">
        <v>1.39</v>
      </c>
      <c r="J210">
        <f>SUM(54,54,81,99,102,112)</f>
        <v>502</v>
      </c>
      <c r="K210">
        <v>6</v>
      </c>
      <c r="L210">
        <v>112</v>
      </c>
    </row>
    <row r="211" spans="1:12">
      <c r="A211" s="8">
        <v>42086</v>
      </c>
      <c r="B211" t="s">
        <v>23</v>
      </c>
      <c r="C211">
        <v>17</v>
      </c>
      <c r="D211" s="3" t="s">
        <v>24</v>
      </c>
      <c r="E211">
        <v>87</v>
      </c>
      <c r="F211">
        <v>1.03</v>
      </c>
    </row>
    <row r="212" spans="1:12">
      <c r="A212" s="8">
        <v>42086</v>
      </c>
      <c r="B212" t="s">
        <v>23</v>
      </c>
      <c r="C212">
        <v>17</v>
      </c>
      <c r="D212" s="3" t="s">
        <v>24</v>
      </c>
      <c r="E212">
        <v>148</v>
      </c>
      <c r="F212">
        <v>2.52</v>
      </c>
      <c r="G212">
        <v>5</v>
      </c>
    </row>
    <row r="213" spans="1:12">
      <c r="A213" s="8">
        <v>42086</v>
      </c>
      <c r="B213" t="s">
        <v>23</v>
      </c>
      <c r="C213">
        <v>17</v>
      </c>
      <c r="D213" t="s">
        <v>20</v>
      </c>
      <c r="F213">
        <v>1.05</v>
      </c>
      <c r="J213">
        <f>SUM(57,83,108,115,119,137,137)</f>
        <v>756</v>
      </c>
      <c r="K213">
        <v>7</v>
      </c>
      <c r="L213">
        <v>137</v>
      </c>
    </row>
    <row r="214" spans="1:12">
      <c r="A214" s="8">
        <v>42086</v>
      </c>
      <c r="B214" t="s">
        <v>23</v>
      </c>
      <c r="C214">
        <v>17</v>
      </c>
      <c r="D214" s="3" t="s">
        <v>24</v>
      </c>
      <c r="E214">
        <v>67</v>
      </c>
      <c r="F214">
        <v>1.19</v>
      </c>
      <c r="G214">
        <v>7</v>
      </c>
    </row>
    <row r="215" spans="1:12">
      <c r="A215" s="8">
        <v>42086</v>
      </c>
      <c r="B215" t="s">
        <v>23</v>
      </c>
      <c r="C215">
        <v>17</v>
      </c>
      <c r="D215" t="s">
        <v>20</v>
      </c>
      <c r="F215">
        <v>0.92999999999999994</v>
      </c>
      <c r="J215">
        <f>SUM(48,61,87,101)</f>
        <v>297</v>
      </c>
      <c r="K215">
        <v>4</v>
      </c>
      <c r="L215">
        <v>101</v>
      </c>
    </row>
    <row r="216" spans="1:12">
      <c r="A216" s="8">
        <v>42086</v>
      </c>
      <c r="B216" t="s">
        <v>23</v>
      </c>
      <c r="C216">
        <v>17</v>
      </c>
      <c r="D216" s="3" t="s">
        <v>24</v>
      </c>
      <c r="E216">
        <v>138</v>
      </c>
      <c r="F216">
        <v>1.32</v>
      </c>
      <c r="G216">
        <v>10</v>
      </c>
    </row>
    <row r="217" spans="1:12">
      <c r="A217" s="8">
        <v>42086</v>
      </c>
      <c r="B217" t="s">
        <v>23</v>
      </c>
      <c r="C217">
        <v>17</v>
      </c>
      <c r="D217" t="s">
        <v>20</v>
      </c>
      <c r="F217">
        <v>1.58</v>
      </c>
      <c r="J217">
        <f>SUM(46,122,137)</f>
        <v>305</v>
      </c>
      <c r="K217">
        <v>3</v>
      </c>
      <c r="L217">
        <v>137</v>
      </c>
    </row>
    <row r="218" spans="1:12">
      <c r="A218" s="8">
        <v>42086</v>
      </c>
      <c r="B218" t="s">
        <v>23</v>
      </c>
      <c r="C218">
        <v>17</v>
      </c>
      <c r="D218" s="3" t="s">
        <v>24</v>
      </c>
      <c r="E218">
        <v>188</v>
      </c>
      <c r="F218">
        <v>1.4</v>
      </c>
    </row>
    <row r="219" spans="1:12">
      <c r="A219" s="8">
        <v>42086</v>
      </c>
      <c r="B219" t="s">
        <v>23</v>
      </c>
      <c r="C219">
        <v>17</v>
      </c>
      <c r="D219" s="3" t="s">
        <v>24</v>
      </c>
      <c r="E219">
        <v>130</v>
      </c>
      <c r="F219">
        <v>1.19</v>
      </c>
    </row>
    <row r="220" spans="1:12">
      <c r="A220" s="8">
        <v>42086</v>
      </c>
      <c r="B220" t="s">
        <v>23</v>
      </c>
      <c r="C220">
        <v>17</v>
      </c>
      <c r="D220" t="s">
        <v>20</v>
      </c>
      <c r="F220">
        <v>3.2100000000000004</v>
      </c>
      <c r="J220">
        <f>SUM(94,142,165,177,173)</f>
        <v>751</v>
      </c>
      <c r="K220">
        <v>5</v>
      </c>
      <c r="L220">
        <v>177</v>
      </c>
    </row>
    <row r="221" spans="1:12">
      <c r="A221" s="8">
        <v>42086</v>
      </c>
      <c r="B221" t="s">
        <v>23</v>
      </c>
      <c r="C221">
        <v>17</v>
      </c>
      <c r="D221" t="s">
        <v>20</v>
      </c>
      <c r="F221">
        <v>2.1100000000000003</v>
      </c>
      <c r="J221">
        <f>SUM(61,87,105,113,123,143,146)</f>
        <v>778</v>
      </c>
      <c r="K221">
        <v>7</v>
      </c>
      <c r="L221">
        <v>146</v>
      </c>
    </row>
    <row r="222" spans="1:12">
      <c r="A222" s="8">
        <v>42086</v>
      </c>
      <c r="B222" t="s">
        <v>23</v>
      </c>
      <c r="C222">
        <v>1</v>
      </c>
      <c r="D222" t="s">
        <v>20</v>
      </c>
      <c r="F222">
        <v>1.72</v>
      </c>
      <c r="J222">
        <f>SUM(18,45,72,72,88)</f>
        <v>295</v>
      </c>
      <c r="K222">
        <v>5</v>
      </c>
      <c r="L222">
        <v>88</v>
      </c>
    </row>
    <row r="223" spans="1:12">
      <c r="A223" s="8">
        <v>42086</v>
      </c>
      <c r="B223" t="s">
        <v>23</v>
      </c>
      <c r="C223">
        <v>1</v>
      </c>
      <c r="D223" t="s">
        <v>20</v>
      </c>
      <c r="F223">
        <v>1.54</v>
      </c>
      <c r="J223">
        <f>SUM(64,80,96)</f>
        <v>240</v>
      </c>
      <c r="K223">
        <v>3</v>
      </c>
      <c r="L223">
        <v>96</v>
      </c>
    </row>
    <row r="224" spans="1:12">
      <c r="A224" s="8">
        <v>42086</v>
      </c>
      <c r="B224" t="s">
        <v>23</v>
      </c>
      <c r="C224">
        <v>1</v>
      </c>
      <c r="D224" t="s">
        <v>20</v>
      </c>
      <c r="F224">
        <v>0.72</v>
      </c>
      <c r="J224">
        <f>SUM(27,43,49,58)</f>
        <v>177</v>
      </c>
      <c r="K224">
        <v>4</v>
      </c>
      <c r="L224">
        <v>58</v>
      </c>
    </row>
    <row r="225" spans="1:12">
      <c r="A225" s="8">
        <v>42086</v>
      </c>
      <c r="B225" t="s">
        <v>23</v>
      </c>
      <c r="C225">
        <v>1</v>
      </c>
      <c r="D225" s="3" t="s">
        <v>24</v>
      </c>
      <c r="E225">
        <v>26</v>
      </c>
      <c r="F225">
        <v>0.41000000000000003</v>
      </c>
    </row>
    <row r="226" spans="1:12">
      <c r="A226" s="8">
        <v>42086</v>
      </c>
      <c r="B226" t="s">
        <v>23</v>
      </c>
      <c r="C226">
        <v>1</v>
      </c>
      <c r="D226" s="3" t="s">
        <v>24</v>
      </c>
      <c r="E226">
        <v>48</v>
      </c>
      <c r="F226">
        <v>0.54999999999999993</v>
      </c>
    </row>
    <row r="227" spans="1:12">
      <c r="A227" s="8">
        <v>42086</v>
      </c>
      <c r="B227" t="s">
        <v>23</v>
      </c>
      <c r="C227">
        <v>1</v>
      </c>
      <c r="D227" t="s">
        <v>24</v>
      </c>
      <c r="E227">
        <v>28</v>
      </c>
      <c r="F227">
        <v>0.82</v>
      </c>
    </row>
    <row r="228" spans="1:12">
      <c r="A228" s="8">
        <v>42086</v>
      </c>
      <c r="B228" t="s">
        <v>23</v>
      </c>
      <c r="C228">
        <v>1</v>
      </c>
      <c r="D228" t="s">
        <v>24</v>
      </c>
      <c r="E228">
        <v>17</v>
      </c>
      <c r="F228">
        <v>0.36</v>
      </c>
    </row>
    <row r="229" spans="1:12">
      <c r="A229" s="8">
        <v>42086</v>
      </c>
      <c r="B229" t="s">
        <v>23</v>
      </c>
      <c r="C229">
        <v>1</v>
      </c>
      <c r="D229" t="s">
        <v>20</v>
      </c>
      <c r="F229">
        <v>0.78</v>
      </c>
      <c r="J229">
        <v>117</v>
      </c>
      <c r="K229">
        <v>3</v>
      </c>
      <c r="L229">
        <v>50</v>
      </c>
    </row>
    <row r="230" spans="1:12">
      <c r="A230" s="8">
        <v>42086</v>
      </c>
      <c r="B230" t="s">
        <v>23</v>
      </c>
      <c r="C230">
        <v>1</v>
      </c>
      <c r="D230" t="s">
        <v>20</v>
      </c>
      <c r="F230">
        <v>0.71</v>
      </c>
      <c r="J230">
        <f>SUM(65,46,37)</f>
        <v>148</v>
      </c>
      <c r="K230">
        <v>3</v>
      </c>
      <c r="L230">
        <v>65</v>
      </c>
    </row>
    <row r="231" spans="1:12">
      <c r="A231" s="8">
        <v>42086</v>
      </c>
      <c r="B231" t="s">
        <v>23</v>
      </c>
      <c r="C231">
        <v>1</v>
      </c>
      <c r="D231" t="s">
        <v>20</v>
      </c>
      <c r="F231">
        <v>0.67</v>
      </c>
      <c r="J231">
        <f>SUM(60)</f>
        <v>60</v>
      </c>
      <c r="K231">
        <v>2</v>
      </c>
      <c r="L231">
        <v>40</v>
      </c>
    </row>
    <row r="232" spans="1:12">
      <c r="A232" s="8">
        <v>42086</v>
      </c>
      <c r="B232" t="s">
        <v>23</v>
      </c>
      <c r="C232">
        <v>1</v>
      </c>
      <c r="D232" t="s">
        <v>20</v>
      </c>
      <c r="F232">
        <v>0.81</v>
      </c>
      <c r="J232">
        <f>SUM(29,29)</f>
        <v>58</v>
      </c>
      <c r="K232">
        <v>2</v>
      </c>
      <c r="L232">
        <v>29</v>
      </c>
    </row>
    <row r="233" spans="1:12">
      <c r="A233" s="8">
        <v>42086</v>
      </c>
      <c r="B233" t="s">
        <v>25</v>
      </c>
      <c r="C233">
        <v>36</v>
      </c>
      <c r="D233" t="s">
        <v>20</v>
      </c>
      <c r="F233">
        <v>0.98</v>
      </c>
      <c r="J233">
        <f>SUM(47,65,85,87,103,111)</f>
        <v>498</v>
      </c>
      <c r="K233">
        <v>6</v>
      </c>
      <c r="L233">
        <v>111</v>
      </c>
    </row>
    <row r="234" spans="1:12">
      <c r="A234" s="8">
        <v>42086</v>
      </c>
      <c r="B234" t="s">
        <v>25</v>
      </c>
      <c r="C234">
        <v>36</v>
      </c>
      <c r="D234" t="s">
        <v>20</v>
      </c>
      <c r="F234">
        <v>2.3000000000000003</v>
      </c>
      <c r="J234">
        <f>SUM(76,77,108,106,116)</f>
        <v>483</v>
      </c>
      <c r="K234">
        <v>5</v>
      </c>
      <c r="L234">
        <v>116</v>
      </c>
    </row>
    <row r="235" spans="1:12">
      <c r="A235" s="8">
        <v>42086</v>
      </c>
      <c r="B235" t="s">
        <v>25</v>
      </c>
      <c r="C235">
        <v>36</v>
      </c>
      <c r="D235" t="s">
        <v>20</v>
      </c>
      <c r="F235">
        <v>0.80999999999999994</v>
      </c>
      <c r="J235">
        <f>SUM(62,89,95)</f>
        <v>246</v>
      </c>
      <c r="K235">
        <v>3</v>
      </c>
      <c r="L235">
        <v>95</v>
      </c>
    </row>
    <row r="236" spans="1:12">
      <c r="A236" s="8">
        <v>42086</v>
      </c>
      <c r="B236" t="s">
        <v>25</v>
      </c>
      <c r="C236">
        <v>36</v>
      </c>
      <c r="D236" t="s">
        <v>20</v>
      </c>
      <c r="F236">
        <v>0.63</v>
      </c>
      <c r="J236">
        <f>SUM(68,67,76)</f>
        <v>211</v>
      </c>
      <c r="K236">
        <v>3</v>
      </c>
      <c r="L236">
        <v>76</v>
      </c>
    </row>
    <row r="237" spans="1:12">
      <c r="A237" s="8">
        <v>42086</v>
      </c>
      <c r="B237" t="s">
        <v>25</v>
      </c>
      <c r="C237">
        <v>36</v>
      </c>
      <c r="D237" t="s">
        <v>20</v>
      </c>
      <c r="F237">
        <v>0.82</v>
      </c>
      <c r="J237">
        <f>SUM(73,72,76)</f>
        <v>221</v>
      </c>
      <c r="K237">
        <v>3</v>
      </c>
      <c r="L237">
        <v>76</v>
      </c>
    </row>
    <row r="238" spans="1:12">
      <c r="A238" s="8">
        <v>42086</v>
      </c>
      <c r="B238" t="s">
        <v>25</v>
      </c>
      <c r="C238">
        <v>36</v>
      </c>
      <c r="D238" t="s">
        <v>20</v>
      </c>
      <c r="F238">
        <v>1.44</v>
      </c>
      <c r="J238">
        <f>SUM(41,45,60,68,69)</f>
        <v>283</v>
      </c>
      <c r="K238">
        <v>5</v>
      </c>
      <c r="L238">
        <v>69</v>
      </c>
    </row>
    <row r="239" spans="1:12">
      <c r="A239" s="8">
        <v>42086</v>
      </c>
      <c r="B239" t="s">
        <v>25</v>
      </c>
      <c r="C239">
        <v>36</v>
      </c>
      <c r="D239" t="s">
        <v>20</v>
      </c>
      <c r="F239">
        <v>1.18</v>
      </c>
      <c r="J239">
        <f>SUM(68,59,69,92,99)</f>
        <v>387</v>
      </c>
      <c r="K239">
        <v>5</v>
      </c>
      <c r="L239">
        <v>99</v>
      </c>
    </row>
    <row r="240" spans="1:12">
      <c r="A240" s="8">
        <v>42086</v>
      </c>
      <c r="B240" t="s">
        <v>25</v>
      </c>
      <c r="C240">
        <v>36</v>
      </c>
      <c r="D240" t="s">
        <v>20</v>
      </c>
      <c r="F240">
        <v>1.63</v>
      </c>
      <c r="J240">
        <f>SUM(42,52,70,68,68,197)</f>
        <v>497</v>
      </c>
      <c r="K240">
        <v>6</v>
      </c>
      <c r="L240">
        <v>197</v>
      </c>
    </row>
    <row r="241" spans="1:13">
      <c r="A241" s="8">
        <v>42086</v>
      </c>
      <c r="B241" t="s">
        <v>25</v>
      </c>
      <c r="C241">
        <v>36</v>
      </c>
      <c r="D241" t="s">
        <v>20</v>
      </c>
      <c r="F241">
        <v>0.87</v>
      </c>
      <c r="J241">
        <f>SUM(41,57,57)</f>
        <v>155</v>
      </c>
      <c r="K241">
        <v>3</v>
      </c>
      <c r="L241">
        <v>57</v>
      </c>
    </row>
    <row r="242" spans="1:13">
      <c r="A242" s="8">
        <v>42086</v>
      </c>
      <c r="B242" t="s">
        <v>25</v>
      </c>
      <c r="C242">
        <v>36</v>
      </c>
      <c r="D242" t="s">
        <v>20</v>
      </c>
      <c r="F242">
        <v>1.3599999999999999</v>
      </c>
      <c r="J242">
        <f>SUM(63,65,98,109)</f>
        <v>335</v>
      </c>
      <c r="K242">
        <v>4</v>
      </c>
      <c r="L242">
        <v>109</v>
      </c>
    </row>
    <row r="243" spans="1:13">
      <c r="A243" s="8">
        <v>42086</v>
      </c>
      <c r="B243" t="s">
        <v>25</v>
      </c>
      <c r="C243">
        <v>36</v>
      </c>
      <c r="D243" t="s">
        <v>20</v>
      </c>
      <c r="F243">
        <v>0.87</v>
      </c>
      <c r="J243">
        <f>SUM(22,37,44,46)</f>
        <v>149</v>
      </c>
      <c r="K243">
        <v>4</v>
      </c>
      <c r="L243">
        <v>46</v>
      </c>
    </row>
    <row r="244" spans="1:13">
      <c r="A244" s="8">
        <v>42086</v>
      </c>
      <c r="B244" t="s">
        <v>25</v>
      </c>
      <c r="C244">
        <v>36</v>
      </c>
      <c r="D244" t="s">
        <v>20</v>
      </c>
      <c r="F244">
        <v>0.82</v>
      </c>
      <c r="J244">
        <f>SUM(26,40,48)</f>
        <v>114</v>
      </c>
      <c r="K244">
        <v>3</v>
      </c>
      <c r="L244">
        <v>48</v>
      </c>
    </row>
    <row r="245" spans="1:13">
      <c r="A245" s="8">
        <v>42086</v>
      </c>
      <c r="B245" t="s">
        <v>25</v>
      </c>
      <c r="C245">
        <v>36</v>
      </c>
      <c r="D245" t="s">
        <v>20</v>
      </c>
      <c r="F245">
        <v>0.43999999999999995</v>
      </c>
      <c r="J245">
        <f>SUM(29,50)</f>
        <v>79</v>
      </c>
      <c r="K245">
        <v>2</v>
      </c>
      <c r="L245">
        <v>50</v>
      </c>
    </row>
    <row r="246" spans="1:13">
      <c r="A246" s="8">
        <v>42086</v>
      </c>
      <c r="B246" t="s">
        <v>25</v>
      </c>
      <c r="C246">
        <v>36</v>
      </c>
      <c r="D246" t="s">
        <v>20</v>
      </c>
      <c r="F246">
        <v>0.86</v>
      </c>
      <c r="J246">
        <f>SUM(57,39,58,71,66)</f>
        <v>291</v>
      </c>
      <c r="K246">
        <v>5</v>
      </c>
      <c r="L246">
        <v>71</v>
      </c>
    </row>
    <row r="247" spans="1:13">
      <c r="A247" s="8">
        <v>42086</v>
      </c>
      <c r="B247" t="s">
        <v>25</v>
      </c>
      <c r="C247">
        <v>31</v>
      </c>
      <c r="D247" t="s">
        <v>20</v>
      </c>
      <c r="M247" t="s">
        <v>21</v>
      </c>
    </row>
    <row r="248" spans="1:13">
      <c r="A248" s="8">
        <v>42086</v>
      </c>
      <c r="B248" t="s">
        <v>25</v>
      </c>
      <c r="C248">
        <v>18</v>
      </c>
      <c r="D248" t="s">
        <v>20</v>
      </c>
      <c r="F248">
        <v>1.0900000000000001</v>
      </c>
      <c r="J248">
        <f>SUM(32,39,70,72,83)</f>
        <v>296</v>
      </c>
      <c r="K248">
        <v>5</v>
      </c>
      <c r="L248">
        <v>83</v>
      </c>
    </row>
    <row r="249" spans="1:13">
      <c r="A249" s="8">
        <v>42086</v>
      </c>
      <c r="B249" t="s">
        <v>25</v>
      </c>
      <c r="C249">
        <v>18</v>
      </c>
      <c r="D249" t="s">
        <v>20</v>
      </c>
      <c r="F249">
        <v>3.02</v>
      </c>
      <c r="J249">
        <f>SUM(102,142,173,173,175,196,207,203)</f>
        <v>1371</v>
      </c>
      <c r="K249">
        <v>8</v>
      </c>
      <c r="L249">
        <v>207</v>
      </c>
    </row>
    <row r="250" spans="1:13">
      <c r="A250" s="8">
        <v>42086</v>
      </c>
      <c r="B250" t="s">
        <v>25</v>
      </c>
      <c r="C250">
        <v>18</v>
      </c>
      <c r="D250" t="s">
        <v>20</v>
      </c>
      <c r="F250">
        <v>1.49</v>
      </c>
      <c r="J250">
        <f>SUM(23,38,46,49)</f>
        <v>156</v>
      </c>
      <c r="K250">
        <v>4</v>
      </c>
      <c r="L250">
        <v>49</v>
      </c>
    </row>
    <row r="251" spans="1:13">
      <c r="A251" s="8">
        <v>42086</v>
      </c>
      <c r="B251" t="s">
        <v>25</v>
      </c>
      <c r="C251">
        <v>18</v>
      </c>
      <c r="D251" t="s">
        <v>20</v>
      </c>
      <c r="F251">
        <v>1.01</v>
      </c>
      <c r="J251">
        <f>SUM(52,59,92,92,114)</f>
        <v>409</v>
      </c>
      <c r="K251">
        <v>5</v>
      </c>
      <c r="L251">
        <v>114</v>
      </c>
    </row>
    <row r="252" spans="1:13">
      <c r="A252" s="8">
        <v>42086</v>
      </c>
      <c r="B252" t="s">
        <v>25</v>
      </c>
      <c r="C252">
        <v>18</v>
      </c>
      <c r="D252" t="s">
        <v>20</v>
      </c>
      <c r="F252">
        <v>0.45999999999999996</v>
      </c>
      <c r="J252">
        <f>SUM(13,32)</f>
        <v>45</v>
      </c>
      <c r="K252">
        <v>2</v>
      </c>
      <c r="L252">
        <v>32</v>
      </c>
    </row>
    <row r="253" spans="1:13">
      <c r="A253" s="8">
        <v>42086</v>
      </c>
      <c r="B253" t="s">
        <v>25</v>
      </c>
      <c r="C253">
        <v>18</v>
      </c>
      <c r="D253" t="s">
        <v>20</v>
      </c>
      <c r="F253">
        <v>0.53</v>
      </c>
      <c r="J253">
        <f>SUM(12,16)</f>
        <v>28</v>
      </c>
      <c r="K253">
        <v>2</v>
      </c>
      <c r="L253">
        <v>16</v>
      </c>
    </row>
    <row r="254" spans="1:13">
      <c r="A254" s="8">
        <v>42086</v>
      </c>
      <c r="B254" t="s">
        <v>25</v>
      </c>
      <c r="C254">
        <v>18</v>
      </c>
      <c r="D254" t="s">
        <v>20</v>
      </c>
      <c r="F254">
        <v>1.27</v>
      </c>
      <c r="J254">
        <f>SUM(11,18,49,60)</f>
        <v>138</v>
      </c>
      <c r="K254">
        <v>4</v>
      </c>
      <c r="L254">
        <v>60</v>
      </c>
    </row>
    <row r="255" spans="1:13">
      <c r="A255" s="8">
        <v>42086</v>
      </c>
      <c r="B255" t="s">
        <v>25</v>
      </c>
      <c r="C255">
        <v>18</v>
      </c>
      <c r="D255" t="s">
        <v>20</v>
      </c>
      <c r="F255">
        <v>0.98</v>
      </c>
      <c r="J255">
        <f>SUM(34,54,59,92)</f>
        <v>239</v>
      </c>
      <c r="K255">
        <v>4</v>
      </c>
      <c r="L255">
        <v>92</v>
      </c>
    </row>
    <row r="256" spans="1:13">
      <c r="A256" s="8">
        <v>42086</v>
      </c>
      <c r="B256" t="s">
        <v>25</v>
      </c>
      <c r="C256">
        <v>18</v>
      </c>
      <c r="D256" t="s">
        <v>20</v>
      </c>
      <c r="F256">
        <v>1.18</v>
      </c>
      <c r="J256">
        <f>SUM(36,58,72,96,98)</f>
        <v>360</v>
      </c>
      <c r="K256">
        <v>5</v>
      </c>
      <c r="L256">
        <v>98</v>
      </c>
    </row>
    <row r="257" spans="1:12">
      <c r="A257" s="8">
        <v>42086</v>
      </c>
      <c r="B257" t="s">
        <v>25</v>
      </c>
      <c r="C257">
        <v>18</v>
      </c>
      <c r="D257" t="s">
        <v>20</v>
      </c>
      <c r="F257">
        <v>1.52</v>
      </c>
      <c r="J257">
        <f>SUM(22,50,71,78,81)</f>
        <v>302</v>
      </c>
      <c r="K257">
        <v>5</v>
      </c>
      <c r="L257">
        <v>81</v>
      </c>
    </row>
    <row r="258" spans="1:12">
      <c r="A258" s="8">
        <v>42086</v>
      </c>
      <c r="B258" t="s">
        <v>25</v>
      </c>
      <c r="C258">
        <v>18</v>
      </c>
      <c r="D258" t="s">
        <v>20</v>
      </c>
      <c r="F258">
        <v>0.66999999999999993</v>
      </c>
      <c r="J258">
        <f>SUM(30,40,44)</f>
        <v>114</v>
      </c>
      <c r="K258">
        <v>3</v>
      </c>
      <c r="L258">
        <v>44</v>
      </c>
    </row>
    <row r="259" spans="1:12">
      <c r="A259" s="8">
        <v>42086</v>
      </c>
      <c r="B259" t="s">
        <v>25</v>
      </c>
      <c r="C259">
        <v>18</v>
      </c>
      <c r="D259" t="s">
        <v>20</v>
      </c>
      <c r="F259">
        <v>0.54999999999999993</v>
      </c>
      <c r="J259">
        <f>SUM(26,31,37)</f>
        <v>94</v>
      </c>
      <c r="K259">
        <v>3</v>
      </c>
      <c r="L259">
        <v>37</v>
      </c>
    </row>
    <row r="260" spans="1:12">
      <c r="A260" s="8">
        <v>42086</v>
      </c>
      <c r="B260" t="s">
        <v>25</v>
      </c>
      <c r="C260">
        <v>18</v>
      </c>
      <c r="D260" t="s">
        <v>20</v>
      </c>
      <c r="F260">
        <v>0.74</v>
      </c>
      <c r="J260">
        <f>SUM(47,49)</f>
        <v>96</v>
      </c>
      <c r="K260">
        <v>2</v>
      </c>
      <c r="L260">
        <v>49</v>
      </c>
    </row>
    <row r="261" spans="1:12">
      <c r="A261" s="8">
        <v>42086</v>
      </c>
      <c r="B261" t="s">
        <v>25</v>
      </c>
      <c r="C261">
        <v>18</v>
      </c>
      <c r="D261" t="s">
        <v>20</v>
      </c>
      <c r="F261">
        <v>1.53</v>
      </c>
      <c r="J261">
        <f>SUM(17,44,49,61)</f>
        <v>171</v>
      </c>
      <c r="K261">
        <v>4</v>
      </c>
      <c r="L261">
        <v>61</v>
      </c>
    </row>
    <row r="262" spans="1:12">
      <c r="A262" s="8">
        <v>42086</v>
      </c>
      <c r="B262" t="s">
        <v>25</v>
      </c>
      <c r="C262">
        <v>18</v>
      </c>
      <c r="D262" t="s">
        <v>20</v>
      </c>
      <c r="F262">
        <v>1.03</v>
      </c>
      <c r="J262">
        <f>SUM(24,55,55,77)</f>
        <v>211</v>
      </c>
      <c r="K262">
        <v>4</v>
      </c>
      <c r="L262">
        <v>77</v>
      </c>
    </row>
    <row r="263" spans="1:12">
      <c r="A263" s="8">
        <v>42086</v>
      </c>
      <c r="B263" t="s">
        <v>25</v>
      </c>
      <c r="C263">
        <v>18</v>
      </c>
      <c r="D263" t="s">
        <v>20</v>
      </c>
      <c r="F263">
        <v>1.71</v>
      </c>
      <c r="J263">
        <f>SUM(42,46,76,91,108,114,132)</f>
        <v>609</v>
      </c>
      <c r="K263">
        <v>7</v>
      </c>
      <c r="L263">
        <v>132</v>
      </c>
    </row>
    <row r="264" spans="1:12">
      <c r="A264" s="8">
        <v>42086</v>
      </c>
      <c r="B264" t="s">
        <v>25</v>
      </c>
      <c r="C264">
        <v>18</v>
      </c>
      <c r="D264" t="s">
        <v>20</v>
      </c>
      <c r="F264">
        <v>1.25</v>
      </c>
      <c r="J264">
        <f>SUM(25,57,64,84,84)</f>
        <v>314</v>
      </c>
      <c r="K264">
        <v>5</v>
      </c>
      <c r="L264">
        <v>84</v>
      </c>
    </row>
    <row r="265" spans="1:12">
      <c r="A265" s="8">
        <v>42086</v>
      </c>
      <c r="B265" t="s">
        <v>25</v>
      </c>
      <c r="C265">
        <v>18</v>
      </c>
      <c r="D265" t="s">
        <v>20</v>
      </c>
      <c r="F265">
        <v>1.53</v>
      </c>
      <c r="J265">
        <f>SUM(14,35,36,56,55)</f>
        <v>196</v>
      </c>
      <c r="K265">
        <v>5</v>
      </c>
      <c r="L265">
        <v>56</v>
      </c>
    </row>
    <row r="266" spans="1:12">
      <c r="A266" s="8">
        <v>42086</v>
      </c>
      <c r="B266" t="s">
        <v>25</v>
      </c>
      <c r="C266">
        <v>18</v>
      </c>
      <c r="D266" t="s">
        <v>20</v>
      </c>
      <c r="F266">
        <v>0.66999999999999993</v>
      </c>
      <c r="J266">
        <f>SUM(32,32,37,17)</f>
        <v>118</v>
      </c>
      <c r="K266">
        <v>4</v>
      </c>
      <c r="L266">
        <v>37</v>
      </c>
    </row>
    <row r="267" spans="1:12">
      <c r="A267" s="8">
        <v>42086</v>
      </c>
      <c r="B267" t="s">
        <v>25</v>
      </c>
      <c r="C267">
        <v>18</v>
      </c>
      <c r="D267" t="s">
        <v>20</v>
      </c>
      <c r="F267">
        <v>0.65</v>
      </c>
      <c r="J267">
        <f>SUM(24,43,54,65)</f>
        <v>186</v>
      </c>
      <c r="K267">
        <v>4</v>
      </c>
      <c r="L267">
        <v>65</v>
      </c>
    </row>
    <row r="268" spans="1:12">
      <c r="A268" s="8">
        <v>42086</v>
      </c>
      <c r="B268" t="s">
        <v>25</v>
      </c>
      <c r="C268">
        <v>18</v>
      </c>
      <c r="D268" t="s">
        <v>20</v>
      </c>
      <c r="F268">
        <v>0.76</v>
      </c>
      <c r="J268">
        <f>SUM(41,49,55)</f>
        <v>145</v>
      </c>
      <c r="K268">
        <v>3</v>
      </c>
      <c r="L268">
        <v>55</v>
      </c>
    </row>
    <row r="269" spans="1:12">
      <c r="A269" s="8">
        <v>42086</v>
      </c>
      <c r="B269" t="s">
        <v>25</v>
      </c>
      <c r="C269">
        <v>18</v>
      </c>
      <c r="D269" t="s">
        <v>20</v>
      </c>
      <c r="F269">
        <v>1.04</v>
      </c>
      <c r="J269">
        <f>SUM(21,50,51,60)</f>
        <v>182</v>
      </c>
      <c r="K269">
        <v>4</v>
      </c>
      <c r="L269">
        <v>60</v>
      </c>
    </row>
    <row r="270" spans="1:12">
      <c r="A270" s="8">
        <v>42086</v>
      </c>
      <c r="B270" t="s">
        <v>25</v>
      </c>
      <c r="C270">
        <v>18</v>
      </c>
      <c r="D270" t="s">
        <v>20</v>
      </c>
      <c r="F270">
        <v>1.07</v>
      </c>
      <c r="J270">
        <f>SUM(39,59,64,68)</f>
        <v>230</v>
      </c>
      <c r="K270">
        <v>4</v>
      </c>
      <c r="L270">
        <v>68</v>
      </c>
    </row>
    <row r="271" spans="1:12">
      <c r="A271" s="8">
        <v>42086</v>
      </c>
      <c r="B271" t="s">
        <v>25</v>
      </c>
      <c r="C271">
        <v>7</v>
      </c>
      <c r="D271" t="s">
        <v>20</v>
      </c>
      <c r="F271">
        <v>0.66999999999999993</v>
      </c>
      <c r="J271">
        <f>SUM(25,33,40)</f>
        <v>98</v>
      </c>
      <c r="K271">
        <v>3</v>
      </c>
      <c r="L271">
        <v>40</v>
      </c>
    </row>
    <row r="272" spans="1:12">
      <c r="A272" s="8">
        <v>42086</v>
      </c>
      <c r="B272" t="s">
        <v>25</v>
      </c>
      <c r="C272">
        <v>7</v>
      </c>
      <c r="D272" t="s">
        <v>20</v>
      </c>
      <c r="F272">
        <v>0.92999999999999994</v>
      </c>
      <c r="J272">
        <f>SUM(23,35,32)</f>
        <v>90</v>
      </c>
      <c r="K272">
        <v>3</v>
      </c>
      <c r="L272">
        <v>35</v>
      </c>
    </row>
    <row r="273" spans="1:12">
      <c r="A273" s="8">
        <v>42086</v>
      </c>
      <c r="B273" t="s">
        <v>25</v>
      </c>
      <c r="C273">
        <v>7</v>
      </c>
      <c r="D273" t="s">
        <v>20</v>
      </c>
      <c r="F273">
        <v>1.19</v>
      </c>
      <c r="J273">
        <f>SUM(23,26,41,45)</f>
        <v>135</v>
      </c>
      <c r="K273">
        <v>4</v>
      </c>
      <c r="L273">
        <v>45</v>
      </c>
    </row>
    <row r="274" spans="1:12">
      <c r="A274" s="8">
        <v>42086</v>
      </c>
      <c r="B274" t="s">
        <v>25</v>
      </c>
      <c r="C274">
        <v>7</v>
      </c>
      <c r="D274" t="s">
        <v>20</v>
      </c>
      <c r="F274">
        <v>0.49</v>
      </c>
      <c r="J274">
        <f>SUM(16,22,27)</f>
        <v>65</v>
      </c>
      <c r="K274">
        <v>3</v>
      </c>
      <c r="L274">
        <v>27</v>
      </c>
    </row>
    <row r="275" spans="1:12">
      <c r="A275" s="8">
        <v>42086</v>
      </c>
      <c r="B275" t="s">
        <v>25</v>
      </c>
      <c r="C275">
        <v>7</v>
      </c>
      <c r="D275" t="s">
        <v>20</v>
      </c>
      <c r="F275">
        <v>0.78999999999999992</v>
      </c>
      <c r="J275">
        <f>SUM(24,26,39)</f>
        <v>89</v>
      </c>
      <c r="K275">
        <v>3</v>
      </c>
      <c r="L275">
        <v>39</v>
      </c>
    </row>
    <row r="276" spans="1:12">
      <c r="A276" s="8">
        <v>42086</v>
      </c>
      <c r="B276" t="s">
        <v>25</v>
      </c>
      <c r="C276">
        <v>2</v>
      </c>
      <c r="D276" t="s">
        <v>20</v>
      </c>
      <c r="F276">
        <v>1.54</v>
      </c>
      <c r="J276">
        <f>SUM(27,35,36,49)</f>
        <v>147</v>
      </c>
      <c r="K276">
        <v>4</v>
      </c>
      <c r="L276">
        <v>49</v>
      </c>
    </row>
    <row r="277" spans="1:12">
      <c r="A277" s="8">
        <v>42086</v>
      </c>
      <c r="B277" t="s">
        <v>25</v>
      </c>
      <c r="C277">
        <v>2</v>
      </c>
      <c r="D277" t="s">
        <v>20</v>
      </c>
      <c r="F277">
        <v>5.83</v>
      </c>
      <c r="J277">
        <f>SUM(94,141,171,184,211,228,230,238,246)</f>
        <v>1743</v>
      </c>
      <c r="K277">
        <v>9</v>
      </c>
      <c r="L277">
        <v>246</v>
      </c>
    </row>
    <row r="278" spans="1:12">
      <c r="A278" s="8">
        <v>42086</v>
      </c>
      <c r="B278" t="s">
        <v>25</v>
      </c>
      <c r="C278">
        <v>2</v>
      </c>
      <c r="D278" t="s">
        <v>20</v>
      </c>
      <c r="F278">
        <v>4.3499999999999996</v>
      </c>
      <c r="J278">
        <f>SUM(67,117,154,177,177,174)</f>
        <v>866</v>
      </c>
      <c r="K278">
        <v>6</v>
      </c>
      <c r="L278">
        <v>177</v>
      </c>
    </row>
    <row r="279" spans="1:12">
      <c r="A279" s="8">
        <v>42086</v>
      </c>
      <c r="B279" t="s">
        <v>25</v>
      </c>
      <c r="C279">
        <v>2</v>
      </c>
      <c r="D279" t="s">
        <v>20</v>
      </c>
      <c r="F279">
        <v>1.41</v>
      </c>
      <c r="J279">
        <f>SUM(35,53,57,58)</f>
        <v>203</v>
      </c>
      <c r="K279">
        <v>4</v>
      </c>
      <c r="L279">
        <v>58</v>
      </c>
    </row>
    <row r="280" spans="1:12">
      <c r="A280" s="8">
        <v>42086</v>
      </c>
      <c r="B280" t="s">
        <v>25</v>
      </c>
      <c r="C280">
        <v>2</v>
      </c>
      <c r="D280" t="s">
        <v>20</v>
      </c>
      <c r="F280">
        <v>1.4</v>
      </c>
      <c r="J280">
        <f>SUM(30,34,51,129)</f>
        <v>244</v>
      </c>
      <c r="K280">
        <v>4</v>
      </c>
      <c r="L280">
        <v>129</v>
      </c>
    </row>
    <row r="281" spans="1:12">
      <c r="A281" s="8">
        <v>42086</v>
      </c>
      <c r="B281" t="s">
        <v>25</v>
      </c>
      <c r="C281">
        <v>2</v>
      </c>
      <c r="D281" t="s">
        <v>20</v>
      </c>
      <c r="F281">
        <v>1.8599999999999999</v>
      </c>
      <c r="J281">
        <f>SUM(44,55,62,67,70)</f>
        <v>298</v>
      </c>
      <c r="K281">
        <v>5</v>
      </c>
      <c r="L281">
        <v>70</v>
      </c>
    </row>
    <row r="282" spans="1:12">
      <c r="A282" s="8">
        <v>42086</v>
      </c>
      <c r="B282" t="s">
        <v>25</v>
      </c>
      <c r="C282">
        <v>2</v>
      </c>
      <c r="D282" t="s">
        <v>20</v>
      </c>
      <c r="F282">
        <v>1.52</v>
      </c>
      <c r="J282">
        <f>SUM(32,64,75,76,76)</f>
        <v>323</v>
      </c>
      <c r="K282">
        <v>5</v>
      </c>
      <c r="L282">
        <v>76</v>
      </c>
    </row>
    <row r="283" spans="1:12">
      <c r="A283" s="8">
        <v>42086</v>
      </c>
      <c r="B283" t="s">
        <v>25</v>
      </c>
      <c r="C283">
        <v>2</v>
      </c>
      <c r="D283" t="s">
        <v>20</v>
      </c>
      <c r="F283">
        <v>4.8999999999999995</v>
      </c>
      <c r="J283">
        <f>SUM(135,167,186,194,314,221,221)</f>
        <v>1438</v>
      </c>
      <c r="K283">
        <v>7</v>
      </c>
      <c r="L283">
        <v>314</v>
      </c>
    </row>
    <row r="284" spans="1:12">
      <c r="A284" s="8">
        <v>42086</v>
      </c>
      <c r="B284" t="s">
        <v>26</v>
      </c>
      <c r="C284">
        <v>40</v>
      </c>
      <c r="D284" t="s">
        <v>20</v>
      </c>
      <c r="F284">
        <v>1.33</v>
      </c>
      <c r="J284">
        <f>SUM(31,61,56,91,95,110)</f>
        <v>444</v>
      </c>
      <c r="K284">
        <v>6</v>
      </c>
      <c r="L284">
        <v>110</v>
      </c>
    </row>
    <row r="285" spans="1:12">
      <c r="A285" s="8">
        <v>42086</v>
      </c>
      <c r="B285" t="s">
        <v>26</v>
      </c>
      <c r="C285">
        <v>40</v>
      </c>
      <c r="D285" t="s">
        <v>20</v>
      </c>
      <c r="F285">
        <v>0.59</v>
      </c>
      <c r="J285">
        <f>SUM(49,59)</f>
        <v>108</v>
      </c>
      <c r="K285">
        <v>2</v>
      </c>
      <c r="L285">
        <v>59</v>
      </c>
    </row>
    <row r="286" spans="1:12">
      <c r="A286" s="8">
        <v>42086</v>
      </c>
      <c r="B286" t="s">
        <v>26</v>
      </c>
      <c r="C286">
        <v>40</v>
      </c>
      <c r="D286" t="s">
        <v>20</v>
      </c>
      <c r="F286">
        <v>1.2</v>
      </c>
      <c r="J286">
        <f>SUM(49,86,90,109)</f>
        <v>334</v>
      </c>
      <c r="K286">
        <v>4</v>
      </c>
      <c r="L286">
        <v>109</v>
      </c>
    </row>
    <row r="287" spans="1:12">
      <c r="A287" s="8">
        <v>42086</v>
      </c>
      <c r="B287" t="s">
        <v>26</v>
      </c>
      <c r="C287">
        <v>40</v>
      </c>
      <c r="D287" t="s">
        <v>20</v>
      </c>
      <c r="F287">
        <v>0.86</v>
      </c>
      <c r="J287">
        <f>SUM(45,46,69)</f>
        <v>160</v>
      </c>
      <c r="K287">
        <v>3</v>
      </c>
      <c r="L287">
        <v>69</v>
      </c>
    </row>
    <row r="288" spans="1:12">
      <c r="A288" s="8">
        <v>42086</v>
      </c>
      <c r="B288" t="s">
        <v>26</v>
      </c>
      <c r="C288">
        <v>37</v>
      </c>
      <c r="D288" t="s">
        <v>20</v>
      </c>
      <c r="F288">
        <v>2.83</v>
      </c>
      <c r="J288">
        <f>SUM(198,235,296,247,253,215)</f>
        <v>1444</v>
      </c>
      <c r="K288">
        <v>6</v>
      </c>
      <c r="L288">
        <v>296</v>
      </c>
    </row>
    <row r="289" spans="1:12">
      <c r="A289" s="8">
        <v>42086</v>
      </c>
      <c r="B289" t="s">
        <v>26</v>
      </c>
      <c r="C289">
        <v>37</v>
      </c>
      <c r="D289" t="s">
        <v>20</v>
      </c>
      <c r="F289">
        <v>1.83</v>
      </c>
      <c r="J289">
        <f>SUM(76,117,184,194,215,231,236)</f>
        <v>1253</v>
      </c>
      <c r="K289">
        <v>7</v>
      </c>
      <c r="L289">
        <v>236</v>
      </c>
    </row>
    <row r="290" spans="1:12">
      <c r="A290" s="8">
        <v>42086</v>
      </c>
      <c r="B290" t="s">
        <v>26</v>
      </c>
      <c r="C290">
        <v>37</v>
      </c>
      <c r="D290" t="s">
        <v>20</v>
      </c>
      <c r="F290">
        <v>3.01</v>
      </c>
      <c r="J290">
        <f>SUM(101,158,206,230,246,251,257)</f>
        <v>1449</v>
      </c>
      <c r="K290">
        <v>7</v>
      </c>
      <c r="L290">
        <v>257</v>
      </c>
    </row>
    <row r="291" spans="1:12">
      <c r="A291" s="8">
        <v>42086</v>
      </c>
      <c r="B291" t="s">
        <v>26</v>
      </c>
      <c r="C291">
        <v>37</v>
      </c>
      <c r="D291" t="s">
        <v>20</v>
      </c>
      <c r="F291">
        <v>1.5</v>
      </c>
      <c r="J291">
        <f>SUM(72,129,146,174,174)</f>
        <v>695</v>
      </c>
      <c r="K291">
        <v>5</v>
      </c>
      <c r="L291">
        <v>174</v>
      </c>
    </row>
    <row r="292" spans="1:12">
      <c r="A292" s="8">
        <v>42086</v>
      </c>
      <c r="B292" t="s">
        <v>26</v>
      </c>
      <c r="C292">
        <v>37</v>
      </c>
      <c r="D292" t="s">
        <v>20</v>
      </c>
      <c r="F292">
        <v>2.5299999999999998</v>
      </c>
      <c r="J292">
        <f>SUM(127,186,199,209,220,227,237)</f>
        <v>1405</v>
      </c>
      <c r="K292">
        <v>7</v>
      </c>
      <c r="L292">
        <v>237</v>
      </c>
    </row>
    <row r="293" spans="1:12">
      <c r="A293" s="8">
        <v>42086</v>
      </c>
      <c r="B293" t="s">
        <v>26</v>
      </c>
      <c r="C293">
        <v>37</v>
      </c>
      <c r="D293" t="s">
        <v>20</v>
      </c>
      <c r="F293">
        <v>1.33</v>
      </c>
      <c r="J293">
        <f>SUM(154,179)</f>
        <v>333</v>
      </c>
      <c r="K293">
        <v>2</v>
      </c>
      <c r="L293">
        <v>179</v>
      </c>
    </row>
    <row r="294" spans="1:12">
      <c r="A294" s="8">
        <v>42086</v>
      </c>
      <c r="B294" t="s">
        <v>26</v>
      </c>
      <c r="C294">
        <v>37</v>
      </c>
      <c r="D294" t="s">
        <v>20</v>
      </c>
      <c r="F294">
        <v>2.82</v>
      </c>
      <c r="J294">
        <f>SUM(144,154,180,207,236,259,259,280,296)</f>
        <v>2015</v>
      </c>
      <c r="K294">
        <v>9</v>
      </c>
      <c r="L294">
        <v>296</v>
      </c>
    </row>
    <row r="295" spans="1:12">
      <c r="A295" s="8">
        <v>42086</v>
      </c>
      <c r="B295" t="s">
        <v>26</v>
      </c>
      <c r="C295">
        <v>37</v>
      </c>
      <c r="D295" t="s">
        <v>20</v>
      </c>
      <c r="F295">
        <v>1.56</v>
      </c>
      <c r="J295">
        <f>SUM(84,109,128,166,169)</f>
        <v>656</v>
      </c>
      <c r="K295">
        <v>5</v>
      </c>
      <c r="L295">
        <v>169</v>
      </c>
    </row>
    <row r="296" spans="1:12">
      <c r="A296" s="8">
        <v>42086</v>
      </c>
      <c r="B296" t="s">
        <v>26</v>
      </c>
      <c r="C296">
        <v>37</v>
      </c>
      <c r="D296" t="s">
        <v>20</v>
      </c>
      <c r="F296">
        <v>2.89</v>
      </c>
      <c r="J296">
        <f>SUM(89,175,185,189,235,236,260,282)</f>
        <v>1651</v>
      </c>
      <c r="K296">
        <v>8</v>
      </c>
      <c r="L296">
        <v>282</v>
      </c>
    </row>
    <row r="297" spans="1:12">
      <c r="A297" s="8">
        <v>42086</v>
      </c>
      <c r="B297" t="s">
        <v>26</v>
      </c>
      <c r="C297">
        <v>37</v>
      </c>
      <c r="D297" t="s">
        <v>20</v>
      </c>
      <c r="F297">
        <v>2.95</v>
      </c>
      <c r="J297">
        <f>SUM(97,129,145,191,209,230)</f>
        <v>1001</v>
      </c>
      <c r="K297">
        <v>6</v>
      </c>
      <c r="L297">
        <v>230</v>
      </c>
    </row>
    <row r="298" spans="1:12">
      <c r="A298" s="8">
        <v>42086</v>
      </c>
      <c r="B298" t="s">
        <v>26</v>
      </c>
      <c r="C298">
        <v>37</v>
      </c>
      <c r="D298" t="s">
        <v>20</v>
      </c>
      <c r="F298">
        <v>1.46</v>
      </c>
      <c r="J298">
        <f>SUM(83,142,140,173,173,96,75)</f>
        <v>882</v>
      </c>
      <c r="K298">
        <v>7</v>
      </c>
      <c r="L298">
        <v>173</v>
      </c>
    </row>
    <row r="299" spans="1:12">
      <c r="A299" s="8">
        <v>42086</v>
      </c>
      <c r="B299" t="s">
        <v>26</v>
      </c>
      <c r="C299">
        <v>37</v>
      </c>
      <c r="D299" t="s">
        <v>20</v>
      </c>
      <c r="F299">
        <v>4.43</v>
      </c>
      <c r="J299">
        <f>SUM(199,241,253,266,297,303)</f>
        <v>1559</v>
      </c>
      <c r="K299">
        <v>6</v>
      </c>
      <c r="L299">
        <v>303</v>
      </c>
    </row>
    <row r="300" spans="1:12">
      <c r="A300" s="8">
        <v>42086</v>
      </c>
      <c r="B300" t="s">
        <v>26</v>
      </c>
      <c r="C300">
        <v>37</v>
      </c>
      <c r="D300" t="s">
        <v>20</v>
      </c>
      <c r="F300">
        <v>2.54</v>
      </c>
      <c r="J300">
        <f>SUM(77,111,135,159)</f>
        <v>482</v>
      </c>
      <c r="K300">
        <v>4</v>
      </c>
      <c r="L300">
        <v>159</v>
      </c>
    </row>
    <row r="301" spans="1:12">
      <c r="A301" s="8">
        <v>42086</v>
      </c>
      <c r="B301" t="s">
        <v>26</v>
      </c>
      <c r="C301">
        <v>37</v>
      </c>
      <c r="D301" t="s">
        <v>20</v>
      </c>
      <c r="F301">
        <v>2.95</v>
      </c>
      <c r="J301">
        <f>SUM(167,229,258,279,283,291)</f>
        <v>1507</v>
      </c>
      <c r="K301">
        <v>6</v>
      </c>
      <c r="L301">
        <v>291</v>
      </c>
    </row>
    <row r="302" spans="1:12">
      <c r="A302" s="8">
        <v>42086</v>
      </c>
      <c r="B302" t="s">
        <v>26</v>
      </c>
      <c r="C302">
        <v>37</v>
      </c>
      <c r="D302" t="s">
        <v>20</v>
      </c>
      <c r="F302">
        <v>1.52</v>
      </c>
      <c r="J302">
        <f>SUM(72,107,121,151,192,198,223)</f>
        <v>1064</v>
      </c>
      <c r="K302">
        <v>7</v>
      </c>
      <c r="L302">
        <v>223</v>
      </c>
    </row>
    <row r="303" spans="1:12">
      <c r="A303" s="8">
        <v>42086</v>
      </c>
      <c r="B303" t="s">
        <v>26</v>
      </c>
      <c r="C303">
        <v>37</v>
      </c>
      <c r="D303" t="s">
        <v>20</v>
      </c>
      <c r="F303">
        <v>1.1499999999999999</v>
      </c>
      <c r="J303">
        <f>SUM(92,141,161,193,208)</f>
        <v>795</v>
      </c>
      <c r="K303">
        <v>5</v>
      </c>
      <c r="L303">
        <v>208</v>
      </c>
    </row>
    <row r="304" spans="1:12">
      <c r="A304" s="8">
        <v>42086</v>
      </c>
      <c r="B304" t="s">
        <v>26</v>
      </c>
      <c r="C304">
        <v>37</v>
      </c>
      <c r="D304" t="s">
        <v>20</v>
      </c>
      <c r="F304">
        <v>2.91</v>
      </c>
      <c r="J304">
        <f>SUM(110,171,220,230,243,255,294)</f>
        <v>1523</v>
      </c>
      <c r="K304">
        <v>7</v>
      </c>
      <c r="L304">
        <v>294</v>
      </c>
    </row>
    <row r="305" spans="1:13">
      <c r="A305" s="8">
        <v>42086</v>
      </c>
      <c r="B305" t="s">
        <v>26</v>
      </c>
      <c r="C305">
        <v>37</v>
      </c>
      <c r="D305" t="s">
        <v>20</v>
      </c>
      <c r="F305">
        <v>1.99</v>
      </c>
      <c r="J305">
        <f>SUM(76,242,142,177,181,204,208)</f>
        <v>1230</v>
      </c>
      <c r="K305">
        <v>7</v>
      </c>
      <c r="L305">
        <v>242</v>
      </c>
    </row>
    <row r="306" spans="1:13">
      <c r="A306" s="8">
        <v>42086</v>
      </c>
      <c r="B306" t="s">
        <v>26</v>
      </c>
      <c r="C306">
        <v>37</v>
      </c>
      <c r="D306" t="s">
        <v>20</v>
      </c>
      <c r="F306">
        <v>1.3</v>
      </c>
      <c r="J306">
        <f>SUM(78,88,121,155,189,172)</f>
        <v>803</v>
      </c>
      <c r="K306">
        <v>6</v>
      </c>
      <c r="L306">
        <v>189</v>
      </c>
    </row>
    <row r="307" spans="1:13">
      <c r="A307" s="8">
        <v>42086</v>
      </c>
      <c r="B307" t="s">
        <v>26</v>
      </c>
      <c r="C307">
        <v>37</v>
      </c>
      <c r="D307" t="s">
        <v>20</v>
      </c>
    </row>
    <row r="308" spans="1:13">
      <c r="A308" s="8">
        <v>42086</v>
      </c>
      <c r="B308" t="s">
        <v>26</v>
      </c>
      <c r="C308">
        <v>37</v>
      </c>
      <c r="D308" t="s">
        <v>20</v>
      </c>
      <c r="F308">
        <v>1.73</v>
      </c>
      <c r="J308">
        <f>SUM(116,168,207,207,233)</f>
        <v>931</v>
      </c>
      <c r="K308">
        <v>5</v>
      </c>
      <c r="L308">
        <v>233</v>
      </c>
    </row>
    <row r="309" spans="1:13">
      <c r="A309" s="8">
        <v>42086</v>
      </c>
      <c r="B309" t="s">
        <v>26</v>
      </c>
      <c r="C309">
        <v>37</v>
      </c>
      <c r="D309" t="s">
        <v>20</v>
      </c>
      <c r="F309">
        <v>1.31</v>
      </c>
      <c r="J309">
        <f>SUM(122,126,171,194,215,225)</f>
        <v>1053</v>
      </c>
      <c r="K309">
        <v>6</v>
      </c>
      <c r="L309">
        <v>225</v>
      </c>
    </row>
    <row r="310" spans="1:13">
      <c r="A310" s="8">
        <v>42086</v>
      </c>
      <c r="B310" t="s">
        <v>26</v>
      </c>
      <c r="C310">
        <v>37</v>
      </c>
      <c r="D310" t="s">
        <v>20</v>
      </c>
      <c r="F310">
        <v>1.3</v>
      </c>
      <c r="J310">
        <f>SUM(92,132,151,175,179)</f>
        <v>729</v>
      </c>
      <c r="K310">
        <v>5</v>
      </c>
      <c r="L310">
        <v>179</v>
      </c>
    </row>
    <row r="311" spans="1:13">
      <c r="A311" s="8">
        <v>42086</v>
      </c>
      <c r="B311" t="s">
        <v>26</v>
      </c>
      <c r="C311">
        <v>37</v>
      </c>
      <c r="D311" t="s">
        <v>20</v>
      </c>
      <c r="F311">
        <v>0.28999999999999998</v>
      </c>
      <c r="J311">
        <f>SUM(39,93,93)</f>
        <v>225</v>
      </c>
      <c r="K311">
        <v>3</v>
      </c>
      <c r="L311">
        <v>93</v>
      </c>
    </row>
    <row r="312" spans="1:13">
      <c r="A312" s="8">
        <v>42086</v>
      </c>
      <c r="B312" t="s">
        <v>26</v>
      </c>
      <c r="C312">
        <v>37</v>
      </c>
      <c r="D312" t="s">
        <v>20</v>
      </c>
      <c r="F312">
        <v>1.28</v>
      </c>
      <c r="J312">
        <f>SUM(86,110,146,144,175,189)</f>
        <v>850</v>
      </c>
      <c r="K312">
        <v>6</v>
      </c>
      <c r="L312">
        <v>189</v>
      </c>
    </row>
    <row r="313" spans="1:13">
      <c r="A313" s="8">
        <v>42086</v>
      </c>
      <c r="B313" t="s">
        <v>26</v>
      </c>
      <c r="C313">
        <v>34</v>
      </c>
      <c r="D313" t="s">
        <v>20</v>
      </c>
      <c r="F313">
        <v>1.85</v>
      </c>
      <c r="J313">
        <f>SUM(74,124,137,141,159)</f>
        <v>635</v>
      </c>
      <c r="K313">
        <v>5</v>
      </c>
      <c r="L313">
        <v>159</v>
      </c>
    </row>
    <row r="314" spans="1:13">
      <c r="A314" s="8">
        <v>42086</v>
      </c>
      <c r="B314" t="s">
        <v>26</v>
      </c>
      <c r="C314">
        <v>34</v>
      </c>
      <c r="D314" t="s">
        <v>20</v>
      </c>
      <c r="F314">
        <v>1.48</v>
      </c>
      <c r="J314">
        <f>SUM(62,64,96,120,129,126,145)</f>
        <v>742</v>
      </c>
      <c r="K314">
        <v>7</v>
      </c>
      <c r="L314">
        <v>145</v>
      </c>
    </row>
    <row r="315" spans="1:13">
      <c r="A315" s="8">
        <v>42086</v>
      </c>
      <c r="B315" t="s">
        <v>26</v>
      </c>
      <c r="C315">
        <v>34</v>
      </c>
      <c r="D315" t="s">
        <v>20</v>
      </c>
      <c r="F315">
        <v>1.1399999999999999</v>
      </c>
      <c r="J315">
        <f>SUM(66,73,103,106,124)</f>
        <v>472</v>
      </c>
      <c r="K315">
        <v>5</v>
      </c>
      <c r="L315">
        <v>124</v>
      </c>
    </row>
    <row r="316" spans="1:13">
      <c r="A316" s="8">
        <v>42086</v>
      </c>
      <c r="B316" t="s">
        <v>26</v>
      </c>
      <c r="C316">
        <v>20</v>
      </c>
      <c r="D316" t="s">
        <v>20</v>
      </c>
      <c r="M316" t="s">
        <v>21</v>
      </c>
    </row>
    <row r="317" spans="1:13">
      <c r="A317" s="8">
        <v>42086</v>
      </c>
      <c r="B317" t="s">
        <v>26</v>
      </c>
      <c r="C317">
        <v>11</v>
      </c>
      <c r="D317" t="s">
        <v>24</v>
      </c>
      <c r="E317">
        <v>155</v>
      </c>
      <c r="F317" s="3">
        <v>1.08</v>
      </c>
      <c r="G317">
        <v>9</v>
      </c>
    </row>
    <row r="318" spans="1:13">
      <c r="A318" s="8">
        <v>42086</v>
      </c>
      <c r="B318" t="s">
        <v>26</v>
      </c>
      <c r="C318">
        <v>11</v>
      </c>
      <c r="D318" t="s">
        <v>24</v>
      </c>
      <c r="E318">
        <v>113</v>
      </c>
      <c r="F318" s="3">
        <v>0.77</v>
      </c>
    </row>
    <row r="319" spans="1:13">
      <c r="A319" s="8">
        <v>42086</v>
      </c>
      <c r="B319" t="s">
        <v>26</v>
      </c>
      <c r="C319">
        <v>11</v>
      </c>
      <c r="D319" t="s">
        <v>24</v>
      </c>
      <c r="E319">
        <v>28</v>
      </c>
      <c r="F319" s="3">
        <v>0.42</v>
      </c>
    </row>
    <row r="320" spans="1:13">
      <c r="A320" s="8">
        <v>42086</v>
      </c>
      <c r="B320" t="s">
        <v>26</v>
      </c>
      <c r="C320">
        <v>11</v>
      </c>
      <c r="D320" t="s">
        <v>24</v>
      </c>
      <c r="E320">
        <v>117</v>
      </c>
      <c r="F320" s="3">
        <v>0.64</v>
      </c>
    </row>
    <row r="321" spans="1:13">
      <c r="A321" s="8">
        <v>42086</v>
      </c>
      <c r="B321" t="s">
        <v>26</v>
      </c>
      <c r="C321">
        <v>11</v>
      </c>
      <c r="D321" t="s">
        <v>24</v>
      </c>
      <c r="E321">
        <v>128</v>
      </c>
      <c r="F321" s="3">
        <v>0.9</v>
      </c>
    </row>
    <row r="322" spans="1:13">
      <c r="A322" s="8">
        <v>42087</v>
      </c>
      <c r="B322" t="s">
        <v>27</v>
      </c>
      <c r="C322">
        <v>48</v>
      </c>
      <c r="D322" t="s">
        <v>28</v>
      </c>
      <c r="E322">
        <v>124</v>
      </c>
      <c r="F322" s="3">
        <v>2.0100000000000002</v>
      </c>
      <c r="M322" s="3"/>
    </row>
    <row r="323" spans="1:13">
      <c r="A323" s="8">
        <v>42087</v>
      </c>
      <c r="B323" t="s">
        <v>27</v>
      </c>
      <c r="C323">
        <v>48</v>
      </c>
      <c r="D323" t="s">
        <v>28</v>
      </c>
      <c r="E323">
        <v>89</v>
      </c>
      <c r="F323" s="3">
        <v>0.69</v>
      </c>
      <c r="M323" s="3"/>
    </row>
    <row r="324" spans="1:13">
      <c r="A324" s="8">
        <v>42087</v>
      </c>
      <c r="B324" t="s">
        <v>27</v>
      </c>
      <c r="C324">
        <v>48</v>
      </c>
      <c r="D324" t="s">
        <v>28</v>
      </c>
      <c r="E324">
        <v>179</v>
      </c>
      <c r="F324" s="3">
        <v>1.47</v>
      </c>
      <c r="M324" s="3"/>
    </row>
    <row r="325" spans="1:13">
      <c r="A325" s="8">
        <v>42087</v>
      </c>
      <c r="B325" t="s">
        <v>27</v>
      </c>
      <c r="C325">
        <v>48</v>
      </c>
      <c r="D325" t="s">
        <v>28</v>
      </c>
      <c r="E325">
        <v>152</v>
      </c>
      <c r="F325" s="3">
        <v>1.77</v>
      </c>
      <c r="M325" s="3"/>
    </row>
    <row r="326" spans="1:13">
      <c r="A326" s="8">
        <v>42087</v>
      </c>
      <c r="B326" t="s">
        <v>27</v>
      </c>
      <c r="C326">
        <v>48</v>
      </c>
      <c r="D326" t="s">
        <v>28</v>
      </c>
      <c r="E326">
        <v>187</v>
      </c>
      <c r="F326" s="3">
        <v>1.38</v>
      </c>
      <c r="G326">
        <v>10</v>
      </c>
      <c r="M326" s="3"/>
    </row>
    <row r="327" spans="1:13">
      <c r="A327" s="8">
        <v>42087</v>
      </c>
      <c r="B327" t="s">
        <v>27</v>
      </c>
      <c r="C327">
        <v>48</v>
      </c>
      <c r="D327" t="s">
        <v>28</v>
      </c>
      <c r="E327">
        <v>289</v>
      </c>
      <c r="F327" s="3">
        <v>1.59</v>
      </c>
      <c r="M327" s="3"/>
    </row>
    <row r="328" spans="1:13">
      <c r="A328" s="8">
        <v>42087</v>
      </c>
      <c r="B328" t="s">
        <v>27</v>
      </c>
      <c r="C328">
        <v>48</v>
      </c>
      <c r="D328" t="s">
        <v>28</v>
      </c>
      <c r="E328">
        <v>278</v>
      </c>
      <c r="F328" s="3">
        <v>3.04</v>
      </c>
      <c r="M328" s="3"/>
    </row>
    <row r="329" spans="1:13">
      <c r="A329" s="8">
        <v>42087</v>
      </c>
      <c r="B329" t="s">
        <v>27</v>
      </c>
      <c r="C329">
        <v>48</v>
      </c>
      <c r="D329" t="s">
        <v>28</v>
      </c>
      <c r="E329">
        <v>88</v>
      </c>
      <c r="F329" s="3">
        <v>0.69</v>
      </c>
      <c r="G329">
        <v>12</v>
      </c>
      <c r="M329" s="3"/>
    </row>
    <row r="330" spans="1:13">
      <c r="A330" s="8">
        <v>42087</v>
      </c>
      <c r="B330" t="s">
        <v>27</v>
      </c>
      <c r="C330">
        <v>48</v>
      </c>
      <c r="D330" t="s">
        <v>28</v>
      </c>
      <c r="E330">
        <v>30</v>
      </c>
      <c r="F330" s="3">
        <v>0.35</v>
      </c>
      <c r="M330" s="3"/>
    </row>
    <row r="331" spans="1:13">
      <c r="A331" s="8">
        <v>42087</v>
      </c>
      <c r="B331" t="s">
        <v>27</v>
      </c>
      <c r="C331">
        <v>48</v>
      </c>
      <c r="D331" t="s">
        <v>28</v>
      </c>
      <c r="E331">
        <v>98</v>
      </c>
      <c r="F331" s="3">
        <v>0.79999999999999993</v>
      </c>
      <c r="G331">
        <v>11</v>
      </c>
      <c r="M331" s="3"/>
    </row>
    <row r="332" spans="1:13">
      <c r="A332" s="8">
        <v>42087</v>
      </c>
      <c r="B332" t="s">
        <v>27</v>
      </c>
      <c r="C332">
        <v>48</v>
      </c>
      <c r="D332" t="s">
        <v>28</v>
      </c>
      <c r="E332">
        <v>134</v>
      </c>
      <c r="F332" s="3">
        <v>0.91999999999999993</v>
      </c>
      <c r="M332" s="3"/>
    </row>
    <row r="333" spans="1:13">
      <c r="A333" s="8">
        <v>42087</v>
      </c>
      <c r="B333" t="s">
        <v>27</v>
      </c>
      <c r="C333">
        <v>48</v>
      </c>
      <c r="D333" t="s">
        <v>28</v>
      </c>
      <c r="E333">
        <v>129</v>
      </c>
      <c r="F333" s="3">
        <v>1.03</v>
      </c>
      <c r="M333" s="3"/>
    </row>
    <row r="334" spans="1:13">
      <c r="A334" s="8">
        <v>42087</v>
      </c>
      <c r="B334" t="s">
        <v>27</v>
      </c>
      <c r="C334">
        <v>48</v>
      </c>
      <c r="D334" t="s">
        <v>28</v>
      </c>
      <c r="E334">
        <v>125</v>
      </c>
      <c r="F334" s="3">
        <v>0.78</v>
      </c>
      <c r="G334">
        <v>11</v>
      </c>
      <c r="M334" s="3"/>
    </row>
    <row r="335" spans="1:13">
      <c r="A335" s="8">
        <v>42087</v>
      </c>
      <c r="B335" t="s">
        <v>27</v>
      </c>
      <c r="C335">
        <v>48</v>
      </c>
      <c r="D335" t="s">
        <v>28</v>
      </c>
      <c r="E335">
        <v>64</v>
      </c>
      <c r="F335" s="3">
        <v>0.59</v>
      </c>
      <c r="M335" s="3"/>
    </row>
    <row r="336" spans="1:13">
      <c r="A336" s="8">
        <v>42087</v>
      </c>
      <c r="B336" t="s">
        <v>27</v>
      </c>
      <c r="C336">
        <v>48</v>
      </c>
      <c r="D336" t="s">
        <v>28</v>
      </c>
      <c r="E336">
        <v>116</v>
      </c>
      <c r="F336" s="3">
        <v>0.78999999999999992</v>
      </c>
      <c r="G336">
        <v>6</v>
      </c>
      <c r="M336" s="3"/>
    </row>
    <row r="337" spans="1:13">
      <c r="A337" s="8">
        <v>42087</v>
      </c>
      <c r="B337" t="s">
        <v>27</v>
      </c>
      <c r="C337">
        <v>48</v>
      </c>
      <c r="D337" t="s">
        <v>28</v>
      </c>
      <c r="E337">
        <v>267</v>
      </c>
      <c r="F337" s="3">
        <v>2.08</v>
      </c>
      <c r="M337" s="3"/>
    </row>
    <row r="338" spans="1:13">
      <c r="A338" s="8">
        <v>42087</v>
      </c>
      <c r="B338" t="s">
        <v>27</v>
      </c>
      <c r="C338">
        <v>48</v>
      </c>
      <c r="D338" t="s">
        <v>28</v>
      </c>
      <c r="E338">
        <v>163</v>
      </c>
      <c r="F338" s="3">
        <v>1.47</v>
      </c>
      <c r="G338">
        <v>5</v>
      </c>
      <c r="M338" s="3"/>
    </row>
    <row r="339" spans="1:13">
      <c r="A339" s="8">
        <v>42087</v>
      </c>
      <c r="B339" t="s">
        <v>27</v>
      </c>
      <c r="C339">
        <v>48</v>
      </c>
      <c r="D339" t="s">
        <v>28</v>
      </c>
      <c r="E339">
        <v>210</v>
      </c>
      <c r="F339" s="3">
        <v>1.32</v>
      </c>
      <c r="G339">
        <v>1</v>
      </c>
      <c r="M339" s="3"/>
    </row>
    <row r="340" spans="1:13">
      <c r="A340" s="8">
        <v>42087</v>
      </c>
      <c r="B340" t="s">
        <v>27</v>
      </c>
      <c r="C340">
        <v>48</v>
      </c>
      <c r="D340" t="s">
        <v>28</v>
      </c>
      <c r="E340">
        <v>217</v>
      </c>
      <c r="F340" s="3">
        <v>1.2</v>
      </c>
      <c r="M340" s="3"/>
    </row>
    <row r="341" spans="1:13">
      <c r="A341" s="8">
        <v>42087</v>
      </c>
      <c r="B341" t="s">
        <v>27</v>
      </c>
      <c r="C341">
        <v>48</v>
      </c>
      <c r="D341" t="s">
        <v>28</v>
      </c>
      <c r="E341">
        <v>73</v>
      </c>
      <c r="F341" s="3">
        <v>0.7</v>
      </c>
      <c r="G341">
        <v>11</v>
      </c>
      <c r="M341" s="3"/>
    </row>
    <row r="342" spans="1:13">
      <c r="A342" s="8">
        <v>42087</v>
      </c>
      <c r="B342" t="s">
        <v>27</v>
      </c>
      <c r="C342">
        <v>48</v>
      </c>
      <c r="D342" t="s">
        <v>28</v>
      </c>
      <c r="E342">
        <v>61</v>
      </c>
      <c r="F342" s="3">
        <v>0.61</v>
      </c>
      <c r="M342" s="3"/>
    </row>
    <row r="343" spans="1:13">
      <c r="A343" s="8">
        <v>42087</v>
      </c>
      <c r="B343" t="s">
        <v>27</v>
      </c>
      <c r="C343">
        <v>48</v>
      </c>
      <c r="D343" t="s">
        <v>28</v>
      </c>
      <c r="E343">
        <v>143</v>
      </c>
      <c r="F343" s="3">
        <v>1.42</v>
      </c>
      <c r="M343" s="3"/>
    </row>
    <row r="344" spans="1:13">
      <c r="A344" s="8">
        <v>42087</v>
      </c>
      <c r="B344" t="s">
        <v>27</v>
      </c>
      <c r="C344">
        <v>48</v>
      </c>
      <c r="D344" t="s">
        <v>28</v>
      </c>
      <c r="E344">
        <v>275</v>
      </c>
      <c r="F344" s="3">
        <v>2.33</v>
      </c>
      <c r="M344" s="3"/>
    </row>
    <row r="345" spans="1:13">
      <c r="A345" s="8">
        <v>42087</v>
      </c>
      <c r="B345" t="s">
        <v>27</v>
      </c>
      <c r="C345">
        <v>48</v>
      </c>
      <c r="D345" t="s">
        <v>28</v>
      </c>
      <c r="E345">
        <v>81</v>
      </c>
      <c r="F345" s="3">
        <v>0.91999999999999993</v>
      </c>
      <c r="G345">
        <v>4</v>
      </c>
      <c r="M345" s="3"/>
    </row>
    <row r="346" spans="1:13">
      <c r="A346" s="8">
        <v>42087</v>
      </c>
      <c r="B346" t="s">
        <v>27</v>
      </c>
      <c r="C346">
        <v>48</v>
      </c>
      <c r="D346" t="s">
        <v>28</v>
      </c>
      <c r="E346">
        <v>92</v>
      </c>
      <c r="F346" s="3">
        <v>0.77</v>
      </c>
      <c r="G346">
        <v>8</v>
      </c>
      <c r="M346" s="3"/>
    </row>
    <row r="347" spans="1:13">
      <c r="A347" s="8">
        <v>42087</v>
      </c>
      <c r="B347" t="s">
        <v>27</v>
      </c>
      <c r="C347">
        <v>48</v>
      </c>
      <c r="D347" t="s">
        <v>28</v>
      </c>
      <c r="E347">
        <v>136</v>
      </c>
      <c r="F347">
        <v>0.99</v>
      </c>
    </row>
    <row r="348" spans="1:13">
      <c r="A348" s="8">
        <v>42087</v>
      </c>
      <c r="B348" t="s">
        <v>27</v>
      </c>
      <c r="C348">
        <v>48</v>
      </c>
      <c r="D348" t="s">
        <v>28</v>
      </c>
      <c r="E348">
        <v>108</v>
      </c>
      <c r="F348">
        <v>0.85</v>
      </c>
      <c r="G348">
        <v>6</v>
      </c>
    </row>
    <row r="349" spans="1:13">
      <c r="A349" s="8">
        <v>42087</v>
      </c>
      <c r="B349" t="s">
        <v>27</v>
      </c>
      <c r="C349">
        <v>48</v>
      </c>
      <c r="D349" t="s">
        <v>28</v>
      </c>
      <c r="E349">
        <v>150</v>
      </c>
      <c r="F349">
        <v>1.05</v>
      </c>
    </row>
    <row r="350" spans="1:13">
      <c r="A350" s="8">
        <v>42087</v>
      </c>
      <c r="B350" t="s">
        <v>27</v>
      </c>
      <c r="C350">
        <v>48</v>
      </c>
      <c r="D350" t="s">
        <v>28</v>
      </c>
      <c r="E350">
        <v>109</v>
      </c>
      <c r="F350">
        <v>0.72</v>
      </c>
      <c r="G350">
        <v>6</v>
      </c>
    </row>
    <row r="351" spans="1:13">
      <c r="A351" s="8">
        <v>42087</v>
      </c>
      <c r="B351" t="s">
        <v>27</v>
      </c>
      <c r="C351">
        <v>48</v>
      </c>
      <c r="D351" t="s">
        <v>28</v>
      </c>
      <c r="E351">
        <v>75</v>
      </c>
      <c r="F351">
        <v>0.51</v>
      </c>
    </row>
    <row r="352" spans="1:13">
      <c r="A352" s="8">
        <v>42087</v>
      </c>
      <c r="B352" t="s">
        <v>27</v>
      </c>
      <c r="C352">
        <v>48</v>
      </c>
      <c r="D352" t="s">
        <v>28</v>
      </c>
      <c r="E352">
        <v>151</v>
      </c>
      <c r="F352">
        <v>1.49</v>
      </c>
    </row>
    <row r="353" spans="1:7">
      <c r="A353" s="8">
        <v>42087</v>
      </c>
      <c r="B353" t="s">
        <v>27</v>
      </c>
      <c r="C353">
        <v>48</v>
      </c>
      <c r="D353" t="s">
        <v>28</v>
      </c>
      <c r="E353">
        <v>166</v>
      </c>
      <c r="F353">
        <v>1.42</v>
      </c>
      <c r="G353">
        <v>4</v>
      </c>
    </row>
    <row r="354" spans="1:7">
      <c r="A354" s="8">
        <v>42087</v>
      </c>
      <c r="B354" t="s">
        <v>27</v>
      </c>
      <c r="C354">
        <v>48</v>
      </c>
      <c r="D354" t="s">
        <v>28</v>
      </c>
      <c r="E354">
        <v>236</v>
      </c>
      <c r="F354">
        <v>1.97</v>
      </c>
    </row>
    <row r="355" spans="1:7">
      <c r="A355" s="8">
        <v>42087</v>
      </c>
      <c r="B355" t="s">
        <v>27</v>
      </c>
      <c r="C355">
        <v>48</v>
      </c>
      <c r="D355" t="s">
        <v>28</v>
      </c>
      <c r="E355">
        <v>119</v>
      </c>
      <c r="F355">
        <v>1.22</v>
      </c>
      <c r="G355">
        <v>9</v>
      </c>
    </row>
    <row r="356" spans="1:7">
      <c r="A356" s="8">
        <v>42087</v>
      </c>
      <c r="B356" t="s">
        <v>27</v>
      </c>
      <c r="C356">
        <v>48</v>
      </c>
      <c r="D356" t="s">
        <v>28</v>
      </c>
      <c r="E356">
        <v>28</v>
      </c>
      <c r="F356">
        <v>0.67999999999999994</v>
      </c>
    </row>
    <row r="357" spans="1:7">
      <c r="A357" s="8">
        <v>42087</v>
      </c>
      <c r="B357" t="s">
        <v>27</v>
      </c>
      <c r="C357">
        <v>48</v>
      </c>
      <c r="D357" t="s">
        <v>28</v>
      </c>
      <c r="E357">
        <v>219</v>
      </c>
      <c r="F357">
        <v>1.67</v>
      </c>
      <c r="G357">
        <v>5</v>
      </c>
    </row>
    <row r="358" spans="1:7">
      <c r="A358" s="8">
        <v>42087</v>
      </c>
      <c r="B358" t="s">
        <v>27</v>
      </c>
      <c r="C358">
        <v>48</v>
      </c>
      <c r="D358" t="s">
        <v>28</v>
      </c>
      <c r="E358">
        <v>313</v>
      </c>
      <c r="F358">
        <v>1.3699999999999999</v>
      </c>
    </row>
    <row r="359" spans="1:7">
      <c r="A359" s="8">
        <v>42087</v>
      </c>
      <c r="B359" t="s">
        <v>27</v>
      </c>
      <c r="C359">
        <v>48</v>
      </c>
      <c r="D359" t="s">
        <v>28</v>
      </c>
      <c r="E359">
        <v>169</v>
      </c>
      <c r="F359">
        <v>1.27</v>
      </c>
      <c r="G359">
        <v>11</v>
      </c>
    </row>
    <row r="360" spans="1:7">
      <c r="A360" s="8">
        <v>42087</v>
      </c>
      <c r="B360" t="s">
        <v>27</v>
      </c>
      <c r="C360">
        <v>48</v>
      </c>
      <c r="D360" t="s">
        <v>28</v>
      </c>
      <c r="E360">
        <v>187</v>
      </c>
      <c r="F360">
        <v>1.24</v>
      </c>
    </row>
    <row r="361" spans="1:7">
      <c r="A361" s="8">
        <v>42087</v>
      </c>
      <c r="B361" t="s">
        <v>27</v>
      </c>
      <c r="C361">
        <v>48</v>
      </c>
      <c r="D361" t="s">
        <v>28</v>
      </c>
      <c r="E361">
        <v>314</v>
      </c>
      <c r="F361">
        <v>1.29</v>
      </c>
    </row>
    <row r="362" spans="1:7">
      <c r="A362" s="8">
        <v>42087</v>
      </c>
      <c r="B362" t="s">
        <v>27</v>
      </c>
      <c r="C362">
        <v>48</v>
      </c>
      <c r="D362" t="s">
        <v>28</v>
      </c>
      <c r="E362">
        <v>119</v>
      </c>
      <c r="F362">
        <v>0.91999999999999993</v>
      </c>
      <c r="G362">
        <v>6</v>
      </c>
    </row>
    <row r="363" spans="1:7">
      <c r="A363" s="8">
        <v>42087</v>
      </c>
      <c r="B363" t="s">
        <v>27</v>
      </c>
      <c r="C363">
        <v>48</v>
      </c>
      <c r="D363" t="s">
        <v>28</v>
      </c>
      <c r="E363">
        <v>37</v>
      </c>
      <c r="F363">
        <v>1.45</v>
      </c>
    </row>
    <row r="364" spans="1:7">
      <c r="A364" s="8">
        <v>42087</v>
      </c>
      <c r="B364" t="s">
        <v>27</v>
      </c>
      <c r="C364">
        <v>48</v>
      </c>
      <c r="D364" t="s">
        <v>28</v>
      </c>
      <c r="E364">
        <v>68</v>
      </c>
      <c r="F364">
        <v>1.69</v>
      </c>
    </row>
    <row r="365" spans="1:7">
      <c r="A365" s="8">
        <v>42087</v>
      </c>
      <c r="B365" t="s">
        <v>27</v>
      </c>
      <c r="C365">
        <v>48</v>
      </c>
      <c r="D365" t="s">
        <v>28</v>
      </c>
      <c r="E365">
        <v>38</v>
      </c>
      <c r="F365">
        <v>0.55999999999999994</v>
      </c>
    </row>
    <row r="366" spans="1:7">
      <c r="A366" s="8">
        <v>42087</v>
      </c>
      <c r="B366" t="s">
        <v>27</v>
      </c>
      <c r="C366">
        <v>48</v>
      </c>
      <c r="D366" t="s">
        <v>28</v>
      </c>
      <c r="E366">
        <v>171</v>
      </c>
      <c r="F366">
        <v>0.91999999999999993</v>
      </c>
      <c r="G366">
        <v>3</v>
      </c>
    </row>
    <row r="367" spans="1:7">
      <c r="A367" s="8">
        <v>42087</v>
      </c>
      <c r="B367" t="s">
        <v>27</v>
      </c>
      <c r="C367">
        <v>48</v>
      </c>
      <c r="D367" t="s">
        <v>28</v>
      </c>
      <c r="E367">
        <v>300</v>
      </c>
      <c r="F367">
        <v>1.8</v>
      </c>
    </row>
    <row r="368" spans="1:7">
      <c r="A368" s="8">
        <v>42087</v>
      </c>
      <c r="B368" t="s">
        <v>27</v>
      </c>
      <c r="C368">
        <v>48</v>
      </c>
      <c r="D368" t="s">
        <v>28</v>
      </c>
      <c r="E368">
        <v>246</v>
      </c>
      <c r="F368">
        <v>1.92</v>
      </c>
    </row>
    <row r="369" spans="1:12">
      <c r="A369" s="8">
        <v>42087</v>
      </c>
      <c r="B369" t="s">
        <v>27</v>
      </c>
      <c r="C369">
        <v>48</v>
      </c>
      <c r="D369" t="s">
        <v>28</v>
      </c>
      <c r="E369">
        <v>322</v>
      </c>
      <c r="F369">
        <v>1.49</v>
      </c>
    </row>
    <row r="370" spans="1:12">
      <c r="A370" s="8">
        <v>42087</v>
      </c>
      <c r="B370" t="s">
        <v>27</v>
      </c>
      <c r="C370">
        <v>48</v>
      </c>
      <c r="D370" t="s">
        <v>28</v>
      </c>
      <c r="E370">
        <v>266</v>
      </c>
      <c r="F370">
        <v>1.93</v>
      </c>
    </row>
    <row r="371" spans="1:12">
      <c r="A371" s="8">
        <v>42087</v>
      </c>
      <c r="B371" t="s">
        <v>27</v>
      </c>
      <c r="C371">
        <v>48</v>
      </c>
      <c r="D371" t="s">
        <v>28</v>
      </c>
      <c r="E371">
        <v>262</v>
      </c>
      <c r="F371">
        <v>1.69</v>
      </c>
      <c r="G371">
        <v>5</v>
      </c>
    </row>
    <row r="372" spans="1:12">
      <c r="A372" s="8">
        <v>42087</v>
      </c>
      <c r="B372" t="s">
        <v>27</v>
      </c>
      <c r="C372">
        <v>48</v>
      </c>
      <c r="D372" t="s">
        <v>28</v>
      </c>
      <c r="E372">
        <v>97</v>
      </c>
      <c r="F372">
        <v>0.64</v>
      </c>
    </row>
    <row r="373" spans="1:12">
      <c r="A373" s="8">
        <v>42087</v>
      </c>
      <c r="B373" t="s">
        <v>27</v>
      </c>
      <c r="C373">
        <v>48</v>
      </c>
      <c r="D373" t="s">
        <v>28</v>
      </c>
      <c r="E373">
        <v>189</v>
      </c>
      <c r="F373">
        <v>1.95</v>
      </c>
    </row>
    <row r="374" spans="1:12">
      <c r="A374" s="8">
        <v>42087</v>
      </c>
      <c r="B374" t="s">
        <v>27</v>
      </c>
      <c r="C374">
        <v>48</v>
      </c>
      <c r="D374" t="s">
        <v>28</v>
      </c>
      <c r="E374">
        <v>273</v>
      </c>
      <c r="F374">
        <v>1.97</v>
      </c>
    </row>
    <row r="375" spans="1:12">
      <c r="A375" s="8">
        <v>42087</v>
      </c>
      <c r="B375" t="s">
        <v>27</v>
      </c>
      <c r="C375">
        <v>48</v>
      </c>
      <c r="D375" t="s">
        <v>28</v>
      </c>
      <c r="E375">
        <v>247</v>
      </c>
      <c r="F375">
        <v>1.97</v>
      </c>
    </row>
    <row r="376" spans="1:12">
      <c r="A376" s="8">
        <v>42087</v>
      </c>
      <c r="B376" t="s">
        <v>27</v>
      </c>
      <c r="C376">
        <v>48</v>
      </c>
      <c r="D376" t="s">
        <v>28</v>
      </c>
      <c r="E376">
        <v>308</v>
      </c>
      <c r="F376">
        <v>1.79</v>
      </c>
    </row>
    <row r="377" spans="1:12">
      <c r="A377" s="8">
        <v>42087</v>
      </c>
      <c r="B377" t="s">
        <v>27</v>
      </c>
      <c r="C377">
        <v>48</v>
      </c>
      <c r="D377" t="s">
        <v>28</v>
      </c>
      <c r="E377">
        <v>320</v>
      </c>
      <c r="F377">
        <v>2.5500000000000003</v>
      </c>
    </row>
    <row r="378" spans="1:12">
      <c r="A378" s="8">
        <v>42087</v>
      </c>
      <c r="B378" t="s">
        <v>27</v>
      </c>
      <c r="C378">
        <v>48</v>
      </c>
      <c r="D378" t="s">
        <v>28</v>
      </c>
      <c r="E378">
        <v>198</v>
      </c>
      <c r="F378">
        <v>1.0999999999999999</v>
      </c>
      <c r="G378">
        <v>3</v>
      </c>
    </row>
    <row r="379" spans="1:12">
      <c r="A379" s="8">
        <v>42087</v>
      </c>
      <c r="B379" t="s">
        <v>27</v>
      </c>
      <c r="C379">
        <v>48</v>
      </c>
      <c r="D379" t="s">
        <v>28</v>
      </c>
      <c r="E379">
        <v>244</v>
      </c>
      <c r="F379">
        <v>1.18</v>
      </c>
    </row>
    <row r="380" spans="1:12">
      <c r="A380" s="8">
        <v>42087</v>
      </c>
      <c r="B380" t="s">
        <v>27</v>
      </c>
      <c r="C380">
        <v>48</v>
      </c>
      <c r="D380" t="s">
        <v>28</v>
      </c>
      <c r="E380">
        <v>214</v>
      </c>
      <c r="F380">
        <v>1.24</v>
      </c>
    </row>
    <row r="381" spans="1:12">
      <c r="A381" s="8">
        <v>42087</v>
      </c>
      <c r="B381" t="s">
        <v>27</v>
      </c>
      <c r="C381">
        <v>48</v>
      </c>
      <c r="D381" t="s">
        <v>28</v>
      </c>
      <c r="E381">
        <v>72</v>
      </c>
      <c r="F381">
        <v>0.67999999999999994</v>
      </c>
    </row>
    <row r="382" spans="1:12">
      <c r="A382" s="8">
        <v>42087</v>
      </c>
      <c r="B382" t="s">
        <v>27</v>
      </c>
      <c r="C382">
        <v>48</v>
      </c>
      <c r="D382" t="s">
        <v>28</v>
      </c>
      <c r="E382">
        <v>318</v>
      </c>
      <c r="F382">
        <v>1.8699999999999999</v>
      </c>
    </row>
    <row r="383" spans="1:12">
      <c r="A383" s="8">
        <v>42087</v>
      </c>
      <c r="B383" t="s">
        <v>27</v>
      </c>
      <c r="C383">
        <v>48</v>
      </c>
      <c r="D383" t="s">
        <v>28</v>
      </c>
      <c r="E383">
        <v>174</v>
      </c>
      <c r="F383">
        <v>1.57</v>
      </c>
    </row>
    <row r="384" spans="1:12">
      <c r="A384" s="8">
        <v>42087</v>
      </c>
      <c r="B384" t="s">
        <v>27</v>
      </c>
      <c r="C384">
        <v>31</v>
      </c>
      <c r="D384" t="s">
        <v>20</v>
      </c>
      <c r="F384">
        <v>0.56999999999999995</v>
      </c>
      <c r="J384">
        <f>SUM(35,32,36)</f>
        <v>103</v>
      </c>
      <c r="K384">
        <v>3</v>
      </c>
      <c r="L384">
        <v>36</v>
      </c>
    </row>
    <row r="385" spans="1:12">
      <c r="A385" s="8">
        <v>42087</v>
      </c>
      <c r="B385" t="s">
        <v>27</v>
      </c>
      <c r="C385">
        <v>31</v>
      </c>
      <c r="D385" t="s">
        <v>20</v>
      </c>
      <c r="F385">
        <v>1.05</v>
      </c>
      <c r="J385">
        <f>SUM(57,76,81,116,121)</f>
        <v>451</v>
      </c>
      <c r="K385">
        <v>5</v>
      </c>
      <c r="L385">
        <v>121</v>
      </c>
    </row>
    <row r="386" spans="1:12">
      <c r="A386" s="8">
        <v>42087</v>
      </c>
      <c r="B386" t="s">
        <v>27</v>
      </c>
      <c r="C386">
        <v>31</v>
      </c>
      <c r="D386" t="s">
        <v>20</v>
      </c>
      <c r="F386">
        <v>1.58</v>
      </c>
      <c r="J386">
        <f>SUM(32,69,82,129,145,171,190)</f>
        <v>818</v>
      </c>
      <c r="K386">
        <v>7</v>
      </c>
      <c r="L386">
        <v>190</v>
      </c>
    </row>
    <row r="387" spans="1:12">
      <c r="A387" s="8">
        <v>42087</v>
      </c>
      <c r="B387" t="s">
        <v>27</v>
      </c>
      <c r="C387">
        <v>31</v>
      </c>
      <c r="D387" t="s">
        <v>20</v>
      </c>
      <c r="F387">
        <v>0.79999999999999993</v>
      </c>
      <c r="J387">
        <f>SUM(34,56,92,100,105)</f>
        <v>387</v>
      </c>
      <c r="K387">
        <v>5</v>
      </c>
      <c r="L387">
        <v>105</v>
      </c>
    </row>
    <row r="388" spans="1:12">
      <c r="A388" s="8">
        <v>42087</v>
      </c>
      <c r="B388" t="s">
        <v>27</v>
      </c>
      <c r="C388">
        <v>31</v>
      </c>
      <c r="D388" t="s">
        <v>20</v>
      </c>
      <c r="F388">
        <v>0.72</v>
      </c>
      <c r="J388">
        <f>SUM(28,64,86,78)</f>
        <v>256</v>
      </c>
      <c r="K388">
        <v>4</v>
      </c>
      <c r="L388">
        <v>86</v>
      </c>
    </row>
    <row r="389" spans="1:12">
      <c r="A389" s="8">
        <v>42087</v>
      </c>
      <c r="B389" t="s">
        <v>27</v>
      </c>
      <c r="C389">
        <v>31</v>
      </c>
      <c r="D389" t="s">
        <v>20</v>
      </c>
      <c r="F389">
        <v>0.39</v>
      </c>
      <c r="J389">
        <f>SUM(43,60,64)</f>
        <v>167</v>
      </c>
      <c r="K389">
        <v>3</v>
      </c>
      <c r="L389">
        <v>64</v>
      </c>
    </row>
    <row r="390" spans="1:12">
      <c r="A390" s="8">
        <v>42087</v>
      </c>
      <c r="B390" t="s">
        <v>27</v>
      </c>
      <c r="C390">
        <v>31</v>
      </c>
      <c r="D390" t="s">
        <v>20</v>
      </c>
      <c r="F390">
        <v>1.05</v>
      </c>
      <c r="J390">
        <f>SUM(35,36,36,70,113)</f>
        <v>290</v>
      </c>
      <c r="K390">
        <v>5</v>
      </c>
      <c r="L390">
        <v>113</v>
      </c>
    </row>
    <row r="391" spans="1:12">
      <c r="A391" s="8">
        <v>42087</v>
      </c>
      <c r="B391" t="s">
        <v>27</v>
      </c>
      <c r="C391">
        <v>31</v>
      </c>
      <c r="D391" t="s">
        <v>20</v>
      </c>
      <c r="F391">
        <v>1.5999999999999999</v>
      </c>
      <c r="J391">
        <f>SUM(86,93,98,136,140,164)</f>
        <v>717</v>
      </c>
      <c r="K391">
        <v>6</v>
      </c>
      <c r="L391">
        <v>164</v>
      </c>
    </row>
    <row r="392" spans="1:12">
      <c r="A392" s="8">
        <v>42087</v>
      </c>
      <c r="B392" t="s">
        <v>27</v>
      </c>
      <c r="C392">
        <v>31</v>
      </c>
      <c r="D392" t="s">
        <v>20</v>
      </c>
      <c r="F392">
        <v>1.29</v>
      </c>
      <c r="J392">
        <f>SUM(50,90,131,133,159,166)</f>
        <v>729</v>
      </c>
      <c r="K392">
        <v>6</v>
      </c>
      <c r="L392">
        <v>166</v>
      </c>
    </row>
    <row r="393" spans="1:12">
      <c r="A393" s="8">
        <v>42087</v>
      </c>
      <c r="B393" t="s">
        <v>27</v>
      </c>
      <c r="C393">
        <v>31</v>
      </c>
      <c r="D393" t="s">
        <v>20</v>
      </c>
      <c r="F393">
        <v>0.94</v>
      </c>
      <c r="J393">
        <f>SUM(36,58,77,95,96)</f>
        <v>362</v>
      </c>
      <c r="K393">
        <v>5</v>
      </c>
      <c r="L393">
        <v>96</v>
      </c>
    </row>
    <row r="394" spans="1:12">
      <c r="A394" s="8">
        <v>42087</v>
      </c>
      <c r="B394" t="s">
        <v>27</v>
      </c>
      <c r="C394">
        <v>31</v>
      </c>
      <c r="D394" t="s">
        <v>20</v>
      </c>
      <c r="F394">
        <v>0.37</v>
      </c>
      <c r="J394">
        <f>SUM(25,70,60)</f>
        <v>155</v>
      </c>
      <c r="K394">
        <v>3</v>
      </c>
      <c r="L394">
        <v>70</v>
      </c>
    </row>
    <row r="395" spans="1:12">
      <c r="A395" s="8">
        <v>42087</v>
      </c>
      <c r="B395" t="s">
        <v>27</v>
      </c>
      <c r="C395">
        <v>31</v>
      </c>
      <c r="D395" t="s">
        <v>20</v>
      </c>
      <c r="F395">
        <v>0.14000000000000001</v>
      </c>
      <c r="J395">
        <v>31</v>
      </c>
      <c r="K395">
        <v>1</v>
      </c>
      <c r="L395">
        <v>31</v>
      </c>
    </row>
    <row r="396" spans="1:12">
      <c r="A396" s="8">
        <v>42087</v>
      </c>
      <c r="B396" t="s">
        <v>27</v>
      </c>
      <c r="C396">
        <v>31</v>
      </c>
      <c r="D396" t="s">
        <v>20</v>
      </c>
      <c r="F396">
        <v>0.39</v>
      </c>
      <c r="J396">
        <f>SUM(37,69,73)</f>
        <v>179</v>
      </c>
      <c r="K396">
        <v>3</v>
      </c>
      <c r="L396">
        <v>73</v>
      </c>
    </row>
    <row r="397" spans="1:12">
      <c r="A397" s="8">
        <v>42087</v>
      </c>
      <c r="B397" t="s">
        <v>27</v>
      </c>
      <c r="C397">
        <v>31</v>
      </c>
      <c r="D397" t="s">
        <v>20</v>
      </c>
      <c r="F397">
        <v>0.99</v>
      </c>
      <c r="J397">
        <f>SUM(64,73,83,106,120,129)</f>
        <v>575</v>
      </c>
      <c r="K397">
        <v>6</v>
      </c>
      <c r="L397">
        <v>129</v>
      </c>
    </row>
    <row r="398" spans="1:12">
      <c r="A398" s="8">
        <v>42087</v>
      </c>
      <c r="B398" t="s">
        <v>27</v>
      </c>
      <c r="C398">
        <v>31</v>
      </c>
      <c r="D398" t="s">
        <v>20</v>
      </c>
      <c r="F398">
        <v>1.97</v>
      </c>
      <c r="J398">
        <f>SUM(91,98,123,133,165,173,191)</f>
        <v>974</v>
      </c>
      <c r="K398">
        <v>7</v>
      </c>
      <c r="L398">
        <v>191</v>
      </c>
    </row>
    <row r="399" spans="1:12">
      <c r="A399" s="8">
        <v>42087</v>
      </c>
      <c r="B399" t="s">
        <v>27</v>
      </c>
      <c r="C399">
        <v>29</v>
      </c>
      <c r="D399" t="s">
        <v>20</v>
      </c>
      <c r="F399">
        <v>1.25</v>
      </c>
      <c r="J399">
        <f>SUM(73,81,110,108,143)</f>
        <v>515</v>
      </c>
      <c r="K399">
        <v>5</v>
      </c>
      <c r="L399">
        <v>143</v>
      </c>
    </row>
    <row r="400" spans="1:12">
      <c r="A400" s="8">
        <v>42087</v>
      </c>
      <c r="B400" t="s">
        <v>27</v>
      </c>
      <c r="C400">
        <v>29</v>
      </c>
      <c r="D400" t="s">
        <v>20</v>
      </c>
      <c r="F400">
        <v>2.3200000000000003</v>
      </c>
      <c r="J400">
        <f>SUM(73,118,152,173,176)</f>
        <v>692</v>
      </c>
      <c r="K400">
        <v>5</v>
      </c>
      <c r="L400">
        <v>176</v>
      </c>
    </row>
    <row r="401" spans="1:12">
      <c r="A401" s="8">
        <v>42087</v>
      </c>
      <c r="B401" t="s">
        <v>27</v>
      </c>
      <c r="C401">
        <v>29</v>
      </c>
      <c r="D401" t="s">
        <v>20</v>
      </c>
      <c r="F401">
        <v>1.22</v>
      </c>
      <c r="J401">
        <f>SUM(72,75,107,112,133,143)</f>
        <v>642</v>
      </c>
      <c r="K401">
        <v>6</v>
      </c>
      <c r="L401">
        <v>143</v>
      </c>
    </row>
    <row r="402" spans="1:12">
      <c r="A402" s="8">
        <v>42087</v>
      </c>
      <c r="B402" t="s">
        <v>27</v>
      </c>
      <c r="C402">
        <v>29</v>
      </c>
      <c r="D402" t="s">
        <v>20</v>
      </c>
      <c r="F402">
        <v>1.3</v>
      </c>
      <c r="J402">
        <f>SUM(46,72,83,119,116)</f>
        <v>436</v>
      </c>
      <c r="K402">
        <v>5</v>
      </c>
      <c r="L402">
        <v>119</v>
      </c>
    </row>
    <row r="403" spans="1:12">
      <c r="A403" s="8">
        <v>42087</v>
      </c>
      <c r="B403" t="s">
        <v>27</v>
      </c>
      <c r="C403">
        <v>29</v>
      </c>
      <c r="D403" t="s">
        <v>20</v>
      </c>
      <c r="F403">
        <v>1.52</v>
      </c>
      <c r="J403">
        <f>SUM(55,66,109,151,157,166)</f>
        <v>704</v>
      </c>
      <c r="K403">
        <v>6</v>
      </c>
      <c r="L403">
        <v>166</v>
      </c>
    </row>
    <row r="404" spans="1:12">
      <c r="A404" s="8">
        <v>42087</v>
      </c>
      <c r="B404" t="s">
        <v>27</v>
      </c>
      <c r="C404">
        <v>29</v>
      </c>
      <c r="D404" s="3" t="s">
        <v>29</v>
      </c>
      <c r="F404">
        <v>2.9200000000000004</v>
      </c>
      <c r="J404">
        <f>SUM(83,144,173,187,108,121,131)</f>
        <v>947</v>
      </c>
      <c r="K404">
        <v>7</v>
      </c>
      <c r="L404">
        <v>187</v>
      </c>
    </row>
    <row r="405" spans="1:12">
      <c r="A405" s="8">
        <v>42087</v>
      </c>
      <c r="B405" t="s">
        <v>27</v>
      </c>
      <c r="C405">
        <v>29</v>
      </c>
      <c r="D405" t="s">
        <v>20</v>
      </c>
      <c r="F405">
        <v>0.99</v>
      </c>
      <c r="J405">
        <f>SUM(65,69,74,83,86,115)</f>
        <v>492</v>
      </c>
      <c r="K405">
        <v>6</v>
      </c>
      <c r="L405">
        <v>115</v>
      </c>
    </row>
    <row r="406" spans="1:12">
      <c r="A406" s="8">
        <v>42087</v>
      </c>
      <c r="B406" t="s">
        <v>27</v>
      </c>
      <c r="C406">
        <v>29</v>
      </c>
      <c r="D406" t="s">
        <v>20</v>
      </c>
      <c r="F406">
        <v>0.91999999999999993</v>
      </c>
      <c r="J406">
        <f>SUM(48,52,87,102,125,137)</f>
        <v>551</v>
      </c>
      <c r="K406">
        <v>6</v>
      </c>
      <c r="L406">
        <v>137</v>
      </c>
    </row>
    <row r="407" spans="1:12">
      <c r="A407" s="8">
        <v>42087</v>
      </c>
      <c r="B407" t="s">
        <v>27</v>
      </c>
      <c r="C407">
        <v>29</v>
      </c>
      <c r="D407" s="3" t="s">
        <v>29</v>
      </c>
      <c r="F407">
        <v>2.27</v>
      </c>
      <c r="J407">
        <f>SUM(84,123,167,173,199,196)</f>
        <v>942</v>
      </c>
      <c r="K407">
        <v>6</v>
      </c>
      <c r="L407">
        <v>199</v>
      </c>
    </row>
    <row r="408" spans="1:12">
      <c r="A408" s="8">
        <v>42087</v>
      </c>
      <c r="B408" t="s">
        <v>27</v>
      </c>
      <c r="C408">
        <v>29</v>
      </c>
      <c r="D408" t="s">
        <v>20</v>
      </c>
      <c r="F408">
        <v>0.99</v>
      </c>
      <c r="J408">
        <f>SUM(48,74,70,73,76)</f>
        <v>341</v>
      </c>
      <c r="K408">
        <v>5</v>
      </c>
      <c r="L408">
        <v>76</v>
      </c>
    </row>
    <row r="409" spans="1:12">
      <c r="A409" s="8">
        <v>42087</v>
      </c>
      <c r="B409" t="s">
        <v>27</v>
      </c>
      <c r="C409">
        <v>29</v>
      </c>
      <c r="D409" t="s">
        <v>20</v>
      </c>
      <c r="F409">
        <v>0.27</v>
      </c>
      <c r="J409">
        <v>98</v>
      </c>
      <c r="K409">
        <v>2</v>
      </c>
      <c r="L409">
        <v>49</v>
      </c>
    </row>
    <row r="410" spans="1:12">
      <c r="A410" s="8">
        <v>42087</v>
      </c>
      <c r="B410" t="s">
        <v>27</v>
      </c>
      <c r="C410">
        <v>29</v>
      </c>
      <c r="D410" t="s">
        <v>20</v>
      </c>
      <c r="F410">
        <v>0.63</v>
      </c>
      <c r="J410">
        <f>SUM(44,47,78,83)</f>
        <v>252</v>
      </c>
      <c r="K410">
        <v>4</v>
      </c>
      <c r="L410">
        <v>83</v>
      </c>
    </row>
    <row r="411" spans="1:12">
      <c r="A411" s="8">
        <v>42087</v>
      </c>
      <c r="B411" t="s">
        <v>27</v>
      </c>
      <c r="C411">
        <v>29</v>
      </c>
      <c r="D411" t="s">
        <v>20</v>
      </c>
      <c r="F411">
        <v>1.39</v>
      </c>
      <c r="J411">
        <f>SUM(50,90,97,129,134,154)</f>
        <v>654</v>
      </c>
      <c r="K411">
        <v>6</v>
      </c>
      <c r="L411">
        <v>154</v>
      </c>
    </row>
    <row r="412" spans="1:12">
      <c r="A412" s="8">
        <v>42087</v>
      </c>
      <c r="B412" t="s">
        <v>27</v>
      </c>
      <c r="C412">
        <v>29</v>
      </c>
      <c r="D412" t="s">
        <v>20</v>
      </c>
      <c r="F412">
        <v>0.69</v>
      </c>
      <c r="J412">
        <f>SUM(36,73,85,99)</f>
        <v>293</v>
      </c>
      <c r="K412">
        <v>4</v>
      </c>
      <c r="L412">
        <v>99</v>
      </c>
    </row>
    <row r="413" spans="1:12">
      <c r="A413" s="8">
        <v>42087</v>
      </c>
      <c r="B413" t="s">
        <v>27</v>
      </c>
      <c r="C413">
        <v>29</v>
      </c>
      <c r="D413" t="s">
        <v>20</v>
      </c>
      <c r="F413">
        <v>0.85</v>
      </c>
      <c r="J413">
        <f>SUM(51,63,71)</f>
        <v>185</v>
      </c>
      <c r="K413">
        <v>3</v>
      </c>
      <c r="L413">
        <v>71</v>
      </c>
    </row>
    <row r="414" spans="1:12">
      <c r="A414" s="8">
        <v>42087</v>
      </c>
      <c r="B414" t="s">
        <v>27</v>
      </c>
      <c r="C414">
        <v>29</v>
      </c>
      <c r="D414" t="s">
        <v>20</v>
      </c>
      <c r="F414">
        <v>1.1199999999999999</v>
      </c>
      <c r="J414">
        <f>SUM(44,55,58,87)</f>
        <v>244</v>
      </c>
      <c r="K414">
        <v>4</v>
      </c>
      <c r="L414">
        <v>87</v>
      </c>
    </row>
    <row r="415" spans="1:12">
      <c r="A415" s="8">
        <v>42087</v>
      </c>
      <c r="B415" t="s">
        <v>27</v>
      </c>
      <c r="C415">
        <v>29</v>
      </c>
      <c r="D415" t="s">
        <v>20</v>
      </c>
      <c r="F415">
        <v>1.81</v>
      </c>
      <c r="J415">
        <f>SUM(74,81,111,126,143,157,167)</f>
        <v>859</v>
      </c>
      <c r="K415">
        <v>7</v>
      </c>
      <c r="L415">
        <v>169</v>
      </c>
    </row>
    <row r="416" spans="1:12">
      <c r="A416" s="8">
        <v>42087</v>
      </c>
      <c r="B416" t="s">
        <v>27</v>
      </c>
      <c r="C416">
        <v>29</v>
      </c>
      <c r="D416" t="s">
        <v>20</v>
      </c>
      <c r="F416">
        <v>0.35</v>
      </c>
      <c r="J416">
        <f>SUM(48,54)</f>
        <v>102</v>
      </c>
      <c r="K416">
        <v>2</v>
      </c>
      <c r="L416">
        <v>54</v>
      </c>
    </row>
    <row r="417" spans="1:12">
      <c r="A417" s="8">
        <v>42087</v>
      </c>
      <c r="B417" t="s">
        <v>27</v>
      </c>
      <c r="C417">
        <v>29</v>
      </c>
      <c r="D417" t="s">
        <v>20</v>
      </c>
      <c r="F417">
        <v>0.15</v>
      </c>
      <c r="J417">
        <f>SUM(32,40)</f>
        <v>72</v>
      </c>
      <c r="K417">
        <v>2</v>
      </c>
      <c r="L417">
        <v>40</v>
      </c>
    </row>
    <row r="418" spans="1:12">
      <c r="A418" s="8">
        <v>42087</v>
      </c>
      <c r="B418" t="s">
        <v>27</v>
      </c>
      <c r="C418">
        <v>29</v>
      </c>
      <c r="D418" t="s">
        <v>20</v>
      </c>
      <c r="F418">
        <v>1.17</v>
      </c>
      <c r="J418">
        <f>SUM(74,123,123,153)</f>
        <v>473</v>
      </c>
      <c r="K418">
        <v>4</v>
      </c>
      <c r="L418">
        <v>153</v>
      </c>
    </row>
    <row r="419" spans="1:12">
      <c r="A419" s="8">
        <v>42087</v>
      </c>
      <c r="B419" t="s">
        <v>27</v>
      </c>
      <c r="C419">
        <v>29</v>
      </c>
      <c r="D419" t="s">
        <v>20</v>
      </c>
      <c r="F419">
        <v>1.32</v>
      </c>
      <c r="J419">
        <f>SUM(62,60,109,139,143,158)</f>
        <v>671</v>
      </c>
      <c r="K419">
        <v>6</v>
      </c>
      <c r="L419">
        <v>158</v>
      </c>
    </row>
    <row r="420" spans="1:12">
      <c r="A420" s="8">
        <v>42087</v>
      </c>
      <c r="B420" t="s">
        <v>27</v>
      </c>
      <c r="C420">
        <v>29</v>
      </c>
      <c r="D420" t="s">
        <v>20</v>
      </c>
      <c r="F420">
        <v>0.52</v>
      </c>
      <c r="J420">
        <f>SUM(47,69,97)</f>
        <v>213</v>
      </c>
      <c r="K420">
        <v>3</v>
      </c>
      <c r="L420">
        <v>97</v>
      </c>
    </row>
    <row r="421" spans="1:12">
      <c r="A421" s="8">
        <v>42087</v>
      </c>
      <c r="B421" t="s">
        <v>27</v>
      </c>
      <c r="C421">
        <v>29</v>
      </c>
      <c r="D421" t="s">
        <v>20</v>
      </c>
      <c r="F421">
        <v>1.89</v>
      </c>
      <c r="J421">
        <f>SUM(83,91,124,146,164,179,188)</f>
        <v>975</v>
      </c>
      <c r="K421">
        <v>7</v>
      </c>
      <c r="L421">
        <v>188</v>
      </c>
    </row>
    <row r="422" spans="1:12">
      <c r="A422" s="8">
        <v>42087</v>
      </c>
      <c r="B422" t="s">
        <v>27</v>
      </c>
      <c r="C422">
        <v>29</v>
      </c>
      <c r="D422" t="s">
        <v>20</v>
      </c>
      <c r="F422">
        <v>1.22</v>
      </c>
      <c r="J422">
        <f>SUM(69,80,114,137,154,166)</f>
        <v>720</v>
      </c>
      <c r="K422">
        <v>6</v>
      </c>
      <c r="L422">
        <v>166</v>
      </c>
    </row>
    <row r="423" spans="1:12">
      <c r="A423" s="8">
        <v>42087</v>
      </c>
      <c r="B423" t="s">
        <v>27</v>
      </c>
      <c r="C423">
        <v>29</v>
      </c>
      <c r="D423" t="s">
        <v>20</v>
      </c>
      <c r="F423">
        <v>1.19</v>
      </c>
      <c r="J423">
        <f>SUM(47,83,90,137,163)</f>
        <v>520</v>
      </c>
      <c r="K423">
        <v>5</v>
      </c>
      <c r="L423">
        <v>163</v>
      </c>
    </row>
    <row r="424" spans="1:12">
      <c r="A424" s="8">
        <v>42087</v>
      </c>
      <c r="B424" t="s">
        <v>27</v>
      </c>
      <c r="C424">
        <v>29</v>
      </c>
      <c r="D424" t="s">
        <v>20</v>
      </c>
      <c r="F424">
        <v>0.32999999999999996</v>
      </c>
      <c r="J424">
        <f>SUM(57,64,93)</f>
        <v>214</v>
      </c>
      <c r="K424">
        <v>3</v>
      </c>
      <c r="L424">
        <v>93</v>
      </c>
    </row>
    <row r="425" spans="1:12">
      <c r="A425" s="8">
        <v>42087</v>
      </c>
      <c r="B425" t="s">
        <v>27</v>
      </c>
      <c r="C425">
        <v>29</v>
      </c>
      <c r="D425" t="s">
        <v>20</v>
      </c>
      <c r="F425">
        <v>0.13</v>
      </c>
      <c r="J425">
        <v>31</v>
      </c>
      <c r="K425">
        <v>1</v>
      </c>
      <c r="L425">
        <v>31</v>
      </c>
    </row>
    <row r="426" spans="1:12">
      <c r="A426" s="8">
        <v>42087</v>
      </c>
      <c r="B426" t="s">
        <v>27</v>
      </c>
      <c r="C426">
        <v>29</v>
      </c>
      <c r="D426" t="s">
        <v>20</v>
      </c>
      <c r="F426">
        <v>1.55</v>
      </c>
      <c r="J426">
        <f>SUM(82,97,124,144,169,182,196)</f>
        <v>994</v>
      </c>
      <c r="K426">
        <v>7</v>
      </c>
      <c r="L426">
        <v>196</v>
      </c>
    </row>
    <row r="427" spans="1:12">
      <c r="A427" s="8">
        <v>42087</v>
      </c>
      <c r="B427" t="s">
        <v>27</v>
      </c>
      <c r="C427">
        <v>29</v>
      </c>
      <c r="D427" t="s">
        <v>20</v>
      </c>
      <c r="F427">
        <v>1.19</v>
      </c>
      <c r="J427">
        <f>SUM(80,90,118,134,160,162)</f>
        <v>744</v>
      </c>
      <c r="K427">
        <v>6</v>
      </c>
      <c r="L427">
        <v>162</v>
      </c>
    </row>
    <row r="428" spans="1:12">
      <c r="A428" s="8">
        <v>42087</v>
      </c>
      <c r="B428" t="s">
        <v>27</v>
      </c>
      <c r="C428">
        <v>29</v>
      </c>
      <c r="D428" t="s">
        <v>29</v>
      </c>
      <c r="F428">
        <v>2.75</v>
      </c>
      <c r="J428">
        <f>SUM(91,110,144,159,181,213)</f>
        <v>898</v>
      </c>
      <c r="K428">
        <v>6</v>
      </c>
      <c r="L428">
        <v>213</v>
      </c>
    </row>
    <row r="429" spans="1:12">
      <c r="A429" s="8">
        <v>42087</v>
      </c>
      <c r="B429" t="s">
        <v>27</v>
      </c>
      <c r="C429">
        <v>29</v>
      </c>
      <c r="D429" t="s">
        <v>20</v>
      </c>
      <c r="F429">
        <v>0.99</v>
      </c>
      <c r="J429">
        <f>SUM(77,84,111,132,138)</f>
        <v>542</v>
      </c>
      <c r="K429">
        <v>5</v>
      </c>
      <c r="L429">
        <v>138</v>
      </c>
    </row>
    <row r="430" spans="1:12">
      <c r="A430" s="8">
        <v>42087</v>
      </c>
      <c r="B430" t="s">
        <v>27</v>
      </c>
      <c r="C430">
        <v>17</v>
      </c>
      <c r="D430" t="s">
        <v>20</v>
      </c>
      <c r="F430">
        <v>1.9</v>
      </c>
      <c r="J430">
        <f>SUM(102,127,134,164,173,188,195)</f>
        <v>1083</v>
      </c>
      <c r="K430">
        <v>7</v>
      </c>
      <c r="L430">
        <v>195</v>
      </c>
    </row>
    <row r="431" spans="1:12">
      <c r="A431" s="8">
        <v>42087</v>
      </c>
      <c r="B431" t="s">
        <v>27</v>
      </c>
      <c r="C431">
        <v>17</v>
      </c>
      <c r="D431" t="s">
        <v>29</v>
      </c>
      <c r="F431">
        <v>0.85</v>
      </c>
      <c r="J431">
        <f>SUM(61,90,112,119,134)</f>
        <v>516</v>
      </c>
      <c r="K431">
        <v>5</v>
      </c>
      <c r="L431">
        <v>134</v>
      </c>
    </row>
    <row r="432" spans="1:12">
      <c r="A432" s="8">
        <v>42087</v>
      </c>
      <c r="B432" t="s">
        <v>27</v>
      </c>
      <c r="C432">
        <v>17</v>
      </c>
      <c r="D432" t="s">
        <v>20</v>
      </c>
      <c r="F432">
        <v>0.55999999999999994</v>
      </c>
      <c r="J432">
        <f>SUM(64,66,89)</f>
        <v>219</v>
      </c>
      <c r="K432">
        <v>3</v>
      </c>
      <c r="L432">
        <v>89</v>
      </c>
    </row>
    <row r="433" spans="1:12">
      <c r="A433" s="8">
        <v>42087</v>
      </c>
      <c r="B433" t="s">
        <v>27</v>
      </c>
      <c r="C433">
        <v>17</v>
      </c>
      <c r="D433" t="s">
        <v>20</v>
      </c>
      <c r="F433">
        <v>0.82</v>
      </c>
      <c r="J433">
        <f>SUM(27,75,118,120)</f>
        <v>340</v>
      </c>
      <c r="K433">
        <v>4</v>
      </c>
      <c r="L433">
        <v>120</v>
      </c>
    </row>
    <row r="434" spans="1:12">
      <c r="A434" s="8">
        <v>42087</v>
      </c>
      <c r="B434" t="s">
        <v>27</v>
      </c>
      <c r="C434">
        <v>17</v>
      </c>
      <c r="D434" t="s">
        <v>20</v>
      </c>
      <c r="F434">
        <v>0.66999999999999993</v>
      </c>
      <c r="J434">
        <f>SUM(71,73,103,113)</f>
        <v>360</v>
      </c>
      <c r="K434">
        <v>4</v>
      </c>
      <c r="L434">
        <v>113</v>
      </c>
    </row>
    <row r="435" spans="1:12">
      <c r="A435" s="8">
        <v>42087</v>
      </c>
      <c r="B435" t="s">
        <v>27</v>
      </c>
      <c r="C435">
        <v>17</v>
      </c>
      <c r="D435" t="s">
        <v>29</v>
      </c>
      <c r="F435">
        <v>2.08</v>
      </c>
      <c r="J435">
        <f>SUM(94,135,159,181,193,202)</f>
        <v>964</v>
      </c>
      <c r="K435">
        <v>6</v>
      </c>
      <c r="L435">
        <v>202</v>
      </c>
    </row>
    <row r="436" spans="1:12">
      <c r="A436" s="8">
        <v>42087</v>
      </c>
      <c r="B436" t="s">
        <v>27</v>
      </c>
      <c r="C436">
        <v>17</v>
      </c>
      <c r="D436" t="s">
        <v>29</v>
      </c>
      <c r="F436">
        <v>2.2400000000000002</v>
      </c>
      <c r="J436">
        <f>SUM(130,142,148,175,206,207)</f>
        <v>1008</v>
      </c>
      <c r="K436">
        <v>6</v>
      </c>
      <c r="L436">
        <v>207</v>
      </c>
    </row>
    <row r="437" spans="1:12">
      <c r="A437" s="8">
        <v>42087</v>
      </c>
      <c r="B437" t="s">
        <v>27</v>
      </c>
      <c r="C437">
        <v>17</v>
      </c>
      <c r="D437" t="s">
        <v>20</v>
      </c>
      <c r="F437">
        <v>0.30000000000000004</v>
      </c>
      <c r="J437">
        <f>SUM(30,31,54)</f>
        <v>115</v>
      </c>
      <c r="K437">
        <v>3</v>
      </c>
      <c r="L437">
        <v>54</v>
      </c>
    </row>
    <row r="438" spans="1:12">
      <c r="A438" s="8">
        <v>42087</v>
      </c>
      <c r="B438" t="s">
        <v>27</v>
      </c>
      <c r="C438">
        <v>17</v>
      </c>
      <c r="D438" t="s">
        <v>20</v>
      </c>
      <c r="F438">
        <v>0.77</v>
      </c>
      <c r="J438">
        <f>SUM(43,87,94,119,131)</f>
        <v>474</v>
      </c>
      <c r="K438">
        <v>5</v>
      </c>
      <c r="L438">
        <v>131</v>
      </c>
    </row>
    <row r="439" spans="1:12">
      <c r="A439" s="8">
        <v>42087</v>
      </c>
      <c r="B439" t="s">
        <v>27</v>
      </c>
      <c r="C439">
        <v>17</v>
      </c>
      <c r="D439" t="s">
        <v>29</v>
      </c>
      <c r="F439">
        <v>2.12</v>
      </c>
      <c r="J439">
        <f>SUM(72,109,123,156,157,190,192)</f>
        <v>999</v>
      </c>
      <c r="K439">
        <v>7</v>
      </c>
      <c r="L439">
        <v>192</v>
      </c>
    </row>
    <row r="440" spans="1:12">
      <c r="A440" s="8">
        <v>42087</v>
      </c>
      <c r="B440" t="s">
        <v>27</v>
      </c>
      <c r="C440">
        <v>17</v>
      </c>
      <c r="D440" t="s">
        <v>20</v>
      </c>
      <c r="F440">
        <v>1.07</v>
      </c>
      <c r="J440">
        <f>SUM(94,125,150,156,177)</f>
        <v>702</v>
      </c>
      <c r="K440">
        <v>5</v>
      </c>
      <c r="L440">
        <v>177</v>
      </c>
    </row>
    <row r="441" spans="1:12">
      <c r="A441" s="8">
        <v>42087</v>
      </c>
      <c r="B441" t="s">
        <v>27</v>
      </c>
      <c r="C441">
        <v>17</v>
      </c>
      <c r="D441" t="s">
        <v>20</v>
      </c>
      <c r="F441">
        <v>0.99</v>
      </c>
      <c r="J441">
        <f>SUM(83,94,133,146,174,181)</f>
        <v>811</v>
      </c>
      <c r="K441">
        <v>6</v>
      </c>
      <c r="L441">
        <v>181</v>
      </c>
    </row>
    <row r="442" spans="1:12">
      <c r="A442" s="8">
        <v>42087</v>
      </c>
      <c r="B442" t="s">
        <v>27</v>
      </c>
      <c r="C442">
        <v>17</v>
      </c>
      <c r="D442" t="s">
        <v>20</v>
      </c>
      <c r="F442">
        <v>0.5</v>
      </c>
      <c r="J442">
        <f>SUM(22,36,40)</f>
        <v>98</v>
      </c>
      <c r="K442">
        <v>3</v>
      </c>
      <c r="L442">
        <v>40</v>
      </c>
    </row>
    <row r="443" spans="1:12">
      <c r="A443" s="8">
        <v>42087</v>
      </c>
      <c r="B443" t="s">
        <v>27</v>
      </c>
      <c r="C443">
        <v>17</v>
      </c>
      <c r="D443" t="s">
        <v>29</v>
      </c>
      <c r="F443">
        <v>1.67</v>
      </c>
      <c r="J443">
        <f>SUM(93,93,122,143,156,171,180)</f>
        <v>958</v>
      </c>
      <c r="K443">
        <v>7</v>
      </c>
      <c r="L443">
        <v>180</v>
      </c>
    </row>
    <row r="444" spans="1:12">
      <c r="A444" s="8">
        <v>42087</v>
      </c>
      <c r="B444" t="s">
        <v>27</v>
      </c>
      <c r="C444">
        <v>17</v>
      </c>
      <c r="D444" t="s">
        <v>20</v>
      </c>
      <c r="F444">
        <v>0.73</v>
      </c>
      <c r="J444">
        <f>SUM(53,91,116,123)</f>
        <v>383</v>
      </c>
      <c r="K444">
        <v>4</v>
      </c>
      <c r="L444">
        <v>123</v>
      </c>
    </row>
    <row r="445" spans="1:12">
      <c r="A445" s="8">
        <v>42087</v>
      </c>
      <c r="B445" t="s">
        <v>27</v>
      </c>
      <c r="C445">
        <v>17</v>
      </c>
      <c r="D445" t="s">
        <v>20</v>
      </c>
      <c r="F445">
        <v>0.66999999999999993</v>
      </c>
      <c r="J445">
        <f>SUM(46,64,93,94,115)</f>
        <v>412</v>
      </c>
      <c r="K445">
        <v>5</v>
      </c>
      <c r="L445">
        <v>115</v>
      </c>
    </row>
    <row r="446" spans="1:12">
      <c r="A446" s="8">
        <v>42087</v>
      </c>
      <c r="B446" t="s">
        <v>27</v>
      </c>
      <c r="C446">
        <v>17</v>
      </c>
      <c r="D446" t="s">
        <v>20</v>
      </c>
      <c r="F446">
        <v>0.9</v>
      </c>
      <c r="J446">
        <f>SUM(57,78,104,105,125)</f>
        <v>469</v>
      </c>
      <c r="K446">
        <v>5</v>
      </c>
      <c r="L446">
        <v>125</v>
      </c>
    </row>
    <row r="447" spans="1:12">
      <c r="A447" s="8">
        <v>42087</v>
      </c>
      <c r="B447" t="s">
        <v>27</v>
      </c>
      <c r="C447">
        <v>12</v>
      </c>
      <c r="D447" t="s">
        <v>20</v>
      </c>
      <c r="F447">
        <v>0.25</v>
      </c>
      <c r="J447">
        <f>SUM(20,32,34)</f>
        <v>86</v>
      </c>
      <c r="K447">
        <v>3</v>
      </c>
      <c r="L447">
        <v>34</v>
      </c>
    </row>
    <row r="448" spans="1:12">
      <c r="A448" s="8">
        <v>42087</v>
      </c>
      <c r="B448" t="s">
        <v>27</v>
      </c>
      <c r="C448">
        <v>12</v>
      </c>
      <c r="D448" t="s">
        <v>20</v>
      </c>
      <c r="F448">
        <v>0.35</v>
      </c>
      <c r="J448">
        <f>SUM(27,29,34)</f>
        <v>90</v>
      </c>
      <c r="K448">
        <v>3</v>
      </c>
      <c r="L448">
        <v>34</v>
      </c>
    </row>
    <row r="449" spans="1:12">
      <c r="A449" s="8">
        <v>42087</v>
      </c>
      <c r="B449" t="s">
        <v>27</v>
      </c>
      <c r="C449">
        <v>12</v>
      </c>
      <c r="D449" t="s">
        <v>20</v>
      </c>
      <c r="F449">
        <v>0.53999999999999992</v>
      </c>
      <c r="J449">
        <f>SUM(24,25,28,34)</f>
        <v>111</v>
      </c>
      <c r="K449">
        <v>4</v>
      </c>
      <c r="L449">
        <v>34</v>
      </c>
    </row>
    <row r="450" spans="1:12">
      <c r="A450" s="8">
        <v>42087</v>
      </c>
      <c r="B450" t="s">
        <v>27</v>
      </c>
      <c r="C450">
        <v>12</v>
      </c>
      <c r="D450" t="s">
        <v>20</v>
      </c>
      <c r="F450">
        <v>0.77</v>
      </c>
      <c r="J450">
        <f>SUM(33,38)</f>
        <v>71</v>
      </c>
      <c r="K450">
        <v>2</v>
      </c>
      <c r="L450">
        <v>38</v>
      </c>
    </row>
    <row r="451" spans="1:12">
      <c r="A451" s="8">
        <v>42087</v>
      </c>
      <c r="B451" t="s">
        <v>27</v>
      </c>
      <c r="C451">
        <v>12</v>
      </c>
      <c r="D451" t="s">
        <v>20</v>
      </c>
      <c r="F451">
        <v>0.71</v>
      </c>
      <c r="J451">
        <f>SUM(28,28,33)</f>
        <v>89</v>
      </c>
      <c r="K451">
        <v>3</v>
      </c>
      <c r="L451">
        <v>33</v>
      </c>
    </row>
    <row r="452" spans="1:12">
      <c r="A452" s="8">
        <v>42087</v>
      </c>
      <c r="B452" t="s">
        <v>27</v>
      </c>
      <c r="C452">
        <v>12</v>
      </c>
      <c r="D452" t="s">
        <v>20</v>
      </c>
      <c r="F452">
        <v>0.4</v>
      </c>
      <c r="J452">
        <f>SUM(28,37,40)</f>
        <v>105</v>
      </c>
      <c r="K452">
        <v>3</v>
      </c>
      <c r="L452">
        <v>40</v>
      </c>
    </row>
    <row r="453" spans="1:12">
      <c r="A453" s="8">
        <v>42087</v>
      </c>
      <c r="B453" t="s">
        <v>27</v>
      </c>
      <c r="C453">
        <v>12</v>
      </c>
      <c r="D453" t="s">
        <v>20</v>
      </c>
      <c r="F453">
        <v>0.43000000000000005</v>
      </c>
      <c r="J453">
        <f>SUM(24,38,40,48)</f>
        <v>150</v>
      </c>
      <c r="K453">
        <v>4</v>
      </c>
      <c r="L453">
        <v>48</v>
      </c>
    </row>
    <row r="454" spans="1:12">
      <c r="A454" s="8">
        <v>42087</v>
      </c>
      <c r="B454" t="s">
        <v>27</v>
      </c>
      <c r="C454">
        <v>12</v>
      </c>
      <c r="D454" t="s">
        <v>20</v>
      </c>
      <c r="F454">
        <v>0.56999999999999995</v>
      </c>
      <c r="J454">
        <f>SUM(30,35,62)</f>
        <v>127</v>
      </c>
      <c r="K454">
        <v>3</v>
      </c>
      <c r="L454">
        <v>62</v>
      </c>
    </row>
    <row r="455" spans="1:12">
      <c r="A455" s="8">
        <v>42087</v>
      </c>
      <c r="B455" t="s">
        <v>27</v>
      </c>
      <c r="C455">
        <v>12</v>
      </c>
      <c r="D455" t="s">
        <v>20</v>
      </c>
      <c r="F455">
        <v>0.94</v>
      </c>
      <c r="J455">
        <f>SUM(27,30,41)</f>
        <v>98</v>
      </c>
      <c r="K455">
        <v>3</v>
      </c>
      <c r="L455">
        <v>41</v>
      </c>
    </row>
    <row r="456" spans="1:12">
      <c r="A456" s="8">
        <v>42087</v>
      </c>
      <c r="B456" t="s">
        <v>27</v>
      </c>
      <c r="C456">
        <v>12</v>
      </c>
      <c r="D456" t="s">
        <v>20</v>
      </c>
      <c r="F456">
        <v>0.53999999999999992</v>
      </c>
      <c r="J456">
        <f>SUM(31,33,39,52)</f>
        <v>155</v>
      </c>
      <c r="K456">
        <v>4</v>
      </c>
      <c r="L456">
        <v>52</v>
      </c>
    </row>
    <row r="457" spans="1:12">
      <c r="A457" s="8">
        <v>42087</v>
      </c>
      <c r="B457" t="s">
        <v>27</v>
      </c>
      <c r="C457">
        <v>12</v>
      </c>
      <c r="D457" t="s">
        <v>20</v>
      </c>
      <c r="F457">
        <v>0.54999999999999993</v>
      </c>
      <c r="J457">
        <f>SUM(39,39,47,48)</f>
        <v>173</v>
      </c>
      <c r="K457">
        <v>4</v>
      </c>
      <c r="L457">
        <v>48</v>
      </c>
    </row>
    <row r="458" spans="1:12">
      <c r="A458" s="8">
        <v>42087</v>
      </c>
      <c r="B458" t="s">
        <v>27</v>
      </c>
      <c r="C458">
        <v>12</v>
      </c>
      <c r="D458" t="s">
        <v>20</v>
      </c>
      <c r="F458">
        <v>0.97</v>
      </c>
      <c r="J458">
        <f>SUM(27,48,52,53)</f>
        <v>180</v>
      </c>
      <c r="K458">
        <v>4</v>
      </c>
      <c r="L458">
        <v>53</v>
      </c>
    </row>
    <row r="459" spans="1:12">
      <c r="A459" s="8">
        <v>42087</v>
      </c>
      <c r="B459" t="s">
        <v>27</v>
      </c>
      <c r="C459">
        <v>12</v>
      </c>
      <c r="D459" t="s">
        <v>20</v>
      </c>
      <c r="F459">
        <v>0.91999999999999993</v>
      </c>
      <c r="J459">
        <f>SUM(37,43,44,46)</f>
        <v>170</v>
      </c>
      <c r="K459">
        <v>4</v>
      </c>
      <c r="L459">
        <v>46</v>
      </c>
    </row>
    <row r="460" spans="1:12">
      <c r="A460" s="8">
        <v>42087</v>
      </c>
      <c r="B460" t="s">
        <v>27</v>
      </c>
      <c r="C460">
        <v>12</v>
      </c>
      <c r="D460" t="s">
        <v>20</v>
      </c>
      <c r="F460">
        <v>0.41000000000000003</v>
      </c>
      <c r="J460">
        <f>SUM(32,35)</f>
        <v>67</v>
      </c>
      <c r="K460">
        <v>2</v>
      </c>
      <c r="L460">
        <v>35</v>
      </c>
    </row>
    <row r="461" spans="1:12">
      <c r="A461" s="8">
        <v>42087</v>
      </c>
      <c r="B461" t="s">
        <v>27</v>
      </c>
      <c r="C461">
        <v>12</v>
      </c>
      <c r="D461" t="s">
        <v>20</v>
      </c>
      <c r="F461">
        <v>0.49</v>
      </c>
      <c r="J461">
        <f>SUM(28,29,35,45)</f>
        <v>137</v>
      </c>
      <c r="K461">
        <v>4</v>
      </c>
      <c r="L461">
        <v>45</v>
      </c>
    </row>
    <row r="462" spans="1:12">
      <c r="A462" s="8">
        <v>42087</v>
      </c>
      <c r="B462" t="s">
        <v>27</v>
      </c>
      <c r="C462">
        <v>12</v>
      </c>
      <c r="D462" t="s">
        <v>20</v>
      </c>
      <c r="F462">
        <v>0.54999999999999993</v>
      </c>
      <c r="J462">
        <f>SUM(26,32,36,38)</f>
        <v>132</v>
      </c>
      <c r="K462">
        <v>4</v>
      </c>
      <c r="L462">
        <v>38</v>
      </c>
    </row>
    <row r="463" spans="1:12">
      <c r="A463" s="8">
        <v>42087</v>
      </c>
      <c r="B463" t="s">
        <v>27</v>
      </c>
      <c r="C463">
        <v>12</v>
      </c>
      <c r="D463" t="s">
        <v>20</v>
      </c>
      <c r="F463">
        <v>0.44999999999999996</v>
      </c>
      <c r="J463">
        <f>SUM(26,56)</f>
        <v>82</v>
      </c>
      <c r="K463">
        <v>2</v>
      </c>
      <c r="L463">
        <v>56</v>
      </c>
    </row>
    <row r="464" spans="1:12">
      <c r="A464" s="8">
        <v>42087</v>
      </c>
      <c r="B464" t="s">
        <v>27</v>
      </c>
      <c r="C464">
        <v>12</v>
      </c>
      <c r="D464" t="s">
        <v>20</v>
      </c>
      <c r="F464">
        <v>0.73</v>
      </c>
      <c r="J464">
        <f>SUM(31,33,34)</f>
        <v>98</v>
      </c>
      <c r="K464">
        <v>3</v>
      </c>
      <c r="L464">
        <v>34</v>
      </c>
    </row>
    <row r="465" spans="1:12">
      <c r="A465" s="8">
        <v>42087</v>
      </c>
      <c r="B465" t="s">
        <v>27</v>
      </c>
      <c r="C465">
        <v>12</v>
      </c>
      <c r="D465" t="s">
        <v>20</v>
      </c>
      <c r="F465">
        <v>0.77</v>
      </c>
      <c r="J465">
        <f>SUM(24,34,34,33)</f>
        <v>125</v>
      </c>
      <c r="K465">
        <v>4</v>
      </c>
      <c r="L465">
        <v>34</v>
      </c>
    </row>
    <row r="466" spans="1:12">
      <c r="A466" s="8">
        <v>42087</v>
      </c>
      <c r="B466" t="s">
        <v>27</v>
      </c>
      <c r="C466">
        <v>12</v>
      </c>
      <c r="D466" t="s">
        <v>20</v>
      </c>
      <c r="F466">
        <v>0.79999999999999993</v>
      </c>
      <c r="J466">
        <f>SUM(26,28,43)</f>
        <v>97</v>
      </c>
      <c r="K466">
        <v>3</v>
      </c>
      <c r="L466">
        <v>43</v>
      </c>
    </row>
    <row r="467" spans="1:12">
      <c r="A467" s="8">
        <v>42087</v>
      </c>
      <c r="B467" t="s">
        <v>27</v>
      </c>
      <c r="C467">
        <v>12</v>
      </c>
      <c r="D467" t="s">
        <v>20</v>
      </c>
      <c r="F467">
        <v>0.59</v>
      </c>
      <c r="J467">
        <f>SUM(29,35,46,57)</f>
        <v>167</v>
      </c>
      <c r="K467">
        <v>4</v>
      </c>
      <c r="L467">
        <v>57</v>
      </c>
    </row>
    <row r="468" spans="1:12">
      <c r="A468" s="8">
        <v>42087</v>
      </c>
      <c r="B468" t="s">
        <v>27</v>
      </c>
      <c r="C468">
        <v>12</v>
      </c>
      <c r="D468" t="s">
        <v>20</v>
      </c>
      <c r="F468">
        <v>0.17</v>
      </c>
      <c r="J468">
        <f>SUM(17,17,19)</f>
        <v>53</v>
      </c>
      <c r="K468">
        <v>3</v>
      </c>
      <c r="L468">
        <v>19</v>
      </c>
    </row>
    <row r="469" spans="1:12">
      <c r="A469" s="8">
        <v>42087</v>
      </c>
      <c r="B469" t="s">
        <v>27</v>
      </c>
      <c r="C469">
        <v>12</v>
      </c>
      <c r="D469" t="s">
        <v>20</v>
      </c>
      <c r="F469">
        <v>2.12</v>
      </c>
      <c r="J469">
        <f>SUM(51,91,96,123,126,148,156)</f>
        <v>791</v>
      </c>
      <c r="K469">
        <v>7</v>
      </c>
      <c r="L469">
        <v>156</v>
      </c>
    </row>
    <row r="470" spans="1:12">
      <c r="A470" s="8">
        <v>42087</v>
      </c>
      <c r="B470" t="s">
        <v>30</v>
      </c>
      <c r="C470">
        <v>45</v>
      </c>
      <c r="D470" t="s">
        <v>28</v>
      </c>
      <c r="E470">
        <v>100</v>
      </c>
      <c r="F470">
        <v>1.05</v>
      </c>
      <c r="G470">
        <v>2</v>
      </c>
    </row>
    <row r="471" spans="1:12">
      <c r="A471" s="8">
        <v>42087</v>
      </c>
      <c r="B471" t="s">
        <v>30</v>
      </c>
      <c r="C471">
        <v>45</v>
      </c>
      <c r="D471" t="s">
        <v>20</v>
      </c>
      <c r="F471">
        <v>0.95</v>
      </c>
      <c r="J471">
        <f>SUM(39,35,68,75,79)</f>
        <v>296</v>
      </c>
      <c r="K471">
        <v>5</v>
      </c>
      <c r="L471">
        <v>79</v>
      </c>
    </row>
    <row r="472" spans="1:12">
      <c r="A472" s="8">
        <v>42087</v>
      </c>
      <c r="B472" t="s">
        <v>30</v>
      </c>
      <c r="C472">
        <v>45</v>
      </c>
      <c r="D472" t="s">
        <v>28</v>
      </c>
      <c r="E472">
        <v>127</v>
      </c>
      <c r="F472">
        <v>0.91999999999999993</v>
      </c>
    </row>
    <row r="473" spans="1:12">
      <c r="A473" s="8">
        <v>42087</v>
      </c>
      <c r="B473" t="s">
        <v>30</v>
      </c>
      <c r="C473">
        <v>45</v>
      </c>
      <c r="D473" t="s">
        <v>28</v>
      </c>
      <c r="E473">
        <v>105</v>
      </c>
      <c r="F473">
        <v>1.32</v>
      </c>
      <c r="G473">
        <v>4</v>
      </c>
    </row>
    <row r="474" spans="1:12">
      <c r="A474" s="8">
        <v>42087</v>
      </c>
      <c r="B474" t="s">
        <v>30</v>
      </c>
      <c r="C474">
        <v>45</v>
      </c>
      <c r="D474" t="s">
        <v>28</v>
      </c>
      <c r="E474">
        <v>43</v>
      </c>
      <c r="F474">
        <v>0.47</v>
      </c>
    </row>
    <row r="475" spans="1:12">
      <c r="A475" s="8">
        <v>42087</v>
      </c>
      <c r="B475" t="s">
        <v>30</v>
      </c>
      <c r="C475">
        <v>45</v>
      </c>
      <c r="D475" t="s">
        <v>28</v>
      </c>
      <c r="E475">
        <v>175</v>
      </c>
      <c r="F475">
        <v>1.57</v>
      </c>
    </row>
    <row r="476" spans="1:12">
      <c r="A476" s="8">
        <v>42087</v>
      </c>
      <c r="B476" t="s">
        <v>30</v>
      </c>
      <c r="C476">
        <v>45</v>
      </c>
      <c r="D476" t="s">
        <v>28</v>
      </c>
      <c r="E476">
        <v>131</v>
      </c>
      <c r="F476">
        <v>2.1700000000000004</v>
      </c>
    </row>
    <row r="477" spans="1:12">
      <c r="A477" s="8">
        <v>42087</v>
      </c>
      <c r="B477" t="s">
        <v>30</v>
      </c>
      <c r="C477">
        <v>45</v>
      </c>
      <c r="D477" t="s">
        <v>28</v>
      </c>
      <c r="E477">
        <v>187</v>
      </c>
      <c r="F477">
        <v>1.72</v>
      </c>
    </row>
    <row r="478" spans="1:12">
      <c r="A478" s="8">
        <v>42087</v>
      </c>
      <c r="B478" t="s">
        <v>30</v>
      </c>
      <c r="C478">
        <v>45</v>
      </c>
      <c r="D478" t="s">
        <v>28</v>
      </c>
      <c r="E478">
        <v>27</v>
      </c>
      <c r="F478">
        <v>0.56999999999999995</v>
      </c>
    </row>
    <row r="479" spans="1:12">
      <c r="A479" s="8">
        <v>42087</v>
      </c>
      <c r="B479" t="s">
        <v>30</v>
      </c>
      <c r="C479">
        <v>45</v>
      </c>
      <c r="D479" t="s">
        <v>28</v>
      </c>
      <c r="E479">
        <v>134</v>
      </c>
      <c r="F479">
        <v>0.97</v>
      </c>
      <c r="G479">
        <v>11</v>
      </c>
    </row>
    <row r="480" spans="1:12">
      <c r="A480" s="8">
        <v>42087</v>
      </c>
      <c r="B480" t="s">
        <v>30</v>
      </c>
      <c r="C480">
        <v>45</v>
      </c>
      <c r="D480" t="s">
        <v>28</v>
      </c>
      <c r="E480">
        <v>150</v>
      </c>
      <c r="F480">
        <v>1.1299999999999999</v>
      </c>
      <c r="G480">
        <v>13</v>
      </c>
    </row>
    <row r="481" spans="1:12">
      <c r="A481" s="8">
        <v>42087</v>
      </c>
      <c r="B481" t="s">
        <v>30</v>
      </c>
      <c r="C481">
        <v>45</v>
      </c>
      <c r="D481" t="s">
        <v>28</v>
      </c>
      <c r="E481">
        <v>246</v>
      </c>
      <c r="F481">
        <v>1.72</v>
      </c>
    </row>
    <row r="482" spans="1:12">
      <c r="A482" s="8">
        <v>42087</v>
      </c>
      <c r="B482" t="s">
        <v>30</v>
      </c>
      <c r="C482">
        <v>45</v>
      </c>
      <c r="D482" t="s">
        <v>28</v>
      </c>
      <c r="E482">
        <v>262</v>
      </c>
      <c r="F482">
        <v>1.42</v>
      </c>
    </row>
    <row r="483" spans="1:12">
      <c r="A483" s="8">
        <v>42087</v>
      </c>
      <c r="B483" t="s">
        <v>30</v>
      </c>
      <c r="C483">
        <v>45</v>
      </c>
      <c r="D483" t="s">
        <v>28</v>
      </c>
      <c r="E483">
        <v>148</v>
      </c>
      <c r="F483">
        <v>1.47</v>
      </c>
    </row>
    <row r="484" spans="1:12">
      <c r="A484" s="8">
        <v>42087</v>
      </c>
      <c r="B484" t="s">
        <v>30</v>
      </c>
      <c r="C484">
        <v>45</v>
      </c>
      <c r="D484" t="s">
        <v>28</v>
      </c>
      <c r="E484">
        <v>275</v>
      </c>
      <c r="F484">
        <v>2.5700000000000003</v>
      </c>
    </row>
    <row r="485" spans="1:12">
      <c r="A485" s="8">
        <v>42087</v>
      </c>
      <c r="B485" t="s">
        <v>30</v>
      </c>
      <c r="C485">
        <v>45</v>
      </c>
      <c r="D485" t="s">
        <v>28</v>
      </c>
      <c r="E485">
        <v>288</v>
      </c>
      <c r="F485">
        <v>2.4900000000000002</v>
      </c>
    </row>
    <row r="486" spans="1:12">
      <c r="A486" s="8">
        <v>42087</v>
      </c>
      <c r="B486" t="s">
        <v>30</v>
      </c>
      <c r="C486">
        <v>43</v>
      </c>
      <c r="D486" t="s">
        <v>20</v>
      </c>
      <c r="F486">
        <v>1.59</v>
      </c>
      <c r="J486">
        <f>SUM(69,77,94,94,95)</f>
        <v>429</v>
      </c>
      <c r="K486">
        <v>5</v>
      </c>
      <c r="L486">
        <v>95</v>
      </c>
    </row>
    <row r="487" spans="1:12">
      <c r="A487" s="8">
        <v>42087</v>
      </c>
      <c r="B487" t="s">
        <v>30</v>
      </c>
      <c r="C487">
        <v>43</v>
      </c>
      <c r="D487" t="s">
        <v>20</v>
      </c>
      <c r="F487">
        <v>1.22</v>
      </c>
      <c r="J487">
        <f>SUM(47,67,100,112,124)</f>
        <v>450</v>
      </c>
      <c r="K487">
        <v>5</v>
      </c>
      <c r="L487">
        <v>124</v>
      </c>
    </row>
    <row r="488" spans="1:12">
      <c r="A488" s="8">
        <v>42087</v>
      </c>
      <c r="B488" t="s">
        <v>30</v>
      </c>
      <c r="C488">
        <v>43</v>
      </c>
      <c r="D488" t="s">
        <v>20</v>
      </c>
      <c r="F488">
        <v>1.04</v>
      </c>
      <c r="J488">
        <f>SUM(45,76,89,105,116)</f>
        <v>431</v>
      </c>
      <c r="K488">
        <v>5</v>
      </c>
      <c r="L488">
        <v>116</v>
      </c>
    </row>
    <row r="489" spans="1:12">
      <c r="A489" s="8">
        <v>42087</v>
      </c>
      <c r="B489" t="s">
        <v>30</v>
      </c>
      <c r="C489">
        <v>43</v>
      </c>
      <c r="D489" t="s">
        <v>20</v>
      </c>
      <c r="F489">
        <v>1.02</v>
      </c>
      <c r="J489">
        <f>SUM(58,67,107,139,141)</f>
        <v>512</v>
      </c>
      <c r="K489">
        <v>5</v>
      </c>
      <c r="L489">
        <v>141</v>
      </c>
    </row>
    <row r="490" spans="1:12">
      <c r="A490" s="8">
        <v>42087</v>
      </c>
      <c r="B490" t="s">
        <v>30</v>
      </c>
      <c r="C490">
        <v>43</v>
      </c>
      <c r="D490" t="s">
        <v>20</v>
      </c>
      <c r="F490">
        <v>0.89</v>
      </c>
      <c r="J490">
        <f>SUM(67,72,96,110)</f>
        <v>345</v>
      </c>
      <c r="K490">
        <v>4</v>
      </c>
      <c r="L490">
        <v>110</v>
      </c>
    </row>
    <row r="491" spans="1:12">
      <c r="A491" s="8">
        <v>42087</v>
      </c>
      <c r="B491" t="s">
        <v>30</v>
      </c>
      <c r="C491">
        <v>43</v>
      </c>
      <c r="D491" t="s">
        <v>20</v>
      </c>
      <c r="F491">
        <v>0.54999999999999993</v>
      </c>
      <c r="J491">
        <f>SUM(35,45,58,59)</f>
        <v>197</v>
      </c>
      <c r="K491">
        <v>4</v>
      </c>
      <c r="L491">
        <v>59</v>
      </c>
    </row>
    <row r="492" spans="1:12">
      <c r="A492" s="8">
        <v>42087</v>
      </c>
      <c r="B492" t="s">
        <v>30</v>
      </c>
      <c r="C492">
        <v>25</v>
      </c>
      <c r="D492" t="s">
        <v>24</v>
      </c>
      <c r="E492">
        <v>38</v>
      </c>
      <c r="F492">
        <v>0.77</v>
      </c>
    </row>
    <row r="493" spans="1:12">
      <c r="A493" s="8">
        <v>42087</v>
      </c>
      <c r="B493" t="s">
        <v>30</v>
      </c>
      <c r="C493">
        <v>25</v>
      </c>
      <c r="D493" t="s">
        <v>24</v>
      </c>
      <c r="E493">
        <v>44</v>
      </c>
      <c r="F493">
        <v>0.44999999999999996</v>
      </c>
    </row>
    <row r="494" spans="1:12">
      <c r="A494" s="8">
        <v>42087</v>
      </c>
      <c r="B494" t="s">
        <v>30</v>
      </c>
      <c r="C494">
        <v>25</v>
      </c>
      <c r="D494" t="s">
        <v>24</v>
      </c>
      <c r="E494">
        <v>57</v>
      </c>
      <c r="F494">
        <v>0.37</v>
      </c>
    </row>
    <row r="495" spans="1:12">
      <c r="A495" s="8">
        <v>42087</v>
      </c>
      <c r="B495" t="s">
        <v>30</v>
      </c>
      <c r="C495">
        <v>25</v>
      </c>
      <c r="D495" t="s">
        <v>24</v>
      </c>
      <c r="E495">
        <v>58</v>
      </c>
      <c r="F495">
        <v>0.73</v>
      </c>
    </row>
    <row r="496" spans="1:12">
      <c r="A496" s="8">
        <v>42087</v>
      </c>
      <c r="B496" t="s">
        <v>30</v>
      </c>
      <c r="C496">
        <v>25</v>
      </c>
      <c r="D496" t="s">
        <v>24</v>
      </c>
      <c r="E496">
        <v>40</v>
      </c>
      <c r="F496">
        <v>0.39</v>
      </c>
    </row>
    <row r="497" spans="1:7">
      <c r="A497" s="8">
        <v>42087</v>
      </c>
      <c r="B497" t="s">
        <v>30</v>
      </c>
      <c r="C497">
        <v>25</v>
      </c>
      <c r="D497" t="s">
        <v>24</v>
      </c>
      <c r="E497">
        <v>66</v>
      </c>
      <c r="F497">
        <v>0.65999999999999992</v>
      </c>
    </row>
    <row r="498" spans="1:7">
      <c r="A498" s="8">
        <v>42087</v>
      </c>
      <c r="B498" t="s">
        <v>30</v>
      </c>
      <c r="C498">
        <v>25</v>
      </c>
      <c r="D498" t="s">
        <v>24</v>
      </c>
      <c r="E498">
        <v>48</v>
      </c>
      <c r="F498">
        <v>0.54999999999999993</v>
      </c>
    </row>
    <row r="499" spans="1:7">
      <c r="A499" s="8">
        <v>42087</v>
      </c>
      <c r="B499" t="s">
        <v>30</v>
      </c>
      <c r="C499">
        <v>25</v>
      </c>
      <c r="D499" t="s">
        <v>24</v>
      </c>
      <c r="E499">
        <v>53</v>
      </c>
      <c r="F499">
        <v>0.67999999999999994</v>
      </c>
    </row>
    <row r="500" spans="1:7">
      <c r="A500" s="8">
        <v>42087</v>
      </c>
      <c r="B500" t="s">
        <v>30</v>
      </c>
      <c r="C500">
        <v>25</v>
      </c>
      <c r="D500" t="s">
        <v>28</v>
      </c>
      <c r="E500">
        <v>70</v>
      </c>
      <c r="F500">
        <v>1.07</v>
      </c>
    </row>
    <row r="501" spans="1:7">
      <c r="A501" s="8">
        <v>42087</v>
      </c>
      <c r="B501" t="s">
        <v>30</v>
      </c>
      <c r="C501">
        <v>25</v>
      </c>
      <c r="D501" t="s">
        <v>24</v>
      </c>
      <c r="E501">
        <v>111</v>
      </c>
      <c r="F501">
        <v>0.97</v>
      </c>
    </row>
    <row r="502" spans="1:7">
      <c r="A502" s="8">
        <v>42087</v>
      </c>
      <c r="B502" t="s">
        <v>30</v>
      </c>
      <c r="C502">
        <v>25</v>
      </c>
      <c r="D502" t="s">
        <v>28</v>
      </c>
      <c r="E502">
        <v>70</v>
      </c>
      <c r="F502">
        <v>0.47</v>
      </c>
      <c r="G502">
        <v>3</v>
      </c>
    </row>
    <row r="503" spans="1:7">
      <c r="A503" s="8">
        <v>42087</v>
      </c>
      <c r="B503" t="s">
        <v>30</v>
      </c>
      <c r="C503">
        <v>25</v>
      </c>
      <c r="D503" t="s">
        <v>24</v>
      </c>
      <c r="E503">
        <v>90</v>
      </c>
      <c r="F503">
        <v>0.75</v>
      </c>
    </row>
    <row r="504" spans="1:7">
      <c r="A504" s="8">
        <v>42087</v>
      </c>
      <c r="B504" t="s">
        <v>30</v>
      </c>
      <c r="C504">
        <v>25</v>
      </c>
      <c r="D504" t="s">
        <v>24</v>
      </c>
      <c r="E504">
        <v>121</v>
      </c>
      <c r="F504">
        <v>0.97</v>
      </c>
    </row>
    <row r="505" spans="1:7">
      <c r="A505" s="8">
        <v>42087</v>
      </c>
      <c r="B505" t="s">
        <v>30</v>
      </c>
      <c r="C505">
        <v>25</v>
      </c>
      <c r="D505" t="s">
        <v>24</v>
      </c>
      <c r="E505">
        <v>113</v>
      </c>
      <c r="F505">
        <v>0.42000000000000004</v>
      </c>
    </row>
    <row r="506" spans="1:7">
      <c r="A506" s="8">
        <v>42087</v>
      </c>
      <c r="B506" t="s">
        <v>30</v>
      </c>
      <c r="C506">
        <v>25</v>
      </c>
      <c r="D506" t="s">
        <v>24</v>
      </c>
      <c r="E506">
        <v>115</v>
      </c>
      <c r="F506">
        <v>0.75</v>
      </c>
    </row>
    <row r="507" spans="1:7">
      <c r="A507" s="8">
        <v>42087</v>
      </c>
      <c r="B507" t="s">
        <v>30</v>
      </c>
      <c r="C507">
        <v>25</v>
      </c>
      <c r="D507" t="s">
        <v>24</v>
      </c>
      <c r="E507">
        <v>90</v>
      </c>
      <c r="F507">
        <v>0.72</v>
      </c>
      <c r="G507">
        <v>5</v>
      </c>
    </row>
    <row r="508" spans="1:7">
      <c r="A508" s="8">
        <v>42087</v>
      </c>
      <c r="B508" t="s">
        <v>30</v>
      </c>
      <c r="C508">
        <v>25</v>
      </c>
      <c r="D508" t="s">
        <v>24</v>
      </c>
      <c r="E508">
        <v>42</v>
      </c>
      <c r="F508">
        <v>1.1099999999999999</v>
      </c>
      <c r="G508">
        <v>3</v>
      </c>
    </row>
    <row r="509" spans="1:7">
      <c r="A509" s="8">
        <v>42087</v>
      </c>
      <c r="B509" t="s">
        <v>30</v>
      </c>
      <c r="C509">
        <v>25</v>
      </c>
      <c r="D509" t="s">
        <v>24</v>
      </c>
      <c r="E509">
        <v>204</v>
      </c>
      <c r="F509">
        <v>1.06</v>
      </c>
    </row>
    <row r="510" spans="1:7">
      <c r="A510" s="8">
        <v>42087</v>
      </c>
      <c r="B510" t="s">
        <v>30</v>
      </c>
      <c r="C510">
        <v>25</v>
      </c>
      <c r="D510" t="s">
        <v>28</v>
      </c>
      <c r="E510">
        <v>178</v>
      </c>
      <c r="F510">
        <v>1.42</v>
      </c>
    </row>
    <row r="511" spans="1:7">
      <c r="A511" s="8">
        <v>42087</v>
      </c>
      <c r="B511" t="s">
        <v>30</v>
      </c>
      <c r="C511">
        <v>25</v>
      </c>
      <c r="D511" t="s">
        <v>24</v>
      </c>
      <c r="E511">
        <v>199</v>
      </c>
      <c r="F511">
        <v>0.91999999999999993</v>
      </c>
    </row>
    <row r="512" spans="1:7">
      <c r="A512" s="8">
        <v>42087</v>
      </c>
      <c r="B512" t="s">
        <v>30</v>
      </c>
      <c r="C512">
        <v>25</v>
      </c>
      <c r="D512" t="s">
        <v>24</v>
      </c>
      <c r="E512">
        <v>139</v>
      </c>
      <c r="F512">
        <v>1.06</v>
      </c>
    </row>
    <row r="513" spans="1:7">
      <c r="A513" s="8">
        <v>42087</v>
      </c>
      <c r="B513" t="s">
        <v>30</v>
      </c>
      <c r="C513">
        <v>25</v>
      </c>
      <c r="D513" t="s">
        <v>24</v>
      </c>
      <c r="E513">
        <v>186</v>
      </c>
      <c r="F513">
        <v>1.32</v>
      </c>
    </row>
    <row r="514" spans="1:7">
      <c r="A514" s="8">
        <v>42087</v>
      </c>
      <c r="B514" t="s">
        <v>30</v>
      </c>
      <c r="C514">
        <v>25</v>
      </c>
      <c r="D514" t="s">
        <v>24</v>
      </c>
      <c r="E514">
        <v>120</v>
      </c>
      <c r="F514">
        <v>0.82</v>
      </c>
    </row>
    <row r="515" spans="1:7">
      <c r="A515" s="8">
        <v>42087</v>
      </c>
      <c r="B515" t="s">
        <v>30</v>
      </c>
      <c r="C515">
        <v>25</v>
      </c>
      <c r="D515" t="s">
        <v>24</v>
      </c>
      <c r="E515">
        <v>54</v>
      </c>
      <c r="F515">
        <v>0.62</v>
      </c>
    </row>
    <row r="516" spans="1:7">
      <c r="A516" s="8">
        <v>42087</v>
      </c>
      <c r="B516" t="s">
        <v>30</v>
      </c>
      <c r="C516">
        <v>25</v>
      </c>
      <c r="D516" t="s">
        <v>24</v>
      </c>
      <c r="E516">
        <v>111</v>
      </c>
      <c r="F516">
        <v>0.59</v>
      </c>
    </row>
    <row r="517" spans="1:7">
      <c r="A517" s="8">
        <v>42087</v>
      </c>
      <c r="B517" t="s">
        <v>30</v>
      </c>
      <c r="C517">
        <v>25</v>
      </c>
      <c r="D517" t="s">
        <v>28</v>
      </c>
      <c r="E517">
        <v>43</v>
      </c>
      <c r="F517">
        <v>0.32999999999999996</v>
      </c>
    </row>
    <row r="518" spans="1:7">
      <c r="A518" s="8">
        <v>42087</v>
      </c>
      <c r="B518" t="s">
        <v>30</v>
      </c>
      <c r="C518">
        <v>25</v>
      </c>
      <c r="D518" t="s">
        <v>28</v>
      </c>
      <c r="E518">
        <v>192</v>
      </c>
      <c r="F518">
        <v>1.32</v>
      </c>
    </row>
    <row r="519" spans="1:7">
      <c r="A519" s="8">
        <v>42087</v>
      </c>
      <c r="B519" t="s">
        <v>30</v>
      </c>
      <c r="C519">
        <v>25</v>
      </c>
      <c r="D519" t="s">
        <v>24</v>
      </c>
      <c r="E519">
        <v>202</v>
      </c>
      <c r="F519">
        <v>1.04</v>
      </c>
    </row>
    <row r="520" spans="1:7">
      <c r="A520" s="8">
        <v>42087</v>
      </c>
      <c r="B520" t="s">
        <v>30</v>
      </c>
      <c r="C520">
        <v>25</v>
      </c>
      <c r="D520" t="s">
        <v>24</v>
      </c>
      <c r="E520">
        <v>154</v>
      </c>
      <c r="F520">
        <v>0.71</v>
      </c>
    </row>
    <row r="521" spans="1:7">
      <c r="A521" s="8">
        <v>42087</v>
      </c>
      <c r="B521" t="s">
        <v>30</v>
      </c>
      <c r="C521">
        <v>25</v>
      </c>
      <c r="D521" t="s">
        <v>24</v>
      </c>
      <c r="E521">
        <v>134</v>
      </c>
      <c r="F521">
        <v>0.83</v>
      </c>
    </row>
    <row r="522" spans="1:7">
      <c r="A522" s="8">
        <v>42087</v>
      </c>
      <c r="B522" t="s">
        <v>30</v>
      </c>
      <c r="C522">
        <v>25</v>
      </c>
      <c r="D522" t="s">
        <v>24</v>
      </c>
      <c r="E522">
        <v>141</v>
      </c>
      <c r="F522">
        <v>0.65</v>
      </c>
    </row>
    <row r="523" spans="1:7">
      <c r="A523" s="8">
        <v>42087</v>
      </c>
      <c r="B523" t="s">
        <v>30</v>
      </c>
      <c r="C523">
        <v>25</v>
      </c>
      <c r="D523" t="s">
        <v>24</v>
      </c>
      <c r="E523">
        <v>154</v>
      </c>
      <c r="F523">
        <v>0.71</v>
      </c>
      <c r="G523">
        <v>6</v>
      </c>
    </row>
    <row r="524" spans="1:7">
      <c r="A524" s="8">
        <v>42087</v>
      </c>
      <c r="B524" t="s">
        <v>30</v>
      </c>
      <c r="C524">
        <v>25</v>
      </c>
      <c r="D524" t="s">
        <v>24</v>
      </c>
      <c r="E524">
        <v>193</v>
      </c>
      <c r="F524">
        <v>1.17</v>
      </c>
    </row>
    <row r="525" spans="1:7">
      <c r="A525" s="8">
        <v>42087</v>
      </c>
      <c r="B525" t="s">
        <v>30</v>
      </c>
      <c r="C525">
        <v>25</v>
      </c>
      <c r="D525" t="s">
        <v>28</v>
      </c>
      <c r="E525">
        <v>223</v>
      </c>
      <c r="F525">
        <v>1.38</v>
      </c>
    </row>
    <row r="526" spans="1:7">
      <c r="A526" s="8">
        <v>42087</v>
      </c>
      <c r="B526" t="s">
        <v>30</v>
      </c>
      <c r="C526">
        <v>25</v>
      </c>
      <c r="D526" t="s">
        <v>24</v>
      </c>
      <c r="E526">
        <v>279</v>
      </c>
      <c r="F526">
        <v>1.24</v>
      </c>
    </row>
    <row r="527" spans="1:7">
      <c r="A527" s="8">
        <v>42087</v>
      </c>
      <c r="B527" t="s">
        <v>30</v>
      </c>
      <c r="C527">
        <v>25</v>
      </c>
      <c r="D527" t="s">
        <v>24</v>
      </c>
      <c r="E527">
        <v>230</v>
      </c>
      <c r="F527">
        <v>1.1199999999999999</v>
      </c>
    </row>
    <row r="528" spans="1:7">
      <c r="A528" s="8">
        <v>42087</v>
      </c>
      <c r="B528" t="s">
        <v>30</v>
      </c>
      <c r="C528">
        <v>25</v>
      </c>
      <c r="D528" t="s">
        <v>28</v>
      </c>
      <c r="E528">
        <v>216</v>
      </c>
      <c r="F528">
        <v>1.29</v>
      </c>
    </row>
    <row r="529" spans="1:7">
      <c r="A529" s="8">
        <v>42087</v>
      </c>
      <c r="B529" t="s">
        <v>30</v>
      </c>
      <c r="C529">
        <v>25</v>
      </c>
      <c r="D529" t="s">
        <v>24</v>
      </c>
      <c r="E529">
        <v>90</v>
      </c>
      <c r="F529">
        <v>0.66999999999999993</v>
      </c>
    </row>
    <row r="530" spans="1:7">
      <c r="A530" s="8">
        <v>42087</v>
      </c>
      <c r="B530" t="s">
        <v>30</v>
      </c>
      <c r="C530">
        <v>25</v>
      </c>
      <c r="D530" t="s">
        <v>28</v>
      </c>
      <c r="E530">
        <v>230</v>
      </c>
      <c r="F530">
        <v>1.19</v>
      </c>
    </row>
    <row r="531" spans="1:7">
      <c r="A531" s="8">
        <v>42087</v>
      </c>
      <c r="B531" t="s">
        <v>30</v>
      </c>
      <c r="C531">
        <v>25</v>
      </c>
      <c r="D531" t="s">
        <v>28</v>
      </c>
      <c r="E531">
        <v>210</v>
      </c>
      <c r="F531">
        <v>0.89</v>
      </c>
    </row>
    <row r="532" spans="1:7">
      <c r="A532" s="8">
        <v>42087</v>
      </c>
      <c r="B532" t="s">
        <v>30</v>
      </c>
      <c r="C532">
        <v>25</v>
      </c>
      <c r="D532" t="s">
        <v>28</v>
      </c>
      <c r="E532">
        <v>171</v>
      </c>
      <c r="F532">
        <v>0.66999999999999993</v>
      </c>
    </row>
    <row r="533" spans="1:7">
      <c r="A533" s="8">
        <v>42087</v>
      </c>
      <c r="B533" t="s">
        <v>30</v>
      </c>
      <c r="C533">
        <v>25</v>
      </c>
      <c r="D533" t="s">
        <v>28</v>
      </c>
      <c r="E533">
        <v>209</v>
      </c>
      <c r="F533">
        <v>0.99</v>
      </c>
    </row>
    <row r="534" spans="1:7">
      <c r="A534" s="8">
        <v>42087</v>
      </c>
      <c r="B534" t="s">
        <v>30</v>
      </c>
      <c r="C534">
        <v>25</v>
      </c>
      <c r="D534" t="s">
        <v>24</v>
      </c>
      <c r="E534">
        <v>147</v>
      </c>
      <c r="F534">
        <v>0.74</v>
      </c>
    </row>
    <row r="535" spans="1:7">
      <c r="A535" s="8">
        <v>42087</v>
      </c>
      <c r="B535" t="s">
        <v>30</v>
      </c>
      <c r="C535">
        <v>25</v>
      </c>
      <c r="D535" t="s">
        <v>24</v>
      </c>
      <c r="E535">
        <v>139</v>
      </c>
      <c r="F535">
        <v>0.78</v>
      </c>
      <c r="G535">
        <v>5</v>
      </c>
    </row>
    <row r="536" spans="1:7">
      <c r="A536" s="8">
        <v>42087</v>
      </c>
      <c r="B536" t="s">
        <v>30</v>
      </c>
      <c r="C536">
        <v>25</v>
      </c>
      <c r="D536" t="s">
        <v>28</v>
      </c>
      <c r="E536">
        <v>57</v>
      </c>
      <c r="F536">
        <v>0.47</v>
      </c>
    </row>
    <row r="537" spans="1:7">
      <c r="A537" s="8">
        <v>42087</v>
      </c>
      <c r="B537" t="s">
        <v>30</v>
      </c>
      <c r="C537">
        <v>25</v>
      </c>
      <c r="D537" t="s">
        <v>28</v>
      </c>
      <c r="E537">
        <v>95</v>
      </c>
      <c r="F537">
        <v>0.59</v>
      </c>
    </row>
    <row r="538" spans="1:7">
      <c r="A538" s="8">
        <v>42087</v>
      </c>
      <c r="B538" t="s">
        <v>30</v>
      </c>
      <c r="C538">
        <v>25</v>
      </c>
      <c r="D538" t="s">
        <v>24</v>
      </c>
      <c r="E538">
        <v>160</v>
      </c>
      <c r="F538">
        <v>1.04</v>
      </c>
      <c r="G538">
        <v>4</v>
      </c>
    </row>
    <row r="539" spans="1:7">
      <c r="A539" s="8">
        <v>42087</v>
      </c>
      <c r="B539" t="s">
        <v>30</v>
      </c>
      <c r="C539">
        <v>25</v>
      </c>
      <c r="D539" t="s">
        <v>24</v>
      </c>
      <c r="E539">
        <v>99</v>
      </c>
      <c r="F539">
        <v>0.67999999999999994</v>
      </c>
      <c r="G539">
        <v>3</v>
      </c>
    </row>
    <row r="540" spans="1:7">
      <c r="A540" s="8">
        <v>42087</v>
      </c>
      <c r="B540" t="s">
        <v>30</v>
      </c>
      <c r="C540">
        <v>25</v>
      </c>
      <c r="D540" t="s">
        <v>24</v>
      </c>
      <c r="E540">
        <v>180</v>
      </c>
      <c r="F540">
        <v>0.87</v>
      </c>
    </row>
    <row r="541" spans="1:7">
      <c r="A541" s="8">
        <v>42087</v>
      </c>
      <c r="B541" t="s">
        <v>30</v>
      </c>
      <c r="C541">
        <v>25</v>
      </c>
      <c r="D541" t="s">
        <v>24</v>
      </c>
      <c r="E541">
        <v>59</v>
      </c>
      <c r="F541">
        <v>0.78</v>
      </c>
    </row>
    <row r="542" spans="1:7">
      <c r="A542" s="8">
        <v>42087</v>
      </c>
      <c r="B542" t="s">
        <v>30</v>
      </c>
      <c r="C542">
        <v>25</v>
      </c>
      <c r="D542" t="s">
        <v>24</v>
      </c>
      <c r="E542">
        <v>58</v>
      </c>
      <c r="F542">
        <v>0.39</v>
      </c>
    </row>
    <row r="543" spans="1:7">
      <c r="A543" s="8">
        <v>42087</v>
      </c>
      <c r="B543" t="s">
        <v>30</v>
      </c>
      <c r="C543">
        <v>25</v>
      </c>
      <c r="D543" t="s">
        <v>24</v>
      </c>
      <c r="E543">
        <v>178</v>
      </c>
      <c r="F543">
        <v>1.21</v>
      </c>
      <c r="G543">
        <v>3</v>
      </c>
    </row>
    <row r="544" spans="1:7">
      <c r="A544" s="8">
        <v>42087</v>
      </c>
      <c r="B544" t="s">
        <v>30</v>
      </c>
      <c r="C544">
        <v>25</v>
      </c>
      <c r="D544" t="s">
        <v>28</v>
      </c>
      <c r="E544">
        <v>171</v>
      </c>
      <c r="F544">
        <v>0.72</v>
      </c>
    </row>
    <row r="545" spans="1:7">
      <c r="A545" s="8">
        <v>42087</v>
      </c>
      <c r="B545" t="s">
        <v>30</v>
      </c>
      <c r="C545">
        <v>25</v>
      </c>
      <c r="D545" t="s">
        <v>28</v>
      </c>
      <c r="E545">
        <v>112</v>
      </c>
      <c r="F545">
        <v>0.78999999999999992</v>
      </c>
      <c r="G545">
        <v>6</v>
      </c>
    </row>
    <row r="546" spans="1:7">
      <c r="A546" s="8">
        <v>42087</v>
      </c>
      <c r="B546" t="s">
        <v>30</v>
      </c>
      <c r="C546">
        <v>25</v>
      </c>
      <c r="D546" t="s">
        <v>24</v>
      </c>
      <c r="E546">
        <v>147</v>
      </c>
      <c r="F546">
        <v>1.0900000000000001</v>
      </c>
    </row>
    <row r="547" spans="1:7">
      <c r="A547" s="8">
        <v>42087</v>
      </c>
      <c r="B547" t="s">
        <v>30</v>
      </c>
      <c r="C547">
        <v>25</v>
      </c>
      <c r="D547" t="s">
        <v>24</v>
      </c>
      <c r="E547">
        <v>107</v>
      </c>
      <c r="F547">
        <v>0.69</v>
      </c>
      <c r="G547">
        <v>3</v>
      </c>
    </row>
    <row r="548" spans="1:7">
      <c r="A548" s="8">
        <v>42087</v>
      </c>
      <c r="B548" t="s">
        <v>30</v>
      </c>
      <c r="C548">
        <v>25</v>
      </c>
      <c r="D548" t="s">
        <v>28</v>
      </c>
      <c r="E548">
        <v>154</v>
      </c>
      <c r="F548">
        <v>1.63</v>
      </c>
    </row>
    <row r="549" spans="1:7">
      <c r="A549" s="8">
        <v>42087</v>
      </c>
      <c r="B549" t="s">
        <v>30</v>
      </c>
      <c r="C549">
        <v>25</v>
      </c>
      <c r="D549" t="s">
        <v>24</v>
      </c>
      <c r="E549">
        <v>245</v>
      </c>
      <c r="F549">
        <v>1.28</v>
      </c>
    </row>
    <row r="550" spans="1:7">
      <c r="A550" s="8">
        <v>42087</v>
      </c>
      <c r="B550" t="s">
        <v>30</v>
      </c>
      <c r="C550">
        <v>25</v>
      </c>
      <c r="D550" t="s">
        <v>24</v>
      </c>
      <c r="E550">
        <v>158</v>
      </c>
      <c r="F550">
        <v>1.92</v>
      </c>
    </row>
    <row r="551" spans="1:7">
      <c r="A551" s="8">
        <v>42087</v>
      </c>
      <c r="B551" t="s">
        <v>30</v>
      </c>
      <c r="C551">
        <v>25</v>
      </c>
      <c r="D551" t="s">
        <v>24</v>
      </c>
      <c r="E551">
        <v>165</v>
      </c>
      <c r="F551">
        <v>0.97</v>
      </c>
    </row>
    <row r="552" spans="1:7">
      <c r="A552" s="8">
        <v>42087</v>
      </c>
      <c r="B552" t="s">
        <v>30</v>
      </c>
      <c r="C552">
        <v>25</v>
      </c>
      <c r="D552" t="s">
        <v>28</v>
      </c>
      <c r="E552">
        <v>205</v>
      </c>
      <c r="F552">
        <v>0.82</v>
      </c>
    </row>
    <row r="553" spans="1:7">
      <c r="A553" s="8">
        <v>42087</v>
      </c>
      <c r="B553" t="s">
        <v>30</v>
      </c>
      <c r="C553">
        <v>25</v>
      </c>
      <c r="D553" t="s">
        <v>28</v>
      </c>
      <c r="E553">
        <v>179</v>
      </c>
      <c r="F553">
        <v>0.77</v>
      </c>
    </row>
    <row r="554" spans="1:7">
      <c r="A554" s="8">
        <v>42087</v>
      </c>
      <c r="B554" t="s">
        <v>30</v>
      </c>
      <c r="C554">
        <v>25</v>
      </c>
      <c r="D554" t="s">
        <v>24</v>
      </c>
      <c r="E554">
        <v>150</v>
      </c>
      <c r="F554">
        <v>0.87</v>
      </c>
    </row>
    <row r="555" spans="1:7">
      <c r="A555" s="8">
        <v>42087</v>
      </c>
      <c r="B555" t="s">
        <v>30</v>
      </c>
      <c r="C555">
        <v>25</v>
      </c>
      <c r="D555" t="s">
        <v>24</v>
      </c>
      <c r="E555">
        <v>196</v>
      </c>
      <c r="F555">
        <v>0.99</v>
      </c>
    </row>
    <row r="556" spans="1:7">
      <c r="A556" s="8">
        <v>42087</v>
      </c>
      <c r="B556" t="s">
        <v>30</v>
      </c>
      <c r="C556">
        <v>25</v>
      </c>
      <c r="D556" t="s">
        <v>24</v>
      </c>
      <c r="E556">
        <v>195</v>
      </c>
      <c r="F556">
        <v>1.23</v>
      </c>
    </row>
    <row r="557" spans="1:7">
      <c r="A557" s="8">
        <v>42087</v>
      </c>
      <c r="B557" t="s">
        <v>30</v>
      </c>
      <c r="C557">
        <v>25</v>
      </c>
      <c r="D557" t="s">
        <v>24</v>
      </c>
      <c r="E557">
        <v>34</v>
      </c>
      <c r="F557">
        <v>0.27</v>
      </c>
    </row>
    <row r="558" spans="1:7">
      <c r="A558" s="8">
        <v>42087</v>
      </c>
      <c r="B558" t="s">
        <v>30</v>
      </c>
      <c r="C558">
        <v>25</v>
      </c>
      <c r="D558" t="s">
        <v>28</v>
      </c>
      <c r="E558">
        <v>131</v>
      </c>
      <c r="F558">
        <v>1.1399999999999999</v>
      </c>
    </row>
    <row r="559" spans="1:7">
      <c r="A559" s="8">
        <v>42087</v>
      </c>
      <c r="B559" t="s">
        <v>30</v>
      </c>
      <c r="C559">
        <v>25</v>
      </c>
      <c r="D559" t="s">
        <v>24</v>
      </c>
      <c r="E559">
        <v>88</v>
      </c>
      <c r="F559">
        <v>0.51</v>
      </c>
    </row>
    <row r="560" spans="1:7">
      <c r="A560" s="8">
        <v>42087</v>
      </c>
      <c r="B560" t="s">
        <v>30</v>
      </c>
      <c r="C560">
        <v>25</v>
      </c>
      <c r="D560" t="s">
        <v>24</v>
      </c>
      <c r="E560">
        <v>48</v>
      </c>
      <c r="F560">
        <v>0.49</v>
      </c>
    </row>
    <row r="561" spans="1:12">
      <c r="A561" s="8">
        <v>42087</v>
      </c>
      <c r="B561" t="s">
        <v>30</v>
      </c>
      <c r="C561">
        <v>25</v>
      </c>
      <c r="D561" t="s">
        <v>28</v>
      </c>
      <c r="E561">
        <v>129</v>
      </c>
      <c r="F561">
        <v>0.74</v>
      </c>
      <c r="G561">
        <v>4</v>
      </c>
    </row>
    <row r="562" spans="1:12">
      <c r="A562" s="8">
        <v>42087</v>
      </c>
      <c r="B562" t="s">
        <v>30</v>
      </c>
      <c r="C562">
        <v>25</v>
      </c>
      <c r="D562" t="s">
        <v>28</v>
      </c>
      <c r="E562">
        <v>190</v>
      </c>
      <c r="F562">
        <v>0.66999999999999993</v>
      </c>
    </row>
    <row r="563" spans="1:12">
      <c r="A563" s="8">
        <v>42087</v>
      </c>
      <c r="B563" t="s">
        <v>30</v>
      </c>
      <c r="C563">
        <v>25</v>
      </c>
      <c r="D563" t="s">
        <v>24</v>
      </c>
      <c r="E563">
        <v>211</v>
      </c>
      <c r="F563">
        <v>0.94</v>
      </c>
      <c r="G563">
        <v>5</v>
      </c>
    </row>
    <row r="564" spans="1:12">
      <c r="A564" s="8">
        <v>42087</v>
      </c>
      <c r="B564" t="s">
        <v>30</v>
      </c>
      <c r="C564">
        <v>25</v>
      </c>
      <c r="D564" t="s">
        <v>24</v>
      </c>
      <c r="E564">
        <v>91</v>
      </c>
      <c r="F564">
        <v>0.84</v>
      </c>
    </row>
    <row r="565" spans="1:12">
      <c r="A565" s="8">
        <v>42087</v>
      </c>
      <c r="B565" t="s">
        <v>30</v>
      </c>
      <c r="C565">
        <v>22</v>
      </c>
      <c r="D565" t="s">
        <v>20</v>
      </c>
      <c r="F565">
        <v>0.71</v>
      </c>
      <c r="J565">
        <f>SUM(40,52,80,85)</f>
        <v>257</v>
      </c>
      <c r="K565">
        <v>4</v>
      </c>
      <c r="L565">
        <v>85</v>
      </c>
    </row>
    <row r="566" spans="1:12">
      <c r="A566" s="8">
        <v>42087</v>
      </c>
      <c r="B566" t="s">
        <v>30</v>
      </c>
      <c r="C566">
        <v>22</v>
      </c>
      <c r="D566" t="s">
        <v>20</v>
      </c>
      <c r="F566">
        <v>1.27</v>
      </c>
      <c r="J566">
        <f>SUM(106,117,30,54,65,90,98)</f>
        <v>560</v>
      </c>
      <c r="K566">
        <v>7</v>
      </c>
      <c r="L566">
        <v>117</v>
      </c>
    </row>
    <row r="567" spans="1:12">
      <c r="A567" s="8">
        <v>42087</v>
      </c>
      <c r="B567" t="s">
        <v>30</v>
      </c>
      <c r="C567">
        <v>22</v>
      </c>
      <c r="D567" t="s">
        <v>20</v>
      </c>
      <c r="F567">
        <v>1.8599999999999999</v>
      </c>
      <c r="J567">
        <f>SUM(137,157,160,163,186)</f>
        <v>803</v>
      </c>
      <c r="K567">
        <v>5</v>
      </c>
      <c r="L567">
        <v>186</v>
      </c>
    </row>
    <row r="568" spans="1:12">
      <c r="A568" s="8">
        <v>42087</v>
      </c>
      <c r="B568" t="s">
        <v>30</v>
      </c>
      <c r="C568">
        <v>22</v>
      </c>
      <c r="D568" t="s">
        <v>20</v>
      </c>
      <c r="F568">
        <v>2.5700000000000003</v>
      </c>
      <c r="J568">
        <f>SUM(142,151,195,201,218,222)</f>
        <v>1129</v>
      </c>
      <c r="K568">
        <v>6</v>
      </c>
      <c r="L568">
        <v>222</v>
      </c>
    </row>
    <row r="569" spans="1:12">
      <c r="A569" s="8">
        <v>42087</v>
      </c>
      <c r="B569" t="s">
        <v>30</v>
      </c>
      <c r="C569">
        <v>22</v>
      </c>
      <c r="D569" t="s">
        <v>20</v>
      </c>
      <c r="F569">
        <v>2.52</v>
      </c>
      <c r="J569">
        <f>SUM(142,166,203,204,218)</f>
        <v>933</v>
      </c>
      <c r="K569">
        <v>5</v>
      </c>
      <c r="L569">
        <v>218</v>
      </c>
    </row>
    <row r="570" spans="1:12">
      <c r="A570" s="8">
        <v>42087</v>
      </c>
      <c r="B570" t="s">
        <v>30</v>
      </c>
      <c r="C570">
        <v>22</v>
      </c>
      <c r="D570" t="s">
        <v>20</v>
      </c>
      <c r="F570">
        <v>1.54</v>
      </c>
      <c r="J570">
        <f>SUM(112,120,147,157,179)</f>
        <v>715</v>
      </c>
      <c r="K570">
        <v>5</v>
      </c>
      <c r="L570">
        <v>179</v>
      </c>
    </row>
    <row r="571" spans="1:12">
      <c r="A571" s="8">
        <v>42087</v>
      </c>
      <c r="B571" t="s">
        <v>30</v>
      </c>
      <c r="C571">
        <v>22</v>
      </c>
      <c r="D571" t="s">
        <v>20</v>
      </c>
      <c r="F571">
        <v>1.37</v>
      </c>
      <c r="J571">
        <f>SUM(83,95,133,134,170)</f>
        <v>615</v>
      </c>
      <c r="K571">
        <v>5</v>
      </c>
      <c r="L571">
        <v>170</v>
      </c>
    </row>
    <row r="572" spans="1:12">
      <c r="A572" s="8">
        <v>42087</v>
      </c>
      <c r="B572" t="s">
        <v>30</v>
      </c>
      <c r="C572">
        <v>22</v>
      </c>
      <c r="D572" t="s">
        <v>20</v>
      </c>
      <c r="F572">
        <v>1.37</v>
      </c>
      <c r="J572">
        <f>SUM(66,130,123,167,180)</f>
        <v>666</v>
      </c>
      <c r="K572">
        <v>5</v>
      </c>
      <c r="L572">
        <v>180</v>
      </c>
    </row>
    <row r="573" spans="1:12">
      <c r="A573" s="8">
        <v>42087</v>
      </c>
      <c r="B573" t="s">
        <v>30</v>
      </c>
      <c r="C573">
        <v>22</v>
      </c>
      <c r="D573" t="s">
        <v>20</v>
      </c>
      <c r="F573">
        <v>2.23</v>
      </c>
      <c r="J573">
        <f>SUM(112,119,162,169,200,203,230)</f>
        <v>1195</v>
      </c>
      <c r="K573">
        <v>7</v>
      </c>
      <c r="L573">
        <v>230</v>
      </c>
    </row>
    <row r="574" spans="1:12">
      <c r="A574" s="8">
        <v>42094</v>
      </c>
      <c r="B574" t="s">
        <v>31</v>
      </c>
      <c r="C574">
        <v>33</v>
      </c>
      <c r="D574" t="s">
        <v>20</v>
      </c>
      <c r="F574">
        <v>1.49</v>
      </c>
      <c r="J574">
        <f>SUM(53,73,97,100,115,120,112)</f>
        <v>670</v>
      </c>
      <c r="K574">
        <v>7</v>
      </c>
      <c r="L574">
        <v>120</v>
      </c>
    </row>
    <row r="575" spans="1:12">
      <c r="A575" s="8">
        <v>42094</v>
      </c>
      <c r="B575" t="s">
        <v>31</v>
      </c>
      <c r="C575">
        <v>33</v>
      </c>
      <c r="D575" t="s">
        <v>20</v>
      </c>
      <c r="F575">
        <v>1.32</v>
      </c>
      <c r="J575">
        <f>SUM(32,53,56,74,79,76,84)</f>
        <v>454</v>
      </c>
      <c r="K575">
        <v>7</v>
      </c>
      <c r="L575">
        <v>84</v>
      </c>
    </row>
    <row r="576" spans="1:12">
      <c r="A576" s="8">
        <v>42094</v>
      </c>
      <c r="B576" t="s">
        <v>31</v>
      </c>
      <c r="C576">
        <v>33</v>
      </c>
      <c r="D576" t="s">
        <v>20</v>
      </c>
      <c r="F576">
        <v>1.63</v>
      </c>
      <c r="J576">
        <f>SUM(37,63,78,88,103,112)</f>
        <v>481</v>
      </c>
      <c r="K576">
        <v>6</v>
      </c>
      <c r="L576">
        <v>112</v>
      </c>
    </row>
    <row r="577" spans="1:12">
      <c r="A577" s="8">
        <v>42094</v>
      </c>
      <c r="B577" t="s">
        <v>31</v>
      </c>
      <c r="C577">
        <v>33</v>
      </c>
      <c r="D577" t="s">
        <v>20</v>
      </c>
      <c r="F577">
        <v>1.42</v>
      </c>
      <c r="J577">
        <f>SUM(34,56,81,104,104,116)</f>
        <v>495</v>
      </c>
      <c r="K577">
        <v>6</v>
      </c>
      <c r="L577">
        <v>116</v>
      </c>
    </row>
    <row r="578" spans="1:12">
      <c r="A578" s="8">
        <v>42094</v>
      </c>
      <c r="B578" t="s">
        <v>31</v>
      </c>
      <c r="C578">
        <v>33</v>
      </c>
      <c r="D578" t="s">
        <v>20</v>
      </c>
      <c r="F578">
        <v>1.49</v>
      </c>
      <c r="J578">
        <f>SUM(54,78,97,103,102)</f>
        <v>434</v>
      </c>
      <c r="K578">
        <v>5</v>
      </c>
      <c r="L578">
        <v>103</v>
      </c>
    </row>
    <row r="579" spans="1:12">
      <c r="A579" s="8">
        <v>42094</v>
      </c>
      <c r="B579" t="s">
        <v>31</v>
      </c>
      <c r="C579">
        <v>33</v>
      </c>
      <c r="D579" t="s">
        <v>20</v>
      </c>
      <c r="F579">
        <v>0.65</v>
      </c>
      <c r="J579">
        <f>SUM(32,45,54,62)</f>
        <v>193</v>
      </c>
      <c r="K579">
        <v>4</v>
      </c>
      <c r="L579">
        <v>62</v>
      </c>
    </row>
    <row r="580" spans="1:12">
      <c r="A580" s="8">
        <v>42094</v>
      </c>
      <c r="B580" t="s">
        <v>31</v>
      </c>
      <c r="C580">
        <v>33</v>
      </c>
      <c r="D580" t="s">
        <v>20</v>
      </c>
      <c r="F580">
        <v>1.4</v>
      </c>
      <c r="J580">
        <f>SUM(38,38,51,84,105,104)</f>
        <v>420</v>
      </c>
      <c r="K580">
        <v>6</v>
      </c>
      <c r="L580">
        <v>105</v>
      </c>
    </row>
    <row r="581" spans="1:12">
      <c r="A581" s="8">
        <v>42094</v>
      </c>
      <c r="B581" t="s">
        <v>31</v>
      </c>
      <c r="C581">
        <v>33</v>
      </c>
      <c r="D581" t="s">
        <v>20</v>
      </c>
      <c r="F581">
        <v>1.82</v>
      </c>
      <c r="J581">
        <f>SUM(51,70,95,97,105,115,119)</f>
        <v>652</v>
      </c>
      <c r="K581">
        <v>7</v>
      </c>
      <c r="L581">
        <v>119</v>
      </c>
    </row>
    <row r="582" spans="1:12">
      <c r="A582" s="8">
        <v>42094</v>
      </c>
      <c r="B582" t="s">
        <v>31</v>
      </c>
      <c r="C582">
        <v>33</v>
      </c>
      <c r="D582" t="s">
        <v>20</v>
      </c>
      <c r="F582">
        <v>0.54999999999999993</v>
      </c>
      <c r="J582">
        <f>SUM(40,43,53)</f>
        <v>136</v>
      </c>
      <c r="K582">
        <v>3</v>
      </c>
      <c r="L582">
        <v>53</v>
      </c>
    </row>
    <row r="583" spans="1:12">
      <c r="A583" s="8">
        <v>42094</v>
      </c>
      <c r="B583" t="s">
        <v>31</v>
      </c>
      <c r="C583">
        <v>22</v>
      </c>
      <c r="D583" t="s">
        <v>20</v>
      </c>
      <c r="F583">
        <v>2.5700000000000003</v>
      </c>
      <c r="J583">
        <f>SUM(68,95,109,112,122,137,147)</f>
        <v>790</v>
      </c>
      <c r="K583">
        <v>7</v>
      </c>
      <c r="L583">
        <v>147</v>
      </c>
    </row>
    <row r="584" spans="1:12">
      <c r="A584" s="8">
        <v>42094</v>
      </c>
      <c r="B584" t="s">
        <v>31</v>
      </c>
      <c r="C584">
        <v>22</v>
      </c>
      <c r="D584" t="s">
        <v>20</v>
      </c>
      <c r="F584">
        <v>2.31</v>
      </c>
      <c r="J584">
        <f>SUM(82,93,113,114,140,145,160)</f>
        <v>847</v>
      </c>
      <c r="K584">
        <v>7</v>
      </c>
      <c r="L584">
        <v>160</v>
      </c>
    </row>
    <row r="585" spans="1:12">
      <c r="A585" s="8">
        <v>42094</v>
      </c>
      <c r="B585" t="s">
        <v>31</v>
      </c>
      <c r="C585">
        <v>22</v>
      </c>
      <c r="D585" t="s">
        <v>20</v>
      </c>
      <c r="F585">
        <v>2.0900000000000003</v>
      </c>
      <c r="J585">
        <f>SUM(69,53,81,103,131,143,154)</f>
        <v>734</v>
      </c>
      <c r="K585">
        <v>7</v>
      </c>
      <c r="L585">
        <v>154</v>
      </c>
    </row>
    <row r="586" spans="1:12">
      <c r="A586" s="8">
        <v>42094</v>
      </c>
      <c r="B586" t="s">
        <v>31</v>
      </c>
      <c r="C586">
        <v>22</v>
      </c>
      <c r="D586" t="s">
        <v>20</v>
      </c>
      <c r="F586">
        <v>1.97</v>
      </c>
      <c r="J586">
        <f>SUM(51,54,89,97,118,129,144,153)</f>
        <v>835</v>
      </c>
      <c r="K586">
        <v>8</v>
      </c>
      <c r="L586">
        <v>153</v>
      </c>
    </row>
    <row r="587" spans="1:12">
      <c r="A587" s="8">
        <v>42094</v>
      </c>
      <c r="B587" t="s">
        <v>31</v>
      </c>
      <c r="C587">
        <v>22</v>
      </c>
      <c r="D587" t="s">
        <v>20</v>
      </c>
      <c r="F587">
        <v>1.73</v>
      </c>
      <c r="J587">
        <f>SUM(71,81,103,103,125,128,141)</f>
        <v>752</v>
      </c>
      <c r="K587">
        <v>7</v>
      </c>
      <c r="L587">
        <v>141</v>
      </c>
    </row>
    <row r="588" spans="1:12">
      <c r="A588" s="8">
        <v>42094</v>
      </c>
      <c r="B588" t="s">
        <v>31</v>
      </c>
      <c r="C588">
        <v>22</v>
      </c>
      <c r="D588" t="s">
        <v>20</v>
      </c>
      <c r="F588">
        <v>4</v>
      </c>
      <c r="J588">
        <f>SUM(85,50,87,121,126,150,157,168,181,196,198)</f>
        <v>1519</v>
      </c>
      <c r="K588">
        <v>11</v>
      </c>
      <c r="L588">
        <v>198</v>
      </c>
    </row>
    <row r="589" spans="1:12">
      <c r="A589" s="8">
        <v>42094</v>
      </c>
      <c r="B589" t="s">
        <v>31</v>
      </c>
      <c r="C589">
        <v>22</v>
      </c>
      <c r="D589" t="s">
        <v>20</v>
      </c>
      <c r="F589">
        <v>3.48</v>
      </c>
      <c r="J589">
        <f>SUM(50,82,80,106,116,128,143,154,170,173)</f>
        <v>1202</v>
      </c>
      <c r="K589">
        <v>10</v>
      </c>
      <c r="L589">
        <v>173</v>
      </c>
    </row>
    <row r="590" spans="1:12">
      <c r="A590" s="8">
        <v>42094</v>
      </c>
      <c r="B590" t="s">
        <v>31</v>
      </c>
      <c r="C590">
        <v>22</v>
      </c>
      <c r="D590" t="s">
        <v>20</v>
      </c>
      <c r="F590">
        <v>1.9999999999999998</v>
      </c>
      <c r="J590">
        <f>SUM(46,68,81,108,116,133,135)</f>
        <v>687</v>
      </c>
      <c r="K590">
        <v>7</v>
      </c>
      <c r="L590">
        <v>135</v>
      </c>
    </row>
    <row r="591" spans="1:12">
      <c r="A591" s="8">
        <v>42094</v>
      </c>
      <c r="B591" t="s">
        <v>31</v>
      </c>
      <c r="C591">
        <v>22</v>
      </c>
      <c r="D591" t="s">
        <v>20</v>
      </c>
      <c r="F591">
        <v>4.1399999999999997</v>
      </c>
      <c r="J591">
        <f>SUM(62,45,71,95,129,136,145,156,163,178,181)</f>
        <v>1361</v>
      </c>
      <c r="K591">
        <v>11</v>
      </c>
      <c r="L591">
        <v>181</v>
      </c>
    </row>
    <row r="592" spans="1:12">
      <c r="A592" s="8">
        <v>42094</v>
      </c>
      <c r="B592" t="s">
        <v>31</v>
      </c>
      <c r="C592">
        <v>22</v>
      </c>
      <c r="D592" t="s">
        <v>20</v>
      </c>
      <c r="F592">
        <v>1.78</v>
      </c>
      <c r="J592">
        <f>SUM(51,42,69,84,95,116,115,122)</f>
        <v>694</v>
      </c>
      <c r="K592">
        <v>8</v>
      </c>
      <c r="L592">
        <v>122</v>
      </c>
    </row>
    <row r="593" spans="1:12">
      <c r="A593" s="8">
        <v>42094</v>
      </c>
      <c r="B593" t="s">
        <v>31</v>
      </c>
      <c r="C593">
        <v>22</v>
      </c>
      <c r="D593" t="s">
        <v>20</v>
      </c>
      <c r="F593">
        <v>1.56</v>
      </c>
      <c r="J593">
        <f>SUM(62,56,92,96,118,118,141)</f>
        <v>683</v>
      </c>
      <c r="K593">
        <v>7</v>
      </c>
      <c r="L593">
        <v>141</v>
      </c>
    </row>
    <row r="594" spans="1:12">
      <c r="A594" s="8">
        <v>42094</v>
      </c>
      <c r="B594" t="s">
        <v>31</v>
      </c>
      <c r="C594">
        <v>22</v>
      </c>
      <c r="D594" t="s">
        <v>20</v>
      </c>
      <c r="F594">
        <v>0.95</v>
      </c>
      <c r="J594">
        <f>SUM(63,67,90,57,108,111)</f>
        <v>496</v>
      </c>
      <c r="K594">
        <v>6</v>
      </c>
      <c r="L594">
        <v>111</v>
      </c>
    </row>
    <row r="595" spans="1:12">
      <c r="A595" s="8">
        <v>42094</v>
      </c>
      <c r="B595" t="s">
        <v>31</v>
      </c>
      <c r="C595">
        <v>22</v>
      </c>
      <c r="D595" t="s">
        <v>20</v>
      </c>
      <c r="F595">
        <v>1.72</v>
      </c>
      <c r="J595">
        <f>SUM(74,78,93,106,118,125,137,146)</f>
        <v>877</v>
      </c>
      <c r="K595">
        <v>8</v>
      </c>
      <c r="L595">
        <v>146</v>
      </c>
    </row>
    <row r="596" spans="1:12">
      <c r="A596" s="8">
        <v>42094</v>
      </c>
      <c r="B596" t="s">
        <v>31</v>
      </c>
      <c r="C596">
        <v>22</v>
      </c>
      <c r="D596" t="s">
        <v>20</v>
      </c>
      <c r="F596">
        <v>1.46</v>
      </c>
      <c r="J596">
        <f>SUM(55,54,90,97,115,129,135)</f>
        <v>675</v>
      </c>
      <c r="K596">
        <v>7</v>
      </c>
      <c r="L596">
        <v>135</v>
      </c>
    </row>
    <row r="597" spans="1:12">
      <c r="A597" s="8">
        <v>42094</v>
      </c>
      <c r="B597" t="s">
        <v>31</v>
      </c>
      <c r="C597">
        <v>22</v>
      </c>
      <c r="D597" t="s">
        <v>20</v>
      </c>
      <c r="F597">
        <v>1.69</v>
      </c>
      <c r="J597">
        <f>SUM(31,59,69,79,93,104,121,137,140)</f>
        <v>833</v>
      </c>
      <c r="K597">
        <v>9</v>
      </c>
      <c r="L597">
        <v>140</v>
      </c>
    </row>
    <row r="598" spans="1:12">
      <c r="A598" s="8">
        <v>42094</v>
      </c>
      <c r="B598" t="s">
        <v>31</v>
      </c>
      <c r="C598">
        <v>22</v>
      </c>
      <c r="D598" t="s">
        <v>20</v>
      </c>
      <c r="F598">
        <v>2.0100000000000002</v>
      </c>
      <c r="J598">
        <f>SUM(60,65,96,105,125,133,150,159)</f>
        <v>893</v>
      </c>
      <c r="K598">
        <v>8</v>
      </c>
      <c r="L598">
        <v>159</v>
      </c>
    </row>
    <row r="599" spans="1:12">
      <c r="A599" s="8">
        <v>42094</v>
      </c>
      <c r="B599" t="s">
        <v>31</v>
      </c>
      <c r="C599">
        <v>22</v>
      </c>
      <c r="D599" t="s">
        <v>20</v>
      </c>
      <c r="F599">
        <v>2.3400000000000003</v>
      </c>
      <c r="J599">
        <f>SUM(68,88,94,113,115,143,143,160)</f>
        <v>924</v>
      </c>
      <c r="K599">
        <v>8</v>
      </c>
      <c r="L599">
        <v>160</v>
      </c>
    </row>
    <row r="600" spans="1:12">
      <c r="A600" s="8">
        <v>42094</v>
      </c>
      <c r="B600" t="s">
        <v>31</v>
      </c>
      <c r="C600">
        <v>20</v>
      </c>
      <c r="D600" t="s">
        <v>20</v>
      </c>
      <c r="F600">
        <v>2.39</v>
      </c>
      <c r="J600">
        <f>SUM(74,95,102,122,134,154,154,169)</f>
        <v>1004</v>
      </c>
      <c r="K600">
        <v>8</v>
      </c>
      <c r="L600">
        <v>169</v>
      </c>
    </row>
    <row r="601" spans="1:12">
      <c r="A601" s="8">
        <v>42094</v>
      </c>
      <c r="B601" t="s">
        <v>31</v>
      </c>
      <c r="C601">
        <v>20</v>
      </c>
      <c r="D601" t="s">
        <v>20</v>
      </c>
      <c r="F601">
        <v>1.93</v>
      </c>
      <c r="J601">
        <f>SUM(42,78,85,107,115,137,143,154)</f>
        <v>861</v>
      </c>
      <c r="K601">
        <v>8</v>
      </c>
      <c r="L601">
        <v>154</v>
      </c>
    </row>
    <row r="602" spans="1:12">
      <c r="A602" s="8">
        <v>42094</v>
      </c>
      <c r="B602" t="s">
        <v>31</v>
      </c>
      <c r="C602">
        <v>20</v>
      </c>
      <c r="D602" t="s">
        <v>20</v>
      </c>
      <c r="F602">
        <v>2.0300000000000002</v>
      </c>
      <c r="J602">
        <f>SUM(43,74,82,100,103,124,130,148)</f>
        <v>804</v>
      </c>
      <c r="K602">
        <v>8</v>
      </c>
      <c r="L602">
        <v>148</v>
      </c>
    </row>
    <row r="603" spans="1:12">
      <c r="A603" s="8">
        <v>42094</v>
      </c>
      <c r="B603" t="s">
        <v>31</v>
      </c>
      <c r="C603">
        <v>20</v>
      </c>
      <c r="D603" t="s">
        <v>20</v>
      </c>
      <c r="F603">
        <v>3.31</v>
      </c>
      <c r="J603">
        <f>SUM(75,98,100,121,134,143,164,131,165)</f>
        <v>1131</v>
      </c>
      <c r="K603">
        <v>9</v>
      </c>
      <c r="L603">
        <v>165</v>
      </c>
    </row>
    <row r="604" spans="1:12">
      <c r="A604" s="8">
        <v>42094</v>
      </c>
      <c r="B604" t="s">
        <v>31</v>
      </c>
      <c r="C604">
        <v>20</v>
      </c>
      <c r="D604" t="s">
        <v>20</v>
      </c>
      <c r="F604">
        <v>0.85</v>
      </c>
      <c r="J604">
        <f>SUM(34,52,67,87,90)</f>
        <v>330</v>
      </c>
      <c r="K604">
        <v>5</v>
      </c>
      <c r="L604">
        <v>90</v>
      </c>
    </row>
    <row r="605" spans="1:12">
      <c r="A605" s="8">
        <v>42094</v>
      </c>
      <c r="B605" t="s">
        <v>31</v>
      </c>
      <c r="C605">
        <v>20</v>
      </c>
      <c r="D605" t="s">
        <v>20</v>
      </c>
      <c r="F605">
        <v>1.17</v>
      </c>
      <c r="J605">
        <f>SUM(48,63,74,82,94,106)</f>
        <v>467</v>
      </c>
      <c r="K605">
        <v>6</v>
      </c>
      <c r="L605">
        <v>106</v>
      </c>
    </row>
    <row r="606" spans="1:12">
      <c r="A606" s="8">
        <v>42094</v>
      </c>
      <c r="B606" t="s">
        <v>31</v>
      </c>
      <c r="C606">
        <v>20</v>
      </c>
      <c r="D606" t="s">
        <v>20</v>
      </c>
      <c r="F606">
        <v>1.1299999999999999</v>
      </c>
      <c r="J606">
        <f>SUM(64,87,103,109,123)</f>
        <v>486</v>
      </c>
      <c r="K606">
        <v>5</v>
      </c>
      <c r="L606">
        <v>123</v>
      </c>
    </row>
    <row r="607" spans="1:12">
      <c r="A607" s="8">
        <v>42094</v>
      </c>
      <c r="B607" t="s">
        <v>31</v>
      </c>
      <c r="C607">
        <v>20</v>
      </c>
      <c r="D607" t="s">
        <v>20</v>
      </c>
      <c r="F607">
        <v>1.26</v>
      </c>
      <c r="J607">
        <f>SUM(47,69,78,103,110,129)</f>
        <v>536</v>
      </c>
      <c r="K607">
        <v>6</v>
      </c>
      <c r="L607">
        <v>129</v>
      </c>
    </row>
    <row r="608" spans="1:12">
      <c r="A608" s="8">
        <v>42094</v>
      </c>
      <c r="B608" t="s">
        <v>31</v>
      </c>
      <c r="C608">
        <v>20</v>
      </c>
      <c r="D608" t="s">
        <v>20</v>
      </c>
      <c r="F608">
        <v>1</v>
      </c>
      <c r="J608">
        <f>SUM(35,54,68,82,96,114,122)</f>
        <v>571</v>
      </c>
      <c r="K608">
        <v>7</v>
      </c>
      <c r="L608">
        <v>122</v>
      </c>
    </row>
    <row r="609" spans="1:12">
      <c r="A609" s="8">
        <v>42094</v>
      </c>
      <c r="B609" t="s">
        <v>31</v>
      </c>
      <c r="C609">
        <v>20</v>
      </c>
      <c r="D609" t="s">
        <v>20</v>
      </c>
      <c r="F609">
        <v>2.1300000000000003</v>
      </c>
      <c r="J609">
        <f>SUM(31,98,122,127,139,155,158)</f>
        <v>830</v>
      </c>
      <c r="K609">
        <v>7</v>
      </c>
      <c r="L609">
        <v>158</v>
      </c>
    </row>
    <row r="610" spans="1:12">
      <c r="A610" s="8">
        <v>42094</v>
      </c>
      <c r="B610" t="s">
        <v>31</v>
      </c>
      <c r="C610">
        <v>20</v>
      </c>
      <c r="D610" t="s">
        <v>20</v>
      </c>
      <c r="F610">
        <v>1.1399999999999999</v>
      </c>
      <c r="J610">
        <f>SUM(61,75,99,115,146)</f>
        <v>496</v>
      </c>
      <c r="K610">
        <v>5</v>
      </c>
      <c r="L610">
        <v>146</v>
      </c>
    </row>
    <row r="611" spans="1:12">
      <c r="A611" s="8">
        <v>42094</v>
      </c>
      <c r="B611" t="s">
        <v>31</v>
      </c>
      <c r="C611">
        <v>20</v>
      </c>
      <c r="D611" t="s">
        <v>20</v>
      </c>
      <c r="F611">
        <v>0.92999999999999994</v>
      </c>
      <c r="J611">
        <f>SUM(64,78,86,34)</f>
        <v>262</v>
      </c>
      <c r="K611">
        <v>4</v>
      </c>
      <c r="L611">
        <v>86</v>
      </c>
    </row>
    <row r="612" spans="1:12">
      <c r="A612" s="8">
        <v>42094</v>
      </c>
      <c r="B612" t="s">
        <v>31</v>
      </c>
      <c r="C612">
        <v>20</v>
      </c>
      <c r="D612" t="s">
        <v>20</v>
      </c>
      <c r="F612">
        <v>1.57</v>
      </c>
      <c r="J612">
        <f>SUM(48,83,92,115,131,140)</f>
        <v>609</v>
      </c>
      <c r="K612">
        <v>6</v>
      </c>
      <c r="L612">
        <v>140</v>
      </c>
    </row>
    <row r="613" spans="1:12">
      <c r="A613" s="8">
        <v>42094</v>
      </c>
      <c r="B613" t="s">
        <v>31</v>
      </c>
      <c r="C613">
        <v>20</v>
      </c>
      <c r="D613" t="s">
        <v>20</v>
      </c>
      <c r="F613">
        <v>0.32999999999999996</v>
      </c>
      <c r="J613">
        <f>SUM(17,25,31)</f>
        <v>73</v>
      </c>
      <c r="K613">
        <v>3</v>
      </c>
      <c r="L613">
        <v>31</v>
      </c>
    </row>
    <row r="614" spans="1:12">
      <c r="A614" s="8">
        <v>42094</v>
      </c>
      <c r="B614" t="s">
        <v>31</v>
      </c>
      <c r="C614">
        <v>18</v>
      </c>
      <c r="D614" t="s">
        <v>20</v>
      </c>
      <c r="F614">
        <v>0.41000000000000003</v>
      </c>
      <c r="J614">
        <f>SUM(47,64,66)</f>
        <v>177</v>
      </c>
      <c r="K614">
        <v>3</v>
      </c>
      <c r="L614">
        <v>66</v>
      </c>
    </row>
    <row r="615" spans="1:12">
      <c r="A615" s="8">
        <v>42094</v>
      </c>
      <c r="B615" t="s">
        <v>31</v>
      </c>
      <c r="C615">
        <v>18</v>
      </c>
      <c r="D615" t="s">
        <v>20</v>
      </c>
      <c r="F615">
        <v>2.48</v>
      </c>
      <c r="J615">
        <f>SUM(70,143,175,186,190,200,213,220,243,247)</f>
        <v>1887</v>
      </c>
      <c r="K615">
        <v>10</v>
      </c>
      <c r="L615">
        <v>247</v>
      </c>
    </row>
    <row r="616" spans="1:12">
      <c r="A616" s="8">
        <v>42094</v>
      </c>
      <c r="B616" t="s">
        <v>31</v>
      </c>
      <c r="C616">
        <v>2</v>
      </c>
      <c r="D616" t="s">
        <v>20</v>
      </c>
      <c r="F616">
        <v>0.67999999999999994</v>
      </c>
      <c r="J616">
        <f>SUM(50,83,113,115)</f>
        <v>361</v>
      </c>
      <c r="K616">
        <v>4</v>
      </c>
      <c r="L616">
        <v>115</v>
      </c>
    </row>
    <row r="617" spans="1:12">
      <c r="A617" s="8">
        <v>42094</v>
      </c>
      <c r="B617" t="s">
        <v>31</v>
      </c>
      <c r="C617">
        <v>2</v>
      </c>
      <c r="D617" t="s">
        <v>20</v>
      </c>
      <c r="F617">
        <v>3.1900000000000004</v>
      </c>
      <c r="J617">
        <f>SUM(55,104,104,142,173,174,194,196)</f>
        <v>1142</v>
      </c>
      <c r="K617">
        <v>8</v>
      </c>
      <c r="L617">
        <v>196</v>
      </c>
    </row>
    <row r="618" spans="1:12">
      <c r="A618" s="8">
        <v>42094</v>
      </c>
      <c r="B618" t="s">
        <v>31</v>
      </c>
      <c r="C618">
        <v>2</v>
      </c>
      <c r="D618" t="s">
        <v>20</v>
      </c>
      <c r="F618">
        <v>1.63</v>
      </c>
      <c r="J618">
        <f>SUM(38,83,100,116,120,136)</f>
        <v>593</v>
      </c>
      <c r="K618">
        <v>6</v>
      </c>
      <c r="L618">
        <v>136</v>
      </c>
    </row>
    <row r="619" spans="1:12">
      <c r="A619" s="8">
        <v>42094</v>
      </c>
      <c r="B619" t="s">
        <v>31</v>
      </c>
      <c r="C619">
        <v>2</v>
      </c>
      <c r="D619" t="s">
        <v>20</v>
      </c>
      <c r="F619">
        <v>0.49</v>
      </c>
      <c r="J619">
        <f>SUM(68,81,104,115)</f>
        <v>368</v>
      </c>
      <c r="K619">
        <v>4</v>
      </c>
      <c r="L619">
        <v>115</v>
      </c>
    </row>
    <row r="620" spans="1:12">
      <c r="A620" s="8">
        <v>42094</v>
      </c>
      <c r="B620" t="s">
        <v>31</v>
      </c>
      <c r="C620">
        <v>2</v>
      </c>
      <c r="D620" t="s">
        <v>20</v>
      </c>
      <c r="F620">
        <v>1.63</v>
      </c>
      <c r="J620">
        <f>SUM(75,113,112,138,141,151,153,179)</f>
        <v>1062</v>
      </c>
      <c r="K620">
        <v>8</v>
      </c>
      <c r="L620">
        <v>179</v>
      </c>
    </row>
    <row r="621" spans="1:12">
      <c r="A621" s="8">
        <v>42094</v>
      </c>
      <c r="B621" t="s">
        <v>31</v>
      </c>
      <c r="C621">
        <v>2</v>
      </c>
      <c r="D621" t="s">
        <v>20</v>
      </c>
      <c r="F621">
        <v>2.1100000000000003</v>
      </c>
      <c r="J621">
        <f>SUM(61,95,130,128,146,158,174)</f>
        <v>892</v>
      </c>
      <c r="K621">
        <v>7</v>
      </c>
      <c r="L621">
        <v>174</v>
      </c>
    </row>
    <row r="622" spans="1:12">
      <c r="A622" s="8">
        <v>42094</v>
      </c>
      <c r="B622" t="s">
        <v>31</v>
      </c>
      <c r="C622">
        <v>2</v>
      </c>
      <c r="D622" t="s">
        <v>20</v>
      </c>
      <c r="F622">
        <v>0.79999999999999993</v>
      </c>
      <c r="J622">
        <f>SUM(43,43,36,87,104,110)</f>
        <v>423</v>
      </c>
      <c r="K622">
        <v>6</v>
      </c>
      <c r="L622">
        <v>110</v>
      </c>
    </row>
    <row r="623" spans="1:12">
      <c r="A623" s="8">
        <v>42094</v>
      </c>
      <c r="B623" t="s">
        <v>31</v>
      </c>
      <c r="C623">
        <v>2</v>
      </c>
      <c r="D623" t="s">
        <v>20</v>
      </c>
      <c r="F623">
        <v>1.21</v>
      </c>
      <c r="J623">
        <f>SUM(32,59,72,97,103,118,130)</f>
        <v>611</v>
      </c>
      <c r="K623">
        <v>7</v>
      </c>
      <c r="L623">
        <v>130</v>
      </c>
    </row>
    <row r="624" spans="1:12">
      <c r="A624" s="8">
        <v>42094</v>
      </c>
      <c r="B624" t="s">
        <v>31</v>
      </c>
      <c r="C624">
        <v>2</v>
      </c>
      <c r="D624" t="s">
        <v>20</v>
      </c>
      <c r="F624">
        <v>0.59</v>
      </c>
      <c r="J624">
        <f>SUM(32,63,68,98,101)</f>
        <v>362</v>
      </c>
      <c r="K624">
        <v>5</v>
      </c>
      <c r="L624">
        <v>101</v>
      </c>
    </row>
    <row r="625" spans="1:12">
      <c r="A625" s="8">
        <v>42094</v>
      </c>
      <c r="B625" t="s">
        <v>31</v>
      </c>
      <c r="C625">
        <v>2</v>
      </c>
      <c r="D625" t="s">
        <v>20</v>
      </c>
      <c r="F625">
        <v>0.39</v>
      </c>
      <c r="J625">
        <f>SUM(34,42,53,66)</f>
        <v>195</v>
      </c>
      <c r="K625">
        <v>4</v>
      </c>
      <c r="L625">
        <v>66</v>
      </c>
    </row>
    <row r="626" spans="1:12">
      <c r="A626" s="8">
        <v>42094</v>
      </c>
      <c r="B626" t="s">
        <v>31</v>
      </c>
      <c r="C626">
        <v>2</v>
      </c>
      <c r="D626" t="s">
        <v>20</v>
      </c>
      <c r="F626">
        <v>0.73</v>
      </c>
      <c r="J626">
        <f>SUM(33,26,46,69,71,64,76,82,98)</f>
        <v>565</v>
      </c>
      <c r="K626">
        <v>9</v>
      </c>
      <c r="L626">
        <v>98</v>
      </c>
    </row>
    <row r="627" spans="1:12">
      <c r="A627" s="8">
        <v>42094</v>
      </c>
      <c r="B627" t="s">
        <v>31</v>
      </c>
      <c r="C627">
        <v>2</v>
      </c>
      <c r="D627" t="s">
        <v>20</v>
      </c>
      <c r="F627">
        <v>0.43999999999999995</v>
      </c>
      <c r="J627">
        <f>SUM(29,60,62,79)</f>
        <v>230</v>
      </c>
      <c r="K627">
        <v>4</v>
      </c>
      <c r="L627">
        <v>79</v>
      </c>
    </row>
    <row r="628" spans="1:12">
      <c r="A628" s="8">
        <v>42094</v>
      </c>
      <c r="B628" t="s">
        <v>31</v>
      </c>
      <c r="C628">
        <v>2</v>
      </c>
      <c r="D628" t="s">
        <v>20</v>
      </c>
      <c r="F628">
        <v>0.49</v>
      </c>
      <c r="J628">
        <f>SUM(40,55,86,100)</f>
        <v>281</v>
      </c>
      <c r="K628">
        <v>4</v>
      </c>
      <c r="L628">
        <v>100</v>
      </c>
    </row>
    <row r="629" spans="1:12">
      <c r="A629" s="8">
        <v>42094</v>
      </c>
      <c r="B629" t="s">
        <v>31</v>
      </c>
      <c r="C629">
        <v>2</v>
      </c>
      <c r="D629" t="s">
        <v>20</v>
      </c>
      <c r="F629">
        <v>0.61</v>
      </c>
      <c r="J629">
        <f>SUM(55,49,63,92,106)</f>
        <v>365</v>
      </c>
      <c r="K629">
        <v>5</v>
      </c>
      <c r="L629">
        <v>106</v>
      </c>
    </row>
    <row r="630" spans="1:12">
      <c r="A630" s="8">
        <v>42094</v>
      </c>
      <c r="B630" t="s">
        <v>31</v>
      </c>
      <c r="C630">
        <v>2</v>
      </c>
      <c r="D630" t="s">
        <v>20</v>
      </c>
      <c r="F630">
        <v>1.59</v>
      </c>
      <c r="J630">
        <f>SUM(43,55,80,80,91,121)</f>
        <v>470</v>
      </c>
      <c r="K630">
        <v>6</v>
      </c>
      <c r="L630">
        <v>121</v>
      </c>
    </row>
    <row r="631" spans="1:12">
      <c r="A631" s="8">
        <v>42094</v>
      </c>
      <c r="B631" t="s">
        <v>31</v>
      </c>
      <c r="C631">
        <v>2</v>
      </c>
      <c r="D631" t="s">
        <v>20</v>
      </c>
      <c r="F631">
        <v>1.1399999999999999</v>
      </c>
      <c r="J631">
        <f>SUM(53,94,103,113,120)</f>
        <v>483</v>
      </c>
      <c r="K631">
        <v>5</v>
      </c>
      <c r="L631">
        <v>120</v>
      </c>
    </row>
    <row r="632" spans="1:12">
      <c r="A632" s="8">
        <v>42094</v>
      </c>
      <c r="B632" t="s">
        <v>31</v>
      </c>
      <c r="C632">
        <v>2</v>
      </c>
      <c r="D632" t="s">
        <v>20</v>
      </c>
      <c r="F632">
        <v>2.5500000000000003</v>
      </c>
      <c r="J632">
        <f>SUM(64,97,97,118,120,124,130,141)</f>
        <v>891</v>
      </c>
      <c r="K632">
        <v>8</v>
      </c>
      <c r="L632">
        <v>141</v>
      </c>
    </row>
    <row r="633" spans="1:12">
      <c r="A633" s="8">
        <v>42094</v>
      </c>
      <c r="B633" t="s">
        <v>31</v>
      </c>
      <c r="C633">
        <v>2</v>
      </c>
      <c r="D633" t="s">
        <v>20</v>
      </c>
      <c r="F633">
        <v>3.1900000000000004</v>
      </c>
      <c r="J633">
        <f>SUM(58,87,98,125,127,139,157,158,176,183)</f>
        <v>1308</v>
      </c>
      <c r="K633">
        <v>10</v>
      </c>
      <c r="L633">
        <v>183</v>
      </c>
    </row>
    <row r="634" spans="1:12">
      <c r="A634" s="8">
        <v>42094</v>
      </c>
      <c r="B634" t="s">
        <v>31</v>
      </c>
      <c r="C634">
        <v>2</v>
      </c>
      <c r="D634" t="s">
        <v>20</v>
      </c>
      <c r="F634">
        <v>1.49</v>
      </c>
      <c r="J634">
        <f>SUM(57,57,90,100,112,116,133)</f>
        <v>665</v>
      </c>
      <c r="K634">
        <v>7</v>
      </c>
      <c r="L634">
        <v>133</v>
      </c>
    </row>
    <row r="635" spans="1:12">
      <c r="A635" s="8">
        <v>42094</v>
      </c>
      <c r="B635" t="s">
        <v>31</v>
      </c>
      <c r="C635">
        <v>2</v>
      </c>
      <c r="D635" t="s">
        <v>20</v>
      </c>
      <c r="F635">
        <v>2.41</v>
      </c>
      <c r="J635">
        <f>SUM(67,92,108,126,126,144,159,160)</f>
        <v>982</v>
      </c>
      <c r="K635">
        <v>8</v>
      </c>
      <c r="L635">
        <v>160</v>
      </c>
    </row>
    <row r="636" spans="1:12">
      <c r="A636" s="8">
        <v>42094</v>
      </c>
      <c r="B636" t="s">
        <v>31</v>
      </c>
      <c r="C636">
        <v>2</v>
      </c>
      <c r="D636" t="s">
        <v>20</v>
      </c>
      <c r="F636">
        <v>0.89</v>
      </c>
      <c r="J636">
        <f>SUM(56,63,93,97,116,127)</f>
        <v>552</v>
      </c>
      <c r="K636">
        <v>6</v>
      </c>
      <c r="L636">
        <v>127</v>
      </c>
    </row>
    <row r="637" spans="1:12">
      <c r="A637" s="8">
        <v>42094</v>
      </c>
      <c r="B637" t="s">
        <v>32</v>
      </c>
      <c r="C637">
        <v>50</v>
      </c>
      <c r="D637" t="s">
        <v>28</v>
      </c>
      <c r="E637">
        <v>154</v>
      </c>
      <c r="F637">
        <v>1.74</v>
      </c>
    </row>
    <row r="638" spans="1:12">
      <c r="A638" s="8">
        <v>42094</v>
      </c>
      <c r="B638" t="s">
        <v>32</v>
      </c>
      <c r="C638">
        <v>50</v>
      </c>
      <c r="D638" t="s">
        <v>28</v>
      </c>
      <c r="E638">
        <v>219</v>
      </c>
      <c r="F638">
        <v>1.48</v>
      </c>
    </row>
    <row r="639" spans="1:12">
      <c r="A639" s="8">
        <v>42094</v>
      </c>
      <c r="B639" t="s">
        <v>32</v>
      </c>
      <c r="C639">
        <v>50</v>
      </c>
      <c r="D639" t="s">
        <v>28</v>
      </c>
      <c r="E639">
        <v>35</v>
      </c>
      <c r="F639">
        <v>1.03</v>
      </c>
    </row>
    <row r="640" spans="1:12">
      <c r="A640" s="8">
        <v>42094</v>
      </c>
      <c r="B640" t="s">
        <v>32</v>
      </c>
      <c r="C640">
        <v>50</v>
      </c>
      <c r="D640" t="s">
        <v>20</v>
      </c>
      <c r="F640">
        <v>0.71</v>
      </c>
      <c r="J640">
        <f>SUM(59,74,79,104)</f>
        <v>316</v>
      </c>
      <c r="K640">
        <v>4</v>
      </c>
      <c r="L640">
        <v>104</v>
      </c>
    </row>
    <row r="641" spans="1:12">
      <c r="A641" s="8">
        <v>42094</v>
      </c>
      <c r="B641" t="s">
        <v>32</v>
      </c>
      <c r="C641">
        <v>50</v>
      </c>
      <c r="D641" t="s">
        <v>20</v>
      </c>
      <c r="F641">
        <v>0.89</v>
      </c>
      <c r="J641">
        <f>SUM(159,159)</f>
        <v>318</v>
      </c>
      <c r="K641">
        <v>2</v>
      </c>
      <c r="L641">
        <v>159</v>
      </c>
    </row>
    <row r="642" spans="1:12">
      <c r="A642" s="8">
        <v>42094</v>
      </c>
      <c r="B642" t="s">
        <v>32</v>
      </c>
      <c r="C642">
        <v>50</v>
      </c>
      <c r="D642" t="s">
        <v>20</v>
      </c>
      <c r="F642">
        <v>1.18</v>
      </c>
      <c r="J642">
        <f>SUM(50,69,112,116,175)</f>
        <v>522</v>
      </c>
      <c r="K642">
        <v>5</v>
      </c>
      <c r="L642">
        <v>175</v>
      </c>
    </row>
    <row r="643" spans="1:12">
      <c r="A643" s="8">
        <v>42094</v>
      </c>
      <c r="B643" t="s">
        <v>32</v>
      </c>
      <c r="C643">
        <v>50</v>
      </c>
      <c r="D643" t="s">
        <v>20</v>
      </c>
      <c r="F643">
        <v>0.38</v>
      </c>
      <c r="J643">
        <f>SUM(52,84,88)</f>
        <v>224</v>
      </c>
      <c r="K643">
        <v>3</v>
      </c>
      <c r="L643">
        <v>88</v>
      </c>
    </row>
    <row r="644" spans="1:12">
      <c r="A644" s="8">
        <v>42094</v>
      </c>
      <c r="B644" t="s">
        <v>32</v>
      </c>
      <c r="C644">
        <v>50</v>
      </c>
      <c r="D644" t="s">
        <v>20</v>
      </c>
      <c r="F644">
        <v>2.27</v>
      </c>
      <c r="J644">
        <f>SUM(74,113,168,200,205,223)</f>
        <v>983</v>
      </c>
      <c r="K644">
        <v>6</v>
      </c>
      <c r="L644">
        <v>223</v>
      </c>
    </row>
    <row r="645" spans="1:12">
      <c r="A645" s="8">
        <v>42094</v>
      </c>
      <c r="B645" t="s">
        <v>32</v>
      </c>
      <c r="C645">
        <v>50</v>
      </c>
      <c r="D645" t="s">
        <v>20</v>
      </c>
      <c r="F645">
        <v>1.9</v>
      </c>
      <c r="J645">
        <f>SUM(82,109,134,186,188,221)</f>
        <v>920</v>
      </c>
      <c r="K645">
        <v>6</v>
      </c>
      <c r="L645">
        <v>221</v>
      </c>
    </row>
    <row r="646" spans="1:12">
      <c r="A646" s="8">
        <v>42094</v>
      </c>
      <c r="B646" t="s">
        <v>32</v>
      </c>
      <c r="C646">
        <v>50</v>
      </c>
      <c r="D646" t="s">
        <v>20</v>
      </c>
      <c r="F646">
        <v>1.72</v>
      </c>
      <c r="J646">
        <f>SUM(40,50,84,108,119,119,122,133,172)</f>
        <v>947</v>
      </c>
      <c r="K646">
        <v>9</v>
      </c>
      <c r="L646">
        <v>172</v>
      </c>
    </row>
    <row r="647" spans="1:12">
      <c r="A647" s="8">
        <v>42094</v>
      </c>
      <c r="B647" t="s">
        <v>32</v>
      </c>
      <c r="C647">
        <v>50</v>
      </c>
      <c r="D647" t="s">
        <v>20</v>
      </c>
      <c r="F647">
        <v>0.28999999999999998</v>
      </c>
      <c r="J647">
        <f>SUM(41,61,184)</f>
        <v>286</v>
      </c>
      <c r="K647">
        <v>3</v>
      </c>
      <c r="L647">
        <v>184</v>
      </c>
    </row>
    <row r="648" spans="1:12">
      <c r="A648" s="8">
        <v>42094</v>
      </c>
      <c r="B648" t="s">
        <v>32</v>
      </c>
      <c r="C648">
        <v>50</v>
      </c>
      <c r="D648" t="s">
        <v>20</v>
      </c>
      <c r="F648">
        <v>2.64</v>
      </c>
      <c r="J648">
        <f>SUM(112,115,119,124,176,184,191,221)</f>
        <v>1242</v>
      </c>
      <c r="K648">
        <v>8</v>
      </c>
      <c r="L648">
        <v>221</v>
      </c>
    </row>
    <row r="649" spans="1:12">
      <c r="A649" s="8">
        <v>42094</v>
      </c>
      <c r="B649" t="s">
        <v>32</v>
      </c>
      <c r="C649">
        <v>50</v>
      </c>
      <c r="D649" t="s">
        <v>20</v>
      </c>
      <c r="F649">
        <v>3.79</v>
      </c>
      <c r="J649">
        <f>SUM(112,172,200,212,234,248,258,274)</f>
        <v>1710</v>
      </c>
      <c r="K649">
        <v>8</v>
      </c>
      <c r="L649">
        <v>274</v>
      </c>
    </row>
    <row r="650" spans="1:12">
      <c r="A650" s="8">
        <v>42094</v>
      </c>
      <c r="B650" t="s">
        <v>32</v>
      </c>
      <c r="C650">
        <v>43</v>
      </c>
      <c r="D650" t="s">
        <v>20</v>
      </c>
      <c r="F650">
        <v>0.31</v>
      </c>
      <c r="J650">
        <f>SUM(35,68,72)</f>
        <v>175</v>
      </c>
      <c r="K650">
        <v>3</v>
      </c>
      <c r="L650">
        <v>72</v>
      </c>
    </row>
    <row r="651" spans="1:12">
      <c r="A651" s="8">
        <v>42094</v>
      </c>
      <c r="B651" t="s">
        <v>32</v>
      </c>
      <c r="C651">
        <v>43</v>
      </c>
      <c r="D651" t="s">
        <v>20</v>
      </c>
      <c r="F651">
        <v>0.9</v>
      </c>
      <c r="J651">
        <f>SUM(30,77,95,124,129)</f>
        <v>455</v>
      </c>
      <c r="K651">
        <v>5</v>
      </c>
      <c r="L651">
        <v>129</v>
      </c>
    </row>
    <row r="652" spans="1:12">
      <c r="A652" s="8">
        <v>42094</v>
      </c>
      <c r="B652" t="s">
        <v>32</v>
      </c>
      <c r="C652">
        <v>43</v>
      </c>
      <c r="D652" t="s">
        <v>20</v>
      </c>
      <c r="F652">
        <v>2.19</v>
      </c>
      <c r="J652">
        <f>SUM(55,92,114,123,134,138,151)</f>
        <v>807</v>
      </c>
      <c r="K652">
        <v>7</v>
      </c>
      <c r="L652">
        <v>151</v>
      </c>
    </row>
    <row r="653" spans="1:12">
      <c r="A653" s="8">
        <v>42094</v>
      </c>
      <c r="B653" t="s">
        <v>32</v>
      </c>
      <c r="C653">
        <v>43</v>
      </c>
      <c r="D653" t="s">
        <v>20</v>
      </c>
      <c r="F653">
        <v>1.8</v>
      </c>
      <c r="J653">
        <f>SUM(50,81,114,136,168,166)</f>
        <v>715</v>
      </c>
      <c r="K653">
        <v>6</v>
      </c>
      <c r="L653">
        <v>168</v>
      </c>
    </row>
    <row r="654" spans="1:12">
      <c r="A654" s="8">
        <v>42094</v>
      </c>
      <c r="B654" t="s">
        <v>32</v>
      </c>
      <c r="C654">
        <v>43</v>
      </c>
      <c r="D654" t="s">
        <v>20</v>
      </c>
      <c r="F654">
        <v>2.84</v>
      </c>
      <c r="J654">
        <f>SUM(92,135,143,188,196,223,228,252)</f>
        <v>1457</v>
      </c>
      <c r="K654">
        <v>8</v>
      </c>
      <c r="L654">
        <v>252</v>
      </c>
    </row>
    <row r="655" spans="1:12">
      <c r="A655" s="8">
        <v>42094</v>
      </c>
      <c r="B655" t="s">
        <v>32</v>
      </c>
      <c r="C655">
        <v>43</v>
      </c>
      <c r="D655" t="s">
        <v>20</v>
      </c>
      <c r="F655">
        <v>2.5499999999999998</v>
      </c>
      <c r="J655">
        <f>SUM(69,133,157,166,194,204,221)</f>
        <v>1144</v>
      </c>
      <c r="K655">
        <v>7</v>
      </c>
      <c r="L655">
        <v>221</v>
      </c>
    </row>
    <row r="656" spans="1:12">
      <c r="A656" s="8">
        <v>42094</v>
      </c>
      <c r="B656" t="s">
        <v>32</v>
      </c>
      <c r="C656">
        <v>43</v>
      </c>
      <c r="D656" t="s">
        <v>20</v>
      </c>
      <c r="F656">
        <v>1.97</v>
      </c>
      <c r="J656">
        <f>SUM(79,103,136,154,185,195)</f>
        <v>852</v>
      </c>
      <c r="K656">
        <v>6</v>
      </c>
      <c r="L656">
        <v>195</v>
      </c>
    </row>
    <row r="657" spans="1:12">
      <c r="A657" s="8">
        <v>42094</v>
      </c>
      <c r="B657" t="s">
        <v>32</v>
      </c>
      <c r="C657">
        <v>42</v>
      </c>
      <c r="D657" t="s">
        <v>20</v>
      </c>
      <c r="F657">
        <v>0.81</v>
      </c>
      <c r="J657" s="3">
        <f>SUM(48,64,68,85,87)</f>
        <v>352</v>
      </c>
      <c r="K657">
        <v>5</v>
      </c>
      <c r="L657">
        <v>87</v>
      </c>
    </row>
    <row r="658" spans="1:12">
      <c r="A658" s="8">
        <v>42094</v>
      </c>
      <c r="B658" t="s">
        <v>32</v>
      </c>
      <c r="C658">
        <v>42</v>
      </c>
      <c r="D658" t="s">
        <v>20</v>
      </c>
      <c r="F658">
        <v>2.19</v>
      </c>
      <c r="J658">
        <f>SUM(62,106,131,160,149,178,177)</f>
        <v>963</v>
      </c>
      <c r="K658">
        <v>7</v>
      </c>
      <c r="L658">
        <v>178</v>
      </c>
    </row>
    <row r="659" spans="1:12">
      <c r="A659" s="8">
        <v>42094</v>
      </c>
      <c r="B659" t="s">
        <v>32</v>
      </c>
      <c r="C659">
        <v>42</v>
      </c>
      <c r="D659" t="s">
        <v>20</v>
      </c>
      <c r="F659">
        <v>1.26</v>
      </c>
      <c r="J659">
        <f>SUM(61,74,98,116,133)</f>
        <v>482</v>
      </c>
      <c r="K659">
        <v>5</v>
      </c>
      <c r="L659">
        <v>133</v>
      </c>
    </row>
    <row r="660" spans="1:12">
      <c r="A660" s="8">
        <v>42094</v>
      </c>
      <c r="B660" t="s">
        <v>32</v>
      </c>
      <c r="C660">
        <v>42</v>
      </c>
      <c r="D660" t="s">
        <v>20</v>
      </c>
      <c r="F660">
        <v>1.56</v>
      </c>
      <c r="J660">
        <f>SUM(39,40,41,41,36,103)</f>
        <v>300</v>
      </c>
      <c r="K660">
        <v>6</v>
      </c>
      <c r="L660">
        <v>103</v>
      </c>
    </row>
    <row r="661" spans="1:12">
      <c r="A661" s="8">
        <v>42094</v>
      </c>
      <c r="B661" t="s">
        <v>32</v>
      </c>
      <c r="C661">
        <v>42</v>
      </c>
      <c r="D661" t="s">
        <v>20</v>
      </c>
      <c r="F661">
        <v>2.14</v>
      </c>
      <c r="J661">
        <f>SUM(32,33,33,55,56,85,113,159,185,192,199)</f>
        <v>1142</v>
      </c>
      <c r="K661">
        <v>11</v>
      </c>
      <c r="L661">
        <v>199</v>
      </c>
    </row>
    <row r="662" spans="1:12">
      <c r="A662" s="8">
        <v>42094</v>
      </c>
      <c r="B662" t="s">
        <v>32</v>
      </c>
      <c r="C662">
        <v>42</v>
      </c>
      <c r="D662" t="s">
        <v>20</v>
      </c>
      <c r="F662">
        <v>2.06</v>
      </c>
      <c r="J662">
        <f>SUM(225,262,267)</f>
        <v>754</v>
      </c>
      <c r="K662">
        <v>3</v>
      </c>
      <c r="L662">
        <v>267</v>
      </c>
    </row>
    <row r="663" spans="1:12">
      <c r="A663" s="8">
        <v>42094</v>
      </c>
      <c r="B663" t="s">
        <v>32</v>
      </c>
      <c r="C663">
        <v>42</v>
      </c>
      <c r="D663" t="s">
        <v>20</v>
      </c>
      <c r="F663">
        <v>1.24</v>
      </c>
      <c r="J663">
        <f>SUM(51,77,97,100,115)</f>
        <v>440</v>
      </c>
      <c r="K663">
        <v>5</v>
      </c>
      <c r="L663">
        <v>115</v>
      </c>
    </row>
    <row r="664" spans="1:12">
      <c r="A664" s="8">
        <v>42094</v>
      </c>
      <c r="B664" t="s">
        <v>32</v>
      </c>
      <c r="C664">
        <v>32</v>
      </c>
      <c r="D664" t="s">
        <v>20</v>
      </c>
      <c r="F664">
        <v>1.43</v>
      </c>
      <c r="J664">
        <f>SUM(61,51,78,80,78,108,115)</f>
        <v>571</v>
      </c>
      <c r="K664">
        <v>7</v>
      </c>
      <c r="L664">
        <v>115</v>
      </c>
    </row>
    <row r="665" spans="1:12">
      <c r="A665" s="8">
        <v>42094</v>
      </c>
      <c r="B665" t="s">
        <v>32</v>
      </c>
      <c r="C665">
        <v>21</v>
      </c>
      <c r="D665" t="s">
        <v>24</v>
      </c>
      <c r="E665">
        <v>124</v>
      </c>
      <c r="F665">
        <v>0.35</v>
      </c>
    </row>
    <row r="666" spans="1:12">
      <c r="A666" s="8">
        <v>42094</v>
      </c>
      <c r="B666" t="s">
        <v>32</v>
      </c>
      <c r="C666">
        <v>21</v>
      </c>
      <c r="D666" t="s">
        <v>24</v>
      </c>
      <c r="E666">
        <v>64</v>
      </c>
      <c r="F666">
        <v>0.49</v>
      </c>
    </row>
    <row r="667" spans="1:12">
      <c r="A667" s="8">
        <v>42094</v>
      </c>
      <c r="B667" t="s">
        <v>32</v>
      </c>
      <c r="C667">
        <v>21</v>
      </c>
      <c r="D667" t="s">
        <v>24</v>
      </c>
      <c r="E667">
        <v>68</v>
      </c>
      <c r="F667">
        <v>0.19</v>
      </c>
    </row>
    <row r="668" spans="1:12">
      <c r="A668" s="8">
        <v>42094</v>
      </c>
      <c r="B668" t="s">
        <v>32</v>
      </c>
      <c r="C668">
        <v>21</v>
      </c>
      <c r="D668" t="s">
        <v>24</v>
      </c>
      <c r="E668">
        <v>98</v>
      </c>
      <c r="F668">
        <v>0.42</v>
      </c>
      <c r="G668">
        <v>3</v>
      </c>
    </row>
    <row r="669" spans="1:12">
      <c r="A669" s="8">
        <v>42094</v>
      </c>
      <c r="B669" t="s">
        <v>32</v>
      </c>
      <c r="C669">
        <v>21</v>
      </c>
      <c r="D669" t="s">
        <v>24</v>
      </c>
      <c r="E669">
        <v>57</v>
      </c>
      <c r="F669">
        <v>0.26</v>
      </c>
    </row>
    <row r="670" spans="1:12">
      <c r="A670" s="8">
        <v>42094</v>
      </c>
      <c r="B670" t="s">
        <v>32</v>
      </c>
      <c r="C670">
        <v>21</v>
      </c>
      <c r="D670" t="s">
        <v>24</v>
      </c>
      <c r="E670">
        <v>66</v>
      </c>
      <c r="F670">
        <v>0.17</v>
      </c>
    </row>
    <row r="671" spans="1:12">
      <c r="A671" s="8">
        <v>42094</v>
      </c>
      <c r="B671" t="s">
        <v>32</v>
      </c>
      <c r="C671">
        <v>21</v>
      </c>
      <c r="D671" t="s">
        <v>24</v>
      </c>
      <c r="E671">
        <v>156</v>
      </c>
      <c r="F671">
        <v>0.54</v>
      </c>
    </row>
    <row r="672" spans="1:12">
      <c r="A672" s="8">
        <v>42094</v>
      </c>
      <c r="B672" t="s">
        <v>32</v>
      </c>
      <c r="C672">
        <v>21</v>
      </c>
      <c r="D672" t="s">
        <v>24</v>
      </c>
      <c r="E672">
        <v>39</v>
      </c>
      <c r="F672">
        <v>0.22</v>
      </c>
    </row>
    <row r="673" spans="1:12">
      <c r="A673" s="8">
        <v>42094</v>
      </c>
      <c r="B673" t="s">
        <v>32</v>
      </c>
      <c r="C673">
        <v>21</v>
      </c>
      <c r="D673" t="s">
        <v>24</v>
      </c>
      <c r="E673">
        <v>121</v>
      </c>
      <c r="F673">
        <v>0.53</v>
      </c>
    </row>
    <row r="674" spans="1:12">
      <c r="A674" s="8">
        <v>42094</v>
      </c>
      <c r="B674" t="s">
        <v>32</v>
      </c>
      <c r="C674">
        <v>21</v>
      </c>
      <c r="D674" t="s">
        <v>24</v>
      </c>
      <c r="E674">
        <v>135</v>
      </c>
      <c r="F674">
        <v>1.0900000000000001</v>
      </c>
    </row>
    <row r="675" spans="1:12">
      <c r="A675" s="8">
        <v>42094</v>
      </c>
      <c r="B675" t="s">
        <v>32</v>
      </c>
      <c r="C675">
        <v>21</v>
      </c>
      <c r="D675" t="s">
        <v>24</v>
      </c>
      <c r="E675">
        <v>232</v>
      </c>
      <c r="F675">
        <v>1.24</v>
      </c>
      <c r="G675">
        <v>17</v>
      </c>
    </row>
    <row r="676" spans="1:12">
      <c r="A676" s="8">
        <v>42094</v>
      </c>
      <c r="B676" t="s">
        <v>32</v>
      </c>
      <c r="C676">
        <v>21</v>
      </c>
      <c r="D676" t="s">
        <v>24</v>
      </c>
      <c r="E676">
        <v>112</v>
      </c>
      <c r="F676">
        <v>0.71</v>
      </c>
    </row>
    <row r="677" spans="1:12">
      <c r="A677" s="8">
        <v>42094</v>
      </c>
      <c r="B677" t="s">
        <v>32</v>
      </c>
      <c r="C677">
        <v>21</v>
      </c>
      <c r="D677" t="s">
        <v>24</v>
      </c>
      <c r="E677">
        <v>115</v>
      </c>
      <c r="F677">
        <v>0.65</v>
      </c>
    </row>
    <row r="678" spans="1:12">
      <c r="A678" s="8">
        <v>42094</v>
      </c>
      <c r="B678" t="s">
        <v>32</v>
      </c>
      <c r="C678">
        <v>21</v>
      </c>
      <c r="D678" t="s">
        <v>24</v>
      </c>
      <c r="E678">
        <v>59</v>
      </c>
      <c r="F678">
        <v>0.28000000000000003</v>
      </c>
      <c r="G678">
        <v>1</v>
      </c>
    </row>
    <row r="679" spans="1:12">
      <c r="A679" s="8">
        <v>42094</v>
      </c>
      <c r="B679" t="s">
        <v>32</v>
      </c>
      <c r="C679">
        <v>21</v>
      </c>
      <c r="D679" t="s">
        <v>24</v>
      </c>
      <c r="E679">
        <v>153</v>
      </c>
      <c r="F679">
        <v>0.63</v>
      </c>
      <c r="G679">
        <v>8</v>
      </c>
    </row>
    <row r="680" spans="1:12">
      <c r="A680" s="8">
        <v>42094</v>
      </c>
      <c r="B680" t="s">
        <v>33</v>
      </c>
      <c r="C680">
        <v>53</v>
      </c>
      <c r="D680" t="s">
        <v>20</v>
      </c>
      <c r="E680">
        <v>282</v>
      </c>
      <c r="F680">
        <v>12.71</v>
      </c>
      <c r="H680">
        <v>55</v>
      </c>
      <c r="I680">
        <v>0.98</v>
      </c>
    </row>
    <row r="681" spans="1:12">
      <c r="A681" s="8">
        <v>42094</v>
      </c>
      <c r="B681" t="s">
        <v>33</v>
      </c>
      <c r="C681">
        <v>53</v>
      </c>
      <c r="D681" t="s">
        <v>20</v>
      </c>
      <c r="E681">
        <v>245</v>
      </c>
      <c r="F681">
        <v>5.49</v>
      </c>
      <c r="H681">
        <v>42</v>
      </c>
      <c r="I681">
        <v>0.87</v>
      </c>
    </row>
    <row r="682" spans="1:12">
      <c r="A682" s="8">
        <v>42094</v>
      </c>
      <c r="B682" t="s">
        <v>33</v>
      </c>
      <c r="C682">
        <v>53</v>
      </c>
      <c r="D682" t="s">
        <v>20</v>
      </c>
      <c r="E682">
        <v>328</v>
      </c>
      <c r="F682">
        <v>15.51</v>
      </c>
      <c r="H682">
        <v>63</v>
      </c>
      <c r="I682">
        <v>1.57</v>
      </c>
    </row>
    <row r="683" spans="1:12">
      <c r="A683" s="8">
        <v>42094</v>
      </c>
      <c r="B683" t="s">
        <v>33</v>
      </c>
      <c r="C683">
        <v>53</v>
      </c>
      <c r="D683" t="s">
        <v>28</v>
      </c>
      <c r="E683">
        <v>204</v>
      </c>
      <c r="F683">
        <v>0.98</v>
      </c>
      <c r="G683">
        <v>2</v>
      </c>
    </row>
    <row r="684" spans="1:12">
      <c r="A684" s="8">
        <v>42094</v>
      </c>
      <c r="B684" t="s">
        <v>33</v>
      </c>
      <c r="C684">
        <v>53</v>
      </c>
      <c r="D684" t="s">
        <v>28</v>
      </c>
      <c r="E684">
        <v>185</v>
      </c>
      <c r="F684">
        <v>1.06</v>
      </c>
    </row>
    <row r="685" spans="1:12">
      <c r="A685" s="8">
        <v>42094</v>
      </c>
      <c r="B685" t="s">
        <v>33</v>
      </c>
      <c r="C685">
        <v>53</v>
      </c>
      <c r="D685" t="s">
        <v>20</v>
      </c>
      <c r="F685">
        <v>1.46</v>
      </c>
      <c r="J685">
        <f>SUM(121,156,159,178,182)</f>
        <v>796</v>
      </c>
      <c r="K685">
        <v>5</v>
      </c>
      <c r="L685">
        <v>182</v>
      </c>
    </row>
    <row r="686" spans="1:12">
      <c r="A686" s="8">
        <v>42094</v>
      </c>
      <c r="B686" t="s">
        <v>33</v>
      </c>
      <c r="C686">
        <v>52</v>
      </c>
      <c r="D686" t="s">
        <v>28</v>
      </c>
      <c r="E686">
        <v>148</v>
      </c>
      <c r="F686">
        <v>0.55000000000000004</v>
      </c>
    </row>
    <row r="687" spans="1:12">
      <c r="A687" s="8">
        <v>42094</v>
      </c>
      <c r="B687" t="s">
        <v>33</v>
      </c>
      <c r="C687">
        <v>52</v>
      </c>
      <c r="D687" t="s">
        <v>28</v>
      </c>
      <c r="E687">
        <v>84</v>
      </c>
      <c r="F687">
        <v>0.55000000000000004</v>
      </c>
      <c r="G687">
        <v>1</v>
      </c>
    </row>
    <row r="688" spans="1:12">
      <c r="A688" s="8">
        <v>42094</v>
      </c>
      <c r="B688" t="s">
        <v>33</v>
      </c>
      <c r="C688">
        <v>52</v>
      </c>
      <c r="D688" t="s">
        <v>28</v>
      </c>
      <c r="E688">
        <v>337</v>
      </c>
      <c r="F688">
        <v>1.33</v>
      </c>
    </row>
    <row r="689" spans="1:7">
      <c r="A689" s="8">
        <v>42094</v>
      </c>
      <c r="B689" t="s">
        <v>33</v>
      </c>
      <c r="C689">
        <v>52</v>
      </c>
      <c r="D689" t="s">
        <v>28</v>
      </c>
      <c r="E689">
        <v>310</v>
      </c>
      <c r="F689">
        <v>1.26</v>
      </c>
    </row>
    <row r="690" spans="1:7">
      <c r="A690" s="8">
        <v>42094</v>
      </c>
      <c r="B690" t="s">
        <v>33</v>
      </c>
      <c r="C690">
        <v>52</v>
      </c>
      <c r="D690" t="s">
        <v>28</v>
      </c>
      <c r="E690">
        <v>232</v>
      </c>
      <c r="F690">
        <v>0.8</v>
      </c>
    </row>
    <row r="691" spans="1:7">
      <c r="A691" s="8">
        <v>42094</v>
      </c>
      <c r="B691" t="s">
        <v>33</v>
      </c>
      <c r="C691">
        <v>52</v>
      </c>
      <c r="D691" t="s">
        <v>28</v>
      </c>
      <c r="E691">
        <v>200</v>
      </c>
      <c r="F691">
        <v>1.1299999999999999</v>
      </c>
    </row>
    <row r="692" spans="1:7">
      <c r="A692" s="8">
        <v>42094</v>
      </c>
      <c r="B692" t="s">
        <v>33</v>
      </c>
      <c r="C692">
        <v>52</v>
      </c>
      <c r="D692" t="s">
        <v>28</v>
      </c>
      <c r="E692">
        <v>288</v>
      </c>
      <c r="F692">
        <v>1.68</v>
      </c>
    </row>
    <row r="693" spans="1:7">
      <c r="A693" s="8">
        <v>42094</v>
      </c>
      <c r="B693" t="s">
        <v>33</v>
      </c>
      <c r="C693">
        <v>52</v>
      </c>
      <c r="D693" t="s">
        <v>28</v>
      </c>
      <c r="E693">
        <v>207</v>
      </c>
      <c r="F693">
        <v>1.2</v>
      </c>
    </row>
    <row r="694" spans="1:7">
      <c r="A694" s="8">
        <v>42094</v>
      </c>
      <c r="B694" t="s">
        <v>33</v>
      </c>
      <c r="C694">
        <v>52</v>
      </c>
      <c r="D694" t="s">
        <v>28</v>
      </c>
      <c r="E694">
        <v>338</v>
      </c>
      <c r="F694">
        <v>1.34</v>
      </c>
    </row>
    <row r="695" spans="1:7">
      <c r="A695" s="8">
        <v>42094</v>
      </c>
      <c r="B695" t="s">
        <v>33</v>
      </c>
      <c r="C695">
        <v>52</v>
      </c>
      <c r="D695" t="s">
        <v>28</v>
      </c>
      <c r="E695">
        <v>302</v>
      </c>
      <c r="F695">
        <v>1.18</v>
      </c>
    </row>
    <row r="696" spans="1:7">
      <c r="A696" s="8">
        <v>42094</v>
      </c>
      <c r="B696" t="s">
        <v>33</v>
      </c>
      <c r="C696">
        <v>24</v>
      </c>
      <c r="D696" t="s">
        <v>24</v>
      </c>
      <c r="E696">
        <v>54</v>
      </c>
      <c r="F696">
        <v>0.81</v>
      </c>
      <c r="G696">
        <v>13</v>
      </c>
    </row>
    <row r="697" spans="1:7">
      <c r="A697" s="8">
        <v>42094</v>
      </c>
      <c r="B697" t="s">
        <v>33</v>
      </c>
      <c r="C697">
        <v>24</v>
      </c>
      <c r="D697" t="s">
        <v>24</v>
      </c>
      <c r="E697">
        <v>146</v>
      </c>
      <c r="F697">
        <v>0.85</v>
      </c>
      <c r="G697">
        <v>14</v>
      </c>
    </row>
    <row r="698" spans="1:7">
      <c r="A698" s="8">
        <v>42094</v>
      </c>
      <c r="B698" t="s">
        <v>33</v>
      </c>
      <c r="C698">
        <v>24</v>
      </c>
      <c r="D698" t="s">
        <v>24</v>
      </c>
      <c r="E698">
        <v>100</v>
      </c>
      <c r="F698">
        <v>0.64</v>
      </c>
      <c r="G698">
        <v>2</v>
      </c>
    </row>
    <row r="699" spans="1:7">
      <c r="A699" s="8">
        <v>42094</v>
      </c>
      <c r="B699" t="s">
        <v>33</v>
      </c>
      <c r="C699">
        <v>24</v>
      </c>
      <c r="D699" t="s">
        <v>24</v>
      </c>
      <c r="E699">
        <v>138</v>
      </c>
      <c r="F699">
        <v>0.75</v>
      </c>
      <c r="G699">
        <v>14</v>
      </c>
    </row>
    <row r="700" spans="1:7">
      <c r="A700" s="8">
        <v>42094</v>
      </c>
      <c r="B700" t="s">
        <v>33</v>
      </c>
      <c r="C700">
        <v>24</v>
      </c>
      <c r="D700" t="s">
        <v>24</v>
      </c>
      <c r="E700">
        <v>145</v>
      </c>
      <c r="F700">
        <v>1.01</v>
      </c>
      <c r="G700">
        <v>22</v>
      </c>
    </row>
    <row r="701" spans="1:7">
      <c r="A701" s="8">
        <v>42094</v>
      </c>
      <c r="B701" t="s">
        <v>33</v>
      </c>
      <c r="C701">
        <v>24</v>
      </c>
      <c r="D701" t="s">
        <v>24</v>
      </c>
      <c r="E701">
        <v>167</v>
      </c>
      <c r="F701">
        <v>1.03</v>
      </c>
      <c r="G701">
        <v>8</v>
      </c>
    </row>
    <row r="702" spans="1:7">
      <c r="A702" s="8">
        <v>42094</v>
      </c>
      <c r="B702" t="s">
        <v>33</v>
      </c>
      <c r="C702">
        <v>24</v>
      </c>
      <c r="D702" t="s">
        <v>24</v>
      </c>
      <c r="E702">
        <v>141</v>
      </c>
      <c r="F702">
        <v>1.18</v>
      </c>
      <c r="G702">
        <v>19</v>
      </c>
    </row>
    <row r="703" spans="1:7">
      <c r="A703" s="8">
        <v>42094</v>
      </c>
      <c r="B703" t="s">
        <v>33</v>
      </c>
      <c r="C703">
        <v>24</v>
      </c>
      <c r="D703" t="s">
        <v>24</v>
      </c>
      <c r="E703">
        <v>123</v>
      </c>
      <c r="F703">
        <v>1.03</v>
      </c>
    </row>
    <row r="704" spans="1:7">
      <c r="A704" s="8">
        <v>42094</v>
      </c>
      <c r="B704" t="s">
        <v>33</v>
      </c>
      <c r="C704">
        <v>24</v>
      </c>
      <c r="D704" t="s">
        <v>24</v>
      </c>
      <c r="E704">
        <v>161</v>
      </c>
      <c r="F704">
        <v>1.07</v>
      </c>
      <c r="G704">
        <v>27</v>
      </c>
    </row>
    <row r="705" spans="1:12">
      <c r="A705" s="8">
        <v>42094</v>
      </c>
      <c r="B705" t="s">
        <v>33</v>
      </c>
      <c r="C705">
        <v>24</v>
      </c>
      <c r="D705" t="s">
        <v>24</v>
      </c>
      <c r="E705">
        <v>138</v>
      </c>
      <c r="F705">
        <v>0.89</v>
      </c>
      <c r="G705">
        <v>12</v>
      </c>
    </row>
    <row r="706" spans="1:12">
      <c r="A706" s="8">
        <v>42094</v>
      </c>
      <c r="B706" t="s">
        <v>33</v>
      </c>
      <c r="C706">
        <v>24</v>
      </c>
      <c r="D706" t="s">
        <v>24</v>
      </c>
      <c r="E706">
        <v>84</v>
      </c>
      <c r="F706">
        <v>0.54</v>
      </c>
    </row>
    <row r="707" spans="1:12">
      <c r="A707" s="8">
        <v>42094</v>
      </c>
      <c r="B707" t="s">
        <v>33</v>
      </c>
      <c r="C707">
        <v>24</v>
      </c>
      <c r="D707" t="s">
        <v>24</v>
      </c>
      <c r="E707">
        <v>127</v>
      </c>
      <c r="F707">
        <v>0.79</v>
      </c>
    </row>
    <row r="708" spans="1:12">
      <c r="A708" s="8">
        <v>42094</v>
      </c>
      <c r="B708" t="s">
        <v>33</v>
      </c>
      <c r="C708">
        <v>24</v>
      </c>
      <c r="D708" t="s">
        <v>24</v>
      </c>
      <c r="E708">
        <v>107</v>
      </c>
      <c r="F708">
        <v>0.5</v>
      </c>
    </row>
    <row r="709" spans="1:12">
      <c r="A709" s="8">
        <v>42094</v>
      </c>
      <c r="B709" t="s">
        <v>33</v>
      </c>
      <c r="C709">
        <v>24</v>
      </c>
      <c r="D709" t="s">
        <v>24</v>
      </c>
      <c r="E709">
        <v>141</v>
      </c>
      <c r="F709">
        <v>0.77</v>
      </c>
    </row>
    <row r="710" spans="1:12">
      <c r="A710" s="8">
        <v>42094</v>
      </c>
      <c r="B710" t="s">
        <v>33</v>
      </c>
      <c r="C710">
        <v>24</v>
      </c>
      <c r="D710" t="s">
        <v>24</v>
      </c>
      <c r="E710">
        <v>47</v>
      </c>
      <c r="F710">
        <v>0.19</v>
      </c>
    </row>
    <row r="711" spans="1:12">
      <c r="A711" s="8">
        <v>42094</v>
      </c>
      <c r="B711" t="s">
        <v>33</v>
      </c>
      <c r="C711">
        <v>11</v>
      </c>
      <c r="D711" t="s">
        <v>20</v>
      </c>
      <c r="F711">
        <v>2.81</v>
      </c>
      <c r="J711">
        <f>SUM(98,144,150,170,195,243,238,256)</f>
        <v>1494</v>
      </c>
      <c r="K711">
        <v>8</v>
      </c>
      <c r="L711">
        <v>256</v>
      </c>
    </row>
    <row r="712" spans="1:12">
      <c r="A712" s="8">
        <v>42094</v>
      </c>
      <c r="B712" t="s">
        <v>33</v>
      </c>
      <c r="C712">
        <v>11</v>
      </c>
      <c r="D712" t="s">
        <v>20</v>
      </c>
      <c r="F712">
        <v>0.4</v>
      </c>
      <c r="J712" s="3">
        <f>SUM(31,37,57,65)</f>
        <v>190</v>
      </c>
      <c r="K712">
        <v>4</v>
      </c>
      <c r="L712">
        <v>65</v>
      </c>
    </row>
    <row r="713" spans="1:12">
      <c r="A713" s="8">
        <v>42094</v>
      </c>
      <c r="B713" t="s">
        <v>33</v>
      </c>
      <c r="C713">
        <v>11</v>
      </c>
      <c r="D713" t="s">
        <v>20</v>
      </c>
      <c r="F713">
        <v>0.51</v>
      </c>
      <c r="J713">
        <f>SUM(39,37,71,72)</f>
        <v>219</v>
      </c>
      <c r="K713">
        <v>4</v>
      </c>
      <c r="L713">
        <v>72</v>
      </c>
    </row>
    <row r="714" spans="1:12">
      <c r="A714" s="8">
        <v>42094</v>
      </c>
      <c r="B714" t="s">
        <v>33</v>
      </c>
      <c r="C714">
        <v>11</v>
      </c>
      <c r="D714" t="s">
        <v>20</v>
      </c>
      <c r="F714">
        <v>0.22</v>
      </c>
      <c r="J714">
        <f>SUM(29,38)</f>
        <v>67</v>
      </c>
      <c r="K714">
        <v>2</v>
      </c>
      <c r="L714">
        <v>38</v>
      </c>
    </row>
    <row r="715" spans="1:12">
      <c r="A715" s="8">
        <v>42094</v>
      </c>
      <c r="B715" t="s">
        <v>33</v>
      </c>
      <c r="C715">
        <v>11</v>
      </c>
      <c r="D715" t="s">
        <v>20</v>
      </c>
      <c r="F715">
        <v>0.61</v>
      </c>
      <c r="J715">
        <f>SUM(12,21,29,33,40)</f>
        <v>135</v>
      </c>
      <c r="K715">
        <v>5</v>
      </c>
      <c r="L715">
        <v>40</v>
      </c>
    </row>
    <row r="716" spans="1:12">
      <c r="A716" s="8">
        <v>42094</v>
      </c>
      <c r="B716" t="s">
        <v>33</v>
      </c>
      <c r="C716">
        <v>11</v>
      </c>
      <c r="D716" t="s">
        <v>20</v>
      </c>
      <c r="F716">
        <v>0.57999999999999996</v>
      </c>
      <c r="J716">
        <f>SUM(34,47,56)</f>
        <v>137</v>
      </c>
      <c r="K716">
        <v>3</v>
      </c>
      <c r="L716">
        <v>56</v>
      </c>
    </row>
    <row r="717" spans="1:12">
      <c r="A717" s="8">
        <v>42094</v>
      </c>
      <c r="B717" t="s">
        <v>33</v>
      </c>
      <c r="C717">
        <v>4</v>
      </c>
      <c r="D717" t="s">
        <v>28</v>
      </c>
      <c r="E717">
        <v>51</v>
      </c>
      <c r="F717">
        <v>1.28</v>
      </c>
    </row>
    <row r="718" spans="1:12">
      <c r="A718" s="8">
        <v>42094</v>
      </c>
      <c r="B718" t="s">
        <v>33</v>
      </c>
      <c r="C718">
        <v>4</v>
      </c>
      <c r="D718" t="s">
        <v>28</v>
      </c>
      <c r="E718">
        <v>75</v>
      </c>
      <c r="F718">
        <v>0.82</v>
      </c>
    </row>
    <row r="719" spans="1:12">
      <c r="A719" s="8">
        <v>42094</v>
      </c>
      <c r="B719" t="s">
        <v>33</v>
      </c>
      <c r="C719">
        <v>4</v>
      </c>
      <c r="D719" t="s">
        <v>28</v>
      </c>
      <c r="E719">
        <v>79</v>
      </c>
      <c r="F719">
        <v>0.71</v>
      </c>
      <c r="G719">
        <v>3</v>
      </c>
    </row>
    <row r="720" spans="1:12">
      <c r="A720" s="8">
        <v>42094</v>
      </c>
      <c r="B720" t="s">
        <v>33</v>
      </c>
      <c r="C720">
        <v>4</v>
      </c>
      <c r="D720" t="s">
        <v>28</v>
      </c>
      <c r="E720">
        <v>45</v>
      </c>
      <c r="F720">
        <v>1.29</v>
      </c>
    </row>
    <row r="721" spans="1:7">
      <c r="A721" s="8">
        <v>42094</v>
      </c>
      <c r="B721" t="s">
        <v>33</v>
      </c>
      <c r="C721">
        <v>4</v>
      </c>
      <c r="D721" t="s">
        <v>28</v>
      </c>
      <c r="E721">
        <v>78</v>
      </c>
      <c r="F721">
        <v>0.97</v>
      </c>
      <c r="G721">
        <v>10</v>
      </c>
    </row>
    <row r="722" spans="1:7">
      <c r="A722" s="8">
        <v>42094</v>
      </c>
      <c r="B722" t="s">
        <v>33</v>
      </c>
      <c r="C722">
        <v>4</v>
      </c>
      <c r="D722" t="s">
        <v>28</v>
      </c>
      <c r="E722">
        <v>64</v>
      </c>
      <c r="F722">
        <v>0.39</v>
      </c>
    </row>
    <row r="723" spans="1:7">
      <c r="A723" s="8">
        <v>42094</v>
      </c>
      <c r="B723" t="s">
        <v>33</v>
      </c>
      <c r="C723">
        <v>4</v>
      </c>
      <c r="D723" t="s">
        <v>28</v>
      </c>
      <c r="E723">
        <v>98</v>
      </c>
      <c r="F723">
        <v>0.83</v>
      </c>
    </row>
    <row r="724" spans="1:7">
      <c r="A724" s="8">
        <v>42094</v>
      </c>
      <c r="B724" t="s">
        <v>33</v>
      </c>
      <c r="C724">
        <v>4</v>
      </c>
      <c r="D724" t="s">
        <v>28</v>
      </c>
      <c r="E724">
        <v>46</v>
      </c>
      <c r="F724">
        <v>0.93</v>
      </c>
    </row>
    <row r="725" spans="1:7">
      <c r="A725" s="8">
        <v>42094</v>
      </c>
      <c r="B725" t="s">
        <v>33</v>
      </c>
      <c r="C725">
        <v>4</v>
      </c>
      <c r="D725" t="s">
        <v>28</v>
      </c>
      <c r="E725">
        <v>143</v>
      </c>
      <c r="F725">
        <v>1.04</v>
      </c>
    </row>
    <row r="726" spans="1:7">
      <c r="A726" s="8">
        <v>42094</v>
      </c>
      <c r="B726" t="s">
        <v>33</v>
      </c>
      <c r="C726">
        <v>4</v>
      </c>
      <c r="D726" t="s">
        <v>28</v>
      </c>
      <c r="E726">
        <v>55</v>
      </c>
      <c r="F726">
        <v>0.6</v>
      </c>
      <c r="G726">
        <v>3</v>
      </c>
    </row>
    <row r="727" spans="1:7">
      <c r="A727" s="8">
        <v>42094</v>
      </c>
      <c r="B727" t="s">
        <v>33</v>
      </c>
      <c r="C727">
        <v>4</v>
      </c>
      <c r="D727" t="s">
        <v>28</v>
      </c>
      <c r="E727">
        <v>66</v>
      </c>
      <c r="F727">
        <v>0.48</v>
      </c>
    </row>
    <row r="728" spans="1:7">
      <c r="A728" s="8">
        <v>42094</v>
      </c>
      <c r="B728" t="s">
        <v>33</v>
      </c>
      <c r="C728">
        <v>4</v>
      </c>
      <c r="D728" t="s">
        <v>28</v>
      </c>
      <c r="E728">
        <v>100</v>
      </c>
      <c r="F728">
        <v>0.65</v>
      </c>
    </row>
    <row r="729" spans="1:7">
      <c r="A729" s="8">
        <v>42094</v>
      </c>
      <c r="B729" t="s">
        <v>33</v>
      </c>
      <c r="C729">
        <v>4</v>
      </c>
      <c r="D729" t="s">
        <v>28</v>
      </c>
      <c r="E729">
        <v>103</v>
      </c>
      <c r="F729">
        <v>1.1100000000000001</v>
      </c>
    </row>
    <row r="730" spans="1:7">
      <c r="A730" s="8">
        <v>42094</v>
      </c>
      <c r="B730" t="s">
        <v>33</v>
      </c>
      <c r="C730">
        <v>4</v>
      </c>
      <c r="D730" t="s">
        <v>28</v>
      </c>
      <c r="E730">
        <v>118</v>
      </c>
      <c r="F730">
        <v>0.83</v>
      </c>
    </row>
    <row r="731" spans="1:7">
      <c r="A731" s="8">
        <v>42094</v>
      </c>
      <c r="B731" t="s">
        <v>33</v>
      </c>
      <c r="C731">
        <v>4</v>
      </c>
      <c r="D731" t="s">
        <v>28</v>
      </c>
      <c r="E731">
        <v>93</v>
      </c>
      <c r="F731">
        <v>0.63</v>
      </c>
      <c r="G731">
        <v>7</v>
      </c>
    </row>
    <row r="732" spans="1:7">
      <c r="A732" s="8">
        <v>42094</v>
      </c>
      <c r="B732" t="s">
        <v>33</v>
      </c>
      <c r="C732">
        <v>4</v>
      </c>
      <c r="D732" t="s">
        <v>28</v>
      </c>
      <c r="E732">
        <v>77</v>
      </c>
      <c r="F732">
        <v>0.57999999999999996</v>
      </c>
    </row>
    <row r="733" spans="1:7">
      <c r="A733" s="8">
        <v>42094</v>
      </c>
      <c r="B733" t="s">
        <v>33</v>
      </c>
      <c r="C733">
        <v>4</v>
      </c>
      <c r="D733" t="s">
        <v>28</v>
      </c>
      <c r="E733">
        <v>100</v>
      </c>
      <c r="F733">
        <v>1.27</v>
      </c>
    </row>
    <row r="734" spans="1:7">
      <c r="A734" s="8">
        <v>42094</v>
      </c>
      <c r="B734" t="s">
        <v>33</v>
      </c>
      <c r="C734">
        <v>4</v>
      </c>
      <c r="D734" t="s">
        <v>28</v>
      </c>
      <c r="E734">
        <v>86</v>
      </c>
      <c r="F734">
        <v>0.83</v>
      </c>
    </row>
    <row r="735" spans="1:7">
      <c r="A735" s="8">
        <v>42094</v>
      </c>
      <c r="B735" t="s">
        <v>33</v>
      </c>
      <c r="C735">
        <v>4</v>
      </c>
      <c r="D735" t="s">
        <v>28</v>
      </c>
      <c r="E735">
        <v>80</v>
      </c>
      <c r="F735">
        <v>1.27</v>
      </c>
    </row>
    <row r="736" spans="1:7">
      <c r="A736" s="8">
        <v>42094</v>
      </c>
      <c r="B736" t="s">
        <v>33</v>
      </c>
      <c r="C736">
        <v>4</v>
      </c>
      <c r="D736" t="s">
        <v>28</v>
      </c>
      <c r="E736">
        <v>69</v>
      </c>
      <c r="F736">
        <v>0.57999999999999996</v>
      </c>
      <c r="G736">
        <v>6</v>
      </c>
    </row>
    <row r="737" spans="1:12">
      <c r="A737" s="8">
        <v>42094</v>
      </c>
      <c r="B737" t="s">
        <v>33</v>
      </c>
      <c r="C737">
        <v>4</v>
      </c>
      <c r="D737" t="s">
        <v>28</v>
      </c>
      <c r="E737">
        <v>77</v>
      </c>
      <c r="F737">
        <v>1</v>
      </c>
    </row>
    <row r="738" spans="1:12">
      <c r="A738" s="8">
        <v>42094</v>
      </c>
      <c r="B738" t="s">
        <v>33</v>
      </c>
      <c r="C738">
        <v>4</v>
      </c>
      <c r="D738" t="s">
        <v>28</v>
      </c>
      <c r="E738">
        <v>133</v>
      </c>
      <c r="F738">
        <v>1.23</v>
      </c>
    </row>
    <row r="739" spans="1:12">
      <c r="A739" s="8">
        <v>42094</v>
      </c>
      <c r="B739" t="s">
        <v>33</v>
      </c>
      <c r="C739">
        <v>4</v>
      </c>
      <c r="D739" t="s">
        <v>28</v>
      </c>
      <c r="E739">
        <v>88</v>
      </c>
      <c r="F739">
        <v>0.6</v>
      </c>
      <c r="G739">
        <v>14</v>
      </c>
    </row>
    <row r="740" spans="1:12">
      <c r="A740" s="8">
        <v>42094</v>
      </c>
      <c r="B740" t="s">
        <v>33</v>
      </c>
      <c r="C740">
        <v>4</v>
      </c>
      <c r="D740" t="s">
        <v>28</v>
      </c>
      <c r="E740">
        <v>75</v>
      </c>
      <c r="F740">
        <v>0.49</v>
      </c>
    </row>
    <row r="741" spans="1:12">
      <c r="A741" s="8">
        <v>42094</v>
      </c>
      <c r="B741" t="s">
        <v>33</v>
      </c>
      <c r="C741">
        <v>4</v>
      </c>
      <c r="D741" t="s">
        <v>28</v>
      </c>
      <c r="E741">
        <v>80</v>
      </c>
      <c r="F741">
        <v>1</v>
      </c>
    </row>
    <row r="742" spans="1:12">
      <c r="A742" s="8">
        <v>42094</v>
      </c>
      <c r="B742" t="s">
        <v>33</v>
      </c>
      <c r="C742">
        <v>4</v>
      </c>
      <c r="D742" t="s">
        <v>28</v>
      </c>
      <c r="E742">
        <v>91</v>
      </c>
      <c r="F742">
        <v>0.83</v>
      </c>
    </row>
    <row r="743" spans="1:12">
      <c r="A743" s="8">
        <v>42094</v>
      </c>
      <c r="B743" t="s">
        <v>33</v>
      </c>
      <c r="C743">
        <v>4</v>
      </c>
      <c r="D743" t="s">
        <v>20</v>
      </c>
      <c r="F743">
        <v>1.68</v>
      </c>
      <c r="J743">
        <f>SUM(45,83,81,107,109,124)</f>
        <v>549</v>
      </c>
      <c r="K743">
        <v>6</v>
      </c>
      <c r="L743">
        <v>124</v>
      </c>
    </row>
    <row r="744" spans="1:12">
      <c r="A744" s="8">
        <v>42094</v>
      </c>
      <c r="B744" t="s">
        <v>33</v>
      </c>
      <c r="C744">
        <v>4</v>
      </c>
      <c r="D744" t="s">
        <v>28</v>
      </c>
      <c r="E744">
        <v>35</v>
      </c>
      <c r="F744">
        <v>0.36</v>
      </c>
      <c r="G744">
        <v>3</v>
      </c>
    </row>
    <row r="745" spans="1:12">
      <c r="A745" s="8">
        <v>42094</v>
      </c>
      <c r="B745" t="s">
        <v>33</v>
      </c>
      <c r="C745">
        <v>4</v>
      </c>
      <c r="D745" t="s">
        <v>28</v>
      </c>
      <c r="E745">
        <v>63</v>
      </c>
      <c r="F745">
        <v>1.1200000000000001</v>
      </c>
    </row>
    <row r="746" spans="1:12">
      <c r="A746" s="8">
        <v>42094</v>
      </c>
      <c r="B746" t="s">
        <v>33</v>
      </c>
      <c r="C746">
        <v>4</v>
      </c>
      <c r="D746" t="s">
        <v>28</v>
      </c>
      <c r="E746">
        <v>104</v>
      </c>
      <c r="F746">
        <v>0.41</v>
      </c>
    </row>
    <row r="747" spans="1:12">
      <c r="A747" s="8">
        <v>42094</v>
      </c>
      <c r="B747" t="s">
        <v>33</v>
      </c>
      <c r="C747">
        <v>4</v>
      </c>
      <c r="D747" t="s">
        <v>28</v>
      </c>
      <c r="E747">
        <v>74</v>
      </c>
      <c r="F747">
        <v>1.0900000000000001</v>
      </c>
    </row>
    <row r="748" spans="1:12">
      <c r="A748" s="8">
        <v>42094</v>
      </c>
      <c r="B748" t="s">
        <v>33</v>
      </c>
      <c r="C748">
        <v>4</v>
      </c>
      <c r="D748" t="s">
        <v>28</v>
      </c>
      <c r="E748">
        <v>50</v>
      </c>
      <c r="F748">
        <v>0.38</v>
      </c>
      <c r="G748">
        <v>4</v>
      </c>
    </row>
    <row r="749" spans="1:12">
      <c r="A749" s="8">
        <v>42094</v>
      </c>
      <c r="B749" t="s">
        <v>33</v>
      </c>
      <c r="C749">
        <v>4</v>
      </c>
      <c r="D749" t="s">
        <v>28</v>
      </c>
      <c r="E749">
        <v>120</v>
      </c>
      <c r="F749">
        <v>0.78</v>
      </c>
    </row>
    <row r="750" spans="1:12">
      <c r="A750" s="8">
        <v>42094</v>
      </c>
      <c r="B750" t="s">
        <v>33</v>
      </c>
      <c r="C750">
        <v>4</v>
      </c>
      <c r="D750" t="s">
        <v>28</v>
      </c>
      <c r="E750">
        <v>130</v>
      </c>
      <c r="F750">
        <v>0.89</v>
      </c>
      <c r="G750">
        <v>22</v>
      </c>
    </row>
    <row r="751" spans="1:12">
      <c r="A751" s="8">
        <v>42094</v>
      </c>
      <c r="B751" t="s">
        <v>33</v>
      </c>
      <c r="C751">
        <v>4</v>
      </c>
      <c r="D751" t="s">
        <v>28</v>
      </c>
      <c r="E751">
        <v>118</v>
      </c>
      <c r="F751">
        <v>1.27</v>
      </c>
    </row>
    <row r="752" spans="1:12">
      <c r="A752" s="8">
        <v>42094</v>
      </c>
      <c r="B752" t="s">
        <v>33</v>
      </c>
      <c r="C752">
        <v>4</v>
      </c>
      <c r="D752" t="s">
        <v>28</v>
      </c>
      <c r="E752">
        <v>103</v>
      </c>
      <c r="F752">
        <v>1.33</v>
      </c>
    </row>
    <row r="753" spans="1:12">
      <c r="A753" s="8">
        <v>42094</v>
      </c>
      <c r="B753" t="s">
        <v>33</v>
      </c>
      <c r="C753">
        <v>4</v>
      </c>
      <c r="D753" t="s">
        <v>20</v>
      </c>
      <c r="F753">
        <v>1.1599999999999999</v>
      </c>
      <c r="J753">
        <f>SUM(64,82,90,111,121)</f>
        <v>468</v>
      </c>
      <c r="K753">
        <v>5</v>
      </c>
      <c r="L753">
        <v>121</v>
      </c>
    </row>
    <row r="754" spans="1:12">
      <c r="A754" s="8">
        <v>42094</v>
      </c>
      <c r="B754" t="s">
        <v>33</v>
      </c>
      <c r="C754">
        <v>4</v>
      </c>
      <c r="D754" t="s">
        <v>28</v>
      </c>
      <c r="E754">
        <v>92</v>
      </c>
      <c r="F754">
        <v>0.8</v>
      </c>
    </row>
    <row r="755" spans="1:12">
      <c r="A755" s="8">
        <v>42094</v>
      </c>
      <c r="B755" t="s">
        <v>33</v>
      </c>
      <c r="C755">
        <v>4</v>
      </c>
      <c r="D755" t="s">
        <v>20</v>
      </c>
      <c r="F755">
        <v>1.1100000000000001</v>
      </c>
      <c r="J755">
        <f>SUM(38,64,61,85,88)</f>
        <v>336</v>
      </c>
      <c r="K755">
        <v>5</v>
      </c>
      <c r="L755">
        <v>88</v>
      </c>
    </row>
    <row r="756" spans="1:12">
      <c r="A756" s="8">
        <v>42094</v>
      </c>
      <c r="B756" t="s">
        <v>33</v>
      </c>
      <c r="C756">
        <v>4</v>
      </c>
      <c r="D756" t="s">
        <v>28</v>
      </c>
      <c r="E756">
        <v>81</v>
      </c>
      <c r="F756">
        <v>0.63</v>
      </c>
    </row>
    <row r="757" spans="1:12">
      <c r="A757" s="8">
        <v>42094</v>
      </c>
      <c r="B757" t="s">
        <v>33</v>
      </c>
      <c r="C757">
        <v>4</v>
      </c>
      <c r="D757" t="s">
        <v>20</v>
      </c>
      <c r="F757">
        <v>0.21</v>
      </c>
      <c r="J757">
        <f>SUM(17,29,38)</f>
        <v>84</v>
      </c>
      <c r="K757">
        <v>3</v>
      </c>
      <c r="L757">
        <v>38</v>
      </c>
    </row>
    <row r="758" spans="1:12">
      <c r="A758" s="8">
        <v>42094</v>
      </c>
      <c r="B758" t="s">
        <v>33</v>
      </c>
      <c r="C758">
        <v>4</v>
      </c>
      <c r="D758" t="s">
        <v>20</v>
      </c>
      <c r="F758">
        <v>0.69</v>
      </c>
      <c r="J758">
        <f>SUM(27,54,56,76)</f>
        <v>213</v>
      </c>
      <c r="K758">
        <v>4</v>
      </c>
      <c r="L758">
        <v>76</v>
      </c>
    </row>
    <row r="759" spans="1:12">
      <c r="A759" s="8">
        <v>42094</v>
      </c>
      <c r="B759" t="s">
        <v>33</v>
      </c>
      <c r="C759">
        <v>4</v>
      </c>
      <c r="D759" t="s">
        <v>20</v>
      </c>
      <c r="F759">
        <v>0.56999999999999995</v>
      </c>
      <c r="J759">
        <f>SUM(38,63,67,90)</f>
        <v>258</v>
      </c>
      <c r="K759">
        <v>4</v>
      </c>
      <c r="L759">
        <v>90</v>
      </c>
    </row>
    <row r="760" spans="1:12">
      <c r="A760" s="8">
        <v>42094</v>
      </c>
      <c r="B760" t="s">
        <v>33</v>
      </c>
      <c r="C760">
        <v>4</v>
      </c>
      <c r="D760" t="s">
        <v>20</v>
      </c>
      <c r="F760">
        <v>1.1499999999999999</v>
      </c>
      <c r="J760">
        <f>SUM(39,71,70,77,106,123)</f>
        <v>486</v>
      </c>
      <c r="K760">
        <v>6</v>
      </c>
      <c r="L760">
        <v>123</v>
      </c>
    </row>
    <row r="761" spans="1:12">
      <c r="A761" s="8">
        <v>42094</v>
      </c>
      <c r="B761" t="s">
        <v>33</v>
      </c>
      <c r="C761">
        <v>4</v>
      </c>
      <c r="D761" t="s">
        <v>28</v>
      </c>
      <c r="E761">
        <v>85</v>
      </c>
      <c r="F761">
        <v>1.0900000000000001</v>
      </c>
    </row>
    <row r="762" spans="1:12">
      <c r="A762" s="8">
        <v>42094</v>
      </c>
      <c r="B762" t="s">
        <v>33</v>
      </c>
      <c r="C762">
        <v>4</v>
      </c>
      <c r="D762" t="s">
        <v>28</v>
      </c>
      <c r="E762">
        <v>116</v>
      </c>
      <c r="F762">
        <v>1.27</v>
      </c>
    </row>
    <row r="763" spans="1:12">
      <c r="A763" s="8">
        <v>42094</v>
      </c>
      <c r="B763" t="s">
        <v>33</v>
      </c>
      <c r="C763">
        <v>4</v>
      </c>
      <c r="D763" t="s">
        <v>28</v>
      </c>
      <c r="E763">
        <v>47</v>
      </c>
      <c r="F763">
        <v>1.02</v>
      </c>
    </row>
    <row r="764" spans="1:12">
      <c r="A764" s="8">
        <v>42094</v>
      </c>
      <c r="B764" t="s">
        <v>33</v>
      </c>
      <c r="C764">
        <v>4</v>
      </c>
      <c r="D764" t="s">
        <v>28</v>
      </c>
      <c r="E764">
        <v>102</v>
      </c>
      <c r="F764">
        <v>1.07</v>
      </c>
    </row>
    <row r="765" spans="1:12">
      <c r="A765" s="8">
        <v>42094</v>
      </c>
      <c r="B765" t="s">
        <v>33</v>
      </c>
      <c r="C765">
        <v>4</v>
      </c>
      <c r="D765" t="s">
        <v>28</v>
      </c>
      <c r="E765">
        <v>88</v>
      </c>
      <c r="F765">
        <v>1.07</v>
      </c>
    </row>
  </sheetData>
  <mergeCells count="2">
    <mergeCell ref="A1:O1"/>
    <mergeCell ref="A2:O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Childers</dc:creator>
  <cp:lastModifiedBy>Daniel Childers</cp:lastModifiedBy>
  <dcterms:created xsi:type="dcterms:W3CDTF">2015-06-18T19:40:23Z</dcterms:created>
  <dcterms:modified xsi:type="dcterms:W3CDTF">2015-06-23T20:54:05Z</dcterms:modified>
</cp:coreProperties>
</file>