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020" yWindow="0" windowWidth="40760" windowHeight="26620" tabRatio="500"/>
  </bookViews>
  <sheets>
    <sheet name="Plant Measurements" sheetId="1" r:id="rId1"/>
  </sheets>
  <definedNames>
    <definedName name="_xlnm._FilterDatabase" localSheetId="0" hidden="1">'Plant Measurements'!$A$3:$O$689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87" i="1" l="1"/>
  <c r="J986" i="1"/>
  <c r="J984" i="1"/>
  <c r="J982" i="1"/>
  <c r="J971" i="1"/>
  <c r="J967" i="1"/>
  <c r="J964" i="1"/>
  <c r="J956" i="1"/>
  <c r="J955" i="1"/>
  <c r="J954" i="1"/>
  <c r="J951" i="1"/>
  <c r="J950" i="1"/>
  <c r="J949" i="1"/>
  <c r="J943" i="1"/>
  <c r="J942" i="1"/>
  <c r="J941" i="1"/>
  <c r="J939" i="1"/>
  <c r="J938" i="1"/>
  <c r="J937" i="1"/>
  <c r="J936" i="1"/>
  <c r="J935" i="1"/>
  <c r="J934" i="1"/>
  <c r="J933" i="1"/>
  <c r="J932" i="1"/>
  <c r="J931" i="1"/>
  <c r="J927" i="1"/>
  <c r="J926" i="1"/>
  <c r="J925" i="1"/>
  <c r="J924" i="1"/>
  <c r="J923" i="1"/>
  <c r="J922" i="1"/>
  <c r="J921" i="1"/>
  <c r="J919" i="1"/>
  <c r="J918" i="1"/>
  <c r="J917" i="1"/>
  <c r="J915" i="1"/>
  <c r="J914" i="1"/>
  <c r="J913" i="1"/>
  <c r="J912" i="1"/>
  <c r="J911" i="1"/>
  <c r="J909" i="1"/>
  <c r="J908" i="1"/>
  <c r="J907" i="1"/>
  <c r="J906" i="1"/>
  <c r="J905" i="1"/>
  <c r="J903" i="1"/>
  <c r="J900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37" i="1"/>
  <c r="J831" i="1"/>
  <c r="J830" i="1"/>
  <c r="J829" i="1"/>
  <c r="J827" i="1"/>
  <c r="J826" i="1"/>
  <c r="J825" i="1"/>
  <c r="J820" i="1"/>
  <c r="J819" i="1"/>
  <c r="J818" i="1"/>
  <c r="J817" i="1"/>
  <c r="J816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791" i="1"/>
  <c r="J785" i="1"/>
  <c r="J733" i="1"/>
  <c r="J671" i="1"/>
  <c r="J670" i="1"/>
  <c r="J669" i="1"/>
  <c r="J668" i="1"/>
  <c r="J666" i="1"/>
  <c r="J665" i="1"/>
  <c r="J664" i="1"/>
  <c r="J663" i="1"/>
  <c r="J662" i="1"/>
  <c r="J661" i="1"/>
  <c r="J660" i="1"/>
  <c r="J659" i="1"/>
  <c r="J657" i="1"/>
  <c r="J656" i="1"/>
  <c r="J654" i="1"/>
  <c r="J651" i="1"/>
  <c r="J650" i="1"/>
  <c r="J648" i="1"/>
  <c r="J643" i="1"/>
  <c r="J641" i="1"/>
  <c r="J633" i="1"/>
  <c r="J632" i="1"/>
  <c r="J631" i="1"/>
  <c r="J630" i="1"/>
  <c r="J629" i="1"/>
  <c r="J628" i="1"/>
  <c r="J627" i="1"/>
  <c r="J626" i="1"/>
  <c r="J625" i="1"/>
  <c r="J623" i="1"/>
  <c r="J622" i="1"/>
  <c r="J619" i="1"/>
  <c r="J618" i="1"/>
  <c r="J615" i="1"/>
  <c r="J612" i="1"/>
  <c r="J611" i="1"/>
  <c r="J610" i="1"/>
  <c r="J609" i="1"/>
  <c r="J608" i="1"/>
  <c r="J607" i="1"/>
  <c r="J606" i="1"/>
  <c r="J605" i="1"/>
  <c r="J604" i="1"/>
  <c r="J603" i="1"/>
  <c r="J602" i="1"/>
  <c r="J600" i="1"/>
  <c r="J601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8" i="1"/>
  <c r="J577" i="1"/>
  <c r="J576" i="1"/>
  <c r="J575" i="1"/>
  <c r="J573" i="1"/>
  <c r="J572" i="1"/>
  <c r="J571" i="1"/>
  <c r="J570" i="1"/>
  <c r="J569" i="1"/>
  <c r="J568" i="1"/>
  <c r="J556" i="1"/>
  <c r="J553" i="1"/>
  <c r="J552" i="1"/>
  <c r="J551" i="1"/>
  <c r="J548" i="1"/>
  <c r="J547" i="1"/>
  <c r="J546" i="1"/>
  <c r="J545" i="1"/>
  <c r="J544" i="1"/>
  <c r="J543" i="1"/>
  <c r="J518" i="1"/>
  <c r="J517" i="1"/>
  <c r="J516" i="1"/>
  <c r="J515" i="1"/>
  <c r="J514" i="1"/>
  <c r="J513" i="1"/>
  <c r="J511" i="1"/>
  <c r="J510" i="1"/>
  <c r="J509" i="1"/>
  <c r="J508" i="1"/>
  <c r="J507" i="1"/>
  <c r="J506" i="1"/>
  <c r="J504" i="1"/>
  <c r="J503" i="1"/>
  <c r="J502" i="1"/>
  <c r="J501" i="1"/>
  <c r="J500" i="1"/>
  <c r="J499" i="1"/>
  <c r="J498" i="1"/>
  <c r="J497" i="1"/>
  <c r="J496" i="1"/>
  <c r="J492" i="1"/>
  <c r="J490" i="1"/>
  <c r="J489" i="1"/>
  <c r="J486" i="1"/>
  <c r="J485" i="1"/>
  <c r="J484" i="1"/>
  <c r="J483" i="1"/>
  <c r="J480" i="1"/>
  <c r="J479" i="1"/>
  <c r="J477" i="1"/>
  <c r="J476" i="1"/>
  <c r="J475" i="1"/>
  <c r="J474" i="1"/>
  <c r="J473" i="1"/>
  <c r="J472" i="1"/>
  <c r="J471" i="1"/>
  <c r="J469" i="1"/>
  <c r="J463" i="1"/>
  <c r="J453" i="1"/>
  <c r="J447" i="1"/>
  <c r="J446" i="1"/>
  <c r="J445" i="1"/>
  <c r="J444" i="1"/>
  <c r="J434" i="1"/>
  <c r="J432" i="1"/>
  <c r="J431" i="1"/>
  <c r="J430" i="1"/>
  <c r="J419" i="1"/>
  <c r="J418" i="1"/>
  <c r="J417" i="1"/>
  <c r="J416" i="1"/>
  <c r="J415" i="1"/>
  <c r="J414" i="1"/>
  <c r="J413" i="1"/>
  <c r="J411" i="1"/>
  <c r="J397" i="1"/>
  <c r="J391" i="1"/>
  <c r="J390" i="1"/>
  <c r="J389" i="1"/>
  <c r="J388" i="1"/>
  <c r="J387" i="1"/>
  <c r="J386" i="1"/>
  <c r="J385" i="1"/>
  <c r="J384" i="1"/>
  <c r="J383" i="1"/>
  <c r="J382" i="1"/>
  <c r="J276" i="1"/>
  <c r="J252" i="1"/>
  <c r="J251" i="1"/>
  <c r="J231" i="1"/>
  <c r="J225" i="1"/>
  <c r="J221" i="1"/>
  <c r="J210" i="1"/>
  <c r="J206" i="1"/>
  <c r="J205" i="1"/>
  <c r="J204" i="1"/>
  <c r="J193" i="1"/>
  <c r="J189" i="1"/>
  <c r="J185" i="1"/>
  <c r="J184" i="1"/>
  <c r="J180" i="1"/>
  <c r="J178" i="1"/>
  <c r="J175" i="1"/>
  <c r="J172" i="1"/>
  <c r="J170" i="1"/>
  <c r="J169" i="1"/>
  <c r="J166" i="1"/>
  <c r="J149" i="1"/>
  <c r="J141" i="1"/>
  <c r="J137" i="1"/>
  <c r="J135" i="1"/>
  <c r="J130" i="1"/>
  <c r="J129" i="1"/>
  <c r="J125" i="1"/>
  <c r="J122" i="1"/>
  <c r="J120" i="1"/>
  <c r="J119" i="1"/>
  <c r="J111" i="1"/>
  <c r="J110" i="1"/>
  <c r="J108" i="1"/>
  <c r="J104" i="1"/>
  <c r="J102" i="1"/>
  <c r="J99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4" i="1"/>
  <c r="J73" i="1"/>
  <c r="J72" i="1"/>
  <c r="J69" i="1"/>
  <c r="J68" i="1"/>
  <c r="J65" i="1"/>
  <c r="J64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<sst xmlns="http://schemas.openxmlformats.org/spreadsheetml/2006/main" count="1988" uniqueCount="37">
  <si>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</si>
  <si>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</si>
  <si>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</si>
  <si>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</si>
  <si>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</si>
  <si>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</si>
  <si>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</si>
  <si>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</si>
  <si>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</si>
  <si>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</si>
  <si>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</si>
  <si>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</si>
  <si>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</si>
  <si>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</si>
  <si>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</si>
  <si>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Calculated Biomass (g)</t>
  </si>
  <si>
    <t xml:space="preserve">Calculated Volume (if necessary) cm^3 </t>
  </si>
  <si>
    <t>data book</t>
  </si>
  <si>
    <t>Data book entry order</t>
  </si>
  <si>
    <t>T. latifolia</t>
  </si>
  <si>
    <t>S. californicus</t>
  </si>
  <si>
    <t>T. domingensis</t>
  </si>
  <si>
    <t>S. acutus or S. tabernaemontani</t>
  </si>
  <si>
    <t>S. americanus</t>
  </si>
  <si>
    <t>M-5</t>
  </si>
  <si>
    <t>M-4-N</t>
  </si>
  <si>
    <t>M-4-C</t>
  </si>
  <si>
    <t>M-3</t>
  </si>
  <si>
    <t>C-2</t>
  </si>
  <si>
    <t>Measured 50% of stems chosen randomly for quad 34.  Total stems = 92+117=209</t>
  </si>
  <si>
    <t>Airboat trail- Human thatching</t>
  </si>
  <si>
    <t>M-1-N</t>
  </si>
  <si>
    <t>C-1</t>
  </si>
  <si>
    <t xml:space="preserve"> T. latifolia</t>
  </si>
  <si>
    <t>M-2</t>
  </si>
  <si>
    <t>M-1-E</t>
  </si>
  <si>
    <t>M-1-W?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</si>
</sst>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2" borderId="0" xfId="395"/>
    <xf numFmtId="0" fontId="7" fillId="0" borderId="0" xfId="418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261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4"/>
  <sheetViews>
    <sheetView tabSelected="1" workbookViewId="0">
      <pane ySplit="3" topLeftCell="A4" activePane="bottomLeft" state="frozen"/>
      <selection pane="bottomLeft" activeCell="M3" sqref="A1:P1048576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9.83203125" style="5" bestFit="1" customWidth="1"/>
    <col min="5" max="5" width="15.1640625" style="11" customWidth="1"/>
    <col min="6" max="6" width="10.83203125" style="11" customWidth="1"/>
    <col min="7" max="9" width="10.83203125" customWidth="1"/>
    <col min="13" max="16" width="18.1640625" customWidth="1"/>
    <col min="17" max="17" width="12.83203125" customWidth="1"/>
  </cols>
  <sheetData>
    <row r="1" spans="1:17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2"/>
      <c r="Q1" s="9"/>
    </row>
    <row r="2" spans="1:17">
      <c r="A2" s="20" t="s">
        <v>14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3"/>
      <c r="Q2" s="10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6" t="s">
        <v>1</v>
      </c>
      <c r="F3" s="16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16</v>
      </c>
      <c r="O3" s="1" t="s">
        <v>15</v>
      </c>
      <c r="P3" s="1" t="s">
        <v>17</v>
      </c>
      <c r="Q3" s="1" t="s">
        <v>18</v>
      </c>
    </row>
    <row r="4" spans="1:17">
      <c r="A4" s="2">
        <v>41418</v>
      </c>
      <c r="B4" s="3" t="s">
        <v>26</v>
      </c>
      <c r="C4" s="3">
        <v>52</v>
      </c>
      <c r="D4" s="5" t="s">
        <v>19</v>
      </c>
      <c r="F4" s="11">
        <v>3.29</v>
      </c>
      <c r="J4">
        <f>90+109+150+169+213+238</f>
        <v>969</v>
      </c>
      <c r="K4">
        <v>6</v>
      </c>
      <c r="L4">
        <v>238</v>
      </c>
      <c r="Q4" s="14"/>
    </row>
    <row r="5" spans="1:17">
      <c r="A5" s="2">
        <v>41418</v>
      </c>
      <c r="B5" s="3" t="s">
        <v>26</v>
      </c>
      <c r="C5" s="3">
        <v>52</v>
      </c>
      <c r="D5" s="5" t="s">
        <v>19</v>
      </c>
      <c r="F5" s="11">
        <v>4.21</v>
      </c>
      <c r="J5">
        <f>86+114+134+206+212+277+278+300</f>
        <v>1607</v>
      </c>
      <c r="K5">
        <v>8</v>
      </c>
      <c r="L5">
        <v>300</v>
      </c>
      <c r="Q5" s="14"/>
    </row>
    <row r="6" spans="1:17">
      <c r="A6" s="2">
        <v>41418</v>
      </c>
      <c r="B6" s="3" t="s">
        <v>26</v>
      </c>
      <c r="C6" s="3">
        <v>52</v>
      </c>
      <c r="D6" s="5" t="s">
        <v>19</v>
      </c>
      <c r="F6" s="11">
        <v>4.2300000000000004</v>
      </c>
      <c r="J6">
        <f>223+95+141+162+186+218+246+261+272</f>
        <v>1804</v>
      </c>
      <c r="K6">
        <v>9</v>
      </c>
      <c r="L6">
        <v>272</v>
      </c>
      <c r="Q6" s="14"/>
    </row>
    <row r="7" spans="1:17">
      <c r="A7" s="2">
        <v>41418</v>
      </c>
      <c r="B7" s="3" t="s">
        <v>26</v>
      </c>
      <c r="C7" s="3">
        <v>52</v>
      </c>
      <c r="D7" s="5" t="s">
        <v>19</v>
      </c>
      <c r="F7" s="11">
        <v>2.74</v>
      </c>
      <c r="J7">
        <f>91+156+133+144+145+191+263</f>
        <v>1123</v>
      </c>
      <c r="K7">
        <v>7</v>
      </c>
      <c r="L7">
        <v>263</v>
      </c>
      <c r="Q7" s="14"/>
    </row>
    <row r="8" spans="1:17">
      <c r="A8" s="2">
        <v>41418</v>
      </c>
      <c r="B8" s="3" t="s">
        <v>26</v>
      </c>
      <c r="C8" s="3">
        <v>52</v>
      </c>
      <c r="D8" s="5" t="s">
        <v>19</v>
      </c>
      <c r="F8" s="11">
        <v>4.9000000000000004</v>
      </c>
      <c r="J8">
        <f>86+100+207+180+183+296+239+261+241+288+295</f>
        <v>2376</v>
      </c>
      <c r="K8">
        <v>11</v>
      </c>
      <c r="L8">
        <v>296</v>
      </c>
      <c r="Q8" s="14"/>
    </row>
    <row r="9" spans="1:17">
      <c r="A9" s="2">
        <v>41418</v>
      </c>
      <c r="B9" s="3" t="s">
        <v>26</v>
      </c>
      <c r="C9" s="3">
        <v>52</v>
      </c>
      <c r="D9" s="5" t="s">
        <v>19</v>
      </c>
      <c r="F9" s="11">
        <v>4.17</v>
      </c>
      <c r="J9">
        <f>93+139+134+200+196+235+261+254+271</f>
        <v>1783</v>
      </c>
      <c r="K9">
        <v>9</v>
      </c>
      <c r="L9">
        <v>271</v>
      </c>
      <c r="Q9" s="14"/>
    </row>
    <row r="10" spans="1:17">
      <c r="A10" s="2">
        <v>41418</v>
      </c>
      <c r="B10" s="3" t="s">
        <v>26</v>
      </c>
      <c r="C10" s="3">
        <v>33</v>
      </c>
      <c r="D10" s="5" t="s">
        <v>19</v>
      </c>
      <c r="F10" s="11">
        <v>3.39</v>
      </c>
      <c r="J10">
        <f>94+142+149+225+247+279+293+315</f>
        <v>1744</v>
      </c>
      <c r="K10">
        <v>8</v>
      </c>
      <c r="L10">
        <v>315</v>
      </c>
      <c r="Q10" s="14"/>
    </row>
    <row r="11" spans="1:17">
      <c r="A11" s="2">
        <v>41418</v>
      </c>
      <c r="B11" s="3" t="s">
        <v>26</v>
      </c>
      <c r="C11" s="3">
        <v>33</v>
      </c>
      <c r="D11" s="5" t="s">
        <v>19</v>
      </c>
      <c r="F11" s="11">
        <v>3.8</v>
      </c>
      <c r="J11">
        <f>151+185+232+276+252+294+286</f>
        <v>1676</v>
      </c>
      <c r="K11">
        <v>7</v>
      </c>
      <c r="L11">
        <v>294</v>
      </c>
      <c r="Q11" s="14"/>
    </row>
    <row r="12" spans="1:17">
      <c r="A12" s="2">
        <v>41418</v>
      </c>
      <c r="B12" s="3" t="s">
        <v>26</v>
      </c>
      <c r="C12" s="3">
        <v>33</v>
      </c>
      <c r="D12" s="5" t="s">
        <v>19</v>
      </c>
      <c r="F12" s="11">
        <v>2.35</v>
      </c>
      <c r="J12">
        <f>139+178+174+187+221+233</f>
        <v>1132</v>
      </c>
      <c r="K12">
        <v>6</v>
      </c>
      <c r="L12">
        <v>233</v>
      </c>
      <c r="Q12" s="14"/>
    </row>
    <row r="13" spans="1:17">
      <c r="A13" s="2">
        <v>41418</v>
      </c>
      <c r="B13" s="3" t="s">
        <v>26</v>
      </c>
      <c r="C13" s="3">
        <v>33</v>
      </c>
      <c r="D13" s="5" t="s">
        <v>19</v>
      </c>
      <c r="F13" s="11">
        <v>2.4300000000000002</v>
      </c>
      <c r="J13">
        <f>102+119+169+232+256+281+302</f>
        <v>1461</v>
      </c>
      <c r="K13">
        <v>7</v>
      </c>
      <c r="L13">
        <v>302</v>
      </c>
      <c r="Q13" s="14"/>
    </row>
    <row r="14" spans="1:17">
      <c r="A14" s="2">
        <v>41418</v>
      </c>
      <c r="B14" s="3" t="s">
        <v>26</v>
      </c>
      <c r="C14" s="3">
        <v>33</v>
      </c>
      <c r="D14" s="5" t="s">
        <v>19</v>
      </c>
      <c r="F14" s="11">
        <v>2.2400000000000002</v>
      </c>
      <c r="J14">
        <f>123+182+207+251+262+283</f>
        <v>1308</v>
      </c>
      <c r="K14">
        <v>6</v>
      </c>
      <c r="L14">
        <v>283</v>
      </c>
      <c r="Q14" s="14"/>
    </row>
    <row r="15" spans="1:17">
      <c r="A15" s="2">
        <v>41418</v>
      </c>
      <c r="B15" s="3" t="s">
        <v>26</v>
      </c>
      <c r="C15" s="3">
        <v>33</v>
      </c>
      <c r="D15" s="5" t="s">
        <v>19</v>
      </c>
      <c r="F15" s="11">
        <v>1.51</v>
      </c>
      <c r="J15">
        <f>108+271+287+349+237</f>
        <v>1252</v>
      </c>
      <c r="K15">
        <v>5</v>
      </c>
      <c r="L15">
        <v>349</v>
      </c>
      <c r="Q15" s="14"/>
    </row>
    <row r="16" spans="1:17">
      <c r="A16" s="2">
        <v>41418</v>
      </c>
      <c r="B16" s="3" t="s">
        <v>26</v>
      </c>
      <c r="C16" s="3">
        <v>33</v>
      </c>
      <c r="D16" s="5" t="s">
        <v>19</v>
      </c>
      <c r="F16" s="11">
        <v>1.56</v>
      </c>
      <c r="J16">
        <f>153+204+207+246+268</f>
        <v>1078</v>
      </c>
      <c r="K16">
        <v>5</v>
      </c>
      <c r="L16">
        <v>268</v>
      </c>
      <c r="Q16" s="14"/>
    </row>
    <row r="17" spans="1:17">
      <c r="A17" s="2">
        <v>41418</v>
      </c>
      <c r="B17" s="3" t="s">
        <v>26</v>
      </c>
      <c r="C17" s="3">
        <v>33</v>
      </c>
      <c r="D17" s="5" t="s">
        <v>19</v>
      </c>
      <c r="F17" s="11">
        <v>1.54</v>
      </c>
      <c r="J17">
        <f>162+190+242+246+278</f>
        <v>1118</v>
      </c>
      <c r="K17">
        <v>5</v>
      </c>
      <c r="L17">
        <v>278</v>
      </c>
      <c r="Q17" s="14"/>
    </row>
    <row r="18" spans="1:17">
      <c r="A18" s="2">
        <v>41418</v>
      </c>
      <c r="B18" s="3" t="s">
        <v>26</v>
      </c>
      <c r="C18" s="3">
        <v>33</v>
      </c>
      <c r="D18" s="5" t="s">
        <v>19</v>
      </c>
      <c r="F18" s="11">
        <v>1.87</v>
      </c>
      <c r="J18">
        <f>130+197+190+246+277+298+327</f>
        <v>1665</v>
      </c>
      <c r="K18">
        <v>7</v>
      </c>
      <c r="L18">
        <v>327</v>
      </c>
      <c r="Q18" s="14"/>
    </row>
    <row r="19" spans="1:17">
      <c r="A19" s="2">
        <v>41418</v>
      </c>
      <c r="B19" s="3" t="s">
        <v>26</v>
      </c>
      <c r="C19" s="3">
        <v>33</v>
      </c>
      <c r="D19" s="5" t="s">
        <v>19</v>
      </c>
      <c r="F19" s="11">
        <v>2.9</v>
      </c>
      <c r="J19">
        <f>104+117+177+265+337+369+398</f>
        <v>1767</v>
      </c>
      <c r="K19">
        <v>7</v>
      </c>
      <c r="L19">
        <v>398</v>
      </c>
      <c r="Q19" s="14"/>
    </row>
    <row r="20" spans="1:17">
      <c r="A20" s="2">
        <v>41418</v>
      </c>
      <c r="B20" s="3" t="s">
        <v>26</v>
      </c>
      <c r="C20" s="3">
        <v>33</v>
      </c>
      <c r="D20" s="5" t="s">
        <v>19</v>
      </c>
      <c r="F20" s="11">
        <v>1.89</v>
      </c>
      <c r="J20">
        <f>123+171+200+252+267+300+321</f>
        <v>1634</v>
      </c>
      <c r="K20">
        <v>7</v>
      </c>
      <c r="L20">
        <v>321</v>
      </c>
      <c r="Q20" s="14"/>
    </row>
    <row r="21" spans="1:17">
      <c r="A21" s="2">
        <v>41418</v>
      </c>
      <c r="B21" s="3" t="s">
        <v>26</v>
      </c>
      <c r="C21" s="3">
        <v>33</v>
      </c>
      <c r="D21" s="5" t="s">
        <v>19</v>
      </c>
      <c r="F21" s="11">
        <v>3.53</v>
      </c>
      <c r="J21">
        <f>128+188+240+288+293+328+341+347</f>
        <v>2153</v>
      </c>
      <c r="K21">
        <v>8</v>
      </c>
      <c r="L21">
        <v>347</v>
      </c>
      <c r="Q21" s="14"/>
    </row>
    <row r="22" spans="1:17">
      <c r="A22" s="2">
        <v>41418</v>
      </c>
      <c r="B22" s="3" t="s">
        <v>26</v>
      </c>
      <c r="C22" s="3">
        <v>23</v>
      </c>
      <c r="D22" s="5" t="s">
        <v>19</v>
      </c>
      <c r="F22" s="11">
        <v>5.77</v>
      </c>
      <c r="J22">
        <f>179+227+269+291+310+331+335+127</f>
        <v>2069</v>
      </c>
      <c r="K22">
        <v>8</v>
      </c>
      <c r="L22">
        <v>335</v>
      </c>
      <c r="Q22" s="14"/>
    </row>
    <row r="23" spans="1:17">
      <c r="A23" s="2">
        <v>41418</v>
      </c>
      <c r="B23" s="3" t="s">
        <v>26</v>
      </c>
      <c r="C23" s="3">
        <v>23</v>
      </c>
      <c r="D23" s="5" t="s">
        <v>19</v>
      </c>
      <c r="F23" s="11">
        <v>1.91</v>
      </c>
      <c r="J23">
        <f>121+148+202+205+235+243</f>
        <v>1154</v>
      </c>
      <c r="K23">
        <v>6</v>
      </c>
      <c r="L23">
        <v>243</v>
      </c>
      <c r="Q23" s="14"/>
    </row>
    <row r="24" spans="1:17">
      <c r="A24" s="2">
        <v>41418</v>
      </c>
      <c r="B24" s="3" t="s">
        <v>26</v>
      </c>
      <c r="C24" s="3">
        <v>23</v>
      </c>
      <c r="D24" s="5" t="s">
        <v>19</v>
      </c>
      <c r="F24" s="11">
        <v>2.09</v>
      </c>
      <c r="J24">
        <f>122+135+173+195</f>
        <v>625</v>
      </c>
      <c r="K24">
        <v>4</v>
      </c>
      <c r="L24">
        <v>195</v>
      </c>
      <c r="Q24" s="14"/>
    </row>
    <row r="25" spans="1:17">
      <c r="A25" s="2">
        <v>41418</v>
      </c>
      <c r="B25" s="3" t="s">
        <v>26</v>
      </c>
      <c r="C25" s="3">
        <v>23</v>
      </c>
      <c r="D25" s="5" t="s">
        <v>19</v>
      </c>
      <c r="F25" s="11">
        <v>2.85</v>
      </c>
      <c r="J25">
        <f>124+162+189+214+236+247+267</f>
        <v>1439</v>
      </c>
      <c r="K25">
        <v>7</v>
      </c>
      <c r="L25">
        <v>267</v>
      </c>
      <c r="Q25" s="14"/>
    </row>
    <row r="26" spans="1:17">
      <c r="A26" s="2">
        <v>41418</v>
      </c>
      <c r="B26" s="3" t="s">
        <v>26</v>
      </c>
      <c r="C26" s="3">
        <v>23</v>
      </c>
      <c r="D26" s="5" t="s">
        <v>19</v>
      </c>
      <c r="F26" s="11">
        <v>1.68</v>
      </c>
      <c r="J26">
        <f>103+169+169+194+223+228</f>
        <v>1086</v>
      </c>
      <c r="K26">
        <v>6</v>
      </c>
      <c r="L26">
        <v>228</v>
      </c>
      <c r="Q26" s="14"/>
    </row>
    <row r="27" spans="1:17">
      <c r="A27" s="2">
        <v>41418</v>
      </c>
      <c r="B27" s="3" t="s">
        <v>26</v>
      </c>
      <c r="C27" s="3">
        <v>23</v>
      </c>
      <c r="D27" s="5" t="s">
        <v>19</v>
      </c>
      <c r="F27" s="11">
        <v>1.68</v>
      </c>
      <c r="J27">
        <f>103+113+153+163+221+245+270</f>
        <v>1268</v>
      </c>
      <c r="K27">
        <v>7</v>
      </c>
      <c r="L27">
        <v>270</v>
      </c>
      <c r="Q27" s="14"/>
    </row>
    <row r="28" spans="1:17">
      <c r="A28" s="2">
        <v>41418</v>
      </c>
      <c r="B28" s="3" t="s">
        <v>26</v>
      </c>
      <c r="C28" s="3">
        <v>23</v>
      </c>
      <c r="D28" s="5" t="s">
        <v>19</v>
      </c>
      <c r="F28" s="11">
        <v>3.11</v>
      </c>
      <c r="J28">
        <f>83+141+184+194+221+223+242+249</f>
        <v>1537</v>
      </c>
      <c r="K28">
        <v>8</v>
      </c>
      <c r="L28">
        <v>249</v>
      </c>
      <c r="Q28" s="14"/>
    </row>
    <row r="29" spans="1:17">
      <c r="A29" s="2">
        <v>41418</v>
      </c>
      <c r="B29" s="3" t="s">
        <v>26</v>
      </c>
      <c r="C29" s="3">
        <v>23</v>
      </c>
      <c r="D29" s="5" t="s">
        <v>19</v>
      </c>
      <c r="F29" s="11">
        <v>4.2699999999999996</v>
      </c>
      <c r="J29">
        <f>133+170+167+184+183+183+224+263+297+316</f>
        <v>2120</v>
      </c>
      <c r="K29">
        <v>10</v>
      </c>
      <c r="L29">
        <v>316</v>
      </c>
      <c r="Q29" s="14"/>
    </row>
    <row r="30" spans="1:17">
      <c r="A30" s="2">
        <v>41418</v>
      </c>
      <c r="B30" s="3" t="s">
        <v>26</v>
      </c>
      <c r="C30" s="3">
        <v>23</v>
      </c>
      <c r="D30" s="5" t="s">
        <v>19</v>
      </c>
      <c r="F30" s="11">
        <v>4.1500000000000004</v>
      </c>
      <c r="J30">
        <f>132+176+213+234+244+252+255</f>
        <v>1506</v>
      </c>
      <c r="K30">
        <v>7</v>
      </c>
      <c r="L30">
        <v>255</v>
      </c>
      <c r="Q30" s="14"/>
    </row>
    <row r="31" spans="1:17">
      <c r="A31" s="2">
        <v>41418</v>
      </c>
      <c r="B31" s="3" t="s">
        <v>26</v>
      </c>
      <c r="C31" s="3">
        <v>23</v>
      </c>
      <c r="D31" s="5" t="s">
        <v>19</v>
      </c>
      <c r="F31" s="11">
        <v>4.0599999999999996</v>
      </c>
      <c r="J31">
        <f>151+192+230+229+252+251+271+273+282+287</f>
        <v>2418</v>
      </c>
      <c r="K31">
        <v>10</v>
      </c>
      <c r="L31">
        <v>287</v>
      </c>
      <c r="Q31" s="14"/>
    </row>
    <row r="32" spans="1:17">
      <c r="A32" s="2">
        <v>41418</v>
      </c>
      <c r="B32" s="3" t="s">
        <v>26</v>
      </c>
      <c r="C32" s="3">
        <v>23</v>
      </c>
      <c r="D32" s="5" t="s">
        <v>19</v>
      </c>
      <c r="F32" s="11">
        <v>2.92</v>
      </c>
      <c r="J32">
        <f>110+164+198+221+237+243+189+207</f>
        <v>1569</v>
      </c>
      <c r="K32">
        <v>8</v>
      </c>
      <c r="L32">
        <v>243</v>
      </c>
      <c r="Q32" s="14"/>
    </row>
    <row r="33" spans="1:17">
      <c r="A33" s="2">
        <v>41418</v>
      </c>
      <c r="B33" s="3" t="s">
        <v>26</v>
      </c>
      <c r="C33" s="3">
        <v>23</v>
      </c>
      <c r="D33" s="5" t="s">
        <v>19</v>
      </c>
      <c r="F33" s="11">
        <v>1.68</v>
      </c>
      <c r="J33">
        <f>80+109+159+171+210</f>
        <v>729</v>
      </c>
      <c r="K33">
        <v>5</v>
      </c>
      <c r="L33">
        <v>210</v>
      </c>
      <c r="Q33" s="14"/>
    </row>
    <row r="34" spans="1:17">
      <c r="A34" s="2">
        <v>41418</v>
      </c>
      <c r="B34" s="3" t="s">
        <v>26</v>
      </c>
      <c r="C34" s="3">
        <v>23</v>
      </c>
      <c r="D34" s="5" t="s">
        <v>19</v>
      </c>
      <c r="F34" s="11">
        <v>1.04</v>
      </c>
      <c r="J34">
        <f>36+76+71+77</f>
        <v>260</v>
      </c>
      <c r="K34">
        <v>4</v>
      </c>
      <c r="L34">
        <v>77</v>
      </c>
      <c r="Q34" s="14"/>
    </row>
    <row r="35" spans="1:17">
      <c r="A35" s="2">
        <v>41418</v>
      </c>
      <c r="B35" s="3" t="s">
        <v>26</v>
      </c>
      <c r="C35" s="3">
        <v>23</v>
      </c>
      <c r="D35" s="5" t="s">
        <v>19</v>
      </c>
      <c r="F35" s="11">
        <v>1.54</v>
      </c>
      <c r="J35">
        <f>73+119+143+153+169</f>
        <v>657</v>
      </c>
      <c r="K35">
        <v>5</v>
      </c>
      <c r="L35">
        <v>169</v>
      </c>
      <c r="Q35" s="14"/>
    </row>
    <row r="36" spans="1:17">
      <c r="A36" s="2">
        <v>41418</v>
      </c>
      <c r="B36" s="3" t="s">
        <v>26</v>
      </c>
      <c r="C36" s="3">
        <v>23</v>
      </c>
      <c r="D36" s="5" t="s">
        <v>19</v>
      </c>
      <c r="F36" s="11">
        <v>5.0999999999999996</v>
      </c>
      <c r="J36">
        <f>127+182+191+208+229+281+320+324+347+355</f>
        <v>2564</v>
      </c>
      <c r="K36">
        <v>10</v>
      </c>
      <c r="L36">
        <v>355</v>
      </c>
      <c r="Q36" s="14"/>
    </row>
    <row r="37" spans="1:17">
      <c r="A37" s="2">
        <v>41418</v>
      </c>
      <c r="B37" s="3" t="s">
        <v>26</v>
      </c>
      <c r="C37" s="3">
        <v>23</v>
      </c>
      <c r="D37" s="5" t="s">
        <v>19</v>
      </c>
      <c r="F37" s="11">
        <v>2.11</v>
      </c>
      <c r="J37">
        <f>112+149+161+207+213</f>
        <v>842</v>
      </c>
      <c r="K37">
        <v>5</v>
      </c>
      <c r="L37">
        <v>213</v>
      </c>
      <c r="Q37" s="14"/>
    </row>
    <row r="38" spans="1:17">
      <c r="A38" s="2">
        <v>41418</v>
      </c>
      <c r="B38" s="3" t="s">
        <v>26</v>
      </c>
      <c r="C38" s="3">
        <v>23</v>
      </c>
      <c r="D38" s="5" t="s">
        <v>19</v>
      </c>
      <c r="F38" s="11">
        <v>1.1499999999999999</v>
      </c>
      <c r="J38">
        <f>73+86+125+149</f>
        <v>433</v>
      </c>
      <c r="K38">
        <v>4</v>
      </c>
      <c r="L38">
        <v>149</v>
      </c>
      <c r="Q38" s="14"/>
    </row>
    <row r="39" spans="1:17">
      <c r="A39" s="2">
        <v>41418</v>
      </c>
      <c r="B39" s="3" t="s">
        <v>26</v>
      </c>
      <c r="C39" s="3">
        <v>10</v>
      </c>
      <c r="D39" s="5" t="s">
        <v>22</v>
      </c>
      <c r="E39" s="11">
        <v>175</v>
      </c>
      <c r="F39" s="11">
        <v>1.37</v>
      </c>
      <c r="Q39" s="14"/>
    </row>
    <row r="40" spans="1:17">
      <c r="A40" s="2">
        <v>41418</v>
      </c>
      <c r="B40" s="3" t="s">
        <v>26</v>
      </c>
      <c r="C40" s="3">
        <v>10</v>
      </c>
      <c r="D40" s="5" t="s">
        <v>22</v>
      </c>
      <c r="E40" s="11">
        <v>314</v>
      </c>
      <c r="F40" s="11">
        <v>2.09</v>
      </c>
      <c r="G40">
        <v>9</v>
      </c>
      <c r="Q40" s="14"/>
    </row>
    <row r="41" spans="1:17">
      <c r="A41" s="2">
        <v>41418</v>
      </c>
      <c r="B41" s="3" t="s">
        <v>26</v>
      </c>
      <c r="C41" s="3">
        <v>10</v>
      </c>
      <c r="D41" s="5" t="s">
        <v>22</v>
      </c>
      <c r="E41" s="11">
        <v>211</v>
      </c>
      <c r="F41" s="11">
        <v>1.0900000000000001</v>
      </c>
      <c r="G41">
        <v>2</v>
      </c>
      <c r="Q41" s="14"/>
    </row>
    <row r="42" spans="1:17">
      <c r="A42" s="2">
        <v>41418</v>
      </c>
      <c r="B42" s="3" t="s">
        <v>26</v>
      </c>
      <c r="C42" s="3">
        <v>10</v>
      </c>
      <c r="D42" s="5" t="s">
        <v>22</v>
      </c>
      <c r="E42" s="11">
        <v>61</v>
      </c>
      <c r="F42" s="11">
        <v>0.75</v>
      </c>
      <c r="Q42" s="14"/>
    </row>
    <row r="43" spans="1:17">
      <c r="A43" s="2">
        <v>41418</v>
      </c>
      <c r="B43" s="3" t="s">
        <v>26</v>
      </c>
      <c r="C43" s="3">
        <v>10</v>
      </c>
      <c r="D43" s="5" t="s">
        <v>22</v>
      </c>
      <c r="E43" s="11">
        <v>192</v>
      </c>
      <c r="F43" s="11">
        <v>1.45</v>
      </c>
      <c r="G43">
        <v>16</v>
      </c>
      <c r="Q43" s="14"/>
    </row>
    <row r="44" spans="1:17">
      <c r="A44" s="2">
        <v>41418</v>
      </c>
      <c r="B44" s="3" t="s">
        <v>26</v>
      </c>
      <c r="C44" s="3">
        <v>10</v>
      </c>
      <c r="D44" s="5" t="s">
        <v>22</v>
      </c>
      <c r="E44" s="11">
        <v>273</v>
      </c>
      <c r="F44" s="11">
        <v>2.0699999999999998</v>
      </c>
      <c r="G44">
        <v>8</v>
      </c>
      <c r="Q44" s="14"/>
    </row>
    <row r="45" spans="1:17">
      <c r="A45" s="2">
        <v>41418</v>
      </c>
      <c r="B45" s="3" t="s">
        <v>26</v>
      </c>
      <c r="C45" s="3">
        <v>10</v>
      </c>
      <c r="D45" s="5" t="s">
        <v>22</v>
      </c>
      <c r="E45" s="11">
        <v>301</v>
      </c>
      <c r="F45" s="11">
        <v>1.59</v>
      </c>
      <c r="Q45" s="14"/>
    </row>
    <row r="46" spans="1:17">
      <c r="A46" s="2">
        <v>41418</v>
      </c>
      <c r="B46" s="3" t="s">
        <v>26</v>
      </c>
      <c r="C46" s="3">
        <v>10</v>
      </c>
      <c r="D46" s="5" t="s">
        <v>22</v>
      </c>
      <c r="E46" s="11">
        <v>301</v>
      </c>
      <c r="F46" s="11">
        <v>1.99</v>
      </c>
      <c r="G46">
        <v>8</v>
      </c>
      <c r="Q46" s="14"/>
    </row>
    <row r="47" spans="1:17">
      <c r="A47" s="2">
        <v>41418</v>
      </c>
      <c r="B47" s="3" t="s">
        <v>26</v>
      </c>
      <c r="C47" s="3">
        <v>10</v>
      </c>
      <c r="D47" s="5" t="s">
        <v>22</v>
      </c>
      <c r="E47" s="11">
        <v>228</v>
      </c>
      <c r="F47" s="11">
        <v>1.03</v>
      </c>
      <c r="Q47" s="14"/>
    </row>
    <row r="48" spans="1:17">
      <c r="A48" s="2">
        <v>41418</v>
      </c>
      <c r="B48" s="3" t="s">
        <v>26</v>
      </c>
      <c r="C48" s="3">
        <v>10</v>
      </c>
      <c r="D48" s="5" t="s">
        <v>22</v>
      </c>
      <c r="E48" s="11">
        <v>224</v>
      </c>
      <c r="F48" s="11">
        <v>1.64</v>
      </c>
      <c r="G48">
        <v>9</v>
      </c>
      <c r="Q48" s="14"/>
    </row>
    <row r="49" spans="1:17">
      <c r="A49" s="2">
        <v>41418</v>
      </c>
      <c r="B49" s="3" t="s">
        <v>26</v>
      </c>
      <c r="C49" s="3">
        <v>10</v>
      </c>
      <c r="D49" s="5" t="s">
        <v>22</v>
      </c>
      <c r="E49" s="11">
        <v>180</v>
      </c>
      <c r="F49" s="11">
        <v>1.28</v>
      </c>
      <c r="G49">
        <v>6</v>
      </c>
      <c r="Q49" s="14"/>
    </row>
    <row r="50" spans="1:17">
      <c r="A50" s="2">
        <v>41418</v>
      </c>
      <c r="B50" s="3" t="s">
        <v>26</v>
      </c>
      <c r="C50" s="3">
        <v>10</v>
      </c>
      <c r="D50" s="5" t="s">
        <v>22</v>
      </c>
      <c r="E50" s="11">
        <v>187</v>
      </c>
      <c r="F50" s="11">
        <v>0.65</v>
      </c>
      <c r="G50">
        <v>4</v>
      </c>
      <c r="Q50" s="14"/>
    </row>
    <row r="51" spans="1:17">
      <c r="A51" s="2">
        <v>41418</v>
      </c>
      <c r="B51" s="3" t="s">
        <v>26</v>
      </c>
      <c r="C51" s="3">
        <v>10</v>
      </c>
      <c r="D51" s="5" t="s">
        <v>22</v>
      </c>
      <c r="E51" s="11">
        <v>230</v>
      </c>
      <c r="F51" s="11">
        <v>1.42</v>
      </c>
      <c r="G51">
        <v>4</v>
      </c>
      <c r="Q51" s="14"/>
    </row>
    <row r="52" spans="1:17">
      <c r="A52" s="2">
        <v>41418</v>
      </c>
      <c r="B52" s="3" t="s">
        <v>26</v>
      </c>
      <c r="C52" s="3">
        <v>10</v>
      </c>
      <c r="D52" s="5" t="s">
        <v>22</v>
      </c>
      <c r="E52" s="11">
        <v>330</v>
      </c>
      <c r="F52" s="11">
        <v>2.77</v>
      </c>
      <c r="G52">
        <v>5</v>
      </c>
      <c r="Q52" s="14"/>
    </row>
    <row r="53" spans="1:17">
      <c r="A53" s="2">
        <v>41418</v>
      </c>
      <c r="B53" s="3" t="s">
        <v>26</v>
      </c>
      <c r="C53" s="3">
        <v>10</v>
      </c>
      <c r="D53" s="5" t="s">
        <v>22</v>
      </c>
      <c r="E53" s="11">
        <v>182</v>
      </c>
      <c r="F53" s="11">
        <v>1.0900000000000001</v>
      </c>
      <c r="G53">
        <v>4</v>
      </c>
      <c r="Q53" s="14"/>
    </row>
    <row r="54" spans="1:17">
      <c r="A54" s="2">
        <v>41418</v>
      </c>
      <c r="B54" s="3" t="s">
        <v>26</v>
      </c>
      <c r="C54" s="3">
        <v>9</v>
      </c>
      <c r="D54" s="5" t="s">
        <v>22</v>
      </c>
      <c r="E54" s="11">
        <v>169</v>
      </c>
      <c r="F54" s="11">
        <v>0.49</v>
      </c>
      <c r="Q54" s="14"/>
    </row>
    <row r="55" spans="1:17">
      <c r="A55" s="2">
        <v>41418</v>
      </c>
      <c r="B55" s="3" t="s">
        <v>26</v>
      </c>
      <c r="C55" s="3">
        <v>9</v>
      </c>
      <c r="D55" s="5" t="s">
        <v>22</v>
      </c>
      <c r="E55" s="11">
        <v>169</v>
      </c>
      <c r="F55" s="11">
        <v>0.79</v>
      </c>
      <c r="G55">
        <v>2</v>
      </c>
      <c r="Q55" s="14"/>
    </row>
    <row r="56" spans="1:17">
      <c r="A56" s="2">
        <v>41418</v>
      </c>
      <c r="B56" s="3" t="s">
        <v>26</v>
      </c>
      <c r="C56" s="3">
        <v>9</v>
      </c>
      <c r="D56" s="5" t="s">
        <v>22</v>
      </c>
      <c r="E56" s="11">
        <v>135</v>
      </c>
      <c r="F56" s="11">
        <v>0.44</v>
      </c>
      <c r="G56">
        <v>1</v>
      </c>
      <c r="Q56" s="14"/>
    </row>
    <row r="57" spans="1:17">
      <c r="A57" s="2">
        <v>41418</v>
      </c>
      <c r="B57" s="3" t="s">
        <v>26</v>
      </c>
      <c r="C57" s="3">
        <v>9</v>
      </c>
      <c r="D57" s="5" t="s">
        <v>22</v>
      </c>
      <c r="E57" s="11">
        <v>192</v>
      </c>
      <c r="F57" s="11">
        <v>0.64</v>
      </c>
      <c r="Q57" s="14"/>
    </row>
    <row r="58" spans="1:17">
      <c r="A58" s="2">
        <v>41418</v>
      </c>
      <c r="B58" s="3" t="s">
        <v>26</v>
      </c>
      <c r="C58" s="3">
        <v>9</v>
      </c>
      <c r="D58" s="5" t="s">
        <v>22</v>
      </c>
      <c r="E58" s="11">
        <v>134</v>
      </c>
      <c r="F58" s="11">
        <v>0.48</v>
      </c>
      <c r="G58">
        <v>6</v>
      </c>
      <c r="Q58" s="14"/>
    </row>
    <row r="59" spans="1:17">
      <c r="A59" s="2">
        <v>41418</v>
      </c>
      <c r="B59" s="3" t="s">
        <v>26</v>
      </c>
      <c r="C59" s="3">
        <v>9</v>
      </c>
      <c r="D59" s="5" t="s">
        <v>22</v>
      </c>
      <c r="E59" s="11">
        <v>217</v>
      </c>
      <c r="F59" s="11">
        <v>1.04</v>
      </c>
      <c r="G59">
        <v>8</v>
      </c>
      <c r="Q59" s="14"/>
    </row>
    <row r="60" spans="1:17">
      <c r="A60" s="2">
        <v>41418</v>
      </c>
      <c r="B60" s="3" t="s">
        <v>26</v>
      </c>
      <c r="C60" s="3">
        <v>9</v>
      </c>
      <c r="D60" s="5" t="s">
        <v>22</v>
      </c>
      <c r="E60" s="11">
        <v>290</v>
      </c>
      <c r="F60" s="11">
        <v>1.97</v>
      </c>
      <c r="Q60" s="14"/>
    </row>
    <row r="61" spans="1:17">
      <c r="A61" s="2">
        <v>41418</v>
      </c>
      <c r="B61" s="3" t="s">
        <v>26</v>
      </c>
      <c r="C61" s="3">
        <v>9</v>
      </c>
      <c r="D61" s="5" t="s">
        <v>22</v>
      </c>
      <c r="E61" s="11">
        <v>299</v>
      </c>
      <c r="F61" s="11">
        <v>2.59</v>
      </c>
      <c r="G61">
        <v>9</v>
      </c>
      <c r="Q61" s="14"/>
    </row>
    <row r="62" spans="1:17">
      <c r="A62" s="2">
        <v>41418</v>
      </c>
      <c r="B62" s="3" t="s">
        <v>25</v>
      </c>
      <c r="C62" s="3">
        <v>37</v>
      </c>
      <c r="D62" s="5" t="s">
        <v>22</v>
      </c>
      <c r="E62" s="11">
        <v>237</v>
      </c>
      <c r="F62" s="11">
        <v>0.78</v>
      </c>
      <c r="Q62" s="14"/>
    </row>
    <row r="63" spans="1:17">
      <c r="A63" s="2">
        <v>41418</v>
      </c>
      <c r="B63" s="3" t="s">
        <v>25</v>
      </c>
      <c r="C63" s="3">
        <v>37</v>
      </c>
      <c r="D63" s="5" t="s">
        <v>22</v>
      </c>
      <c r="E63" s="11">
        <v>72</v>
      </c>
      <c r="F63" s="11">
        <v>0.55000000000000004</v>
      </c>
      <c r="Q63" s="14"/>
    </row>
    <row r="64" spans="1:17">
      <c r="A64" s="2">
        <v>41418</v>
      </c>
      <c r="B64" s="3" t="s">
        <v>25</v>
      </c>
      <c r="C64" s="3">
        <v>37</v>
      </c>
      <c r="D64" s="5" t="s">
        <v>19</v>
      </c>
      <c r="F64" s="11">
        <v>2.98</v>
      </c>
      <c r="J64">
        <f>89+126+175+167+209+205</f>
        <v>971</v>
      </c>
      <c r="K64">
        <v>6</v>
      </c>
      <c r="L64">
        <v>209</v>
      </c>
      <c r="Q64" s="14"/>
    </row>
    <row r="65" spans="1:17">
      <c r="A65" s="2">
        <v>41418</v>
      </c>
      <c r="B65" s="3" t="s">
        <v>25</v>
      </c>
      <c r="C65" s="3">
        <v>37</v>
      </c>
      <c r="D65" s="5" t="s">
        <v>19</v>
      </c>
      <c r="F65" s="11">
        <v>1.41</v>
      </c>
      <c r="J65">
        <f>81+91+126+132+162</f>
        <v>592</v>
      </c>
      <c r="K65">
        <v>5</v>
      </c>
      <c r="L65">
        <v>162</v>
      </c>
      <c r="Q65" s="14"/>
    </row>
    <row r="66" spans="1:17">
      <c r="A66" s="2">
        <v>41418</v>
      </c>
      <c r="B66" s="3" t="s">
        <v>25</v>
      </c>
      <c r="C66" s="3">
        <v>37</v>
      </c>
      <c r="D66" s="5" t="s">
        <v>22</v>
      </c>
      <c r="E66" s="11">
        <v>79</v>
      </c>
      <c r="F66" s="11">
        <v>0.53</v>
      </c>
      <c r="Q66" s="14"/>
    </row>
    <row r="67" spans="1:17">
      <c r="A67" s="2">
        <v>41418</v>
      </c>
      <c r="B67" s="3" t="s">
        <v>25</v>
      </c>
      <c r="C67" s="3">
        <v>37</v>
      </c>
      <c r="D67" s="5" t="s">
        <v>22</v>
      </c>
      <c r="E67" s="11">
        <v>275</v>
      </c>
      <c r="F67" s="11">
        <v>0.76</v>
      </c>
      <c r="G67">
        <v>1</v>
      </c>
      <c r="Q67" s="14"/>
    </row>
    <row r="68" spans="1:17">
      <c r="A68" s="2">
        <v>41418</v>
      </c>
      <c r="B68" s="3" t="s">
        <v>25</v>
      </c>
      <c r="C68" s="3">
        <v>37</v>
      </c>
      <c r="D68" s="5" t="s">
        <v>19</v>
      </c>
      <c r="F68" s="11">
        <v>3.7</v>
      </c>
      <c r="J68">
        <f>144+183+182+198+225+258+259+281+300+305</f>
        <v>2335</v>
      </c>
      <c r="K68">
        <v>10</v>
      </c>
      <c r="L68">
        <v>309</v>
      </c>
      <c r="Q68" s="14"/>
    </row>
    <row r="69" spans="1:17">
      <c r="A69" s="2">
        <v>41418</v>
      </c>
      <c r="B69" s="3" t="s">
        <v>25</v>
      </c>
      <c r="C69" s="3">
        <v>37</v>
      </c>
      <c r="D69" s="5" t="s">
        <v>19</v>
      </c>
      <c r="F69" s="11">
        <v>2.04</v>
      </c>
      <c r="J69">
        <f>107+176+186+230+228+258</f>
        <v>1185</v>
      </c>
      <c r="K69">
        <v>6</v>
      </c>
      <c r="L69">
        <v>258</v>
      </c>
      <c r="Q69" s="14"/>
    </row>
    <row r="70" spans="1:17">
      <c r="A70" s="2">
        <v>41418</v>
      </c>
      <c r="B70" s="3" t="s">
        <v>25</v>
      </c>
      <c r="C70" s="3">
        <v>37</v>
      </c>
      <c r="D70" s="5" t="s">
        <v>22</v>
      </c>
      <c r="E70" s="11">
        <v>281</v>
      </c>
      <c r="F70" s="11">
        <v>0.79</v>
      </c>
      <c r="G70">
        <v>1</v>
      </c>
      <c r="Q70" s="14"/>
    </row>
    <row r="71" spans="1:17">
      <c r="A71" s="2">
        <v>41418</v>
      </c>
      <c r="B71" s="3" t="s">
        <v>25</v>
      </c>
      <c r="C71" s="3">
        <v>37</v>
      </c>
      <c r="D71" s="5" t="s">
        <v>22</v>
      </c>
      <c r="E71" s="11">
        <v>313</v>
      </c>
      <c r="F71" s="11">
        <v>0.97</v>
      </c>
      <c r="G71">
        <v>6</v>
      </c>
      <c r="Q71" s="14"/>
    </row>
    <row r="72" spans="1:17">
      <c r="A72" s="2">
        <v>41418</v>
      </c>
      <c r="B72" s="3" t="s">
        <v>25</v>
      </c>
      <c r="C72" s="3">
        <v>37</v>
      </c>
      <c r="D72" s="5" t="s">
        <v>19</v>
      </c>
      <c r="F72" s="11">
        <v>3.55</v>
      </c>
      <c r="J72">
        <f>186+124+202+238+255+272+275+276+286+294+295+297</f>
        <v>3000</v>
      </c>
      <c r="K72">
        <v>12</v>
      </c>
      <c r="L72">
        <v>297</v>
      </c>
      <c r="Q72" s="14"/>
    </row>
    <row r="73" spans="1:17">
      <c r="A73" s="2">
        <v>41418</v>
      </c>
      <c r="B73" s="3" t="s">
        <v>25</v>
      </c>
      <c r="C73" s="3">
        <v>37</v>
      </c>
      <c r="D73" s="5" t="s">
        <v>19</v>
      </c>
      <c r="F73" s="11">
        <v>1.22</v>
      </c>
      <c r="J73">
        <f>99+149+175+139+177</f>
        <v>739</v>
      </c>
      <c r="K73">
        <v>5</v>
      </c>
      <c r="L73">
        <v>177</v>
      </c>
      <c r="Q73" s="14"/>
    </row>
    <row r="74" spans="1:17">
      <c r="A74" s="2">
        <v>41418</v>
      </c>
      <c r="B74" s="3" t="s">
        <v>25</v>
      </c>
      <c r="C74" s="3">
        <v>37</v>
      </c>
      <c r="D74" s="5" t="s">
        <v>19</v>
      </c>
      <c r="F74" s="11">
        <v>2.69</v>
      </c>
      <c r="J74">
        <f>177+216+248+267</f>
        <v>908</v>
      </c>
      <c r="K74">
        <v>4</v>
      </c>
      <c r="L74">
        <v>267</v>
      </c>
      <c r="Q74" s="14"/>
    </row>
    <row r="75" spans="1:17">
      <c r="A75" s="2">
        <v>41418</v>
      </c>
      <c r="B75" s="3" t="s">
        <v>25</v>
      </c>
      <c r="C75" s="3">
        <v>37</v>
      </c>
      <c r="D75" s="5" t="s">
        <v>22</v>
      </c>
      <c r="E75" s="11">
        <v>80</v>
      </c>
      <c r="F75" s="11">
        <v>0.52</v>
      </c>
      <c r="Q75" s="14"/>
    </row>
    <row r="76" spans="1:17">
      <c r="A76" s="2">
        <v>41418</v>
      </c>
      <c r="B76" s="3" t="s">
        <v>25</v>
      </c>
      <c r="C76" s="3">
        <v>37</v>
      </c>
      <c r="D76" s="5" t="s">
        <v>22</v>
      </c>
      <c r="E76" s="11">
        <v>232</v>
      </c>
      <c r="F76" s="11">
        <v>0.7</v>
      </c>
      <c r="Q76" s="14"/>
    </row>
    <row r="77" spans="1:17">
      <c r="A77" s="2">
        <v>41418</v>
      </c>
      <c r="B77" s="3" t="s">
        <v>25</v>
      </c>
      <c r="C77" s="3">
        <v>28</v>
      </c>
      <c r="D77" s="5" t="s">
        <v>19</v>
      </c>
      <c r="F77" s="11">
        <v>1.3</v>
      </c>
      <c r="J77">
        <f>180+182+251+260+289</f>
        <v>1162</v>
      </c>
      <c r="K77">
        <v>5</v>
      </c>
      <c r="L77">
        <v>289</v>
      </c>
      <c r="Q77" s="14"/>
    </row>
    <row r="78" spans="1:17">
      <c r="A78" s="2">
        <v>41418</v>
      </c>
      <c r="B78" s="3" t="s">
        <v>25</v>
      </c>
      <c r="C78" s="3">
        <v>28</v>
      </c>
      <c r="D78" s="5" t="s">
        <v>19</v>
      </c>
      <c r="F78" s="11">
        <v>0.85</v>
      </c>
      <c r="J78">
        <f>45+64+63</f>
        <v>172</v>
      </c>
      <c r="K78">
        <v>3</v>
      </c>
      <c r="L78">
        <v>64</v>
      </c>
      <c r="Q78" s="14"/>
    </row>
    <row r="79" spans="1:17">
      <c r="A79" s="2">
        <v>41418</v>
      </c>
      <c r="B79" s="3" t="s">
        <v>25</v>
      </c>
      <c r="C79" s="3">
        <v>28</v>
      </c>
      <c r="D79" s="5" t="s">
        <v>19</v>
      </c>
      <c r="F79" s="11">
        <v>1.22</v>
      </c>
      <c r="J79">
        <v>123</v>
      </c>
      <c r="K79">
        <v>1</v>
      </c>
      <c r="L79">
        <v>123</v>
      </c>
      <c r="Q79" s="14"/>
    </row>
    <row r="80" spans="1:17">
      <c r="A80" s="2">
        <v>41418</v>
      </c>
      <c r="B80" s="3" t="s">
        <v>25</v>
      </c>
      <c r="C80" s="3">
        <v>28</v>
      </c>
      <c r="D80" s="5" t="s">
        <v>19</v>
      </c>
      <c r="F80" s="11">
        <v>0.95</v>
      </c>
      <c r="J80">
        <f>69+100+109</f>
        <v>278</v>
      </c>
      <c r="K80">
        <v>3</v>
      </c>
      <c r="L80">
        <v>109</v>
      </c>
      <c r="Q80" s="14"/>
    </row>
    <row r="81" spans="1:17">
      <c r="A81" s="2">
        <v>41418</v>
      </c>
      <c r="B81" s="3" t="s">
        <v>25</v>
      </c>
      <c r="C81" s="3">
        <v>28</v>
      </c>
      <c r="D81" s="5" t="s">
        <v>19</v>
      </c>
      <c r="F81" s="11">
        <v>1.19</v>
      </c>
      <c r="J81">
        <f>46+54+71+75</f>
        <v>246</v>
      </c>
      <c r="K81">
        <v>4</v>
      </c>
      <c r="L81">
        <v>75</v>
      </c>
      <c r="Q81" s="14"/>
    </row>
    <row r="82" spans="1:17">
      <c r="A82" s="2">
        <v>41418</v>
      </c>
      <c r="B82" s="3" t="s">
        <v>25</v>
      </c>
      <c r="C82" s="3">
        <v>28</v>
      </c>
      <c r="D82" s="5" t="s">
        <v>19</v>
      </c>
      <c r="F82" s="11">
        <v>0.66</v>
      </c>
      <c r="J82">
        <f>47+51+77+100</f>
        <v>275</v>
      </c>
      <c r="K82">
        <v>4</v>
      </c>
      <c r="L82">
        <v>100</v>
      </c>
      <c r="Q82" s="14"/>
    </row>
    <row r="83" spans="1:17">
      <c r="A83" s="2">
        <v>41418</v>
      </c>
      <c r="B83" s="3" t="s">
        <v>25</v>
      </c>
      <c r="C83" s="3">
        <v>28</v>
      </c>
      <c r="D83" s="5" t="s">
        <v>19</v>
      </c>
      <c r="F83" s="11">
        <v>1.8</v>
      </c>
      <c r="J83">
        <f>145+124+187+227</f>
        <v>683</v>
      </c>
      <c r="K83">
        <v>4</v>
      </c>
      <c r="L83">
        <v>227</v>
      </c>
      <c r="Q83" s="14"/>
    </row>
    <row r="84" spans="1:17">
      <c r="A84" s="2">
        <v>41418</v>
      </c>
      <c r="B84" s="3" t="s">
        <v>25</v>
      </c>
      <c r="C84" s="3">
        <v>28</v>
      </c>
      <c r="D84" s="5" t="s">
        <v>19</v>
      </c>
      <c r="F84" s="11">
        <v>1</v>
      </c>
      <c r="J84">
        <f>56+89+168+192+237+245+285+289+309</f>
        <v>1870</v>
      </c>
      <c r="K84">
        <v>9</v>
      </c>
      <c r="L84">
        <v>309</v>
      </c>
      <c r="Q84" s="14"/>
    </row>
    <row r="85" spans="1:17">
      <c r="A85" s="2">
        <v>41418</v>
      </c>
      <c r="B85" s="3" t="s">
        <v>25</v>
      </c>
      <c r="C85" s="3">
        <v>28</v>
      </c>
      <c r="D85" s="5" t="s">
        <v>19</v>
      </c>
      <c r="F85" s="11">
        <v>1.28</v>
      </c>
      <c r="J85">
        <f>98+140+218+235+276</f>
        <v>967</v>
      </c>
      <c r="K85">
        <v>5</v>
      </c>
      <c r="L85">
        <v>276</v>
      </c>
      <c r="Q85" s="14"/>
    </row>
    <row r="86" spans="1:17">
      <c r="A86" s="2">
        <v>41418</v>
      </c>
      <c r="B86" s="3" t="s">
        <v>25</v>
      </c>
      <c r="C86" s="3">
        <v>28</v>
      </c>
      <c r="D86" s="5" t="s">
        <v>19</v>
      </c>
      <c r="F86" s="11">
        <v>2.2799999999999998</v>
      </c>
      <c r="J86">
        <f>80+133+192+201+252+259+302+313</f>
        <v>1732</v>
      </c>
      <c r="K86">
        <v>8</v>
      </c>
      <c r="L86">
        <v>313</v>
      </c>
      <c r="Q86" s="14"/>
    </row>
    <row r="87" spans="1:17">
      <c r="A87" s="2">
        <v>41418</v>
      </c>
      <c r="B87" s="3" t="s">
        <v>25</v>
      </c>
      <c r="C87" s="3">
        <v>28</v>
      </c>
      <c r="D87" s="5" t="s">
        <v>19</v>
      </c>
      <c r="F87" s="11">
        <v>1.32</v>
      </c>
      <c r="J87">
        <f>75+172+208+248+260+283</f>
        <v>1246</v>
      </c>
      <c r="K87">
        <v>6</v>
      </c>
      <c r="L87">
        <v>283</v>
      </c>
      <c r="Q87" s="14"/>
    </row>
    <row r="88" spans="1:17">
      <c r="A88" s="2">
        <v>41418</v>
      </c>
      <c r="B88" s="3" t="s">
        <v>25</v>
      </c>
      <c r="C88" s="3">
        <v>28</v>
      </c>
      <c r="D88" s="5" t="s">
        <v>19</v>
      </c>
      <c r="F88" s="11">
        <v>1.1499999999999999</v>
      </c>
      <c r="J88">
        <f>51+66+57+74</f>
        <v>248</v>
      </c>
      <c r="K88">
        <v>4</v>
      </c>
      <c r="L88">
        <v>74</v>
      </c>
      <c r="Q88" s="14"/>
    </row>
    <row r="89" spans="1:17">
      <c r="A89" s="2">
        <v>41418</v>
      </c>
      <c r="B89" s="3" t="s">
        <v>25</v>
      </c>
      <c r="C89" s="3">
        <v>28</v>
      </c>
      <c r="D89" s="5" t="s">
        <v>19</v>
      </c>
      <c r="F89" s="11">
        <v>0.6</v>
      </c>
      <c r="J89">
        <f>58+82</f>
        <v>140</v>
      </c>
      <c r="K89">
        <v>2</v>
      </c>
      <c r="L89">
        <v>82</v>
      </c>
      <c r="Q89" s="14"/>
    </row>
    <row r="90" spans="1:17">
      <c r="A90" s="2">
        <v>41418</v>
      </c>
      <c r="B90" s="3" t="s">
        <v>25</v>
      </c>
      <c r="C90" s="3">
        <v>28</v>
      </c>
      <c r="D90" s="5" t="s">
        <v>19</v>
      </c>
      <c r="F90" s="11">
        <v>0.7</v>
      </c>
      <c r="J90">
        <f>60+113+122</f>
        <v>295</v>
      </c>
      <c r="K90">
        <v>3</v>
      </c>
      <c r="L90">
        <v>122</v>
      </c>
      <c r="Q90" s="14"/>
    </row>
    <row r="91" spans="1:17">
      <c r="A91" s="2">
        <v>41418</v>
      </c>
      <c r="B91" s="3" t="s">
        <v>25</v>
      </c>
      <c r="C91" s="3">
        <v>28</v>
      </c>
      <c r="D91" s="5" t="s">
        <v>19</v>
      </c>
      <c r="F91" s="11">
        <v>0.95</v>
      </c>
      <c r="J91">
        <f>46+63+73+78</f>
        <v>260</v>
      </c>
      <c r="K91">
        <v>4</v>
      </c>
      <c r="L91">
        <v>78</v>
      </c>
      <c r="Q91" s="14"/>
    </row>
    <row r="92" spans="1:17">
      <c r="A92" s="2">
        <v>41418</v>
      </c>
      <c r="B92" s="3" t="s">
        <v>25</v>
      </c>
      <c r="C92" s="3">
        <v>28</v>
      </c>
      <c r="D92" s="5" t="s">
        <v>19</v>
      </c>
      <c r="F92" s="11">
        <v>2.0499999999999998</v>
      </c>
      <c r="J92">
        <f>128+200+223+279+290</f>
        <v>1120</v>
      </c>
      <c r="K92">
        <v>5</v>
      </c>
      <c r="L92">
        <v>290</v>
      </c>
      <c r="Q92" s="14"/>
    </row>
    <row r="93" spans="1:17">
      <c r="A93" s="2">
        <v>41418</v>
      </c>
      <c r="B93" s="3" t="s">
        <v>25</v>
      </c>
      <c r="C93" s="3">
        <v>28</v>
      </c>
      <c r="D93" s="5" t="s">
        <v>19</v>
      </c>
      <c r="F93" s="11">
        <v>1.25</v>
      </c>
      <c r="J93">
        <f>73+167+200+221+240</f>
        <v>901</v>
      </c>
      <c r="K93">
        <v>5</v>
      </c>
      <c r="L93">
        <v>240</v>
      </c>
      <c r="Q93" s="14"/>
    </row>
    <row r="94" spans="1:17">
      <c r="A94" s="2">
        <v>41418</v>
      </c>
      <c r="B94" s="3" t="s">
        <v>25</v>
      </c>
      <c r="C94" s="3">
        <v>28</v>
      </c>
      <c r="D94" s="5" t="s">
        <v>19</v>
      </c>
      <c r="F94" s="11">
        <v>2.61</v>
      </c>
      <c r="J94">
        <f>131+229+265+280+324+325+340</f>
        <v>1894</v>
      </c>
      <c r="K94">
        <v>7</v>
      </c>
      <c r="L94">
        <v>340</v>
      </c>
      <c r="Q94" s="14"/>
    </row>
    <row r="95" spans="1:17">
      <c r="A95" s="2">
        <v>41418</v>
      </c>
      <c r="B95" s="3" t="s">
        <v>25</v>
      </c>
      <c r="C95" s="3">
        <v>28</v>
      </c>
      <c r="D95" s="5" t="s">
        <v>19</v>
      </c>
      <c r="F95" s="11">
        <v>3.71</v>
      </c>
      <c r="J95">
        <f>168+229+286+330+340+359</f>
        <v>1712</v>
      </c>
      <c r="K95">
        <v>6</v>
      </c>
      <c r="L95">
        <v>359</v>
      </c>
      <c r="Q95" s="14"/>
    </row>
    <row r="96" spans="1:17">
      <c r="A96" s="2">
        <v>41418</v>
      </c>
      <c r="B96" s="3" t="s">
        <v>25</v>
      </c>
      <c r="C96" s="3">
        <v>11</v>
      </c>
      <c r="D96" s="5" t="s">
        <v>19</v>
      </c>
      <c r="F96" s="11">
        <v>2.02</v>
      </c>
      <c r="J96">
        <f>80+109+122+141+152+162+175</f>
        <v>941</v>
      </c>
      <c r="K96">
        <v>7</v>
      </c>
      <c r="L96">
        <v>175</v>
      </c>
      <c r="Q96" s="14"/>
    </row>
    <row r="97" spans="1:17">
      <c r="A97" s="2">
        <v>41418</v>
      </c>
      <c r="B97" s="3" t="s">
        <v>25</v>
      </c>
      <c r="C97" s="3">
        <v>11</v>
      </c>
      <c r="D97" s="5" t="s">
        <v>20</v>
      </c>
      <c r="E97" s="11">
        <v>44</v>
      </c>
      <c r="F97" s="11">
        <v>0.62</v>
      </c>
      <c r="Q97" s="14"/>
    </row>
    <row r="98" spans="1:17">
      <c r="A98" s="2">
        <v>41418</v>
      </c>
      <c r="B98" s="3" t="s">
        <v>25</v>
      </c>
      <c r="C98" s="3">
        <v>11</v>
      </c>
      <c r="D98" s="5" t="s">
        <v>20</v>
      </c>
      <c r="E98" s="11">
        <v>83</v>
      </c>
      <c r="F98" s="11">
        <v>0.84</v>
      </c>
      <c r="Q98" s="14"/>
    </row>
    <row r="99" spans="1:17">
      <c r="A99" s="2">
        <v>41418</v>
      </c>
      <c r="B99" s="3" t="s">
        <v>25</v>
      </c>
      <c r="C99" s="3">
        <v>11</v>
      </c>
      <c r="D99" s="5" t="s">
        <v>19</v>
      </c>
      <c r="F99" s="11">
        <v>0.75</v>
      </c>
      <c r="J99">
        <f>52+61+67</f>
        <v>180</v>
      </c>
      <c r="K99">
        <v>3</v>
      </c>
      <c r="L99">
        <v>67</v>
      </c>
      <c r="Q99" s="14"/>
    </row>
    <row r="100" spans="1:17">
      <c r="A100" s="2">
        <v>41418</v>
      </c>
      <c r="B100" s="3" t="s">
        <v>25</v>
      </c>
      <c r="C100" s="3">
        <v>11</v>
      </c>
      <c r="D100" s="5" t="s">
        <v>20</v>
      </c>
      <c r="E100" s="11">
        <v>151</v>
      </c>
      <c r="F100" s="11">
        <v>1.36</v>
      </c>
      <c r="G100">
        <v>9</v>
      </c>
      <c r="Q100" s="14"/>
    </row>
    <row r="101" spans="1:17">
      <c r="A101" s="2">
        <v>41418</v>
      </c>
      <c r="B101" s="3" t="s">
        <v>25</v>
      </c>
      <c r="C101" s="3">
        <v>11</v>
      </c>
      <c r="D101" s="5" t="s">
        <v>20</v>
      </c>
      <c r="E101" s="11">
        <v>121</v>
      </c>
      <c r="F101" s="11">
        <v>1.1599999999999999</v>
      </c>
      <c r="Q101" s="14"/>
    </row>
    <row r="102" spans="1:17">
      <c r="A102" s="2">
        <v>41418</v>
      </c>
      <c r="B102" s="3" t="s">
        <v>25</v>
      </c>
      <c r="C102" s="3">
        <v>11</v>
      </c>
      <c r="D102" s="5" t="s">
        <v>19</v>
      </c>
      <c r="F102" s="11">
        <v>0.34</v>
      </c>
      <c r="J102">
        <f>36+37+51+56</f>
        <v>180</v>
      </c>
      <c r="K102">
        <v>4</v>
      </c>
      <c r="L102">
        <v>56</v>
      </c>
      <c r="Q102" s="14"/>
    </row>
    <row r="103" spans="1:17">
      <c r="A103" s="2">
        <v>41418</v>
      </c>
      <c r="B103" s="3" t="s">
        <v>25</v>
      </c>
      <c r="C103" s="3">
        <v>11</v>
      </c>
      <c r="D103" s="5" t="s">
        <v>20</v>
      </c>
      <c r="E103" s="11">
        <v>199</v>
      </c>
      <c r="F103" s="11">
        <v>0.7</v>
      </c>
      <c r="Q103" s="14"/>
    </row>
    <row r="104" spans="1:17">
      <c r="A104" s="2">
        <v>41418</v>
      </c>
      <c r="B104" s="3" t="s">
        <v>25</v>
      </c>
      <c r="C104" s="3">
        <v>11</v>
      </c>
      <c r="D104" s="5" t="s">
        <v>19</v>
      </c>
      <c r="F104" s="11">
        <v>0.54</v>
      </c>
      <c r="J104">
        <f>33+41</f>
        <v>74</v>
      </c>
      <c r="K104">
        <v>2</v>
      </c>
      <c r="L104">
        <v>41</v>
      </c>
      <c r="Q104" s="14"/>
    </row>
    <row r="105" spans="1:17">
      <c r="A105" s="2">
        <v>41418</v>
      </c>
      <c r="B105" s="3" t="s">
        <v>25</v>
      </c>
      <c r="C105" s="3">
        <v>11</v>
      </c>
      <c r="D105" s="5" t="s">
        <v>22</v>
      </c>
      <c r="E105" s="11">
        <v>192</v>
      </c>
      <c r="F105" s="11">
        <v>1.1200000000000001</v>
      </c>
      <c r="G105">
        <v>10</v>
      </c>
      <c r="Q105" s="14"/>
    </row>
    <row r="106" spans="1:17">
      <c r="A106" s="2">
        <v>41418</v>
      </c>
      <c r="B106" s="3" t="s">
        <v>25</v>
      </c>
      <c r="C106" s="3">
        <v>11</v>
      </c>
      <c r="D106" s="5" t="s">
        <v>20</v>
      </c>
      <c r="E106" s="11">
        <v>207</v>
      </c>
      <c r="F106" s="11">
        <v>1.94</v>
      </c>
      <c r="G106">
        <v>4</v>
      </c>
      <c r="Q106" s="14"/>
    </row>
    <row r="107" spans="1:17">
      <c r="A107" s="2">
        <v>41418</v>
      </c>
      <c r="B107" s="3" t="s">
        <v>25</v>
      </c>
      <c r="C107" s="3">
        <v>11</v>
      </c>
      <c r="D107" s="5" t="s">
        <v>20</v>
      </c>
      <c r="E107" s="11">
        <v>236</v>
      </c>
      <c r="F107" s="11">
        <v>1.29</v>
      </c>
      <c r="G107">
        <v>11</v>
      </c>
      <c r="Q107" s="14"/>
    </row>
    <row r="108" spans="1:17">
      <c r="A108" s="2">
        <v>41418</v>
      </c>
      <c r="B108" s="3" t="s">
        <v>25</v>
      </c>
      <c r="C108" s="3">
        <v>11</v>
      </c>
      <c r="D108" s="5" t="s">
        <v>19</v>
      </c>
      <c r="F108" s="11">
        <v>1.84</v>
      </c>
      <c r="J108">
        <f>79+89+105+119+117</f>
        <v>509</v>
      </c>
      <c r="K108">
        <v>5</v>
      </c>
      <c r="L108">
        <v>119</v>
      </c>
      <c r="Q108" s="14"/>
    </row>
    <row r="109" spans="1:17">
      <c r="A109" s="2">
        <v>41418</v>
      </c>
      <c r="B109" s="3" t="s">
        <v>25</v>
      </c>
      <c r="C109" s="3">
        <v>11</v>
      </c>
      <c r="D109" s="5" t="s">
        <v>22</v>
      </c>
      <c r="E109" s="11">
        <v>78</v>
      </c>
      <c r="F109" s="11">
        <v>0.39</v>
      </c>
      <c r="Q109" s="14"/>
    </row>
    <row r="110" spans="1:17">
      <c r="A110" s="2">
        <v>41418</v>
      </c>
      <c r="B110" s="3" t="s">
        <v>25</v>
      </c>
      <c r="C110" s="3">
        <v>11</v>
      </c>
      <c r="D110" s="5" t="s">
        <v>19</v>
      </c>
      <c r="F110" s="11">
        <v>1.7</v>
      </c>
      <c r="J110">
        <f>76+118+121+155+164+177</f>
        <v>811</v>
      </c>
      <c r="K110">
        <v>6</v>
      </c>
      <c r="L110">
        <v>177</v>
      </c>
      <c r="Q110" s="14"/>
    </row>
    <row r="111" spans="1:17">
      <c r="A111" s="2">
        <v>41418</v>
      </c>
      <c r="B111" s="3" t="s">
        <v>25</v>
      </c>
      <c r="C111" s="3">
        <v>11</v>
      </c>
      <c r="D111" s="5" t="s">
        <v>19</v>
      </c>
      <c r="F111" s="11">
        <v>1.34</v>
      </c>
      <c r="J111">
        <f>78+73+102+128+137</f>
        <v>518</v>
      </c>
      <c r="K111">
        <v>5</v>
      </c>
      <c r="L111">
        <v>137</v>
      </c>
      <c r="Q111" s="14"/>
    </row>
    <row r="112" spans="1:17">
      <c r="A112" s="2">
        <v>41418</v>
      </c>
      <c r="B112" s="3" t="s">
        <v>25</v>
      </c>
      <c r="C112" s="3">
        <v>11</v>
      </c>
      <c r="D112" s="5" t="s">
        <v>22</v>
      </c>
      <c r="E112" s="11">
        <v>71</v>
      </c>
      <c r="F112" s="11">
        <v>0.96</v>
      </c>
      <c r="Q112" s="14"/>
    </row>
    <row r="113" spans="1:17">
      <c r="A113" s="2">
        <v>41418</v>
      </c>
      <c r="B113" s="3" t="s">
        <v>25</v>
      </c>
      <c r="C113" s="3">
        <v>11</v>
      </c>
      <c r="D113" s="5" t="s">
        <v>20</v>
      </c>
      <c r="E113" s="11">
        <v>189</v>
      </c>
      <c r="F113" s="11">
        <v>1.42</v>
      </c>
      <c r="G113">
        <v>6</v>
      </c>
      <c r="Q113" s="14"/>
    </row>
    <row r="114" spans="1:17">
      <c r="A114" s="2">
        <v>41418</v>
      </c>
      <c r="B114" s="3" t="s">
        <v>25</v>
      </c>
      <c r="C114" s="3">
        <v>11</v>
      </c>
      <c r="D114" s="5" t="s">
        <v>20</v>
      </c>
      <c r="E114" s="11">
        <v>142</v>
      </c>
      <c r="F114" s="11">
        <v>1</v>
      </c>
      <c r="G114">
        <v>10</v>
      </c>
      <c r="Q114" s="14"/>
    </row>
    <row r="115" spans="1:17">
      <c r="A115" s="2">
        <v>41418</v>
      </c>
      <c r="B115" s="3" t="s">
        <v>25</v>
      </c>
      <c r="C115" s="3">
        <v>9</v>
      </c>
      <c r="D115" s="5" t="s">
        <v>22</v>
      </c>
      <c r="E115" s="11">
        <v>154</v>
      </c>
      <c r="F115" s="11">
        <v>1.42</v>
      </c>
      <c r="Q115" s="14"/>
    </row>
    <row r="116" spans="1:17">
      <c r="A116" s="2">
        <v>41418</v>
      </c>
      <c r="B116" s="3" t="s">
        <v>25</v>
      </c>
      <c r="C116" s="3">
        <v>9</v>
      </c>
      <c r="D116" s="5" t="s">
        <v>22</v>
      </c>
      <c r="E116" s="11">
        <v>65</v>
      </c>
      <c r="F116" s="11">
        <v>0.54</v>
      </c>
      <c r="Q116" s="14"/>
    </row>
    <row r="117" spans="1:17">
      <c r="A117" s="2">
        <v>41418</v>
      </c>
      <c r="B117" s="3" t="s">
        <v>25</v>
      </c>
      <c r="C117" s="3">
        <v>9</v>
      </c>
      <c r="D117" s="5" t="s">
        <v>22</v>
      </c>
      <c r="E117" s="11">
        <v>209</v>
      </c>
      <c r="F117" s="11">
        <v>0.96</v>
      </c>
      <c r="G117">
        <v>6</v>
      </c>
      <c r="Q117" s="14"/>
    </row>
    <row r="118" spans="1:17">
      <c r="A118" s="2">
        <v>41418</v>
      </c>
      <c r="B118" s="3" t="s">
        <v>25</v>
      </c>
      <c r="C118" s="3">
        <v>9</v>
      </c>
      <c r="D118" s="5" t="s">
        <v>22</v>
      </c>
      <c r="E118" s="11">
        <v>262</v>
      </c>
      <c r="F118" s="11">
        <v>1.35</v>
      </c>
      <c r="G118">
        <v>4</v>
      </c>
      <c r="Q118" s="14"/>
    </row>
    <row r="119" spans="1:17">
      <c r="A119" s="2">
        <v>41418</v>
      </c>
      <c r="B119" s="3" t="s">
        <v>25</v>
      </c>
      <c r="C119" s="3">
        <v>9</v>
      </c>
      <c r="D119" s="5" t="s">
        <v>19</v>
      </c>
      <c r="F119" s="11">
        <v>0.83</v>
      </c>
      <c r="J119">
        <f>62+90+93+117+131</f>
        <v>493</v>
      </c>
      <c r="K119">
        <v>5</v>
      </c>
      <c r="L119">
        <v>131</v>
      </c>
      <c r="Q119" s="14"/>
    </row>
    <row r="120" spans="1:17">
      <c r="A120" s="2">
        <v>41418</v>
      </c>
      <c r="B120" s="3" t="s">
        <v>25</v>
      </c>
      <c r="C120" s="3">
        <v>9</v>
      </c>
      <c r="D120" s="5" t="s">
        <v>19</v>
      </c>
      <c r="F120" s="11">
        <v>1.9</v>
      </c>
      <c r="J120">
        <f>101+146+180+202+228+236</f>
        <v>1093</v>
      </c>
      <c r="K120">
        <v>6</v>
      </c>
      <c r="L120">
        <v>236</v>
      </c>
      <c r="Q120" s="14"/>
    </row>
    <row r="121" spans="1:17">
      <c r="A121" s="2">
        <v>41418</v>
      </c>
      <c r="B121" s="3" t="s">
        <v>25</v>
      </c>
      <c r="C121" s="3">
        <v>9</v>
      </c>
      <c r="D121" s="5" t="s">
        <v>20</v>
      </c>
      <c r="E121" s="11">
        <v>165</v>
      </c>
      <c r="F121" s="11">
        <v>1.29</v>
      </c>
      <c r="Q121" s="14"/>
    </row>
    <row r="122" spans="1:17">
      <c r="A122" s="2">
        <v>41418</v>
      </c>
      <c r="B122" s="3" t="s">
        <v>25</v>
      </c>
      <c r="C122" s="3">
        <v>9</v>
      </c>
      <c r="D122" s="5" t="s">
        <v>19</v>
      </c>
      <c r="F122" s="11">
        <v>3.99</v>
      </c>
      <c r="J122">
        <f>78+117+195+236+244+273+277</f>
        <v>1420</v>
      </c>
      <c r="K122">
        <v>7</v>
      </c>
      <c r="L122">
        <v>277</v>
      </c>
      <c r="Q122" s="14"/>
    </row>
    <row r="123" spans="1:17">
      <c r="A123" s="2">
        <v>41418</v>
      </c>
      <c r="B123" s="3" t="s">
        <v>25</v>
      </c>
      <c r="C123" s="3">
        <v>9</v>
      </c>
      <c r="D123" s="5" t="s">
        <v>20</v>
      </c>
      <c r="E123" s="11">
        <v>156</v>
      </c>
      <c r="F123" s="11">
        <v>1.0900000000000001</v>
      </c>
      <c r="G123">
        <v>1</v>
      </c>
      <c r="Q123" s="14"/>
    </row>
    <row r="124" spans="1:17">
      <c r="A124" s="2">
        <v>41418</v>
      </c>
      <c r="B124" s="3" t="s">
        <v>25</v>
      </c>
      <c r="C124" s="3">
        <v>9</v>
      </c>
      <c r="D124" s="5" t="s">
        <v>22</v>
      </c>
      <c r="E124" s="11">
        <v>271</v>
      </c>
      <c r="F124" s="11">
        <v>1.38</v>
      </c>
      <c r="G124">
        <v>6</v>
      </c>
      <c r="Q124" s="14"/>
    </row>
    <row r="125" spans="1:17">
      <c r="A125" s="2">
        <v>41418</v>
      </c>
      <c r="B125" s="3" t="s">
        <v>25</v>
      </c>
      <c r="C125" s="3">
        <v>9</v>
      </c>
      <c r="D125" s="5" t="s">
        <v>19</v>
      </c>
      <c r="F125" s="11">
        <v>2.09</v>
      </c>
      <c r="J125">
        <f>109+169+170+217+221+251</f>
        <v>1137</v>
      </c>
      <c r="K125">
        <v>6</v>
      </c>
      <c r="L125">
        <v>251</v>
      </c>
      <c r="Q125" s="14"/>
    </row>
    <row r="126" spans="1:17">
      <c r="A126" s="2">
        <v>41418</v>
      </c>
      <c r="B126" s="3" t="s">
        <v>25</v>
      </c>
      <c r="C126" s="3">
        <v>9</v>
      </c>
      <c r="D126" s="5" t="s">
        <v>22</v>
      </c>
      <c r="E126" s="11">
        <v>99</v>
      </c>
      <c r="F126" s="11">
        <v>0.81</v>
      </c>
      <c r="G126">
        <v>4</v>
      </c>
      <c r="Q126" s="14"/>
    </row>
    <row r="127" spans="1:17">
      <c r="A127" s="2">
        <v>41418</v>
      </c>
      <c r="B127" s="3" t="s">
        <v>25</v>
      </c>
      <c r="C127" s="3">
        <v>9</v>
      </c>
      <c r="D127" s="5" t="s">
        <v>20</v>
      </c>
      <c r="E127" s="11">
        <v>247</v>
      </c>
      <c r="F127" s="11">
        <v>1.85</v>
      </c>
      <c r="Q127" s="14"/>
    </row>
    <row r="128" spans="1:17">
      <c r="A128" s="2">
        <v>41418</v>
      </c>
      <c r="B128" s="3" t="s">
        <v>25</v>
      </c>
      <c r="C128" s="3">
        <v>9</v>
      </c>
      <c r="D128" s="5" t="s">
        <v>20</v>
      </c>
      <c r="E128" s="11">
        <v>244</v>
      </c>
      <c r="F128" s="11">
        <v>1.9</v>
      </c>
      <c r="G128">
        <v>12</v>
      </c>
      <c r="Q128" s="14"/>
    </row>
    <row r="129" spans="1:17">
      <c r="A129" s="2">
        <v>41418</v>
      </c>
      <c r="B129" s="3" t="s">
        <v>25</v>
      </c>
      <c r="C129" s="3">
        <v>9</v>
      </c>
      <c r="D129" s="5" t="s">
        <v>19</v>
      </c>
      <c r="F129" s="11">
        <v>2.35</v>
      </c>
      <c r="J129">
        <f>112+169+177+212+251+223</f>
        <v>1144</v>
      </c>
      <c r="K129">
        <v>6</v>
      </c>
      <c r="L129">
        <v>251</v>
      </c>
      <c r="Q129" s="14"/>
    </row>
    <row r="130" spans="1:17">
      <c r="A130" s="2">
        <v>41418</v>
      </c>
      <c r="B130" s="3" t="s">
        <v>25</v>
      </c>
      <c r="C130" s="3">
        <v>9</v>
      </c>
      <c r="D130" s="5" t="s">
        <v>19</v>
      </c>
      <c r="F130" s="11">
        <v>1.94</v>
      </c>
      <c r="J130">
        <f>73+91+136+144+166</f>
        <v>610</v>
      </c>
      <c r="K130">
        <v>5</v>
      </c>
      <c r="L130">
        <v>166</v>
      </c>
      <c r="Q130" s="14"/>
    </row>
    <row r="131" spans="1:17">
      <c r="A131" s="2">
        <v>41418</v>
      </c>
      <c r="B131" s="3" t="s">
        <v>25</v>
      </c>
      <c r="C131" s="3">
        <v>9</v>
      </c>
      <c r="D131" s="5" t="s">
        <v>22</v>
      </c>
      <c r="E131" s="11">
        <v>330</v>
      </c>
      <c r="F131" s="11">
        <v>2.81</v>
      </c>
      <c r="G131">
        <v>8</v>
      </c>
      <c r="Q131" s="14"/>
    </row>
    <row r="132" spans="1:17">
      <c r="A132" s="2">
        <v>41418</v>
      </c>
      <c r="B132" s="3" t="s">
        <v>25</v>
      </c>
      <c r="C132" s="3">
        <v>9</v>
      </c>
      <c r="D132" s="5" t="s">
        <v>22</v>
      </c>
      <c r="E132" s="11">
        <v>168</v>
      </c>
      <c r="F132" s="11">
        <v>1.56</v>
      </c>
      <c r="Q132" s="14"/>
    </row>
    <row r="133" spans="1:17">
      <c r="A133" s="2">
        <v>41418</v>
      </c>
      <c r="B133" s="3" t="s">
        <v>25</v>
      </c>
      <c r="C133" s="3">
        <v>9</v>
      </c>
      <c r="D133" s="5" t="s">
        <v>22</v>
      </c>
      <c r="E133" s="11">
        <v>79</v>
      </c>
      <c r="F133" s="11">
        <v>0.27</v>
      </c>
      <c r="Q133" s="14"/>
    </row>
    <row r="134" spans="1:17">
      <c r="A134" s="2">
        <v>41418</v>
      </c>
      <c r="B134" s="3" t="s">
        <v>25</v>
      </c>
      <c r="C134" s="3">
        <v>3</v>
      </c>
      <c r="D134" s="5" t="s">
        <v>22</v>
      </c>
      <c r="E134" s="11">
        <v>130</v>
      </c>
      <c r="F134" s="11">
        <v>0.91</v>
      </c>
      <c r="G134">
        <v>3</v>
      </c>
      <c r="Q134" s="14"/>
    </row>
    <row r="135" spans="1:17">
      <c r="A135" s="2">
        <v>41418</v>
      </c>
      <c r="B135" s="3" t="s">
        <v>25</v>
      </c>
      <c r="C135" s="3">
        <v>3</v>
      </c>
      <c r="D135" s="5" t="s">
        <v>19</v>
      </c>
      <c r="F135" s="11">
        <v>1.1000000000000001</v>
      </c>
      <c r="J135">
        <f>72+91+109+125</f>
        <v>397</v>
      </c>
      <c r="K135">
        <v>4</v>
      </c>
      <c r="L135">
        <v>125</v>
      </c>
      <c r="Q135" s="14"/>
    </row>
    <row r="136" spans="1:17">
      <c r="A136" s="2">
        <v>41418</v>
      </c>
      <c r="B136" s="3" t="s">
        <v>25</v>
      </c>
      <c r="C136" s="3">
        <v>3</v>
      </c>
      <c r="D136" s="5" t="s">
        <v>22</v>
      </c>
      <c r="E136" s="11">
        <v>264</v>
      </c>
      <c r="F136" s="11">
        <v>1.1000000000000001</v>
      </c>
      <c r="G136">
        <v>1</v>
      </c>
      <c r="Q136" s="14"/>
    </row>
    <row r="137" spans="1:17">
      <c r="A137" s="2">
        <v>41418</v>
      </c>
      <c r="B137" s="3" t="s">
        <v>25</v>
      </c>
      <c r="C137" s="3">
        <v>3</v>
      </c>
      <c r="D137" s="5" t="s">
        <v>19</v>
      </c>
      <c r="F137" s="11">
        <v>2.44</v>
      </c>
      <c r="J137">
        <f>80+79+116+126+154+189</f>
        <v>744</v>
      </c>
      <c r="K137">
        <v>6</v>
      </c>
      <c r="L137">
        <v>189</v>
      </c>
      <c r="Q137" s="14"/>
    </row>
    <row r="138" spans="1:17">
      <c r="A138" s="2">
        <v>41418</v>
      </c>
      <c r="B138" s="3" t="s">
        <v>25</v>
      </c>
      <c r="C138" s="3">
        <v>3</v>
      </c>
      <c r="D138" s="5" t="s">
        <v>22</v>
      </c>
      <c r="E138" s="11">
        <v>154</v>
      </c>
      <c r="F138" s="11">
        <v>0.99</v>
      </c>
      <c r="Q138" s="14"/>
    </row>
    <row r="139" spans="1:17">
      <c r="A139" s="2">
        <v>41418</v>
      </c>
      <c r="B139" s="3" t="s">
        <v>25</v>
      </c>
      <c r="C139" s="3">
        <v>3</v>
      </c>
      <c r="D139" s="5" t="s">
        <v>22</v>
      </c>
      <c r="E139" s="11">
        <v>42</v>
      </c>
      <c r="F139" s="11">
        <v>0.57999999999999996</v>
      </c>
      <c r="Q139" s="14"/>
    </row>
    <row r="140" spans="1:17">
      <c r="A140" s="2">
        <v>41418</v>
      </c>
      <c r="B140" s="3" t="s">
        <v>25</v>
      </c>
      <c r="C140" s="3">
        <v>3</v>
      </c>
      <c r="D140" s="5" t="s">
        <v>22</v>
      </c>
      <c r="E140" s="11">
        <v>146</v>
      </c>
      <c r="F140" s="11">
        <v>1.65</v>
      </c>
      <c r="Q140" s="14"/>
    </row>
    <row r="141" spans="1:17">
      <c r="A141" s="2">
        <v>41418</v>
      </c>
      <c r="B141" s="3" t="s">
        <v>25</v>
      </c>
      <c r="C141" s="3">
        <v>3</v>
      </c>
      <c r="D141" s="5" t="s">
        <v>19</v>
      </c>
      <c r="F141" s="11">
        <v>1.1599999999999999</v>
      </c>
      <c r="J141">
        <f>67+79+120+127</f>
        <v>393</v>
      </c>
      <c r="K141">
        <v>4</v>
      </c>
      <c r="L141">
        <v>127</v>
      </c>
      <c r="Q141" s="14"/>
    </row>
    <row r="142" spans="1:17">
      <c r="A142" s="2">
        <v>41418</v>
      </c>
      <c r="B142" s="3" t="s">
        <v>25</v>
      </c>
      <c r="C142" s="3">
        <v>3</v>
      </c>
      <c r="D142" s="5" t="s">
        <v>22</v>
      </c>
      <c r="E142" s="11">
        <v>131</v>
      </c>
      <c r="F142" s="11">
        <v>1.26</v>
      </c>
      <c r="G142">
        <v>3</v>
      </c>
      <c r="Q142" s="14"/>
    </row>
    <row r="143" spans="1:17">
      <c r="A143" s="2">
        <v>41418</v>
      </c>
      <c r="B143" s="3" t="s">
        <v>25</v>
      </c>
      <c r="C143" s="3">
        <v>3</v>
      </c>
      <c r="D143" s="5" t="s">
        <v>22</v>
      </c>
      <c r="E143" s="11">
        <v>176</v>
      </c>
      <c r="F143" s="11">
        <v>0.7</v>
      </c>
      <c r="Q143" s="14"/>
    </row>
    <row r="144" spans="1:17">
      <c r="A144" s="2">
        <v>41418</v>
      </c>
      <c r="B144" s="3" t="s">
        <v>25</v>
      </c>
      <c r="C144" s="3">
        <v>3</v>
      </c>
      <c r="D144" s="5" t="s">
        <v>22</v>
      </c>
      <c r="E144" s="11">
        <v>169</v>
      </c>
      <c r="F144" s="11">
        <v>1.89</v>
      </c>
      <c r="G144">
        <v>1</v>
      </c>
      <c r="Q144" s="14"/>
    </row>
    <row r="145" spans="1:17">
      <c r="A145" s="2">
        <v>41418</v>
      </c>
      <c r="B145" s="3" t="s">
        <v>25</v>
      </c>
      <c r="C145" s="3">
        <v>3</v>
      </c>
      <c r="D145" s="5" t="s">
        <v>22</v>
      </c>
      <c r="E145" s="11">
        <v>115</v>
      </c>
      <c r="F145" s="11">
        <v>0.96</v>
      </c>
      <c r="Q145" s="14"/>
    </row>
    <row r="146" spans="1:17">
      <c r="A146" s="2">
        <v>41418</v>
      </c>
      <c r="B146" s="3" t="s">
        <v>25</v>
      </c>
      <c r="C146" s="3">
        <v>3</v>
      </c>
      <c r="D146" s="5" t="s">
        <v>22</v>
      </c>
      <c r="E146" s="11">
        <v>87</v>
      </c>
      <c r="F146" s="11">
        <v>1.32</v>
      </c>
      <c r="Q146" s="14"/>
    </row>
    <row r="147" spans="1:17">
      <c r="A147" s="2">
        <v>41418</v>
      </c>
      <c r="B147" s="3" t="s">
        <v>25</v>
      </c>
      <c r="C147" s="3">
        <v>3</v>
      </c>
      <c r="D147" s="5" t="s">
        <v>22</v>
      </c>
      <c r="E147" s="11">
        <v>136</v>
      </c>
      <c r="F147" s="11">
        <v>1.1200000000000001</v>
      </c>
      <c r="Q147" s="14"/>
    </row>
    <row r="148" spans="1:17">
      <c r="A148" s="2">
        <v>41418</v>
      </c>
      <c r="B148" s="3" t="s">
        <v>25</v>
      </c>
      <c r="C148" s="3">
        <v>3</v>
      </c>
      <c r="D148" s="5" t="s">
        <v>22</v>
      </c>
      <c r="E148" s="11">
        <v>402</v>
      </c>
      <c r="F148" s="11">
        <v>1.27</v>
      </c>
      <c r="Q148" s="14"/>
    </row>
    <row r="149" spans="1:17">
      <c r="A149" s="2">
        <v>41418</v>
      </c>
      <c r="B149" s="3" t="s">
        <v>25</v>
      </c>
      <c r="C149" s="3">
        <v>3</v>
      </c>
      <c r="D149" s="5" t="s">
        <v>19</v>
      </c>
      <c r="F149" s="11">
        <v>2.06</v>
      </c>
      <c r="J149">
        <f>72+107+142+154+180+163</f>
        <v>818</v>
      </c>
      <c r="K149">
        <v>6</v>
      </c>
      <c r="L149">
        <v>163</v>
      </c>
      <c r="Q149" s="14"/>
    </row>
    <row r="150" spans="1:17">
      <c r="A150" s="2">
        <v>41418</v>
      </c>
      <c r="B150" s="3" t="s">
        <v>25</v>
      </c>
      <c r="C150" s="3">
        <v>3</v>
      </c>
      <c r="D150" s="5" t="s">
        <v>22</v>
      </c>
      <c r="E150" s="11">
        <v>122</v>
      </c>
      <c r="F150" s="11">
        <v>1.24</v>
      </c>
      <c r="Q150" s="14"/>
    </row>
    <row r="151" spans="1:17">
      <c r="A151" s="2">
        <v>41418</v>
      </c>
      <c r="B151" s="3" t="s">
        <v>25</v>
      </c>
      <c r="C151" s="3">
        <v>3</v>
      </c>
      <c r="D151" s="5" t="s">
        <v>22</v>
      </c>
      <c r="E151" s="11">
        <v>91</v>
      </c>
      <c r="F151" s="11">
        <v>1.5</v>
      </c>
      <c r="Q151" s="14"/>
    </row>
    <row r="152" spans="1:17">
      <c r="A152" s="2">
        <v>41418</v>
      </c>
      <c r="B152" s="3" t="s">
        <v>25</v>
      </c>
      <c r="C152" s="3">
        <v>3</v>
      </c>
      <c r="D152" s="5" t="s">
        <v>22</v>
      </c>
      <c r="E152" s="11">
        <v>182</v>
      </c>
      <c r="F152" s="11">
        <v>1.05</v>
      </c>
      <c r="Q152" s="14"/>
    </row>
    <row r="153" spans="1:17">
      <c r="A153" s="2">
        <v>41418</v>
      </c>
      <c r="B153" s="3" t="s">
        <v>25</v>
      </c>
      <c r="C153" s="3">
        <v>3</v>
      </c>
      <c r="D153" s="5" t="s">
        <v>22</v>
      </c>
      <c r="E153" s="11">
        <v>186</v>
      </c>
      <c r="F153" s="11">
        <v>1.82</v>
      </c>
      <c r="G153">
        <v>2</v>
      </c>
      <c r="Q153" s="14"/>
    </row>
    <row r="154" spans="1:17">
      <c r="A154" s="2">
        <v>41418</v>
      </c>
      <c r="B154" s="3" t="s">
        <v>25</v>
      </c>
      <c r="C154" s="3">
        <v>3</v>
      </c>
      <c r="D154" s="5" t="s">
        <v>22</v>
      </c>
      <c r="E154" s="11">
        <v>182</v>
      </c>
      <c r="F154" s="11">
        <v>1.66</v>
      </c>
      <c r="G154">
        <v>2</v>
      </c>
      <c r="Q154" s="14"/>
    </row>
    <row r="155" spans="1:17">
      <c r="A155" s="2">
        <v>41418</v>
      </c>
      <c r="B155" s="3" t="s">
        <v>25</v>
      </c>
      <c r="C155" s="3">
        <v>3</v>
      </c>
      <c r="D155" s="5" t="s">
        <v>22</v>
      </c>
      <c r="E155" s="11">
        <v>168</v>
      </c>
      <c r="F155" s="11">
        <v>0.65</v>
      </c>
      <c r="Q155" s="14"/>
    </row>
    <row r="156" spans="1:17">
      <c r="A156" s="2">
        <v>41418</v>
      </c>
      <c r="B156" s="3" t="s">
        <v>25</v>
      </c>
      <c r="C156" s="3">
        <v>3</v>
      </c>
      <c r="D156" s="5" t="s">
        <v>22</v>
      </c>
      <c r="E156" s="11">
        <v>200</v>
      </c>
      <c r="F156" s="11">
        <v>0.81</v>
      </c>
      <c r="G156">
        <v>3</v>
      </c>
      <c r="Q156" s="14"/>
    </row>
    <row r="157" spans="1:17">
      <c r="A157" s="2">
        <v>41418</v>
      </c>
      <c r="B157" s="3" t="s">
        <v>25</v>
      </c>
      <c r="C157" s="3">
        <v>3</v>
      </c>
      <c r="D157" s="5" t="s">
        <v>22</v>
      </c>
      <c r="E157" s="11">
        <v>83</v>
      </c>
      <c r="F157" s="11">
        <v>0.69</v>
      </c>
      <c r="Q157" s="14"/>
    </row>
    <row r="158" spans="1:17">
      <c r="A158" s="2">
        <v>41418</v>
      </c>
      <c r="B158" s="3" t="s">
        <v>25</v>
      </c>
      <c r="C158" s="3">
        <v>3</v>
      </c>
      <c r="D158" s="5" t="s">
        <v>22</v>
      </c>
      <c r="E158" s="11">
        <v>121</v>
      </c>
      <c r="F158" s="11">
        <v>0.44</v>
      </c>
      <c r="Q158" s="14"/>
    </row>
    <row r="159" spans="1:17">
      <c r="A159" s="2">
        <v>41418</v>
      </c>
      <c r="B159" s="3" t="s">
        <v>25</v>
      </c>
      <c r="C159" s="3">
        <v>3</v>
      </c>
      <c r="D159" s="5" t="s">
        <v>22</v>
      </c>
      <c r="E159" s="11">
        <v>190</v>
      </c>
      <c r="F159" s="11">
        <v>0.96</v>
      </c>
      <c r="Q159" s="14"/>
    </row>
    <row r="160" spans="1:17">
      <c r="A160" s="2">
        <v>41418</v>
      </c>
      <c r="B160" s="3" t="s">
        <v>25</v>
      </c>
      <c r="C160" s="3">
        <v>3</v>
      </c>
      <c r="D160" s="5" t="s">
        <v>22</v>
      </c>
      <c r="E160" s="11">
        <v>250</v>
      </c>
      <c r="F160" s="11">
        <v>0.61</v>
      </c>
      <c r="G160">
        <v>3</v>
      </c>
      <c r="Q160" s="14"/>
    </row>
    <row r="161" spans="1:17">
      <c r="A161" s="2">
        <v>41418</v>
      </c>
      <c r="B161" s="3" t="s">
        <v>25</v>
      </c>
      <c r="C161" s="3">
        <v>3</v>
      </c>
      <c r="D161" s="5" t="s">
        <v>22</v>
      </c>
      <c r="E161" s="11">
        <v>166</v>
      </c>
      <c r="F161" s="11">
        <v>0.57999999999999996</v>
      </c>
      <c r="Q161" s="14"/>
    </row>
    <row r="162" spans="1:17">
      <c r="A162" s="2">
        <v>41418</v>
      </c>
      <c r="B162" s="3" t="s">
        <v>25</v>
      </c>
      <c r="C162" s="3">
        <v>3</v>
      </c>
      <c r="D162" s="5" t="s">
        <v>22</v>
      </c>
      <c r="E162" s="11">
        <v>62</v>
      </c>
      <c r="F162" s="11">
        <v>0.36</v>
      </c>
      <c r="Q162" s="14"/>
    </row>
    <row r="163" spans="1:17">
      <c r="A163" s="2">
        <v>41418</v>
      </c>
      <c r="B163" s="3" t="s">
        <v>25</v>
      </c>
      <c r="C163" s="3">
        <v>3</v>
      </c>
      <c r="D163" s="5" t="s">
        <v>22</v>
      </c>
      <c r="E163" s="11">
        <v>209</v>
      </c>
      <c r="F163" s="11">
        <v>0.81</v>
      </c>
      <c r="G163">
        <v>2</v>
      </c>
      <c r="Q163" s="14"/>
    </row>
    <row r="164" spans="1:17">
      <c r="A164" s="2">
        <v>41418</v>
      </c>
      <c r="B164" s="3" t="s">
        <v>25</v>
      </c>
      <c r="C164" s="3">
        <v>3</v>
      </c>
      <c r="D164" s="5" t="s">
        <v>22</v>
      </c>
      <c r="E164" s="11">
        <v>45</v>
      </c>
      <c r="F164" s="11">
        <v>0.4</v>
      </c>
      <c r="Q164" s="14"/>
    </row>
    <row r="165" spans="1:17">
      <c r="A165" s="2">
        <v>41418</v>
      </c>
      <c r="B165" s="3" t="s">
        <v>25</v>
      </c>
      <c r="C165" s="3">
        <v>3</v>
      </c>
      <c r="D165" s="5" t="s">
        <v>22</v>
      </c>
      <c r="E165" s="11">
        <v>183</v>
      </c>
      <c r="F165" s="11">
        <v>0.7</v>
      </c>
      <c r="Q165" s="14"/>
    </row>
    <row r="166" spans="1:17">
      <c r="A166" s="2">
        <v>41418</v>
      </c>
      <c r="B166" s="3" t="s">
        <v>25</v>
      </c>
      <c r="C166" s="3">
        <v>3</v>
      </c>
      <c r="D166" s="5" t="s">
        <v>19</v>
      </c>
      <c r="F166" s="11">
        <v>1.06</v>
      </c>
      <c r="J166">
        <f>90+109+143+142+171+172+194+192</f>
        <v>1213</v>
      </c>
      <c r="K166">
        <v>8</v>
      </c>
      <c r="L166">
        <v>194</v>
      </c>
      <c r="Q166" s="14"/>
    </row>
    <row r="167" spans="1:17">
      <c r="A167" s="2">
        <v>41418</v>
      </c>
      <c r="B167" s="3" t="s">
        <v>25</v>
      </c>
      <c r="C167" s="3">
        <v>3</v>
      </c>
      <c r="D167" s="5" t="s">
        <v>22</v>
      </c>
      <c r="E167" s="11">
        <v>85</v>
      </c>
      <c r="F167" s="11">
        <v>0.39</v>
      </c>
      <c r="G167">
        <v>4</v>
      </c>
      <c r="Q167" s="14"/>
    </row>
    <row r="168" spans="1:17">
      <c r="A168" s="2">
        <v>41418</v>
      </c>
      <c r="B168" s="3" t="s">
        <v>25</v>
      </c>
      <c r="C168" s="3">
        <v>3</v>
      </c>
      <c r="D168" s="6" t="s">
        <v>22</v>
      </c>
      <c r="E168" s="11">
        <v>185</v>
      </c>
      <c r="F168" s="11">
        <v>0.97</v>
      </c>
      <c r="G168">
        <v>8</v>
      </c>
      <c r="Q168" s="14"/>
    </row>
    <row r="169" spans="1:17">
      <c r="A169" s="2">
        <v>41418</v>
      </c>
      <c r="B169" s="3" t="s">
        <v>25</v>
      </c>
      <c r="C169" s="3">
        <v>3</v>
      </c>
      <c r="D169" s="6" t="s">
        <v>19</v>
      </c>
      <c r="F169" s="11">
        <v>0.74</v>
      </c>
      <c r="J169">
        <f>86+130+132+157</f>
        <v>505</v>
      </c>
      <c r="K169">
        <v>4</v>
      </c>
      <c r="L169">
        <v>157</v>
      </c>
      <c r="Q169" s="14"/>
    </row>
    <row r="170" spans="1:17">
      <c r="A170" s="2">
        <v>41418</v>
      </c>
      <c r="B170" s="3" t="s">
        <v>25</v>
      </c>
      <c r="C170" s="3">
        <v>3</v>
      </c>
      <c r="D170" s="6" t="s">
        <v>19</v>
      </c>
      <c r="F170" s="11">
        <v>0.74</v>
      </c>
      <c r="J170">
        <f>112+128+161+162+190+193</f>
        <v>946</v>
      </c>
      <c r="K170">
        <v>6</v>
      </c>
      <c r="L170">
        <v>193</v>
      </c>
      <c r="Q170" s="14"/>
    </row>
    <row r="171" spans="1:17">
      <c r="A171" s="2">
        <v>41418</v>
      </c>
      <c r="B171" s="3" t="s">
        <v>25</v>
      </c>
      <c r="C171" s="3">
        <v>3</v>
      </c>
      <c r="D171" s="6" t="s">
        <v>22</v>
      </c>
      <c r="E171" s="11">
        <v>109</v>
      </c>
      <c r="F171" s="11">
        <v>0.45</v>
      </c>
      <c r="G171">
        <v>2</v>
      </c>
      <c r="Q171" s="14"/>
    </row>
    <row r="172" spans="1:17">
      <c r="A172" s="2">
        <v>41418</v>
      </c>
      <c r="B172" s="3" t="s">
        <v>25</v>
      </c>
      <c r="C172" s="3">
        <v>3</v>
      </c>
      <c r="D172" s="6" t="s">
        <v>19</v>
      </c>
      <c r="F172" s="11">
        <v>2.46</v>
      </c>
      <c r="J172">
        <f>135+161+179+192+192+210+218+243+242</f>
        <v>1772</v>
      </c>
      <c r="K172">
        <v>9</v>
      </c>
      <c r="L172">
        <v>243</v>
      </c>
      <c r="Q172" s="14"/>
    </row>
    <row r="173" spans="1:17">
      <c r="A173" s="2">
        <v>41418</v>
      </c>
      <c r="B173" s="3" t="s">
        <v>25</v>
      </c>
      <c r="C173" s="3">
        <v>3</v>
      </c>
      <c r="D173" s="6" t="s">
        <v>22</v>
      </c>
      <c r="E173" s="11">
        <v>141</v>
      </c>
      <c r="F173" s="11">
        <v>0.79</v>
      </c>
      <c r="Q173" s="14"/>
    </row>
    <row r="174" spans="1:17">
      <c r="A174" s="2">
        <v>41418</v>
      </c>
      <c r="B174" s="3" t="s">
        <v>25</v>
      </c>
      <c r="C174" s="3">
        <v>3</v>
      </c>
      <c r="D174" s="6" t="s">
        <v>22</v>
      </c>
      <c r="E174" s="11">
        <v>167</v>
      </c>
      <c r="F174" s="11">
        <v>0.44</v>
      </c>
      <c r="G174">
        <v>3</v>
      </c>
      <c r="Q174" s="14"/>
    </row>
    <row r="175" spans="1:17">
      <c r="A175" s="2">
        <v>41418</v>
      </c>
      <c r="B175" s="3" t="s">
        <v>25</v>
      </c>
      <c r="C175" s="3">
        <v>3</v>
      </c>
      <c r="D175" s="6" t="s">
        <v>19</v>
      </c>
      <c r="F175" s="11">
        <v>1.35</v>
      </c>
      <c r="J175">
        <f>100+140+146+185+189+209</f>
        <v>969</v>
      </c>
      <c r="K175">
        <v>6</v>
      </c>
      <c r="L175">
        <v>209</v>
      </c>
      <c r="Q175" s="14"/>
    </row>
    <row r="176" spans="1:17">
      <c r="A176" s="2">
        <v>41418</v>
      </c>
      <c r="B176" s="3" t="s">
        <v>25</v>
      </c>
      <c r="C176" s="3">
        <v>3</v>
      </c>
      <c r="D176" s="6" t="s">
        <v>22</v>
      </c>
      <c r="E176" s="11">
        <v>180</v>
      </c>
      <c r="F176" s="11">
        <v>1.1499999999999999</v>
      </c>
      <c r="Q176" s="14"/>
    </row>
    <row r="177" spans="1:17">
      <c r="A177" s="2">
        <v>41418</v>
      </c>
      <c r="B177" s="3" t="s">
        <v>25</v>
      </c>
      <c r="C177" s="3">
        <v>3</v>
      </c>
      <c r="D177" s="6" t="s">
        <v>22</v>
      </c>
      <c r="E177" s="11">
        <v>163</v>
      </c>
      <c r="F177" s="11">
        <v>0.53</v>
      </c>
      <c r="Q177" s="14"/>
    </row>
    <row r="178" spans="1:17">
      <c r="A178" s="2">
        <v>41418</v>
      </c>
      <c r="B178" s="3" t="s">
        <v>25</v>
      </c>
      <c r="C178" s="3">
        <v>3</v>
      </c>
      <c r="D178" s="6" t="s">
        <v>19</v>
      </c>
      <c r="F178" s="11">
        <v>1.36</v>
      </c>
      <c r="J178">
        <f>90+123+148+166+185</f>
        <v>712</v>
      </c>
      <c r="K178">
        <v>5</v>
      </c>
      <c r="L178">
        <v>185</v>
      </c>
      <c r="Q178" s="14"/>
    </row>
    <row r="179" spans="1:17">
      <c r="A179" s="2">
        <v>41418</v>
      </c>
      <c r="B179" s="3" t="s">
        <v>25</v>
      </c>
      <c r="C179" s="3">
        <v>3</v>
      </c>
      <c r="D179" s="6" t="s">
        <v>22</v>
      </c>
      <c r="E179" s="11">
        <v>203</v>
      </c>
      <c r="F179" s="11">
        <v>1.58</v>
      </c>
      <c r="G179">
        <v>5</v>
      </c>
      <c r="Q179" s="14"/>
    </row>
    <row r="180" spans="1:17">
      <c r="A180" s="2">
        <v>41418</v>
      </c>
      <c r="B180" s="3" t="s">
        <v>25</v>
      </c>
      <c r="C180" s="3">
        <v>3</v>
      </c>
      <c r="D180" s="6" t="s">
        <v>19</v>
      </c>
      <c r="F180" s="11">
        <v>0.67</v>
      </c>
      <c r="J180">
        <f>79+92+125+135</f>
        <v>431</v>
      </c>
      <c r="K180">
        <v>4</v>
      </c>
      <c r="L180">
        <v>135</v>
      </c>
      <c r="Q180" s="14"/>
    </row>
    <row r="181" spans="1:17">
      <c r="A181" s="2">
        <v>41418</v>
      </c>
      <c r="B181" s="3" t="s">
        <v>25</v>
      </c>
      <c r="C181" s="3">
        <v>3</v>
      </c>
      <c r="D181" s="6" t="s">
        <v>22</v>
      </c>
      <c r="E181" s="11">
        <v>206</v>
      </c>
      <c r="F181" s="11">
        <v>1.54</v>
      </c>
      <c r="G181">
        <v>7</v>
      </c>
      <c r="Q181" s="14"/>
    </row>
    <row r="182" spans="1:17">
      <c r="A182" s="2">
        <v>41418</v>
      </c>
      <c r="B182" s="3" t="s">
        <v>25</v>
      </c>
      <c r="C182" s="3">
        <v>3</v>
      </c>
      <c r="D182" s="6" t="s">
        <v>22</v>
      </c>
      <c r="E182" s="11">
        <v>205</v>
      </c>
      <c r="F182" s="11">
        <v>0.89</v>
      </c>
      <c r="Q182" s="14"/>
    </row>
    <row r="183" spans="1:17">
      <c r="A183" s="2">
        <v>41418</v>
      </c>
      <c r="B183" s="3" t="s">
        <v>25</v>
      </c>
      <c r="C183" s="3">
        <v>3</v>
      </c>
      <c r="D183" s="6" t="s">
        <v>22</v>
      </c>
      <c r="E183" s="11">
        <v>217</v>
      </c>
      <c r="F183" s="11">
        <v>0.81</v>
      </c>
      <c r="Q183" s="14"/>
    </row>
    <row r="184" spans="1:17">
      <c r="A184" s="2">
        <v>41418</v>
      </c>
      <c r="B184" s="3" t="s">
        <v>25</v>
      </c>
      <c r="C184" s="3">
        <v>3</v>
      </c>
      <c r="D184" s="6" t="s">
        <v>19</v>
      </c>
      <c r="F184" s="11">
        <v>1.9</v>
      </c>
      <c r="J184">
        <f>92+99+135+152+167+182+195+213</f>
        <v>1235</v>
      </c>
      <c r="K184">
        <v>8</v>
      </c>
      <c r="L184">
        <v>213</v>
      </c>
      <c r="Q184" s="14"/>
    </row>
    <row r="185" spans="1:17">
      <c r="A185" s="2">
        <v>41418</v>
      </c>
      <c r="B185" s="3" t="s">
        <v>25</v>
      </c>
      <c r="C185" s="3">
        <v>3</v>
      </c>
      <c r="D185" s="6" t="s">
        <v>19</v>
      </c>
      <c r="F185" s="11">
        <v>2.14</v>
      </c>
      <c r="J185">
        <f>98+115+140+186+201</f>
        <v>740</v>
      </c>
      <c r="K185">
        <v>5</v>
      </c>
      <c r="L185">
        <v>201</v>
      </c>
      <c r="Q185" s="14"/>
    </row>
    <row r="186" spans="1:17">
      <c r="A186" s="2">
        <v>41418</v>
      </c>
      <c r="B186" s="3" t="s">
        <v>25</v>
      </c>
      <c r="C186" s="3">
        <v>3</v>
      </c>
      <c r="D186" s="6" t="s">
        <v>22</v>
      </c>
      <c r="E186" s="11">
        <v>180</v>
      </c>
      <c r="F186" s="11">
        <v>1.63</v>
      </c>
      <c r="G186">
        <v>9</v>
      </c>
      <c r="Q186" s="14"/>
    </row>
    <row r="187" spans="1:17">
      <c r="A187" s="2">
        <v>41418</v>
      </c>
      <c r="B187" s="3" t="s">
        <v>25</v>
      </c>
      <c r="C187" s="3">
        <v>3</v>
      </c>
      <c r="D187" s="6" t="s">
        <v>22</v>
      </c>
      <c r="E187" s="11">
        <v>150</v>
      </c>
      <c r="F187" s="11">
        <v>0.7</v>
      </c>
      <c r="G187" s="11">
        <v>4</v>
      </c>
      <c r="Q187" s="14"/>
    </row>
    <row r="188" spans="1:17">
      <c r="A188" s="2">
        <v>41418</v>
      </c>
      <c r="B188" s="3" t="s">
        <v>25</v>
      </c>
      <c r="C188" s="3">
        <v>3</v>
      </c>
      <c r="D188" s="6" t="s">
        <v>22</v>
      </c>
      <c r="E188" s="11">
        <v>170</v>
      </c>
      <c r="F188" s="11">
        <v>0.52</v>
      </c>
      <c r="G188">
        <v>4</v>
      </c>
      <c r="Q188" s="14"/>
    </row>
    <row r="189" spans="1:17">
      <c r="A189" s="2">
        <v>41418</v>
      </c>
      <c r="B189" s="3" t="s">
        <v>25</v>
      </c>
      <c r="C189" s="3">
        <v>3</v>
      </c>
      <c r="D189" s="6" t="s">
        <v>19</v>
      </c>
      <c r="F189" s="11">
        <v>1.87</v>
      </c>
      <c r="J189">
        <f>100+119+154+155+187+184+212+215</f>
        <v>1326</v>
      </c>
      <c r="K189">
        <v>8</v>
      </c>
      <c r="L189">
        <v>215</v>
      </c>
      <c r="Q189" s="14"/>
    </row>
    <row r="190" spans="1:17">
      <c r="A190" s="2">
        <v>41418</v>
      </c>
      <c r="B190" s="3" t="s">
        <v>25</v>
      </c>
      <c r="C190" s="3">
        <v>3</v>
      </c>
      <c r="D190" s="6" t="s">
        <v>22</v>
      </c>
      <c r="E190" s="11">
        <v>215</v>
      </c>
      <c r="F190" s="11">
        <v>0.96</v>
      </c>
      <c r="G190">
        <v>6</v>
      </c>
      <c r="Q190" s="14"/>
    </row>
    <row r="191" spans="1:17">
      <c r="A191" s="2">
        <v>41418</v>
      </c>
      <c r="B191" s="3" t="s">
        <v>25</v>
      </c>
      <c r="C191" s="3">
        <v>3</v>
      </c>
      <c r="D191" s="6" t="s">
        <v>22</v>
      </c>
      <c r="E191" s="11">
        <v>220</v>
      </c>
      <c r="F191" s="11">
        <v>0.8</v>
      </c>
      <c r="G191">
        <v>2</v>
      </c>
      <c r="Q191" s="14"/>
    </row>
    <row r="192" spans="1:17">
      <c r="A192" s="2">
        <v>41418</v>
      </c>
      <c r="B192" s="3" t="s">
        <v>25</v>
      </c>
      <c r="C192" s="3">
        <v>3</v>
      </c>
      <c r="D192" s="6" t="s">
        <v>22</v>
      </c>
      <c r="E192" s="11">
        <v>243</v>
      </c>
      <c r="F192" s="11">
        <v>2.54</v>
      </c>
      <c r="Q192" s="14"/>
    </row>
    <row r="193" spans="1:17">
      <c r="A193" s="2">
        <v>41418</v>
      </c>
      <c r="B193" s="3" t="s">
        <v>25</v>
      </c>
      <c r="C193" s="3">
        <v>3</v>
      </c>
      <c r="D193" s="6" t="s">
        <v>19</v>
      </c>
      <c r="F193" s="11">
        <v>1.56</v>
      </c>
      <c r="J193">
        <f>153+164+178+210+222</f>
        <v>927</v>
      </c>
      <c r="K193">
        <v>5</v>
      </c>
      <c r="L193">
        <v>222</v>
      </c>
      <c r="Q193" s="14"/>
    </row>
    <row r="194" spans="1:17">
      <c r="A194" s="2">
        <v>41418</v>
      </c>
      <c r="B194" s="3" t="s">
        <v>25</v>
      </c>
      <c r="C194" s="3">
        <v>3</v>
      </c>
      <c r="D194" s="6" t="s">
        <v>22</v>
      </c>
      <c r="E194" s="11">
        <v>183</v>
      </c>
      <c r="F194" s="11">
        <v>2.31</v>
      </c>
      <c r="Q194" s="14"/>
    </row>
    <row r="195" spans="1:17">
      <c r="A195" s="2">
        <v>41418</v>
      </c>
      <c r="B195" s="3" t="s">
        <v>25</v>
      </c>
      <c r="C195" s="3">
        <v>3</v>
      </c>
      <c r="D195" s="6" t="s">
        <v>22</v>
      </c>
      <c r="E195" s="11">
        <v>154</v>
      </c>
      <c r="F195" s="11">
        <v>2.02</v>
      </c>
      <c r="Q195" s="14"/>
    </row>
    <row r="196" spans="1:17">
      <c r="A196" s="2">
        <v>41418</v>
      </c>
      <c r="B196" s="3" t="s">
        <v>25</v>
      </c>
      <c r="C196" s="3">
        <v>3</v>
      </c>
      <c r="D196" s="6" t="s">
        <v>22</v>
      </c>
      <c r="E196" s="11">
        <v>89</v>
      </c>
      <c r="F196" s="11">
        <v>0.75</v>
      </c>
      <c r="Q196" s="14"/>
    </row>
    <row r="197" spans="1:17">
      <c r="A197" s="2">
        <v>41418</v>
      </c>
      <c r="B197" s="3" t="s">
        <v>25</v>
      </c>
      <c r="C197" s="3">
        <v>3</v>
      </c>
      <c r="D197" s="6" t="s">
        <v>22</v>
      </c>
      <c r="E197" s="11">
        <v>216</v>
      </c>
      <c r="F197" s="11">
        <v>0.56999999999999995</v>
      </c>
      <c r="Q197" s="14"/>
    </row>
    <row r="198" spans="1:17">
      <c r="A198" s="2">
        <v>41418</v>
      </c>
      <c r="B198" s="3" t="s">
        <v>25</v>
      </c>
      <c r="C198" s="3">
        <v>3</v>
      </c>
      <c r="D198" s="6" t="s">
        <v>22</v>
      </c>
      <c r="E198" s="11">
        <v>183</v>
      </c>
      <c r="F198" s="11">
        <v>0.73</v>
      </c>
      <c r="Q198" s="14"/>
    </row>
    <row r="199" spans="1:17">
      <c r="A199" s="2">
        <v>41418</v>
      </c>
      <c r="B199" s="3" t="s">
        <v>25</v>
      </c>
      <c r="C199" s="3">
        <v>3</v>
      </c>
      <c r="D199" s="6" t="s">
        <v>22</v>
      </c>
      <c r="E199" s="11">
        <v>208</v>
      </c>
      <c r="F199" s="11">
        <v>0.7</v>
      </c>
      <c r="G199">
        <v>6</v>
      </c>
      <c r="Q199" s="14"/>
    </row>
    <row r="200" spans="1:17">
      <c r="A200" s="2">
        <v>41418</v>
      </c>
      <c r="B200" s="3" t="s">
        <v>25</v>
      </c>
      <c r="C200" s="3">
        <v>3</v>
      </c>
      <c r="D200" s="6" t="s">
        <v>22</v>
      </c>
      <c r="E200" s="11">
        <v>230</v>
      </c>
      <c r="F200" s="11">
        <v>0.69</v>
      </c>
      <c r="G200">
        <v>5</v>
      </c>
      <c r="Q200" s="14"/>
    </row>
    <row r="201" spans="1:17">
      <c r="A201" s="2">
        <v>41418</v>
      </c>
      <c r="B201" s="3" t="s">
        <v>25</v>
      </c>
      <c r="C201" s="3">
        <v>3</v>
      </c>
      <c r="D201" s="6" t="s">
        <v>22</v>
      </c>
      <c r="E201" s="11">
        <v>133</v>
      </c>
      <c r="F201" s="11">
        <v>0.71</v>
      </c>
      <c r="Q201" s="14"/>
    </row>
    <row r="202" spans="1:17">
      <c r="A202" s="2">
        <v>41418</v>
      </c>
      <c r="B202" s="3" t="s">
        <v>25</v>
      </c>
      <c r="C202" s="3">
        <v>3</v>
      </c>
      <c r="D202" s="6" t="s">
        <v>22</v>
      </c>
      <c r="E202" s="11">
        <v>94</v>
      </c>
      <c r="F202" s="11">
        <v>0.51</v>
      </c>
      <c r="G202">
        <v>1</v>
      </c>
      <c r="Q202" s="14"/>
    </row>
    <row r="203" spans="1:17">
      <c r="A203" s="2">
        <v>41418</v>
      </c>
      <c r="B203" s="3" t="s">
        <v>25</v>
      </c>
      <c r="C203" s="3">
        <v>3</v>
      </c>
      <c r="D203" s="6" t="s">
        <v>22</v>
      </c>
      <c r="E203" s="11">
        <v>179</v>
      </c>
      <c r="F203" s="11">
        <v>1.04</v>
      </c>
      <c r="Q203" s="14"/>
    </row>
    <row r="204" spans="1:17">
      <c r="A204" s="2">
        <v>41418</v>
      </c>
      <c r="B204" s="3" t="s">
        <v>25</v>
      </c>
      <c r="C204" s="3">
        <v>3</v>
      </c>
      <c r="D204" s="6" t="s">
        <v>19</v>
      </c>
      <c r="F204" s="11">
        <v>2.48</v>
      </c>
      <c r="J204">
        <f>105+170+180+135+209+226+227</f>
        <v>1252</v>
      </c>
      <c r="K204">
        <v>7</v>
      </c>
      <c r="L204">
        <v>227</v>
      </c>
      <c r="Q204" s="14"/>
    </row>
    <row r="205" spans="1:17">
      <c r="A205" s="2">
        <v>41418</v>
      </c>
      <c r="B205" s="3" t="s">
        <v>25</v>
      </c>
      <c r="C205" s="3">
        <v>3</v>
      </c>
      <c r="D205" s="6" t="s">
        <v>19</v>
      </c>
      <c r="F205" s="11">
        <v>2.73</v>
      </c>
      <c r="J205">
        <f>122+158+160+184+222+233+234</f>
        <v>1313</v>
      </c>
      <c r="K205">
        <v>7</v>
      </c>
      <c r="L205">
        <v>234</v>
      </c>
      <c r="Q205" s="14"/>
    </row>
    <row r="206" spans="1:17">
      <c r="A206" s="2">
        <v>41418</v>
      </c>
      <c r="B206" s="3" t="s">
        <v>25</v>
      </c>
      <c r="C206" s="3">
        <v>3</v>
      </c>
      <c r="D206" s="6" t="s">
        <v>19</v>
      </c>
      <c r="F206" s="11">
        <v>1.5</v>
      </c>
      <c r="J206">
        <f>100+110+133+137+125+198+207+217</f>
        <v>1227</v>
      </c>
      <c r="K206">
        <v>8</v>
      </c>
      <c r="L206">
        <v>217</v>
      </c>
      <c r="Q206" s="14"/>
    </row>
    <row r="207" spans="1:17">
      <c r="A207" s="2">
        <v>41418</v>
      </c>
      <c r="B207" s="3" t="s">
        <v>25</v>
      </c>
      <c r="C207" s="3">
        <v>3</v>
      </c>
      <c r="D207" s="6" t="s">
        <v>22</v>
      </c>
      <c r="E207" s="11">
        <v>52</v>
      </c>
      <c r="F207" s="11">
        <v>0.61</v>
      </c>
      <c r="Q207" s="14"/>
    </row>
    <row r="208" spans="1:17">
      <c r="A208" s="2">
        <v>41418</v>
      </c>
      <c r="B208" s="3" t="s">
        <v>25</v>
      </c>
      <c r="C208" s="3">
        <v>3</v>
      </c>
      <c r="D208" s="6" t="s">
        <v>22</v>
      </c>
      <c r="E208" s="11">
        <v>134</v>
      </c>
      <c r="F208" s="11">
        <v>0.56000000000000005</v>
      </c>
      <c r="Q208" s="14"/>
    </row>
    <row r="209" spans="1:17">
      <c r="A209" s="2">
        <v>41418</v>
      </c>
      <c r="B209" s="3" t="s">
        <v>25</v>
      </c>
      <c r="C209" s="3">
        <v>3</v>
      </c>
      <c r="D209" s="6" t="s">
        <v>22</v>
      </c>
      <c r="E209" s="11">
        <v>184</v>
      </c>
      <c r="F209" s="11">
        <v>0.81</v>
      </c>
      <c r="G209">
        <v>1</v>
      </c>
      <c r="Q209" s="14"/>
    </row>
    <row r="210" spans="1:17">
      <c r="A210" s="2">
        <v>41418</v>
      </c>
      <c r="B210" s="3" t="s">
        <v>25</v>
      </c>
      <c r="C210" s="3">
        <v>3</v>
      </c>
      <c r="D210" s="6" t="s">
        <v>19</v>
      </c>
      <c r="F210" s="11">
        <v>2.84</v>
      </c>
      <c r="J210">
        <f>105+109+144+198+215+223+230</f>
        <v>1224</v>
      </c>
      <c r="K210">
        <v>7</v>
      </c>
      <c r="L210">
        <v>230</v>
      </c>
      <c r="Q210" s="14"/>
    </row>
    <row r="211" spans="1:17">
      <c r="A211" s="2">
        <v>41418</v>
      </c>
      <c r="B211" s="3" t="s">
        <v>25</v>
      </c>
      <c r="C211" s="3">
        <v>3</v>
      </c>
      <c r="D211" s="6" t="s">
        <v>22</v>
      </c>
      <c r="E211" s="11">
        <v>250</v>
      </c>
      <c r="F211" s="11">
        <v>0.78</v>
      </c>
      <c r="G211">
        <v>3</v>
      </c>
      <c r="Q211" s="14"/>
    </row>
    <row r="212" spans="1:17">
      <c r="A212" s="2">
        <v>41418</v>
      </c>
      <c r="B212" s="3" t="s">
        <v>25</v>
      </c>
      <c r="C212" s="3">
        <v>3</v>
      </c>
      <c r="D212" s="5" t="s">
        <v>22</v>
      </c>
      <c r="E212" s="11">
        <v>220</v>
      </c>
      <c r="F212" s="11">
        <v>0.74</v>
      </c>
      <c r="Q212" s="14"/>
    </row>
    <row r="213" spans="1:17">
      <c r="A213" s="2">
        <v>41418</v>
      </c>
      <c r="B213" s="3" t="s">
        <v>25</v>
      </c>
      <c r="C213" s="3">
        <v>3</v>
      </c>
      <c r="D213" s="5" t="s">
        <v>22</v>
      </c>
      <c r="E213" s="11">
        <v>126</v>
      </c>
      <c r="F213" s="11">
        <v>0.83</v>
      </c>
      <c r="Q213" s="14"/>
    </row>
    <row r="214" spans="1:17">
      <c r="A214" s="2">
        <v>41418</v>
      </c>
      <c r="B214" s="3" t="s">
        <v>25</v>
      </c>
      <c r="C214" s="3">
        <v>3</v>
      </c>
      <c r="D214" s="5" t="s">
        <v>22</v>
      </c>
      <c r="E214" s="11">
        <v>127</v>
      </c>
      <c r="F214" s="11">
        <v>0.81</v>
      </c>
      <c r="Q214" s="14"/>
    </row>
    <row r="215" spans="1:17">
      <c r="A215" s="2">
        <v>41418</v>
      </c>
      <c r="B215" s="3" t="s">
        <v>25</v>
      </c>
      <c r="C215" s="3">
        <v>3</v>
      </c>
      <c r="D215" s="5" t="s">
        <v>22</v>
      </c>
      <c r="E215" s="11">
        <v>97</v>
      </c>
      <c r="F215" s="11">
        <v>0.48</v>
      </c>
      <c r="Q215" s="14"/>
    </row>
    <row r="216" spans="1:17">
      <c r="A216" s="2">
        <v>41418</v>
      </c>
      <c r="B216" s="3" t="s">
        <v>25</v>
      </c>
      <c r="C216" s="3">
        <v>3</v>
      </c>
      <c r="D216" s="5" t="s">
        <v>22</v>
      </c>
      <c r="E216" s="11">
        <v>113</v>
      </c>
      <c r="F216" s="11">
        <v>0.53</v>
      </c>
      <c r="Q216" s="14"/>
    </row>
    <row r="217" spans="1:17">
      <c r="A217" s="2">
        <v>41418</v>
      </c>
      <c r="B217" s="3" t="s">
        <v>25</v>
      </c>
      <c r="C217" s="3">
        <v>3</v>
      </c>
      <c r="D217" s="5" t="s">
        <v>22</v>
      </c>
      <c r="E217" s="11">
        <v>173</v>
      </c>
      <c r="F217" s="11">
        <v>0.5</v>
      </c>
      <c r="Q217" s="14"/>
    </row>
    <row r="218" spans="1:17">
      <c r="A218" s="2">
        <v>41418</v>
      </c>
      <c r="B218" s="3" t="s">
        <v>25</v>
      </c>
      <c r="C218" s="3">
        <v>3</v>
      </c>
      <c r="D218" s="5" t="s">
        <v>22</v>
      </c>
      <c r="E218" s="11">
        <v>182</v>
      </c>
      <c r="F218" s="11">
        <v>0.73</v>
      </c>
      <c r="Q218" s="14"/>
    </row>
    <row r="219" spans="1:17">
      <c r="A219" s="2">
        <v>41418</v>
      </c>
      <c r="B219" s="3" t="s">
        <v>25</v>
      </c>
      <c r="C219" s="3">
        <v>3</v>
      </c>
      <c r="D219" s="5" t="s">
        <v>22</v>
      </c>
      <c r="E219" s="11">
        <v>182</v>
      </c>
      <c r="F219" s="11">
        <v>0.96</v>
      </c>
      <c r="G219">
        <v>1</v>
      </c>
      <c r="Q219" s="14"/>
    </row>
    <row r="220" spans="1:17">
      <c r="A220" s="2">
        <v>41418</v>
      </c>
      <c r="B220" s="3" t="s">
        <v>25</v>
      </c>
      <c r="C220" s="3">
        <v>39</v>
      </c>
      <c r="D220" s="5" t="s">
        <v>21</v>
      </c>
      <c r="E220" s="11">
        <v>258</v>
      </c>
      <c r="F220" s="11">
        <v>2.96</v>
      </c>
      <c r="H220">
        <v>27</v>
      </c>
      <c r="I220">
        <v>0.4</v>
      </c>
      <c r="Q220" s="14"/>
    </row>
    <row r="221" spans="1:17">
      <c r="A221" s="2">
        <v>41418</v>
      </c>
      <c r="B221" s="3" t="s">
        <v>25</v>
      </c>
      <c r="C221" s="3">
        <v>39</v>
      </c>
      <c r="D221" s="5" t="s">
        <v>21</v>
      </c>
      <c r="F221" s="11">
        <v>4.0999999999999996</v>
      </c>
      <c r="J221">
        <f>228+278+303+315+349+360</f>
        <v>1833</v>
      </c>
      <c r="K221">
        <v>6</v>
      </c>
      <c r="L221">
        <v>360</v>
      </c>
      <c r="Q221" s="14"/>
    </row>
    <row r="222" spans="1:17">
      <c r="A222" s="2">
        <v>41418</v>
      </c>
      <c r="B222" s="3" t="s">
        <v>25</v>
      </c>
      <c r="C222" s="3">
        <v>39</v>
      </c>
      <c r="D222" s="5" t="s">
        <v>23</v>
      </c>
      <c r="E222" s="11">
        <v>144</v>
      </c>
      <c r="F222" s="11">
        <v>0.66</v>
      </c>
      <c r="Q222" s="14"/>
    </row>
    <row r="223" spans="1:17">
      <c r="A223" s="2">
        <v>41418</v>
      </c>
      <c r="B223" s="3" t="s">
        <v>25</v>
      </c>
      <c r="C223" s="3">
        <v>39</v>
      </c>
      <c r="D223" s="5" t="s">
        <v>23</v>
      </c>
      <c r="E223" s="11">
        <v>125</v>
      </c>
      <c r="F223" s="11">
        <v>0.54</v>
      </c>
      <c r="Q223" s="14"/>
    </row>
    <row r="224" spans="1:17">
      <c r="A224" s="2">
        <v>41418</v>
      </c>
      <c r="B224" s="3" t="s">
        <v>25</v>
      </c>
      <c r="C224" s="3">
        <v>39</v>
      </c>
      <c r="D224" s="5" t="s">
        <v>21</v>
      </c>
      <c r="E224" s="11">
        <v>326</v>
      </c>
      <c r="F224" s="11">
        <v>3</v>
      </c>
      <c r="H224">
        <v>62</v>
      </c>
      <c r="I224">
        <v>1.4</v>
      </c>
      <c r="Q224" s="14"/>
    </row>
    <row r="225" spans="1:17">
      <c r="A225" s="15">
        <v>41422</v>
      </c>
      <c r="B225" s="3" t="s">
        <v>24</v>
      </c>
      <c r="C225" s="3">
        <v>39</v>
      </c>
      <c r="D225" s="5" t="s">
        <v>19</v>
      </c>
      <c r="F225" s="11">
        <v>4.0199999999999996</v>
      </c>
      <c r="J225">
        <f>228+306+324+348+352</f>
        <v>1558</v>
      </c>
      <c r="K225">
        <v>5</v>
      </c>
      <c r="L225">
        <v>352</v>
      </c>
      <c r="Q225" s="14"/>
    </row>
    <row r="226" spans="1:17">
      <c r="A226" s="15">
        <v>41422</v>
      </c>
      <c r="B226" s="3" t="s">
        <v>24</v>
      </c>
      <c r="C226" s="3">
        <v>39</v>
      </c>
      <c r="D226" s="5" t="s">
        <v>23</v>
      </c>
      <c r="E226" s="11">
        <v>65</v>
      </c>
      <c r="F226" s="11">
        <v>0.66</v>
      </c>
      <c r="Q226" s="14"/>
    </row>
    <row r="227" spans="1:17">
      <c r="A227" s="15">
        <v>41422</v>
      </c>
      <c r="B227" s="3" t="s">
        <v>24</v>
      </c>
      <c r="C227" s="3">
        <v>39</v>
      </c>
      <c r="D227" s="5" t="s">
        <v>23</v>
      </c>
      <c r="E227" s="11">
        <v>240</v>
      </c>
      <c r="F227" s="11">
        <v>0.78</v>
      </c>
      <c r="Q227" s="14"/>
    </row>
    <row r="228" spans="1:17">
      <c r="A228" s="15">
        <v>41422</v>
      </c>
      <c r="B228" s="3" t="s">
        <v>24</v>
      </c>
      <c r="C228" s="3">
        <v>39</v>
      </c>
      <c r="D228" s="5" t="s">
        <v>23</v>
      </c>
      <c r="E228" s="11">
        <v>111</v>
      </c>
      <c r="F228" s="11">
        <v>0.56999999999999995</v>
      </c>
      <c r="Q228" s="14"/>
    </row>
    <row r="229" spans="1:17">
      <c r="A229" s="15">
        <v>41422</v>
      </c>
      <c r="B229" s="3" t="s">
        <v>24</v>
      </c>
      <c r="C229" s="3">
        <v>39</v>
      </c>
      <c r="D229" s="5" t="s">
        <v>23</v>
      </c>
      <c r="E229" s="11">
        <v>342</v>
      </c>
      <c r="F229" s="11">
        <v>0.65</v>
      </c>
      <c r="Q229" s="14"/>
    </row>
    <row r="230" spans="1:17">
      <c r="A230" s="15">
        <v>41422</v>
      </c>
      <c r="B230" s="3" t="s">
        <v>24</v>
      </c>
      <c r="C230" s="3">
        <v>39</v>
      </c>
      <c r="D230" s="5" t="s">
        <v>23</v>
      </c>
      <c r="E230" s="11">
        <v>260</v>
      </c>
      <c r="F230" s="11">
        <v>0.77</v>
      </c>
      <c r="Q230" s="14"/>
    </row>
    <row r="231" spans="1:17">
      <c r="A231" s="15">
        <v>41422</v>
      </c>
      <c r="B231" s="3" t="s">
        <v>24</v>
      </c>
      <c r="C231" s="3">
        <v>39</v>
      </c>
      <c r="D231" s="5" t="s">
        <v>21</v>
      </c>
      <c r="F231" s="11">
        <v>4.3899999999999997</v>
      </c>
      <c r="J231">
        <f>217+322+361+384+400</f>
        <v>1684</v>
      </c>
      <c r="K231">
        <v>5</v>
      </c>
      <c r="L231">
        <v>400</v>
      </c>
      <c r="Q231" s="14"/>
    </row>
    <row r="232" spans="1:17">
      <c r="A232" s="15">
        <v>41422</v>
      </c>
      <c r="B232" s="3" t="s">
        <v>24</v>
      </c>
      <c r="C232" s="3">
        <v>39</v>
      </c>
      <c r="D232" s="5" t="s">
        <v>23</v>
      </c>
      <c r="E232" s="11">
        <v>96</v>
      </c>
      <c r="F232" s="11">
        <v>0.5</v>
      </c>
      <c r="Q232" s="14"/>
    </row>
    <row r="233" spans="1:17">
      <c r="A233" s="15">
        <v>41422</v>
      </c>
      <c r="B233" s="3" t="s">
        <v>24</v>
      </c>
      <c r="C233" s="3">
        <v>39</v>
      </c>
      <c r="D233" s="5" t="s">
        <v>23</v>
      </c>
      <c r="E233" s="11">
        <v>98</v>
      </c>
      <c r="F233" s="11">
        <v>0.72</v>
      </c>
      <c r="Q233" s="14"/>
    </row>
    <row r="234" spans="1:17">
      <c r="A234" s="15">
        <v>41422</v>
      </c>
      <c r="B234" s="3" t="s">
        <v>24</v>
      </c>
      <c r="C234" s="3">
        <v>39</v>
      </c>
      <c r="D234" s="5" t="s">
        <v>22</v>
      </c>
      <c r="E234" s="11">
        <v>258</v>
      </c>
      <c r="F234" s="11">
        <v>0.87</v>
      </c>
      <c r="Q234" s="14"/>
    </row>
    <row r="235" spans="1:17">
      <c r="A235" s="15">
        <v>41422</v>
      </c>
      <c r="B235" s="3" t="s">
        <v>24</v>
      </c>
      <c r="C235" s="3">
        <v>39</v>
      </c>
      <c r="D235" s="5" t="s">
        <v>23</v>
      </c>
      <c r="E235" s="11">
        <v>247</v>
      </c>
      <c r="F235" s="11">
        <v>0.75</v>
      </c>
      <c r="Q235" s="14"/>
    </row>
    <row r="236" spans="1:17">
      <c r="A236" s="15">
        <v>41422</v>
      </c>
      <c r="B236" s="3" t="s">
        <v>24</v>
      </c>
      <c r="C236" s="3">
        <v>39</v>
      </c>
      <c r="D236" s="5" t="s">
        <v>23</v>
      </c>
      <c r="E236" s="11">
        <v>67</v>
      </c>
      <c r="F236" s="11">
        <v>0.5</v>
      </c>
      <c r="Q236" s="14"/>
    </row>
    <row r="237" spans="1:17">
      <c r="A237" s="15">
        <v>41422</v>
      </c>
      <c r="B237" s="3" t="s">
        <v>24</v>
      </c>
      <c r="C237" s="3">
        <v>39</v>
      </c>
      <c r="D237" s="5" t="s">
        <v>23</v>
      </c>
      <c r="E237" s="11">
        <v>218</v>
      </c>
      <c r="F237" s="11">
        <v>0.76</v>
      </c>
      <c r="Q237" s="14"/>
    </row>
    <row r="238" spans="1:17">
      <c r="A238" s="15">
        <v>41422</v>
      </c>
      <c r="B238" s="3" t="s">
        <v>24</v>
      </c>
      <c r="C238" s="3">
        <v>39</v>
      </c>
      <c r="D238" s="5" t="s">
        <v>23</v>
      </c>
      <c r="E238" s="11">
        <v>263</v>
      </c>
      <c r="F238" s="11">
        <v>0.7</v>
      </c>
      <c r="Q238" s="14"/>
    </row>
    <row r="239" spans="1:17">
      <c r="A239" s="15">
        <v>41422</v>
      </c>
      <c r="B239" s="3" t="s">
        <v>24</v>
      </c>
      <c r="C239" s="3">
        <v>39</v>
      </c>
      <c r="D239" s="5" t="s">
        <v>23</v>
      </c>
      <c r="E239" s="11">
        <v>193</v>
      </c>
      <c r="F239" s="11">
        <v>0.45</v>
      </c>
      <c r="Q239" s="14"/>
    </row>
    <row r="240" spans="1:17">
      <c r="A240" s="15">
        <v>41422</v>
      </c>
      <c r="B240" s="3" t="s">
        <v>24</v>
      </c>
      <c r="C240" s="3">
        <v>39</v>
      </c>
      <c r="D240" s="5" t="s">
        <v>23</v>
      </c>
      <c r="E240" s="11">
        <v>175</v>
      </c>
      <c r="F240" s="11">
        <v>0.7</v>
      </c>
      <c r="Q240" s="14"/>
    </row>
    <row r="241" spans="1:17">
      <c r="A241" s="15">
        <v>41422</v>
      </c>
      <c r="B241" s="3" t="s">
        <v>24</v>
      </c>
      <c r="C241" s="3">
        <v>39</v>
      </c>
      <c r="D241" s="5" t="s">
        <v>23</v>
      </c>
      <c r="E241" s="11">
        <v>172</v>
      </c>
      <c r="F241" s="11">
        <v>0.42</v>
      </c>
      <c r="Q241" s="14"/>
    </row>
    <row r="242" spans="1:17">
      <c r="A242" s="15">
        <v>41422</v>
      </c>
      <c r="B242" s="3" t="s">
        <v>24</v>
      </c>
      <c r="C242" s="3">
        <v>39</v>
      </c>
      <c r="D242" s="5" t="s">
        <v>23</v>
      </c>
      <c r="E242" s="11">
        <v>261</v>
      </c>
      <c r="F242" s="11">
        <v>0.71</v>
      </c>
      <c r="Q242" s="14"/>
    </row>
    <row r="243" spans="1:17">
      <c r="A243" s="15">
        <v>41422</v>
      </c>
      <c r="B243" s="3" t="s">
        <v>24</v>
      </c>
      <c r="C243" s="3">
        <v>39</v>
      </c>
      <c r="D243" s="5" t="s">
        <v>23</v>
      </c>
      <c r="E243" s="11">
        <v>97</v>
      </c>
      <c r="F243" s="11">
        <v>0.81</v>
      </c>
      <c r="Q243" s="14"/>
    </row>
    <row r="244" spans="1:17">
      <c r="A244" s="15">
        <v>41422</v>
      </c>
      <c r="B244" s="3" t="s">
        <v>24</v>
      </c>
      <c r="C244" s="3">
        <v>39</v>
      </c>
      <c r="D244" s="5" t="s">
        <v>23</v>
      </c>
      <c r="E244" s="11">
        <v>170</v>
      </c>
      <c r="F244" s="11">
        <v>0.9</v>
      </c>
      <c r="Q244" s="14"/>
    </row>
    <row r="245" spans="1:17">
      <c r="A245" s="15">
        <v>41422</v>
      </c>
      <c r="B245" s="3" t="s">
        <v>24</v>
      </c>
      <c r="C245" s="3">
        <v>39</v>
      </c>
      <c r="D245" s="5" t="s">
        <v>23</v>
      </c>
      <c r="E245" s="11">
        <v>250</v>
      </c>
      <c r="F245" s="11">
        <v>0.74</v>
      </c>
      <c r="Q245" s="14"/>
    </row>
    <row r="246" spans="1:17">
      <c r="A246" s="15">
        <v>41422</v>
      </c>
      <c r="B246" s="3" t="s">
        <v>24</v>
      </c>
      <c r="C246" s="3">
        <v>39</v>
      </c>
      <c r="D246" s="5" t="s">
        <v>23</v>
      </c>
      <c r="E246" s="11">
        <v>121</v>
      </c>
      <c r="F246" s="11">
        <v>0.66</v>
      </c>
      <c r="Q246" s="14"/>
    </row>
    <row r="247" spans="1:17">
      <c r="A247" s="15">
        <v>41422</v>
      </c>
      <c r="B247" s="3" t="s">
        <v>24</v>
      </c>
      <c r="C247" s="3">
        <v>39</v>
      </c>
      <c r="D247" s="5" t="s">
        <v>23</v>
      </c>
      <c r="E247" s="11">
        <v>274</v>
      </c>
      <c r="F247" s="11">
        <v>0.62</v>
      </c>
      <c r="Q247" s="14"/>
    </row>
    <row r="248" spans="1:17">
      <c r="A248" s="15">
        <v>41422</v>
      </c>
      <c r="B248" s="3" t="s">
        <v>24</v>
      </c>
      <c r="C248" s="3">
        <v>39</v>
      </c>
      <c r="D248" s="5" t="s">
        <v>23</v>
      </c>
      <c r="E248" s="11">
        <v>98</v>
      </c>
      <c r="F248" s="11">
        <v>0.75</v>
      </c>
      <c r="Q248" s="14"/>
    </row>
    <row r="249" spans="1:17">
      <c r="A249" s="15">
        <v>41422</v>
      </c>
      <c r="B249" s="3" t="s">
        <v>24</v>
      </c>
      <c r="C249" s="3">
        <v>39</v>
      </c>
      <c r="D249" s="5" t="s">
        <v>23</v>
      </c>
      <c r="E249" s="11">
        <v>262</v>
      </c>
      <c r="F249" s="11">
        <v>1.05</v>
      </c>
      <c r="Q249" s="14"/>
    </row>
    <row r="250" spans="1:17">
      <c r="A250" s="15">
        <v>41422</v>
      </c>
      <c r="B250" s="3" t="s">
        <v>24</v>
      </c>
      <c r="C250" s="3">
        <v>39</v>
      </c>
      <c r="D250" s="5" t="s">
        <v>23</v>
      </c>
      <c r="E250" s="11">
        <v>106</v>
      </c>
      <c r="F250" s="11">
        <v>0.54</v>
      </c>
      <c r="Q250" s="14"/>
    </row>
    <row r="251" spans="1:17">
      <c r="A251" s="15">
        <v>41422</v>
      </c>
      <c r="B251" s="3" t="s">
        <v>24</v>
      </c>
      <c r="C251" s="3">
        <v>39</v>
      </c>
      <c r="D251" s="5" t="s">
        <v>19</v>
      </c>
      <c r="F251" s="11">
        <v>2.5</v>
      </c>
      <c r="J251">
        <f>147+190+251+248</f>
        <v>836</v>
      </c>
      <c r="K251">
        <v>4</v>
      </c>
      <c r="L251">
        <v>248</v>
      </c>
      <c r="Q251" s="14"/>
    </row>
    <row r="252" spans="1:17">
      <c r="A252" s="15">
        <v>41422</v>
      </c>
      <c r="B252" s="3" t="s">
        <v>24</v>
      </c>
      <c r="C252" s="3">
        <v>39</v>
      </c>
      <c r="D252" s="5" t="s">
        <v>19</v>
      </c>
      <c r="F252" s="11">
        <v>2.68</v>
      </c>
      <c r="J252">
        <f>112+145+196+182+224+225</f>
        <v>1084</v>
      </c>
      <c r="K252">
        <v>6</v>
      </c>
      <c r="L252">
        <v>225</v>
      </c>
      <c r="Q252" s="14"/>
    </row>
    <row r="253" spans="1:17">
      <c r="A253" s="15">
        <v>41422</v>
      </c>
      <c r="B253" s="3" t="s">
        <v>24</v>
      </c>
      <c r="C253" s="3">
        <v>39</v>
      </c>
      <c r="D253" s="5" t="s">
        <v>23</v>
      </c>
      <c r="E253" s="11">
        <v>71</v>
      </c>
      <c r="F253" s="11">
        <v>0.22</v>
      </c>
      <c r="Q253" s="14"/>
    </row>
    <row r="254" spans="1:17">
      <c r="A254" s="15">
        <v>41422</v>
      </c>
      <c r="B254" s="3" t="s">
        <v>24</v>
      </c>
      <c r="C254" s="3">
        <v>39</v>
      </c>
      <c r="D254" s="5" t="s">
        <v>22</v>
      </c>
      <c r="E254" s="11">
        <v>141</v>
      </c>
      <c r="F254" s="11">
        <v>0.4</v>
      </c>
      <c r="Q254" s="14"/>
    </row>
    <row r="255" spans="1:17">
      <c r="A255" s="15">
        <v>41422</v>
      </c>
      <c r="B255" s="3" t="s">
        <v>24</v>
      </c>
      <c r="C255" s="3">
        <v>39</v>
      </c>
      <c r="D255" s="5" t="s">
        <v>22</v>
      </c>
      <c r="E255" s="11">
        <v>40</v>
      </c>
      <c r="F255" s="11">
        <v>0.4</v>
      </c>
      <c r="Q255" s="14"/>
    </row>
    <row r="256" spans="1:17">
      <c r="A256" s="15">
        <v>41422</v>
      </c>
      <c r="B256" s="3" t="s">
        <v>24</v>
      </c>
      <c r="C256" s="3">
        <v>39</v>
      </c>
      <c r="D256" s="5" t="s">
        <v>22</v>
      </c>
      <c r="E256" s="11">
        <v>148</v>
      </c>
      <c r="F256" s="11">
        <v>0.56999999999999995</v>
      </c>
      <c r="Q256" s="14"/>
    </row>
    <row r="257" spans="1:17">
      <c r="A257" s="15">
        <v>41422</v>
      </c>
      <c r="B257" s="3" t="s">
        <v>24</v>
      </c>
      <c r="C257" s="3">
        <v>39</v>
      </c>
      <c r="D257" s="5" t="s">
        <v>23</v>
      </c>
      <c r="E257" s="11">
        <v>75</v>
      </c>
      <c r="F257" s="11">
        <v>0.31</v>
      </c>
      <c r="Q257" s="14"/>
    </row>
    <row r="258" spans="1:17">
      <c r="A258" s="15">
        <v>41422</v>
      </c>
      <c r="B258" s="3" t="s">
        <v>24</v>
      </c>
      <c r="C258" s="3">
        <v>39</v>
      </c>
      <c r="D258" s="5" t="s">
        <v>23</v>
      </c>
      <c r="E258" s="11">
        <v>200</v>
      </c>
      <c r="F258" s="11">
        <v>0.75</v>
      </c>
      <c r="Q258" s="14"/>
    </row>
    <row r="259" spans="1:17">
      <c r="A259" s="15">
        <v>41422</v>
      </c>
      <c r="B259" s="3" t="s">
        <v>24</v>
      </c>
      <c r="C259" s="3">
        <v>39</v>
      </c>
      <c r="D259" s="5" t="s">
        <v>23</v>
      </c>
      <c r="E259" s="11">
        <v>236</v>
      </c>
      <c r="F259" s="11">
        <v>0.76</v>
      </c>
      <c r="Q259" s="14"/>
    </row>
    <row r="260" spans="1:17">
      <c r="A260" s="15">
        <v>41422</v>
      </c>
      <c r="B260" s="3" t="s">
        <v>24</v>
      </c>
      <c r="C260" s="3">
        <v>39</v>
      </c>
      <c r="D260" s="5" t="s">
        <v>23</v>
      </c>
      <c r="E260" s="11">
        <v>127</v>
      </c>
      <c r="F260" s="11">
        <v>0.89</v>
      </c>
      <c r="Q260" s="14"/>
    </row>
    <row r="261" spans="1:17">
      <c r="A261" s="15">
        <v>41422</v>
      </c>
      <c r="B261" s="3" t="s">
        <v>24</v>
      </c>
      <c r="C261" s="3">
        <v>39</v>
      </c>
      <c r="D261" s="5" t="s">
        <v>23</v>
      </c>
      <c r="E261" s="11">
        <v>206</v>
      </c>
      <c r="F261" s="11">
        <v>0.6</v>
      </c>
      <c r="Q261" s="14"/>
    </row>
    <row r="262" spans="1:17">
      <c r="A262" s="15">
        <v>41422</v>
      </c>
      <c r="B262" s="3" t="s">
        <v>24</v>
      </c>
      <c r="C262" s="3">
        <v>39</v>
      </c>
      <c r="D262" s="5" t="s">
        <v>23</v>
      </c>
      <c r="E262" s="11">
        <v>180</v>
      </c>
      <c r="F262" s="11">
        <v>0.6</v>
      </c>
      <c r="Q262" s="14"/>
    </row>
    <row r="263" spans="1:17">
      <c r="A263" s="15">
        <v>41422</v>
      </c>
      <c r="B263" s="3" t="s">
        <v>24</v>
      </c>
      <c r="C263" s="3">
        <v>39</v>
      </c>
      <c r="D263" s="5" t="s">
        <v>23</v>
      </c>
      <c r="E263" s="11">
        <v>219</v>
      </c>
      <c r="F263" s="11">
        <v>0.45</v>
      </c>
      <c r="Q263" s="14"/>
    </row>
    <row r="264" spans="1:17">
      <c r="A264" s="15">
        <v>41422</v>
      </c>
      <c r="B264" s="3" t="s">
        <v>24</v>
      </c>
      <c r="C264" s="3">
        <v>39</v>
      </c>
      <c r="D264" s="5" t="s">
        <v>23</v>
      </c>
      <c r="E264" s="11">
        <v>236</v>
      </c>
      <c r="F264" s="11">
        <v>0.52</v>
      </c>
      <c r="Q264" s="14"/>
    </row>
    <row r="265" spans="1:17">
      <c r="A265" s="15">
        <v>41422</v>
      </c>
      <c r="B265" s="3" t="s">
        <v>24</v>
      </c>
      <c r="C265" s="3">
        <v>39</v>
      </c>
      <c r="D265" s="5" t="s">
        <v>23</v>
      </c>
      <c r="E265" s="11">
        <v>79</v>
      </c>
      <c r="F265" s="11">
        <v>0.54</v>
      </c>
      <c r="Q265" s="14"/>
    </row>
    <row r="266" spans="1:17">
      <c r="A266" s="15">
        <v>41422</v>
      </c>
      <c r="B266" s="3" t="s">
        <v>24</v>
      </c>
      <c r="C266" s="3">
        <v>39</v>
      </c>
      <c r="D266" s="5" t="s">
        <v>23</v>
      </c>
      <c r="E266" s="11">
        <v>123</v>
      </c>
      <c r="F266" s="11">
        <v>0.63</v>
      </c>
      <c r="Q266" s="14"/>
    </row>
    <row r="267" spans="1:17">
      <c r="A267" s="15">
        <v>41422</v>
      </c>
      <c r="B267" s="3" t="s">
        <v>24</v>
      </c>
      <c r="C267" s="3">
        <v>39</v>
      </c>
      <c r="D267" s="5" t="s">
        <v>23</v>
      </c>
      <c r="E267" s="11">
        <v>143</v>
      </c>
      <c r="F267" s="11">
        <v>0.79</v>
      </c>
      <c r="Q267" s="14"/>
    </row>
    <row r="268" spans="1:17">
      <c r="A268" s="15">
        <v>41422</v>
      </c>
      <c r="B268" s="3" t="s">
        <v>24</v>
      </c>
      <c r="C268" s="3">
        <v>39</v>
      </c>
      <c r="D268" s="5" t="s">
        <v>23</v>
      </c>
      <c r="E268" s="11">
        <v>101</v>
      </c>
      <c r="F268" s="11">
        <v>0.56999999999999995</v>
      </c>
      <c r="Q268" s="14"/>
    </row>
    <row r="269" spans="1:17">
      <c r="A269" s="15">
        <v>41422</v>
      </c>
      <c r="B269" s="3" t="s">
        <v>24</v>
      </c>
      <c r="C269" s="3">
        <v>39</v>
      </c>
      <c r="D269" s="5" t="s">
        <v>23</v>
      </c>
      <c r="E269" s="11">
        <v>45</v>
      </c>
      <c r="F269" s="11">
        <v>0.75</v>
      </c>
      <c r="Q269" s="14"/>
    </row>
    <row r="270" spans="1:17">
      <c r="A270" s="15">
        <v>41422</v>
      </c>
      <c r="B270" s="3" t="s">
        <v>24</v>
      </c>
      <c r="C270" s="3">
        <v>39</v>
      </c>
      <c r="D270" s="5" t="s">
        <v>23</v>
      </c>
      <c r="E270" s="11">
        <v>83</v>
      </c>
      <c r="F270" s="11">
        <v>0.63</v>
      </c>
      <c r="Q270" s="14"/>
    </row>
    <row r="271" spans="1:17">
      <c r="A271" s="15">
        <v>41422</v>
      </c>
      <c r="B271" s="3" t="s">
        <v>24</v>
      </c>
      <c r="C271" s="3">
        <v>39</v>
      </c>
      <c r="D271" s="5" t="s">
        <v>23</v>
      </c>
      <c r="E271" s="11">
        <v>181</v>
      </c>
      <c r="F271" s="11">
        <v>0.59</v>
      </c>
      <c r="Q271" s="14"/>
    </row>
    <row r="272" spans="1:17">
      <c r="A272" s="15">
        <v>41422</v>
      </c>
      <c r="B272" s="3" t="s">
        <v>24</v>
      </c>
      <c r="C272" s="3">
        <v>39</v>
      </c>
      <c r="D272" s="5" t="s">
        <v>22</v>
      </c>
      <c r="E272" s="11">
        <v>151</v>
      </c>
      <c r="F272" s="11">
        <v>0.59</v>
      </c>
      <c r="Q272" s="14"/>
    </row>
    <row r="273" spans="1:17">
      <c r="A273" s="15">
        <v>41422</v>
      </c>
      <c r="B273" s="3" t="s">
        <v>24</v>
      </c>
      <c r="C273" s="3">
        <v>39</v>
      </c>
      <c r="D273" s="5" t="s">
        <v>22</v>
      </c>
      <c r="E273" s="11">
        <v>218</v>
      </c>
      <c r="F273" s="11">
        <v>0.74</v>
      </c>
      <c r="Q273" s="14"/>
    </row>
    <row r="274" spans="1:17">
      <c r="A274" s="15">
        <v>41422</v>
      </c>
      <c r="B274" s="3" t="s">
        <v>24</v>
      </c>
      <c r="C274" s="3">
        <v>39</v>
      </c>
      <c r="D274" s="5" t="s">
        <v>22</v>
      </c>
      <c r="E274" s="11">
        <v>210</v>
      </c>
      <c r="F274" s="17">
        <v>0.73</v>
      </c>
      <c r="Q274" s="14"/>
    </row>
    <row r="275" spans="1:17">
      <c r="A275" s="15">
        <v>41422</v>
      </c>
      <c r="B275" s="3" t="s">
        <v>24</v>
      </c>
      <c r="C275" s="3">
        <v>39</v>
      </c>
      <c r="D275" s="5" t="s">
        <v>22</v>
      </c>
      <c r="E275" s="11">
        <v>227</v>
      </c>
      <c r="F275" s="11">
        <v>0.56999999999999995</v>
      </c>
      <c r="Q275" s="14"/>
    </row>
    <row r="276" spans="1:17">
      <c r="A276" s="15">
        <v>41422</v>
      </c>
      <c r="B276" s="3" t="s">
        <v>24</v>
      </c>
      <c r="C276" s="3">
        <v>39</v>
      </c>
      <c r="D276" s="5" t="s">
        <v>19</v>
      </c>
      <c r="F276" s="11">
        <v>5.24</v>
      </c>
      <c r="J276">
        <f>233+281+314+346+359+367+397</f>
        <v>2297</v>
      </c>
      <c r="K276">
        <v>7</v>
      </c>
      <c r="L276">
        <v>397</v>
      </c>
      <c r="Q276" s="14"/>
    </row>
    <row r="277" spans="1:17">
      <c r="A277" s="15">
        <v>41422</v>
      </c>
      <c r="B277" s="3" t="s">
        <v>24</v>
      </c>
      <c r="C277" s="3">
        <v>34</v>
      </c>
      <c r="D277" s="5" t="s">
        <v>23</v>
      </c>
      <c r="E277" s="11">
        <v>54</v>
      </c>
      <c r="F277">
        <v>0.77</v>
      </c>
      <c r="M277" s="18" t="s">
        <v>29</v>
      </c>
      <c r="Q277" s="14"/>
    </row>
    <row r="278" spans="1:17">
      <c r="A278" s="15">
        <v>41422</v>
      </c>
      <c r="B278" s="3" t="s">
        <v>24</v>
      </c>
      <c r="C278" s="3">
        <v>34</v>
      </c>
      <c r="D278" s="5" t="s">
        <v>23</v>
      </c>
      <c r="E278" s="11">
        <v>241</v>
      </c>
      <c r="F278">
        <v>0.67</v>
      </c>
      <c r="Q278" s="14"/>
    </row>
    <row r="279" spans="1:17">
      <c r="A279" s="15">
        <v>41422</v>
      </c>
      <c r="B279" s="3" t="s">
        <v>24</v>
      </c>
      <c r="C279" s="3">
        <v>34</v>
      </c>
      <c r="D279" s="5" t="s">
        <v>23</v>
      </c>
      <c r="E279" s="11">
        <v>153</v>
      </c>
      <c r="F279">
        <v>0.23</v>
      </c>
      <c r="Q279" s="14"/>
    </row>
    <row r="280" spans="1:17">
      <c r="A280" s="15">
        <v>41422</v>
      </c>
      <c r="B280" s="3" t="s">
        <v>24</v>
      </c>
      <c r="C280" s="3">
        <v>34</v>
      </c>
      <c r="D280" s="5" t="s">
        <v>23</v>
      </c>
      <c r="E280" s="11">
        <v>163</v>
      </c>
      <c r="F280">
        <v>0.8</v>
      </c>
      <c r="Q280" s="14"/>
    </row>
    <row r="281" spans="1:17">
      <c r="A281" s="15">
        <v>41422</v>
      </c>
      <c r="B281" s="3" t="s">
        <v>24</v>
      </c>
      <c r="C281" s="3">
        <v>34</v>
      </c>
      <c r="D281" s="5" t="s">
        <v>23</v>
      </c>
      <c r="E281" s="11">
        <v>144</v>
      </c>
      <c r="F281">
        <v>0.7</v>
      </c>
      <c r="Q281" s="14"/>
    </row>
    <row r="282" spans="1:17">
      <c r="A282" s="15">
        <v>41422</v>
      </c>
      <c r="B282" s="3" t="s">
        <v>24</v>
      </c>
      <c r="C282" s="3">
        <v>34</v>
      </c>
      <c r="D282" s="5" t="s">
        <v>23</v>
      </c>
      <c r="E282" s="11">
        <v>114</v>
      </c>
      <c r="F282">
        <v>0.62</v>
      </c>
      <c r="Q282" s="14"/>
    </row>
    <row r="283" spans="1:17">
      <c r="A283" s="15">
        <v>41422</v>
      </c>
      <c r="B283" s="3" t="s">
        <v>24</v>
      </c>
      <c r="C283" s="3">
        <v>34</v>
      </c>
      <c r="D283" s="5" t="s">
        <v>23</v>
      </c>
      <c r="E283" s="11">
        <v>89</v>
      </c>
      <c r="F283">
        <v>0.61</v>
      </c>
      <c r="Q283" s="14"/>
    </row>
    <row r="284" spans="1:17">
      <c r="A284" s="15">
        <v>41422</v>
      </c>
      <c r="B284" s="3" t="s">
        <v>24</v>
      </c>
      <c r="C284" s="3">
        <v>34</v>
      </c>
      <c r="D284" s="5" t="s">
        <v>23</v>
      </c>
      <c r="E284" s="11">
        <v>83</v>
      </c>
      <c r="F284">
        <v>0.59</v>
      </c>
      <c r="Q284" s="14"/>
    </row>
    <row r="285" spans="1:17">
      <c r="A285" s="15">
        <v>41422</v>
      </c>
      <c r="B285" s="3" t="s">
        <v>24</v>
      </c>
      <c r="C285" s="3">
        <v>34</v>
      </c>
      <c r="D285" s="5" t="s">
        <v>23</v>
      </c>
      <c r="E285" s="11">
        <v>74</v>
      </c>
      <c r="F285">
        <v>0.57999999999999996</v>
      </c>
      <c r="Q285" s="14"/>
    </row>
    <row r="286" spans="1:17">
      <c r="A286" s="15">
        <v>41422</v>
      </c>
      <c r="B286" s="3" t="s">
        <v>24</v>
      </c>
      <c r="C286" s="3">
        <v>34</v>
      </c>
      <c r="D286" s="5" t="s">
        <v>23</v>
      </c>
      <c r="E286" s="11">
        <v>165</v>
      </c>
      <c r="F286">
        <v>0.91</v>
      </c>
      <c r="Q286" s="14"/>
    </row>
    <row r="287" spans="1:17">
      <c r="A287" s="15">
        <v>41422</v>
      </c>
      <c r="B287" s="3" t="s">
        <v>24</v>
      </c>
      <c r="C287" s="3">
        <v>34</v>
      </c>
      <c r="D287" s="5" t="s">
        <v>23</v>
      </c>
      <c r="E287" s="11">
        <v>150</v>
      </c>
      <c r="F287">
        <v>0.57999999999999996</v>
      </c>
      <c r="Q287" s="14"/>
    </row>
    <row r="288" spans="1:17">
      <c r="A288" s="15">
        <v>41422</v>
      </c>
      <c r="B288" s="3" t="s">
        <v>24</v>
      </c>
      <c r="C288" s="3">
        <v>34</v>
      </c>
      <c r="D288" s="5" t="s">
        <v>23</v>
      </c>
      <c r="E288" s="11">
        <v>99</v>
      </c>
      <c r="F288">
        <v>0.49</v>
      </c>
      <c r="Q288" s="14"/>
    </row>
    <row r="289" spans="1:17">
      <c r="A289" s="15">
        <v>41422</v>
      </c>
      <c r="B289" s="3" t="s">
        <v>24</v>
      </c>
      <c r="C289" s="3">
        <v>34</v>
      </c>
      <c r="D289" s="5" t="s">
        <v>23</v>
      </c>
      <c r="E289" s="11">
        <v>38</v>
      </c>
      <c r="F289">
        <v>0.56999999999999995</v>
      </c>
      <c r="Q289" s="14"/>
    </row>
    <row r="290" spans="1:17">
      <c r="A290" s="15">
        <v>41422</v>
      </c>
      <c r="B290" s="3" t="s">
        <v>24</v>
      </c>
      <c r="C290" s="3">
        <v>34</v>
      </c>
      <c r="D290" s="5" t="s">
        <v>23</v>
      </c>
      <c r="E290" s="11">
        <v>73</v>
      </c>
      <c r="F290">
        <v>0.51</v>
      </c>
      <c r="Q290" s="14"/>
    </row>
    <row r="291" spans="1:17">
      <c r="A291" s="15">
        <v>41422</v>
      </c>
      <c r="B291" s="3" t="s">
        <v>24</v>
      </c>
      <c r="C291" s="3">
        <v>34</v>
      </c>
      <c r="D291" s="5" t="s">
        <v>23</v>
      </c>
      <c r="E291" s="11">
        <v>168</v>
      </c>
      <c r="F291">
        <v>0.56000000000000005</v>
      </c>
      <c r="Q291" s="14"/>
    </row>
    <row r="292" spans="1:17">
      <c r="A292" s="15">
        <v>41422</v>
      </c>
      <c r="B292" s="3" t="s">
        <v>24</v>
      </c>
      <c r="C292" s="3">
        <v>34</v>
      </c>
      <c r="D292" s="5" t="s">
        <v>23</v>
      </c>
      <c r="E292" s="11">
        <v>85</v>
      </c>
      <c r="F292">
        <v>0.47</v>
      </c>
      <c r="Q292" s="14"/>
    </row>
    <row r="293" spans="1:17">
      <c r="A293" s="15">
        <v>41422</v>
      </c>
      <c r="B293" s="3" t="s">
        <v>24</v>
      </c>
      <c r="C293" s="3">
        <v>34</v>
      </c>
      <c r="D293" s="5" t="s">
        <v>23</v>
      </c>
      <c r="E293" s="11">
        <v>197</v>
      </c>
      <c r="F293">
        <v>0.66</v>
      </c>
      <c r="Q293" s="14"/>
    </row>
    <row r="294" spans="1:17">
      <c r="A294" s="15">
        <v>41422</v>
      </c>
      <c r="B294" s="3" t="s">
        <v>24</v>
      </c>
      <c r="C294" s="3">
        <v>34</v>
      </c>
      <c r="D294" s="5" t="s">
        <v>23</v>
      </c>
      <c r="E294" s="11">
        <v>142</v>
      </c>
      <c r="F294" s="11">
        <v>0.61</v>
      </c>
      <c r="Q294" s="14"/>
    </row>
    <row r="295" spans="1:17">
      <c r="A295" s="15">
        <v>41422</v>
      </c>
      <c r="B295" s="3" t="s">
        <v>24</v>
      </c>
      <c r="C295" s="3">
        <v>34</v>
      </c>
      <c r="D295" s="5" t="s">
        <v>23</v>
      </c>
      <c r="E295" s="11">
        <v>114</v>
      </c>
      <c r="F295" s="11">
        <v>0.53</v>
      </c>
      <c r="Q295" s="14"/>
    </row>
    <row r="296" spans="1:17">
      <c r="A296" s="15">
        <v>41422</v>
      </c>
      <c r="B296" s="3" t="s">
        <v>24</v>
      </c>
      <c r="C296" s="3">
        <v>34</v>
      </c>
      <c r="D296" s="5" t="s">
        <v>23</v>
      </c>
      <c r="E296" s="11">
        <v>42</v>
      </c>
      <c r="F296" s="11">
        <v>0.9</v>
      </c>
      <c r="Q296" s="14"/>
    </row>
    <row r="297" spans="1:17">
      <c r="A297" s="15">
        <v>41422</v>
      </c>
      <c r="B297" s="3" t="s">
        <v>24</v>
      </c>
      <c r="C297" s="3">
        <v>34</v>
      </c>
      <c r="D297" s="5" t="s">
        <v>23</v>
      </c>
      <c r="E297" s="11">
        <v>133</v>
      </c>
      <c r="F297" s="11">
        <v>0.78</v>
      </c>
      <c r="Q297" s="14"/>
    </row>
    <row r="298" spans="1:17">
      <c r="A298" s="15">
        <v>41422</v>
      </c>
      <c r="B298" s="3" t="s">
        <v>24</v>
      </c>
      <c r="C298" s="3">
        <v>34</v>
      </c>
      <c r="D298" s="5" t="s">
        <v>23</v>
      </c>
      <c r="E298" s="11">
        <v>149</v>
      </c>
      <c r="F298" s="11">
        <v>0.73</v>
      </c>
      <c r="Q298" s="14"/>
    </row>
    <row r="299" spans="1:17">
      <c r="A299" s="15">
        <v>41422</v>
      </c>
      <c r="B299" s="3" t="s">
        <v>24</v>
      </c>
      <c r="C299" s="3">
        <v>34</v>
      </c>
      <c r="D299" s="5" t="s">
        <v>23</v>
      </c>
      <c r="E299" s="11">
        <v>130</v>
      </c>
      <c r="F299" s="11">
        <v>0.56000000000000005</v>
      </c>
      <c r="Q299" s="14"/>
    </row>
    <row r="300" spans="1:17">
      <c r="A300" s="15">
        <v>41422</v>
      </c>
      <c r="B300" s="3" t="s">
        <v>24</v>
      </c>
      <c r="C300" s="3">
        <v>34</v>
      </c>
      <c r="D300" s="5" t="s">
        <v>23</v>
      </c>
      <c r="E300" s="11">
        <v>144</v>
      </c>
      <c r="F300" s="11">
        <v>0.62</v>
      </c>
      <c r="Q300" s="14"/>
    </row>
    <row r="301" spans="1:17">
      <c r="A301" s="15">
        <v>41422</v>
      </c>
      <c r="B301" s="3" t="s">
        <v>24</v>
      </c>
      <c r="C301" s="3">
        <v>34</v>
      </c>
      <c r="D301" s="5" t="s">
        <v>23</v>
      </c>
      <c r="E301" s="11">
        <v>163</v>
      </c>
      <c r="F301" s="11">
        <v>0.62</v>
      </c>
      <c r="Q301" s="14"/>
    </row>
    <row r="302" spans="1:17">
      <c r="A302" s="15">
        <v>41422</v>
      </c>
      <c r="B302" s="3" t="s">
        <v>24</v>
      </c>
      <c r="C302" s="3">
        <v>34</v>
      </c>
      <c r="D302" s="5" t="s">
        <v>23</v>
      </c>
      <c r="E302" s="11">
        <v>164</v>
      </c>
      <c r="F302" s="11">
        <v>0.48</v>
      </c>
      <c r="Q302" s="14"/>
    </row>
    <row r="303" spans="1:17">
      <c r="A303" s="15">
        <v>41422</v>
      </c>
      <c r="B303" s="3" t="s">
        <v>24</v>
      </c>
      <c r="C303" s="3">
        <v>34</v>
      </c>
      <c r="D303" s="5" t="s">
        <v>23</v>
      </c>
      <c r="E303" s="11">
        <v>119</v>
      </c>
      <c r="F303" s="11">
        <v>0.65</v>
      </c>
      <c r="Q303" s="14"/>
    </row>
    <row r="304" spans="1:17">
      <c r="A304" s="15">
        <v>41422</v>
      </c>
      <c r="B304" s="3" t="s">
        <v>24</v>
      </c>
      <c r="C304" s="3">
        <v>34</v>
      </c>
      <c r="D304" s="5" t="s">
        <v>23</v>
      </c>
      <c r="E304" s="11">
        <v>188</v>
      </c>
      <c r="F304" s="11">
        <v>0.68</v>
      </c>
      <c r="Q304" s="14"/>
    </row>
    <row r="305" spans="1:17">
      <c r="A305" s="15">
        <v>41422</v>
      </c>
      <c r="B305" s="3" t="s">
        <v>24</v>
      </c>
      <c r="C305" s="3">
        <v>34</v>
      </c>
      <c r="D305" s="5" t="s">
        <v>23</v>
      </c>
      <c r="E305" s="11">
        <v>206</v>
      </c>
      <c r="F305" s="11">
        <v>0.61</v>
      </c>
      <c r="Q305" s="14"/>
    </row>
    <row r="306" spans="1:17">
      <c r="A306" s="15">
        <v>41422</v>
      </c>
      <c r="B306" s="3" t="s">
        <v>24</v>
      </c>
      <c r="C306" s="3">
        <v>34</v>
      </c>
      <c r="D306" s="5" t="s">
        <v>23</v>
      </c>
      <c r="E306" s="11">
        <v>150</v>
      </c>
      <c r="F306" s="11">
        <v>0.66</v>
      </c>
      <c r="Q306" s="14"/>
    </row>
    <row r="307" spans="1:17">
      <c r="A307" s="15">
        <v>41422</v>
      </c>
      <c r="B307" s="3" t="s">
        <v>24</v>
      </c>
      <c r="C307" s="3">
        <v>34</v>
      </c>
      <c r="D307" s="5" t="s">
        <v>23</v>
      </c>
      <c r="E307" s="11">
        <v>214</v>
      </c>
      <c r="F307" s="11">
        <v>0.71</v>
      </c>
      <c r="Q307" s="14"/>
    </row>
    <row r="308" spans="1:17">
      <c r="A308" s="15">
        <v>41422</v>
      </c>
      <c r="B308" s="3" t="s">
        <v>24</v>
      </c>
      <c r="C308" s="3">
        <v>34</v>
      </c>
      <c r="D308" s="5" t="s">
        <v>23</v>
      </c>
      <c r="E308" s="11">
        <v>114</v>
      </c>
      <c r="F308" s="11">
        <v>0.71</v>
      </c>
      <c r="Q308" s="14"/>
    </row>
    <row r="309" spans="1:17">
      <c r="A309" s="15">
        <v>41422</v>
      </c>
      <c r="B309" s="3" t="s">
        <v>24</v>
      </c>
      <c r="C309" s="3">
        <v>34</v>
      </c>
      <c r="D309" s="5" t="s">
        <v>23</v>
      </c>
      <c r="E309" s="11">
        <v>151</v>
      </c>
      <c r="F309" s="11">
        <v>0.48</v>
      </c>
      <c r="Q309" s="14"/>
    </row>
    <row r="310" spans="1:17">
      <c r="A310" s="15">
        <v>41422</v>
      </c>
      <c r="B310" s="3" t="s">
        <v>24</v>
      </c>
      <c r="C310" s="3">
        <v>34</v>
      </c>
      <c r="D310" s="5" t="s">
        <v>23</v>
      </c>
      <c r="E310" s="11">
        <v>166</v>
      </c>
      <c r="F310" s="11">
        <v>0.59</v>
      </c>
      <c r="Q310" s="14"/>
    </row>
    <row r="311" spans="1:17">
      <c r="A311" s="15">
        <v>41422</v>
      </c>
      <c r="B311" s="3" t="s">
        <v>24</v>
      </c>
      <c r="C311" s="3">
        <v>34</v>
      </c>
      <c r="D311" s="5" t="s">
        <v>23</v>
      </c>
      <c r="E311" s="11">
        <v>135</v>
      </c>
      <c r="F311" s="11">
        <v>0.57999999999999996</v>
      </c>
      <c r="Q311" s="14"/>
    </row>
    <row r="312" spans="1:17">
      <c r="A312" s="15">
        <v>41422</v>
      </c>
      <c r="B312" s="3" t="s">
        <v>24</v>
      </c>
      <c r="C312" s="3">
        <v>34</v>
      </c>
      <c r="D312" s="5" t="s">
        <v>23</v>
      </c>
      <c r="E312" s="11">
        <v>150</v>
      </c>
      <c r="F312" s="11">
        <v>0.47</v>
      </c>
      <c r="Q312" s="14"/>
    </row>
    <row r="313" spans="1:17">
      <c r="A313" s="15">
        <v>41422</v>
      </c>
      <c r="B313" s="3" t="s">
        <v>24</v>
      </c>
      <c r="C313" s="3">
        <v>34</v>
      </c>
      <c r="D313" s="5" t="s">
        <v>23</v>
      </c>
      <c r="E313" s="11">
        <v>200</v>
      </c>
      <c r="F313" s="11">
        <v>0.62</v>
      </c>
      <c r="Q313" s="14"/>
    </row>
    <row r="314" spans="1:17">
      <c r="A314" s="15">
        <v>41422</v>
      </c>
      <c r="B314" s="3" t="s">
        <v>24</v>
      </c>
      <c r="C314" s="3">
        <v>34</v>
      </c>
      <c r="D314" s="5" t="s">
        <v>23</v>
      </c>
      <c r="E314" s="11">
        <v>88</v>
      </c>
      <c r="F314" s="11">
        <v>0.56999999999999995</v>
      </c>
      <c r="Q314" s="14"/>
    </row>
    <row r="315" spans="1:17">
      <c r="A315" s="15">
        <v>41422</v>
      </c>
      <c r="B315" s="3" t="s">
        <v>24</v>
      </c>
      <c r="C315" s="3">
        <v>34</v>
      </c>
      <c r="D315" s="5" t="s">
        <v>23</v>
      </c>
      <c r="E315" s="11">
        <v>70</v>
      </c>
      <c r="F315" s="11">
        <v>0.61</v>
      </c>
      <c r="Q315" s="14"/>
    </row>
    <row r="316" spans="1:17">
      <c r="A316" s="15">
        <v>41422</v>
      </c>
      <c r="B316" s="3" t="s">
        <v>24</v>
      </c>
      <c r="C316" s="3">
        <v>34</v>
      </c>
      <c r="D316" s="5" t="s">
        <v>23</v>
      </c>
      <c r="E316" s="11">
        <v>72</v>
      </c>
      <c r="F316" s="11">
        <v>0.67</v>
      </c>
      <c r="Q316" s="14"/>
    </row>
    <row r="317" spans="1:17">
      <c r="A317" s="15">
        <v>41422</v>
      </c>
      <c r="B317" s="3" t="s">
        <v>24</v>
      </c>
      <c r="C317" s="3">
        <v>34</v>
      </c>
      <c r="D317" s="5" t="s">
        <v>23</v>
      </c>
      <c r="E317" s="11">
        <v>100</v>
      </c>
      <c r="F317" s="11">
        <v>0.7</v>
      </c>
      <c r="Q317" s="14"/>
    </row>
    <row r="318" spans="1:17">
      <c r="A318" s="15">
        <v>41422</v>
      </c>
      <c r="B318" s="3" t="s">
        <v>24</v>
      </c>
      <c r="C318" s="3">
        <v>34</v>
      </c>
      <c r="D318" s="5" t="s">
        <v>23</v>
      </c>
      <c r="E318" s="11">
        <v>185</v>
      </c>
      <c r="F318" s="11">
        <v>0.7</v>
      </c>
      <c r="Q318" s="14"/>
    </row>
    <row r="319" spans="1:17">
      <c r="A319" s="15">
        <v>41422</v>
      </c>
      <c r="B319" s="3" t="s">
        <v>24</v>
      </c>
      <c r="C319" s="3">
        <v>34</v>
      </c>
      <c r="D319" s="5" t="s">
        <v>23</v>
      </c>
      <c r="E319" s="11">
        <v>140</v>
      </c>
      <c r="F319" s="11">
        <v>0.7</v>
      </c>
      <c r="Q319" s="14"/>
    </row>
    <row r="320" spans="1:17">
      <c r="A320" s="15">
        <v>41422</v>
      </c>
      <c r="B320" s="3" t="s">
        <v>24</v>
      </c>
      <c r="C320" s="3">
        <v>34</v>
      </c>
      <c r="D320" s="5" t="s">
        <v>23</v>
      </c>
      <c r="E320" s="11">
        <v>69</v>
      </c>
      <c r="F320" s="11">
        <v>0.69</v>
      </c>
      <c r="Q320" s="14"/>
    </row>
    <row r="321" spans="1:17">
      <c r="A321" s="15">
        <v>41422</v>
      </c>
      <c r="B321" s="3" t="s">
        <v>24</v>
      </c>
      <c r="C321" s="3">
        <v>34</v>
      </c>
      <c r="D321" s="5" t="s">
        <v>23</v>
      </c>
      <c r="E321" s="11">
        <v>132</v>
      </c>
      <c r="F321" s="11">
        <v>0.39</v>
      </c>
      <c r="Q321" s="14"/>
    </row>
    <row r="322" spans="1:17">
      <c r="A322" s="15">
        <v>41422</v>
      </c>
      <c r="B322" s="3" t="s">
        <v>24</v>
      </c>
      <c r="C322" s="3">
        <v>34</v>
      </c>
      <c r="D322" s="5" t="s">
        <v>23</v>
      </c>
      <c r="E322" s="11">
        <v>91</v>
      </c>
      <c r="F322" s="11">
        <v>0.67</v>
      </c>
      <c r="Q322" s="14"/>
    </row>
    <row r="323" spans="1:17">
      <c r="A323" s="15">
        <v>41422</v>
      </c>
      <c r="B323" s="3" t="s">
        <v>24</v>
      </c>
      <c r="C323" s="3">
        <v>34</v>
      </c>
      <c r="D323" s="5" t="s">
        <v>23</v>
      </c>
      <c r="E323" s="11">
        <v>52</v>
      </c>
      <c r="F323" s="11">
        <v>0.45</v>
      </c>
      <c r="Q323" s="14"/>
    </row>
    <row r="324" spans="1:17">
      <c r="A324" s="15">
        <v>41422</v>
      </c>
      <c r="B324" s="3" t="s">
        <v>24</v>
      </c>
      <c r="C324" s="3">
        <v>34</v>
      </c>
      <c r="D324" s="5" t="s">
        <v>23</v>
      </c>
      <c r="E324" s="11">
        <v>64</v>
      </c>
      <c r="F324" s="11">
        <v>0.66</v>
      </c>
      <c r="Q324" s="14"/>
    </row>
    <row r="325" spans="1:17">
      <c r="A325" s="15">
        <v>41422</v>
      </c>
      <c r="B325" s="3" t="s">
        <v>24</v>
      </c>
      <c r="C325" s="3">
        <v>34</v>
      </c>
      <c r="D325" s="5" t="s">
        <v>23</v>
      </c>
      <c r="E325" s="11">
        <v>97</v>
      </c>
      <c r="F325" s="11">
        <v>0.81</v>
      </c>
      <c r="Q325" s="14"/>
    </row>
    <row r="326" spans="1:17">
      <c r="A326" s="15">
        <v>41422</v>
      </c>
      <c r="B326" s="3" t="s">
        <v>24</v>
      </c>
      <c r="C326" s="3">
        <v>34</v>
      </c>
      <c r="D326" s="5" t="s">
        <v>23</v>
      </c>
      <c r="E326" s="11">
        <v>70</v>
      </c>
      <c r="F326" s="11">
        <v>0.53</v>
      </c>
      <c r="Q326" s="14"/>
    </row>
    <row r="327" spans="1:17">
      <c r="A327" s="15">
        <v>41422</v>
      </c>
      <c r="B327" s="3" t="s">
        <v>24</v>
      </c>
      <c r="C327" s="3">
        <v>34</v>
      </c>
      <c r="D327" s="5" t="s">
        <v>23</v>
      </c>
      <c r="E327" s="11">
        <v>83</v>
      </c>
      <c r="F327" s="11">
        <v>0.59</v>
      </c>
      <c r="Q327" s="14"/>
    </row>
    <row r="328" spans="1:17">
      <c r="A328" s="15">
        <v>41422</v>
      </c>
      <c r="B328" s="3" t="s">
        <v>24</v>
      </c>
      <c r="C328" s="3">
        <v>34</v>
      </c>
      <c r="D328" s="5" t="s">
        <v>23</v>
      </c>
      <c r="E328" s="11">
        <v>153</v>
      </c>
      <c r="F328" s="11">
        <v>0.5</v>
      </c>
      <c r="Q328" s="14"/>
    </row>
    <row r="329" spans="1:17">
      <c r="A329" s="15">
        <v>41422</v>
      </c>
      <c r="B329" s="3" t="s">
        <v>24</v>
      </c>
      <c r="C329" s="3">
        <v>34</v>
      </c>
      <c r="D329" s="5" t="s">
        <v>23</v>
      </c>
      <c r="E329" s="11">
        <v>191</v>
      </c>
      <c r="F329" s="11">
        <v>0.52</v>
      </c>
      <c r="Q329" s="14"/>
    </row>
    <row r="330" spans="1:17">
      <c r="A330" s="15">
        <v>41422</v>
      </c>
      <c r="B330" s="3" t="s">
        <v>24</v>
      </c>
      <c r="C330" s="3">
        <v>34</v>
      </c>
      <c r="D330" s="5" t="s">
        <v>23</v>
      </c>
      <c r="E330" s="11">
        <v>183</v>
      </c>
      <c r="F330" s="11">
        <v>0.59</v>
      </c>
      <c r="Q330" s="14"/>
    </row>
    <row r="331" spans="1:17">
      <c r="A331" s="15">
        <v>41422</v>
      </c>
      <c r="B331" s="3" t="s">
        <v>24</v>
      </c>
      <c r="C331" s="3">
        <v>34</v>
      </c>
      <c r="D331" s="5" t="s">
        <v>23</v>
      </c>
      <c r="E331" s="11">
        <v>199</v>
      </c>
      <c r="F331" s="11">
        <v>0.67</v>
      </c>
      <c r="Q331" s="14"/>
    </row>
    <row r="332" spans="1:17">
      <c r="A332" s="15">
        <v>41422</v>
      </c>
      <c r="B332" s="3" t="s">
        <v>24</v>
      </c>
      <c r="C332" s="3">
        <v>34</v>
      </c>
      <c r="D332" s="5" t="s">
        <v>23</v>
      </c>
      <c r="E332" s="11">
        <v>106</v>
      </c>
      <c r="F332" s="11">
        <v>0.53</v>
      </c>
      <c r="Q332" s="14"/>
    </row>
    <row r="333" spans="1:17">
      <c r="A333" s="15">
        <v>41422</v>
      </c>
      <c r="B333" s="3" t="s">
        <v>24</v>
      </c>
      <c r="C333" s="3">
        <v>34</v>
      </c>
      <c r="D333" s="5" t="s">
        <v>23</v>
      </c>
      <c r="E333" s="11">
        <v>83</v>
      </c>
      <c r="F333" s="11">
        <v>0.65</v>
      </c>
      <c r="Q333" s="14"/>
    </row>
    <row r="334" spans="1:17">
      <c r="A334" s="15">
        <v>41422</v>
      </c>
      <c r="B334" s="3" t="s">
        <v>24</v>
      </c>
      <c r="C334" s="3">
        <v>34</v>
      </c>
      <c r="D334" s="5" t="s">
        <v>23</v>
      </c>
      <c r="E334" s="11">
        <v>72</v>
      </c>
      <c r="F334" s="11">
        <v>0.46</v>
      </c>
      <c r="Q334" s="14"/>
    </row>
    <row r="335" spans="1:17">
      <c r="A335" s="15">
        <v>41422</v>
      </c>
      <c r="B335" s="3" t="s">
        <v>24</v>
      </c>
      <c r="C335" s="3">
        <v>34</v>
      </c>
      <c r="D335" s="5" t="s">
        <v>23</v>
      </c>
      <c r="E335" s="11">
        <v>101</v>
      </c>
      <c r="F335" s="11">
        <v>0.67</v>
      </c>
      <c r="Q335" s="14"/>
    </row>
    <row r="336" spans="1:17">
      <c r="A336" s="15">
        <v>41422</v>
      </c>
      <c r="B336" s="3" t="s">
        <v>24</v>
      </c>
      <c r="C336" s="3">
        <v>34</v>
      </c>
      <c r="D336" s="5" t="s">
        <v>23</v>
      </c>
      <c r="E336" s="11">
        <v>91</v>
      </c>
      <c r="F336" s="11">
        <v>0.59</v>
      </c>
      <c r="Q336" s="14"/>
    </row>
    <row r="337" spans="1:17">
      <c r="A337" s="15">
        <v>41422</v>
      </c>
      <c r="B337" s="3" t="s">
        <v>24</v>
      </c>
      <c r="C337" s="3">
        <v>34</v>
      </c>
      <c r="D337" s="5" t="s">
        <v>23</v>
      </c>
      <c r="E337" s="11">
        <v>149</v>
      </c>
      <c r="F337" s="11">
        <v>0.67</v>
      </c>
      <c r="Q337" s="14"/>
    </row>
    <row r="338" spans="1:17">
      <c r="A338" s="15">
        <v>41422</v>
      </c>
      <c r="B338" s="3" t="s">
        <v>24</v>
      </c>
      <c r="C338" s="3">
        <v>34</v>
      </c>
      <c r="D338" s="5" t="s">
        <v>23</v>
      </c>
      <c r="E338" s="11">
        <v>157</v>
      </c>
      <c r="F338" s="11">
        <v>0.39</v>
      </c>
      <c r="Q338" s="14"/>
    </row>
    <row r="339" spans="1:17">
      <c r="A339" s="15">
        <v>41422</v>
      </c>
      <c r="B339" s="3" t="s">
        <v>24</v>
      </c>
      <c r="C339" s="3">
        <v>34</v>
      </c>
      <c r="D339" s="5" t="s">
        <v>23</v>
      </c>
      <c r="E339" s="11">
        <v>226</v>
      </c>
      <c r="F339" s="11">
        <v>0.48</v>
      </c>
      <c r="Q339" s="14"/>
    </row>
    <row r="340" spans="1:17">
      <c r="A340" s="15">
        <v>41422</v>
      </c>
      <c r="B340" s="3" t="s">
        <v>24</v>
      </c>
      <c r="C340" s="3">
        <v>34</v>
      </c>
      <c r="D340" s="5" t="s">
        <v>23</v>
      </c>
      <c r="E340" s="11">
        <v>107</v>
      </c>
      <c r="F340" s="11">
        <v>0.6</v>
      </c>
      <c r="Q340" s="14"/>
    </row>
    <row r="341" spans="1:17">
      <c r="A341" s="15">
        <v>41422</v>
      </c>
      <c r="B341" s="3" t="s">
        <v>24</v>
      </c>
      <c r="C341" s="3">
        <v>34</v>
      </c>
      <c r="D341" s="5" t="s">
        <v>23</v>
      </c>
      <c r="E341" s="11">
        <v>173</v>
      </c>
      <c r="F341" s="11">
        <v>0.63</v>
      </c>
      <c r="Q341" s="14"/>
    </row>
    <row r="342" spans="1:17">
      <c r="A342" s="15">
        <v>41422</v>
      </c>
      <c r="B342" s="3" t="s">
        <v>24</v>
      </c>
      <c r="C342" s="3">
        <v>34</v>
      </c>
      <c r="D342" s="5" t="s">
        <v>23</v>
      </c>
      <c r="E342" s="11">
        <v>71</v>
      </c>
      <c r="F342" s="11">
        <v>0.53</v>
      </c>
      <c r="Q342" s="14"/>
    </row>
    <row r="343" spans="1:17">
      <c r="A343" s="15">
        <v>41422</v>
      </c>
      <c r="B343" s="3" t="s">
        <v>24</v>
      </c>
      <c r="C343" s="3">
        <v>34</v>
      </c>
      <c r="D343" s="5" t="s">
        <v>23</v>
      </c>
      <c r="E343" s="11">
        <v>219</v>
      </c>
      <c r="F343" s="11">
        <v>0.87</v>
      </c>
      <c r="Q343" s="14"/>
    </row>
    <row r="344" spans="1:17">
      <c r="A344" s="15">
        <v>41422</v>
      </c>
      <c r="B344" s="3" t="s">
        <v>24</v>
      </c>
      <c r="C344" s="3">
        <v>34</v>
      </c>
      <c r="D344" s="5" t="s">
        <v>23</v>
      </c>
      <c r="E344" s="11">
        <v>79</v>
      </c>
      <c r="F344" s="11">
        <v>0.54</v>
      </c>
      <c r="Q344" s="14"/>
    </row>
    <row r="345" spans="1:17">
      <c r="A345" s="15">
        <v>41422</v>
      </c>
      <c r="B345" s="3" t="s">
        <v>24</v>
      </c>
      <c r="C345" s="3">
        <v>34</v>
      </c>
      <c r="D345" s="5" t="s">
        <v>23</v>
      </c>
      <c r="E345" s="11">
        <v>41</v>
      </c>
      <c r="F345" s="11">
        <v>0.56000000000000005</v>
      </c>
      <c r="Q345" s="14"/>
    </row>
    <row r="346" spans="1:17">
      <c r="A346" s="15">
        <v>41422</v>
      </c>
      <c r="B346" s="3" t="s">
        <v>24</v>
      </c>
      <c r="C346" s="3">
        <v>34</v>
      </c>
      <c r="D346" s="5" t="s">
        <v>23</v>
      </c>
      <c r="E346" s="11">
        <v>117</v>
      </c>
      <c r="F346" s="11">
        <v>0.69</v>
      </c>
      <c r="Q346" s="14"/>
    </row>
    <row r="347" spans="1:17">
      <c r="A347" s="15">
        <v>41422</v>
      </c>
      <c r="B347" s="3" t="s">
        <v>24</v>
      </c>
      <c r="C347" s="3">
        <v>34</v>
      </c>
      <c r="D347" s="5" t="s">
        <v>23</v>
      </c>
      <c r="E347" s="11">
        <v>128</v>
      </c>
      <c r="F347" s="11">
        <v>0.76</v>
      </c>
      <c r="Q347" s="14"/>
    </row>
    <row r="348" spans="1:17">
      <c r="A348" s="15">
        <v>41422</v>
      </c>
      <c r="B348" s="3" t="s">
        <v>24</v>
      </c>
      <c r="C348" s="3">
        <v>34</v>
      </c>
      <c r="D348" s="5" t="s">
        <v>23</v>
      </c>
      <c r="E348" s="11">
        <v>199</v>
      </c>
      <c r="F348" s="11">
        <v>0.63</v>
      </c>
      <c r="Q348" s="14"/>
    </row>
    <row r="349" spans="1:17">
      <c r="A349" s="15">
        <v>41422</v>
      </c>
      <c r="B349" s="3" t="s">
        <v>24</v>
      </c>
      <c r="C349" s="3">
        <v>34</v>
      </c>
      <c r="D349" s="5" t="s">
        <v>23</v>
      </c>
      <c r="E349" s="11">
        <v>95</v>
      </c>
      <c r="F349" s="11">
        <v>0.7</v>
      </c>
      <c r="Q349" s="14"/>
    </row>
    <row r="350" spans="1:17">
      <c r="A350" s="15">
        <v>41422</v>
      </c>
      <c r="B350" s="3" t="s">
        <v>24</v>
      </c>
      <c r="C350" s="3">
        <v>34</v>
      </c>
      <c r="D350" s="5" t="s">
        <v>23</v>
      </c>
      <c r="E350" s="11">
        <v>115</v>
      </c>
      <c r="F350" s="11">
        <v>0.55000000000000004</v>
      </c>
      <c r="Q350" s="14"/>
    </row>
    <row r="351" spans="1:17">
      <c r="A351" s="15">
        <v>41422</v>
      </c>
      <c r="B351" s="3" t="s">
        <v>24</v>
      </c>
      <c r="C351" s="3">
        <v>34</v>
      </c>
      <c r="D351" s="5" t="s">
        <v>23</v>
      </c>
      <c r="E351" s="11">
        <v>87</v>
      </c>
      <c r="F351" s="11">
        <v>0.44</v>
      </c>
      <c r="Q351" s="14"/>
    </row>
    <row r="352" spans="1:17">
      <c r="A352" s="15">
        <v>41422</v>
      </c>
      <c r="B352" s="3" t="s">
        <v>24</v>
      </c>
      <c r="C352" s="3">
        <v>34</v>
      </c>
      <c r="D352" s="5" t="s">
        <v>23</v>
      </c>
      <c r="E352" s="11">
        <v>114</v>
      </c>
      <c r="F352" s="11">
        <v>0.73</v>
      </c>
      <c r="Q352" s="14"/>
    </row>
    <row r="353" spans="1:17">
      <c r="A353" s="15">
        <v>41422</v>
      </c>
      <c r="B353" s="3" t="s">
        <v>24</v>
      </c>
      <c r="C353" s="3">
        <v>34</v>
      </c>
      <c r="D353" s="5" t="s">
        <v>23</v>
      </c>
      <c r="E353" s="11">
        <v>61</v>
      </c>
      <c r="F353" s="11">
        <v>0.75</v>
      </c>
      <c r="Q353" s="14"/>
    </row>
    <row r="354" spans="1:17">
      <c r="A354" s="15">
        <v>41422</v>
      </c>
      <c r="B354" s="3" t="s">
        <v>24</v>
      </c>
      <c r="C354" s="3">
        <v>34</v>
      </c>
      <c r="D354" s="5" t="s">
        <v>23</v>
      </c>
      <c r="E354" s="11">
        <v>76</v>
      </c>
      <c r="F354" s="11">
        <v>0.61</v>
      </c>
      <c r="Q354" s="14"/>
    </row>
    <row r="355" spans="1:17">
      <c r="A355" s="15">
        <v>41422</v>
      </c>
      <c r="B355" s="3" t="s">
        <v>24</v>
      </c>
      <c r="C355" s="3">
        <v>34</v>
      </c>
      <c r="D355" s="5" t="s">
        <v>23</v>
      </c>
      <c r="E355" s="11">
        <v>46</v>
      </c>
      <c r="F355" s="11">
        <v>0.61</v>
      </c>
      <c r="Q355" s="14"/>
    </row>
    <row r="356" spans="1:17">
      <c r="A356" s="15">
        <v>41422</v>
      </c>
      <c r="B356" s="3" t="s">
        <v>24</v>
      </c>
      <c r="C356" s="3">
        <v>34</v>
      </c>
      <c r="D356" s="5" t="s">
        <v>23</v>
      </c>
      <c r="E356" s="11">
        <v>52</v>
      </c>
      <c r="F356" s="11">
        <v>0.81</v>
      </c>
      <c r="Q356" s="14"/>
    </row>
    <row r="357" spans="1:17">
      <c r="A357" s="15">
        <v>41422</v>
      </c>
      <c r="B357" s="3" t="s">
        <v>24</v>
      </c>
      <c r="C357" s="3">
        <v>34</v>
      </c>
      <c r="D357" s="5" t="s">
        <v>23</v>
      </c>
      <c r="E357" s="11">
        <v>150</v>
      </c>
      <c r="F357" s="11">
        <v>0.59</v>
      </c>
      <c r="Q357" s="14"/>
    </row>
    <row r="358" spans="1:17">
      <c r="A358" s="15">
        <v>41422</v>
      </c>
      <c r="B358" s="3" t="s">
        <v>24</v>
      </c>
      <c r="C358" s="3">
        <v>34</v>
      </c>
      <c r="D358" s="5" t="s">
        <v>23</v>
      </c>
      <c r="E358" s="11">
        <v>185</v>
      </c>
      <c r="F358" s="11">
        <v>0.61</v>
      </c>
      <c r="Q358" s="14"/>
    </row>
    <row r="359" spans="1:17">
      <c r="A359" s="15">
        <v>41422</v>
      </c>
      <c r="B359" s="3" t="s">
        <v>24</v>
      </c>
      <c r="C359" s="3">
        <v>34</v>
      </c>
      <c r="D359" s="5" t="s">
        <v>23</v>
      </c>
      <c r="E359" s="11">
        <v>61</v>
      </c>
      <c r="F359" s="11">
        <v>0.79</v>
      </c>
      <c r="Q359" s="14"/>
    </row>
    <row r="360" spans="1:17">
      <c r="A360" s="15">
        <v>41422</v>
      </c>
      <c r="B360" s="3" t="s">
        <v>24</v>
      </c>
      <c r="C360" s="3">
        <v>34</v>
      </c>
      <c r="D360" s="5" t="s">
        <v>23</v>
      </c>
      <c r="E360" s="11">
        <v>223</v>
      </c>
      <c r="F360" s="11">
        <v>0.84</v>
      </c>
      <c r="Q360" s="14"/>
    </row>
    <row r="361" spans="1:17">
      <c r="A361" s="15">
        <v>41422</v>
      </c>
      <c r="B361" s="3" t="s">
        <v>24</v>
      </c>
      <c r="C361" s="3">
        <v>34</v>
      </c>
      <c r="D361" s="5" t="s">
        <v>23</v>
      </c>
      <c r="E361" s="11">
        <v>95</v>
      </c>
      <c r="F361" s="11">
        <v>0.79</v>
      </c>
      <c r="Q361" s="14"/>
    </row>
    <row r="362" spans="1:17">
      <c r="A362" s="15">
        <v>41422</v>
      </c>
      <c r="B362" s="3" t="s">
        <v>24</v>
      </c>
      <c r="C362" s="3">
        <v>34</v>
      </c>
      <c r="D362" s="5" t="s">
        <v>23</v>
      </c>
      <c r="E362" s="11">
        <v>51</v>
      </c>
      <c r="F362" s="11">
        <v>0.5</v>
      </c>
      <c r="Q362" s="14"/>
    </row>
    <row r="363" spans="1:17">
      <c r="A363" s="15">
        <v>41422</v>
      </c>
      <c r="B363" s="3" t="s">
        <v>24</v>
      </c>
      <c r="C363" s="3">
        <v>34</v>
      </c>
      <c r="D363" s="5" t="s">
        <v>23</v>
      </c>
      <c r="E363" s="11">
        <v>149</v>
      </c>
      <c r="F363" s="11">
        <v>0.83</v>
      </c>
      <c r="Q363" s="14"/>
    </row>
    <row r="364" spans="1:17">
      <c r="A364" s="15">
        <v>41422</v>
      </c>
      <c r="B364" s="3" t="s">
        <v>24</v>
      </c>
      <c r="C364" s="3">
        <v>34</v>
      </c>
      <c r="D364" s="5" t="s">
        <v>23</v>
      </c>
      <c r="E364" s="11">
        <v>87</v>
      </c>
      <c r="F364" s="11">
        <v>0.5</v>
      </c>
      <c r="Q364" s="14"/>
    </row>
    <row r="365" spans="1:17">
      <c r="A365" s="15">
        <v>41422</v>
      </c>
      <c r="B365" s="3" t="s">
        <v>24</v>
      </c>
      <c r="C365" s="3">
        <v>34</v>
      </c>
      <c r="D365" s="5" t="s">
        <v>23</v>
      </c>
      <c r="E365" s="11">
        <v>196</v>
      </c>
      <c r="F365" s="11">
        <v>0.71</v>
      </c>
      <c r="Q365" s="14"/>
    </row>
    <row r="366" spans="1:17">
      <c r="A366" s="15">
        <v>41422</v>
      </c>
      <c r="B366" s="3" t="s">
        <v>24</v>
      </c>
      <c r="C366" s="3">
        <v>34</v>
      </c>
      <c r="D366" s="5" t="s">
        <v>23</v>
      </c>
      <c r="E366" s="11">
        <v>139</v>
      </c>
      <c r="F366" s="11">
        <v>0.61</v>
      </c>
      <c r="Q366" s="14"/>
    </row>
    <row r="367" spans="1:17">
      <c r="A367" s="15">
        <v>41422</v>
      </c>
      <c r="B367" s="3" t="s">
        <v>24</v>
      </c>
      <c r="C367" s="3">
        <v>34</v>
      </c>
      <c r="D367" s="5" t="s">
        <v>23</v>
      </c>
      <c r="E367" s="11">
        <v>46</v>
      </c>
      <c r="F367" s="11">
        <v>0.62</v>
      </c>
      <c r="Q367" s="14"/>
    </row>
    <row r="368" spans="1:17">
      <c r="A368" s="15">
        <v>41422</v>
      </c>
      <c r="B368" s="3" t="s">
        <v>24</v>
      </c>
      <c r="C368" s="3">
        <v>34</v>
      </c>
      <c r="D368" s="5" t="s">
        <v>23</v>
      </c>
      <c r="E368" s="11">
        <v>80</v>
      </c>
      <c r="F368" s="11">
        <v>0.62</v>
      </c>
      <c r="Q368" s="14"/>
    </row>
    <row r="369" spans="1:17">
      <c r="A369" s="15">
        <v>41422</v>
      </c>
      <c r="B369" s="3" t="s">
        <v>24</v>
      </c>
      <c r="C369" s="3">
        <v>34</v>
      </c>
      <c r="D369" s="5" t="s">
        <v>23</v>
      </c>
      <c r="E369" s="11">
        <v>183</v>
      </c>
      <c r="F369" s="11">
        <v>0.67</v>
      </c>
      <c r="Q369" s="14"/>
    </row>
    <row r="370" spans="1:17">
      <c r="A370" s="15">
        <v>41422</v>
      </c>
      <c r="B370" s="3" t="s">
        <v>24</v>
      </c>
      <c r="C370" s="3">
        <v>34</v>
      </c>
      <c r="D370" s="5" t="s">
        <v>23</v>
      </c>
      <c r="E370" s="11">
        <v>92</v>
      </c>
      <c r="F370" s="11">
        <v>0.69</v>
      </c>
      <c r="Q370" s="14"/>
    </row>
    <row r="371" spans="1:17">
      <c r="A371" s="15">
        <v>41422</v>
      </c>
      <c r="B371" s="3" t="s">
        <v>24</v>
      </c>
      <c r="C371" s="3">
        <v>34</v>
      </c>
      <c r="D371" s="5" t="s">
        <v>23</v>
      </c>
      <c r="E371" s="11">
        <v>50</v>
      </c>
      <c r="F371" s="11">
        <v>0.5</v>
      </c>
      <c r="M371" s="3"/>
      <c r="Q371" s="14"/>
    </row>
    <row r="372" spans="1:17">
      <c r="A372" s="15">
        <v>41422</v>
      </c>
      <c r="B372" s="3" t="s">
        <v>24</v>
      </c>
      <c r="C372" s="3">
        <v>34</v>
      </c>
      <c r="D372" s="5" t="s">
        <v>23</v>
      </c>
      <c r="E372" s="11">
        <v>104</v>
      </c>
      <c r="F372" s="11">
        <v>0.65</v>
      </c>
      <c r="Q372" s="14"/>
    </row>
    <row r="373" spans="1:17">
      <c r="A373" s="15">
        <v>41422</v>
      </c>
      <c r="B373" s="3" t="s">
        <v>24</v>
      </c>
      <c r="C373" s="3">
        <v>34</v>
      </c>
      <c r="D373" s="5" t="s">
        <v>23</v>
      </c>
      <c r="E373" s="11">
        <v>100</v>
      </c>
      <c r="F373" s="11">
        <v>0.52</v>
      </c>
      <c r="Q373" s="14"/>
    </row>
    <row r="374" spans="1:17">
      <c r="A374" s="15">
        <v>41422</v>
      </c>
      <c r="B374" s="3" t="s">
        <v>24</v>
      </c>
      <c r="C374" s="3">
        <v>34</v>
      </c>
      <c r="D374" s="5" t="s">
        <v>23</v>
      </c>
      <c r="E374" s="11">
        <v>71</v>
      </c>
      <c r="F374" s="11">
        <v>0.67</v>
      </c>
      <c r="Q374" s="14"/>
    </row>
    <row r="375" spans="1:17">
      <c r="A375" s="15">
        <v>41422</v>
      </c>
      <c r="B375" s="3" t="s">
        <v>24</v>
      </c>
      <c r="C375" s="3">
        <v>34</v>
      </c>
      <c r="D375" s="5" t="s">
        <v>23</v>
      </c>
      <c r="E375" s="11">
        <v>63</v>
      </c>
      <c r="F375" s="11">
        <v>0.64</v>
      </c>
      <c r="Q375" s="14"/>
    </row>
    <row r="376" spans="1:17">
      <c r="A376" s="15">
        <v>41422</v>
      </c>
      <c r="B376" s="3" t="s">
        <v>24</v>
      </c>
      <c r="C376" s="3">
        <v>34</v>
      </c>
      <c r="D376" s="5" t="s">
        <v>23</v>
      </c>
      <c r="E376" s="11">
        <v>91</v>
      </c>
      <c r="F376" s="11">
        <v>0.53</v>
      </c>
      <c r="Q376" s="14"/>
    </row>
    <row r="377" spans="1:17">
      <c r="A377" s="15">
        <v>41422</v>
      </c>
      <c r="B377" s="3" t="s">
        <v>24</v>
      </c>
      <c r="C377" s="3">
        <v>34</v>
      </c>
      <c r="D377" s="5" t="s">
        <v>23</v>
      </c>
      <c r="E377" s="11">
        <v>230</v>
      </c>
      <c r="F377" s="11">
        <v>0.82</v>
      </c>
      <c r="Q377" s="14"/>
    </row>
    <row r="378" spans="1:17">
      <c r="A378" s="15">
        <v>41422</v>
      </c>
      <c r="B378" s="3" t="s">
        <v>24</v>
      </c>
      <c r="C378" s="3">
        <v>34</v>
      </c>
      <c r="D378" s="5" t="s">
        <v>23</v>
      </c>
      <c r="E378" s="11">
        <v>217</v>
      </c>
      <c r="F378" s="11">
        <v>0.65</v>
      </c>
      <c r="Q378" s="14"/>
    </row>
    <row r="379" spans="1:17">
      <c r="A379" s="15">
        <v>41422</v>
      </c>
      <c r="B379" s="3" t="s">
        <v>24</v>
      </c>
      <c r="C379" s="3">
        <v>34</v>
      </c>
      <c r="D379" s="5" t="s">
        <v>23</v>
      </c>
      <c r="E379" s="11">
        <v>94</v>
      </c>
      <c r="F379" s="11">
        <v>0.83</v>
      </c>
      <c r="Q379" s="14"/>
    </row>
    <row r="380" spans="1:17">
      <c r="A380" s="15">
        <v>41422</v>
      </c>
      <c r="B380" s="3" t="s">
        <v>24</v>
      </c>
      <c r="C380" s="3">
        <v>34</v>
      </c>
      <c r="D380" s="5" t="s">
        <v>23</v>
      </c>
      <c r="E380" s="11">
        <v>70</v>
      </c>
      <c r="F380" s="11">
        <v>0.79</v>
      </c>
      <c r="Q380" s="14"/>
    </row>
    <row r="381" spans="1:17">
      <c r="A381" s="15">
        <v>41422</v>
      </c>
      <c r="B381" s="3" t="s">
        <v>24</v>
      </c>
      <c r="C381" s="3">
        <v>34</v>
      </c>
      <c r="D381" s="5" t="s">
        <v>23</v>
      </c>
      <c r="E381" s="11">
        <v>80</v>
      </c>
      <c r="F381" s="11">
        <v>0.54</v>
      </c>
      <c r="Q381" s="14"/>
    </row>
    <row r="382" spans="1:17">
      <c r="A382" s="15">
        <v>41422</v>
      </c>
      <c r="B382" s="3" t="s">
        <v>24</v>
      </c>
      <c r="C382" s="3">
        <v>33</v>
      </c>
      <c r="D382" s="5" t="s">
        <v>19</v>
      </c>
      <c r="F382" s="11">
        <v>6.22</v>
      </c>
      <c r="J382" s="11">
        <f>156+219+227+259+268+277+298+301+307+313</f>
        <v>2625</v>
      </c>
      <c r="K382">
        <v>10</v>
      </c>
      <c r="L382">
        <v>313</v>
      </c>
      <c r="Q382" s="14"/>
    </row>
    <row r="383" spans="1:17">
      <c r="A383" s="15">
        <v>41422</v>
      </c>
      <c r="B383" s="3" t="s">
        <v>24</v>
      </c>
      <c r="C383" s="3">
        <v>27</v>
      </c>
      <c r="D383" s="5" t="s">
        <v>19</v>
      </c>
      <c r="F383" s="11">
        <v>3.33</v>
      </c>
      <c r="J383">
        <f>88+163+170+198+211+217+234+240</f>
        <v>1521</v>
      </c>
      <c r="K383">
        <v>8</v>
      </c>
      <c r="L383">
        <v>240</v>
      </c>
      <c r="Q383" s="14"/>
    </row>
    <row r="384" spans="1:17">
      <c r="A384" s="15">
        <v>41422</v>
      </c>
      <c r="B384" s="3" t="s">
        <v>24</v>
      </c>
      <c r="C384" s="3">
        <v>27</v>
      </c>
      <c r="D384" s="5" t="s">
        <v>19</v>
      </c>
      <c r="F384" s="11">
        <v>2.63</v>
      </c>
      <c r="J384">
        <f>185+211+212+233+244+244+258+265+267+271</f>
        <v>2390</v>
      </c>
      <c r="K384">
        <v>10</v>
      </c>
      <c r="L384">
        <v>271</v>
      </c>
      <c r="Q384" s="14"/>
    </row>
    <row r="385" spans="1:17">
      <c r="A385" s="15">
        <v>41422</v>
      </c>
      <c r="B385" s="3" t="s">
        <v>24</v>
      </c>
      <c r="C385" s="3">
        <v>27</v>
      </c>
      <c r="D385" s="5" t="s">
        <v>21</v>
      </c>
      <c r="F385" s="11">
        <v>2.91</v>
      </c>
      <c r="J385">
        <f>161+181+227+261+261+289+295+308+309</f>
        <v>2292</v>
      </c>
      <c r="K385">
        <v>9</v>
      </c>
      <c r="L385">
        <v>309</v>
      </c>
      <c r="Q385" s="14"/>
    </row>
    <row r="386" spans="1:17">
      <c r="A386" s="15">
        <v>41422</v>
      </c>
      <c r="B386" s="3" t="s">
        <v>24</v>
      </c>
      <c r="C386" s="3">
        <v>27</v>
      </c>
      <c r="D386" s="5" t="s">
        <v>19</v>
      </c>
      <c r="F386" s="11">
        <v>2.0099999999999998</v>
      </c>
      <c r="J386">
        <f>86+140+193+202+240+263</f>
        <v>1124</v>
      </c>
      <c r="K386">
        <v>6</v>
      </c>
      <c r="L386">
        <v>263</v>
      </c>
      <c r="Q386" s="14"/>
    </row>
    <row r="387" spans="1:17">
      <c r="A387" s="15">
        <v>41422</v>
      </c>
      <c r="B387" s="3" t="s">
        <v>24</v>
      </c>
      <c r="C387" s="3">
        <v>27</v>
      </c>
      <c r="D387" s="5" t="s">
        <v>19</v>
      </c>
      <c r="F387" s="11">
        <v>2.0099999999999998</v>
      </c>
      <c r="J387">
        <f>191+171+233+243+267+279+293+297</f>
        <v>1974</v>
      </c>
      <c r="K387">
        <v>8</v>
      </c>
      <c r="L387">
        <v>297</v>
      </c>
      <c r="Q387" s="14"/>
    </row>
    <row r="388" spans="1:17">
      <c r="A388" s="15">
        <v>41422</v>
      </c>
      <c r="B388" s="3" t="s">
        <v>24</v>
      </c>
      <c r="C388" s="3">
        <v>27</v>
      </c>
      <c r="D388" s="5" t="s">
        <v>19</v>
      </c>
      <c r="F388" s="11">
        <v>3.29</v>
      </c>
      <c r="J388">
        <f>177+133+208+223+247+250+285+284+297+301</f>
        <v>2405</v>
      </c>
      <c r="K388">
        <v>10</v>
      </c>
      <c r="L388">
        <v>301</v>
      </c>
      <c r="Q388" s="14"/>
    </row>
    <row r="389" spans="1:17">
      <c r="A389" s="15">
        <v>41422</v>
      </c>
      <c r="B389" s="3" t="s">
        <v>24</v>
      </c>
      <c r="C389" s="3">
        <v>27</v>
      </c>
      <c r="D389" s="5" t="s">
        <v>19</v>
      </c>
      <c r="F389" s="11">
        <v>3.6</v>
      </c>
      <c r="J389">
        <f>152+188+248+276+283+292</f>
        <v>1439</v>
      </c>
      <c r="K389">
        <v>6</v>
      </c>
      <c r="L389">
        <v>292</v>
      </c>
      <c r="Q389" s="14"/>
    </row>
    <row r="390" spans="1:17">
      <c r="A390" s="15">
        <v>41422</v>
      </c>
      <c r="B390" s="3" t="s">
        <v>24</v>
      </c>
      <c r="C390" s="3">
        <v>5</v>
      </c>
      <c r="D390" s="5" t="s">
        <v>19</v>
      </c>
      <c r="F390" s="11">
        <v>3.42</v>
      </c>
      <c r="J390">
        <f>110+136+144+148+155+160</f>
        <v>853</v>
      </c>
      <c r="K390">
        <v>6</v>
      </c>
      <c r="L390">
        <v>160</v>
      </c>
      <c r="Q390" s="14"/>
    </row>
    <row r="391" spans="1:17">
      <c r="A391" s="15">
        <v>41422</v>
      </c>
      <c r="B391" s="3" t="s">
        <v>24</v>
      </c>
      <c r="C391" s="3">
        <v>5</v>
      </c>
      <c r="D391" s="5" t="s">
        <v>19</v>
      </c>
      <c r="F391" s="11">
        <v>3.17</v>
      </c>
      <c r="J391">
        <f>88+118+133+148+147+139+158</f>
        <v>931</v>
      </c>
      <c r="K391">
        <v>7</v>
      </c>
      <c r="L391">
        <v>158</v>
      </c>
      <c r="Q391" s="14"/>
    </row>
    <row r="392" spans="1:17">
      <c r="A392" s="15">
        <v>41422</v>
      </c>
      <c r="B392" s="3" t="s">
        <v>24</v>
      </c>
      <c r="C392" s="3">
        <v>5</v>
      </c>
      <c r="D392" s="5" t="s">
        <v>20</v>
      </c>
      <c r="E392" s="11">
        <v>82</v>
      </c>
      <c r="F392" s="11">
        <v>1.19</v>
      </c>
      <c r="G392">
        <v>1</v>
      </c>
      <c r="Q392" s="14"/>
    </row>
    <row r="393" spans="1:17">
      <c r="A393" s="15">
        <v>41422</v>
      </c>
      <c r="B393" s="3" t="s">
        <v>27</v>
      </c>
      <c r="C393" s="3">
        <v>46</v>
      </c>
      <c r="D393" s="5" t="s">
        <v>20</v>
      </c>
      <c r="E393" s="11">
        <v>57</v>
      </c>
      <c r="F393" s="11">
        <v>0.59</v>
      </c>
      <c r="Q393" s="14"/>
    </row>
    <row r="394" spans="1:17">
      <c r="A394" s="15">
        <v>41422</v>
      </c>
      <c r="B394" s="3" t="s">
        <v>27</v>
      </c>
      <c r="C394" s="3">
        <v>46</v>
      </c>
      <c r="D394" s="5" t="s">
        <v>20</v>
      </c>
      <c r="E394" s="11">
        <v>118</v>
      </c>
      <c r="F394" s="11">
        <v>1.08</v>
      </c>
      <c r="Q394" s="14"/>
    </row>
    <row r="395" spans="1:17">
      <c r="A395" s="15">
        <v>41422</v>
      </c>
      <c r="B395" s="3" t="s">
        <v>27</v>
      </c>
      <c r="C395" s="3">
        <v>46</v>
      </c>
      <c r="D395" s="5" t="s">
        <v>20</v>
      </c>
      <c r="E395" s="11">
        <v>208</v>
      </c>
      <c r="F395" s="11">
        <v>1.36</v>
      </c>
      <c r="Q395" s="14"/>
    </row>
    <row r="396" spans="1:17">
      <c r="A396" s="15">
        <v>41422</v>
      </c>
      <c r="B396" s="3" t="s">
        <v>27</v>
      </c>
      <c r="C396" s="3">
        <v>46</v>
      </c>
      <c r="D396" s="5" t="s">
        <v>20</v>
      </c>
      <c r="E396" s="11">
        <v>216</v>
      </c>
      <c r="F396" s="11">
        <v>2.4500000000000002</v>
      </c>
      <c r="Q396" s="14"/>
    </row>
    <row r="397" spans="1:17">
      <c r="A397" s="15">
        <v>41422</v>
      </c>
      <c r="B397" s="3" t="s">
        <v>27</v>
      </c>
      <c r="C397" s="3">
        <v>46</v>
      </c>
      <c r="D397" s="5" t="s">
        <v>19</v>
      </c>
      <c r="F397" s="11">
        <v>0.8</v>
      </c>
      <c r="J397">
        <f>51+59+65+69</f>
        <v>244</v>
      </c>
      <c r="K397">
        <v>4</v>
      </c>
      <c r="L397">
        <v>69</v>
      </c>
      <c r="Q397" s="14"/>
    </row>
    <row r="398" spans="1:17">
      <c r="A398" s="15">
        <v>41422</v>
      </c>
      <c r="B398" s="3" t="s">
        <v>27</v>
      </c>
      <c r="C398" s="3">
        <v>46</v>
      </c>
      <c r="D398" s="5" t="s">
        <v>20</v>
      </c>
      <c r="E398" s="11">
        <v>208</v>
      </c>
      <c r="F398" s="11">
        <v>1.33</v>
      </c>
      <c r="Q398" s="14"/>
    </row>
    <row r="399" spans="1:17" ht="15.75" customHeight="1">
      <c r="A399" s="15">
        <v>41422</v>
      </c>
      <c r="B399" s="3" t="s">
        <v>27</v>
      </c>
      <c r="C399" s="3">
        <v>46</v>
      </c>
      <c r="D399" s="5" t="s">
        <v>20</v>
      </c>
      <c r="E399" s="11">
        <v>75</v>
      </c>
      <c r="F399" s="11">
        <v>0.67</v>
      </c>
      <c r="Q399" s="14"/>
    </row>
    <row r="400" spans="1:17">
      <c r="A400" s="15">
        <v>41422</v>
      </c>
      <c r="B400" s="3" t="s">
        <v>27</v>
      </c>
      <c r="C400" s="3">
        <v>46</v>
      </c>
      <c r="D400" s="5" t="s">
        <v>20</v>
      </c>
      <c r="E400" s="11">
        <v>258</v>
      </c>
      <c r="F400" s="11">
        <v>2.41</v>
      </c>
      <c r="Q400" s="14"/>
    </row>
    <row r="401" spans="1:17">
      <c r="A401" s="15">
        <v>41422</v>
      </c>
      <c r="B401" s="3" t="s">
        <v>27</v>
      </c>
      <c r="C401" s="3">
        <v>46</v>
      </c>
      <c r="D401" s="5" t="s">
        <v>20</v>
      </c>
      <c r="E401" s="11">
        <v>276</v>
      </c>
      <c r="F401" s="11">
        <v>2.79</v>
      </c>
      <c r="G401">
        <v>21</v>
      </c>
      <c r="Q401" s="14"/>
    </row>
    <row r="402" spans="1:17">
      <c r="A402" s="15">
        <v>41422</v>
      </c>
      <c r="B402" s="3" t="s">
        <v>27</v>
      </c>
      <c r="C402" s="3">
        <v>46</v>
      </c>
      <c r="D402" s="5" t="s">
        <v>20</v>
      </c>
      <c r="E402" s="11">
        <v>253</v>
      </c>
      <c r="F402" s="11">
        <v>1.54</v>
      </c>
      <c r="G402">
        <v>12</v>
      </c>
      <c r="Q402" s="14"/>
    </row>
    <row r="403" spans="1:17">
      <c r="A403" s="15">
        <v>41422</v>
      </c>
      <c r="B403" s="3" t="s">
        <v>27</v>
      </c>
      <c r="C403" s="3">
        <v>46</v>
      </c>
      <c r="D403" s="5" t="s">
        <v>20</v>
      </c>
      <c r="E403" s="11">
        <v>176</v>
      </c>
      <c r="F403" s="11">
        <v>2.75</v>
      </c>
      <c r="Q403" s="14"/>
    </row>
    <row r="404" spans="1:17">
      <c r="A404" s="15">
        <v>41422</v>
      </c>
      <c r="B404" s="3" t="s">
        <v>27</v>
      </c>
      <c r="C404" s="3">
        <v>46</v>
      </c>
      <c r="D404" s="5" t="s">
        <v>20</v>
      </c>
      <c r="E404" s="11">
        <v>114</v>
      </c>
      <c r="F404" s="11">
        <v>1.85</v>
      </c>
      <c r="Q404" s="14"/>
    </row>
    <row r="405" spans="1:17">
      <c r="A405" s="15">
        <v>41422</v>
      </c>
      <c r="B405" s="3" t="s">
        <v>27</v>
      </c>
      <c r="C405" s="3">
        <v>46</v>
      </c>
      <c r="D405" s="5" t="s">
        <v>20</v>
      </c>
      <c r="E405" s="11">
        <v>252</v>
      </c>
      <c r="F405" s="11">
        <v>1.94</v>
      </c>
      <c r="Q405" s="14"/>
    </row>
    <row r="406" spans="1:17">
      <c r="A406" s="15">
        <v>41422</v>
      </c>
      <c r="B406" s="3" t="s">
        <v>27</v>
      </c>
      <c r="C406" s="3">
        <v>46</v>
      </c>
      <c r="D406" s="5" t="s">
        <v>20</v>
      </c>
      <c r="E406" s="11">
        <v>257</v>
      </c>
      <c r="F406" s="11">
        <v>1.56</v>
      </c>
      <c r="Q406" s="14"/>
    </row>
    <row r="407" spans="1:17">
      <c r="A407" s="15">
        <v>41422</v>
      </c>
      <c r="B407" s="3" t="s">
        <v>27</v>
      </c>
      <c r="C407" s="3">
        <v>46</v>
      </c>
      <c r="D407" s="5" t="s">
        <v>20</v>
      </c>
      <c r="E407" s="11">
        <v>166</v>
      </c>
      <c r="F407" s="11">
        <v>1.56</v>
      </c>
      <c r="Q407" s="14"/>
    </row>
    <row r="408" spans="1:17">
      <c r="A408" s="15">
        <v>41422</v>
      </c>
      <c r="B408" s="3" t="s">
        <v>27</v>
      </c>
      <c r="C408" s="3">
        <v>46</v>
      </c>
      <c r="D408" s="5" t="s">
        <v>20</v>
      </c>
      <c r="E408" s="11">
        <v>175</v>
      </c>
      <c r="F408" s="11">
        <v>1</v>
      </c>
      <c r="Q408" s="14"/>
    </row>
    <row r="409" spans="1:17">
      <c r="A409" s="15">
        <v>41422</v>
      </c>
      <c r="B409" s="3" t="s">
        <v>27</v>
      </c>
      <c r="C409" s="3">
        <v>46</v>
      </c>
      <c r="D409" s="5" t="s">
        <v>20</v>
      </c>
      <c r="E409" s="11">
        <v>151</v>
      </c>
      <c r="F409" s="11">
        <v>0.94</v>
      </c>
      <c r="Q409" s="14"/>
    </row>
    <row r="410" spans="1:17">
      <c r="A410" s="15">
        <v>41422</v>
      </c>
      <c r="B410" s="3" t="s">
        <v>27</v>
      </c>
      <c r="C410" s="3">
        <v>46</v>
      </c>
      <c r="D410" s="5" t="s">
        <v>20</v>
      </c>
      <c r="E410" s="11">
        <v>173</v>
      </c>
      <c r="F410" s="11">
        <v>1.34</v>
      </c>
      <c r="Q410" s="14"/>
    </row>
    <row r="411" spans="1:17">
      <c r="A411" s="15">
        <v>41422</v>
      </c>
      <c r="B411" s="3" t="s">
        <v>27</v>
      </c>
      <c r="C411" s="3">
        <v>46</v>
      </c>
      <c r="D411" s="5" t="s">
        <v>19</v>
      </c>
      <c r="F411" s="11">
        <v>11.96</v>
      </c>
      <c r="J411">
        <f>140+208+218+228+230+229+270+239+243+260</f>
        <v>2265</v>
      </c>
      <c r="K411">
        <v>10</v>
      </c>
      <c r="L411">
        <v>260</v>
      </c>
      <c r="Q411" s="14"/>
    </row>
    <row r="412" spans="1:17">
      <c r="A412" s="15">
        <v>41422</v>
      </c>
      <c r="B412" s="3" t="s">
        <v>27</v>
      </c>
      <c r="C412" s="3">
        <v>43</v>
      </c>
      <c r="D412" s="5" t="s">
        <v>22</v>
      </c>
      <c r="E412" s="11">
        <v>178</v>
      </c>
      <c r="F412" s="11">
        <v>1.06</v>
      </c>
      <c r="Q412" s="14"/>
    </row>
    <row r="413" spans="1:17">
      <c r="A413" s="15">
        <v>41422</v>
      </c>
      <c r="B413" s="3" t="s">
        <v>27</v>
      </c>
      <c r="C413" s="3">
        <v>43</v>
      </c>
      <c r="D413" s="5" t="s">
        <v>21</v>
      </c>
      <c r="F413" s="11">
        <v>3.66</v>
      </c>
      <c r="J413">
        <f>142+197+210+243+255+266+301+302+290+290+300</f>
        <v>2796</v>
      </c>
      <c r="K413">
        <v>11</v>
      </c>
      <c r="L413">
        <v>300</v>
      </c>
      <c r="Q413" s="14"/>
    </row>
    <row r="414" spans="1:17">
      <c r="A414" s="15">
        <v>41422</v>
      </c>
      <c r="B414" s="3" t="s">
        <v>27</v>
      </c>
      <c r="C414" s="3">
        <v>43</v>
      </c>
      <c r="D414" s="5" t="s">
        <v>21</v>
      </c>
      <c r="F414" s="11">
        <v>3.75</v>
      </c>
      <c r="J414">
        <f>152+204+245+260+264+277+280+289+294</f>
        <v>2265</v>
      </c>
      <c r="K414">
        <v>9</v>
      </c>
      <c r="L414">
        <v>294</v>
      </c>
      <c r="Q414" s="14"/>
    </row>
    <row r="415" spans="1:17">
      <c r="A415" s="15">
        <v>41422</v>
      </c>
      <c r="B415" s="3" t="s">
        <v>27</v>
      </c>
      <c r="C415" s="3">
        <v>25</v>
      </c>
      <c r="D415" s="5" t="s">
        <v>21</v>
      </c>
      <c r="F415" s="11">
        <v>2.7</v>
      </c>
      <c r="J415">
        <f>83+139+184+198+227+267+266</f>
        <v>1364</v>
      </c>
      <c r="K415">
        <v>7</v>
      </c>
      <c r="L415">
        <v>267</v>
      </c>
      <c r="Q415" s="14"/>
    </row>
    <row r="416" spans="1:17">
      <c r="A416" s="15">
        <v>41422</v>
      </c>
      <c r="B416" s="3" t="s">
        <v>27</v>
      </c>
      <c r="C416" s="3">
        <v>25</v>
      </c>
      <c r="D416" s="5" t="s">
        <v>19</v>
      </c>
      <c r="F416" s="11">
        <v>2.5</v>
      </c>
      <c r="J416">
        <f>32+46+68+98+99+105+106</f>
        <v>554</v>
      </c>
      <c r="K416">
        <v>7</v>
      </c>
      <c r="L416">
        <v>106</v>
      </c>
      <c r="Q416" s="14"/>
    </row>
    <row r="417" spans="1:17">
      <c r="A417" s="15">
        <v>41422</v>
      </c>
      <c r="B417" s="3" t="s">
        <v>27</v>
      </c>
      <c r="C417" s="3">
        <v>25</v>
      </c>
      <c r="D417" s="5" t="s">
        <v>19</v>
      </c>
      <c r="F417" s="11">
        <v>2.27</v>
      </c>
      <c r="J417">
        <f>30+30+30+32+91+100</f>
        <v>313</v>
      </c>
      <c r="K417">
        <v>6</v>
      </c>
      <c r="L417">
        <v>100</v>
      </c>
      <c r="Q417" s="14"/>
    </row>
    <row r="418" spans="1:17">
      <c r="A418" s="15">
        <v>41422</v>
      </c>
      <c r="B418" s="3" t="s">
        <v>27</v>
      </c>
      <c r="C418" s="3">
        <v>25</v>
      </c>
      <c r="D418" s="5" t="s">
        <v>19</v>
      </c>
      <c r="F418" s="11">
        <v>2.15</v>
      </c>
      <c r="J418">
        <f>39+69+81+124+134+139</f>
        <v>586</v>
      </c>
      <c r="K418">
        <v>6</v>
      </c>
      <c r="L418">
        <v>139</v>
      </c>
      <c r="Q418" s="14"/>
    </row>
    <row r="419" spans="1:17">
      <c r="A419" s="15">
        <v>41422</v>
      </c>
      <c r="B419" s="3" t="s">
        <v>27</v>
      </c>
      <c r="C419" s="3">
        <v>25</v>
      </c>
      <c r="D419" s="5" t="s">
        <v>21</v>
      </c>
      <c r="F419" s="11">
        <v>4.04</v>
      </c>
      <c r="J419">
        <f>81+134+179+229+258+262+278+283</f>
        <v>1704</v>
      </c>
      <c r="K419">
        <v>8</v>
      </c>
      <c r="L419">
        <v>283</v>
      </c>
      <c r="Q419" s="14"/>
    </row>
    <row r="420" spans="1:17">
      <c r="A420" s="15">
        <v>41422</v>
      </c>
      <c r="B420" s="3" t="s">
        <v>27</v>
      </c>
      <c r="C420" s="3">
        <v>24</v>
      </c>
      <c r="D420" s="5" t="s">
        <v>22</v>
      </c>
      <c r="E420" s="11">
        <v>105</v>
      </c>
      <c r="F420" s="11">
        <v>0.96</v>
      </c>
      <c r="Q420" s="14"/>
    </row>
    <row r="421" spans="1:17">
      <c r="A421" s="15">
        <v>41422</v>
      </c>
      <c r="B421" s="3" t="s">
        <v>27</v>
      </c>
      <c r="C421" s="3">
        <v>24</v>
      </c>
      <c r="D421" s="5" t="s">
        <v>22</v>
      </c>
      <c r="E421" s="11">
        <v>317</v>
      </c>
      <c r="F421" s="11">
        <v>1.73</v>
      </c>
      <c r="G421">
        <v>14</v>
      </c>
      <c r="Q421" s="14"/>
    </row>
    <row r="422" spans="1:17">
      <c r="A422" s="15">
        <v>41422</v>
      </c>
      <c r="B422" s="3" t="s">
        <v>27</v>
      </c>
      <c r="C422" s="3">
        <v>24</v>
      </c>
      <c r="D422" s="5" t="s">
        <v>22</v>
      </c>
      <c r="E422" s="11">
        <v>337</v>
      </c>
      <c r="F422" s="11">
        <v>1.52</v>
      </c>
      <c r="G422">
        <v>2</v>
      </c>
      <c r="Q422" s="14"/>
    </row>
    <row r="423" spans="1:17">
      <c r="A423" s="15">
        <v>41422</v>
      </c>
      <c r="B423" s="3" t="s">
        <v>27</v>
      </c>
      <c r="C423" s="3">
        <v>24</v>
      </c>
      <c r="D423" s="5" t="s">
        <v>22</v>
      </c>
      <c r="E423" s="11">
        <v>321</v>
      </c>
      <c r="F423" s="11">
        <v>2.23</v>
      </c>
      <c r="G423">
        <v>18</v>
      </c>
      <c r="Q423" s="14"/>
    </row>
    <row r="424" spans="1:17">
      <c r="A424" s="15">
        <v>41422</v>
      </c>
      <c r="B424" s="3" t="s">
        <v>27</v>
      </c>
      <c r="C424" s="3">
        <v>24</v>
      </c>
      <c r="D424" s="5" t="s">
        <v>22</v>
      </c>
      <c r="E424" s="11">
        <v>328</v>
      </c>
      <c r="F424" s="11">
        <v>2.2999999999999998</v>
      </c>
      <c r="G424">
        <v>27</v>
      </c>
      <c r="Q424" s="14"/>
    </row>
    <row r="425" spans="1:17">
      <c r="A425" s="15">
        <v>41422</v>
      </c>
      <c r="B425" s="3" t="s">
        <v>27</v>
      </c>
      <c r="C425" s="3">
        <v>24</v>
      </c>
      <c r="D425" s="5" t="s">
        <v>22</v>
      </c>
      <c r="E425" s="11">
        <v>128</v>
      </c>
      <c r="F425" s="11">
        <v>1</v>
      </c>
      <c r="G425">
        <v>11</v>
      </c>
      <c r="Q425" s="14"/>
    </row>
    <row r="426" spans="1:17">
      <c r="A426" s="15">
        <v>41422</v>
      </c>
      <c r="B426" s="3" t="s">
        <v>27</v>
      </c>
      <c r="C426" s="3">
        <v>24</v>
      </c>
      <c r="D426" s="5" t="s">
        <v>22</v>
      </c>
      <c r="E426" s="11">
        <v>307</v>
      </c>
      <c r="F426" s="11">
        <v>1.55</v>
      </c>
      <c r="G426">
        <v>20</v>
      </c>
      <c r="Q426" s="14"/>
    </row>
    <row r="427" spans="1:17">
      <c r="A427" s="15">
        <v>41422</v>
      </c>
      <c r="B427" s="3" t="s">
        <v>27</v>
      </c>
      <c r="C427" s="3">
        <v>24</v>
      </c>
      <c r="D427" s="5" t="s">
        <v>22</v>
      </c>
      <c r="E427" s="11">
        <v>259</v>
      </c>
      <c r="F427" s="11">
        <v>1.1100000000000001</v>
      </c>
      <c r="G427">
        <v>10</v>
      </c>
      <c r="Q427" s="14"/>
    </row>
    <row r="428" spans="1:17">
      <c r="A428" s="15">
        <v>41422</v>
      </c>
      <c r="B428" s="3" t="s">
        <v>27</v>
      </c>
      <c r="C428" s="3">
        <v>24</v>
      </c>
      <c r="D428" s="5" t="s">
        <v>22</v>
      </c>
      <c r="E428" s="11">
        <v>273</v>
      </c>
      <c r="F428" s="11">
        <v>1.41</v>
      </c>
      <c r="G428">
        <v>6</v>
      </c>
      <c r="Q428" s="14"/>
    </row>
    <row r="429" spans="1:17">
      <c r="A429" s="15">
        <v>41422</v>
      </c>
      <c r="B429" s="3" t="s">
        <v>27</v>
      </c>
      <c r="C429" s="3">
        <v>24</v>
      </c>
      <c r="D429" s="5" t="s">
        <v>22</v>
      </c>
      <c r="E429" s="11">
        <v>311</v>
      </c>
      <c r="F429" s="11">
        <v>1.56</v>
      </c>
      <c r="G429">
        <v>23</v>
      </c>
      <c r="Q429" s="14"/>
    </row>
    <row r="430" spans="1:17">
      <c r="A430" s="15">
        <v>41422</v>
      </c>
      <c r="B430" s="3" t="s">
        <v>27</v>
      </c>
      <c r="C430" s="3">
        <v>24</v>
      </c>
      <c r="D430" s="5" t="s">
        <v>21</v>
      </c>
      <c r="F430" s="11">
        <v>1.72</v>
      </c>
      <c r="J430">
        <f>112+148+186+236+249+261+206</f>
        <v>1398</v>
      </c>
      <c r="K430">
        <v>7</v>
      </c>
      <c r="L430">
        <v>261</v>
      </c>
      <c r="Q430" s="14"/>
    </row>
    <row r="431" spans="1:17">
      <c r="A431" s="15">
        <v>41422</v>
      </c>
      <c r="B431" s="3" t="s">
        <v>27</v>
      </c>
      <c r="C431" s="3">
        <v>24</v>
      </c>
      <c r="D431" s="5" t="s">
        <v>21</v>
      </c>
      <c r="F431" s="11">
        <v>1.58</v>
      </c>
      <c r="J431">
        <f>42+46+40+79+122+123+125</f>
        <v>577</v>
      </c>
      <c r="K431">
        <v>7</v>
      </c>
      <c r="L431">
        <v>125</v>
      </c>
      <c r="Q431" s="14"/>
    </row>
    <row r="432" spans="1:17">
      <c r="A432" s="15">
        <v>41422</v>
      </c>
      <c r="B432" s="3" t="s">
        <v>27</v>
      </c>
      <c r="C432" s="3">
        <v>24</v>
      </c>
      <c r="D432" s="5" t="s">
        <v>21</v>
      </c>
      <c r="F432" s="11">
        <v>2.78</v>
      </c>
      <c r="J432">
        <f>140+160+197+206+261+310+320</f>
        <v>1594</v>
      </c>
      <c r="K432">
        <v>7</v>
      </c>
      <c r="L432">
        <v>320</v>
      </c>
      <c r="Q432" s="14"/>
    </row>
    <row r="433" spans="1:17">
      <c r="A433" s="15">
        <v>41422</v>
      </c>
      <c r="B433" s="3" t="s">
        <v>27</v>
      </c>
      <c r="C433" s="3">
        <v>20</v>
      </c>
      <c r="D433" s="5" t="s">
        <v>22</v>
      </c>
      <c r="E433" s="11">
        <v>68</v>
      </c>
      <c r="F433" s="11">
        <v>0.92</v>
      </c>
      <c r="Q433" s="14"/>
    </row>
    <row r="434" spans="1:17">
      <c r="A434" s="15">
        <v>41422</v>
      </c>
      <c r="B434" s="3" t="s">
        <v>27</v>
      </c>
      <c r="C434" s="3">
        <v>20</v>
      </c>
      <c r="D434" s="5" t="s">
        <v>21</v>
      </c>
      <c r="F434" s="11">
        <v>3.55</v>
      </c>
      <c r="J434">
        <f>145+178+176+252+257+271+278+268+274</f>
        <v>2099</v>
      </c>
      <c r="K434">
        <v>9</v>
      </c>
      <c r="L434">
        <v>274</v>
      </c>
      <c r="Q434" s="14"/>
    </row>
    <row r="435" spans="1:17">
      <c r="A435" s="15">
        <v>41422</v>
      </c>
      <c r="B435" s="3" t="s">
        <v>27</v>
      </c>
      <c r="C435" s="3">
        <v>20</v>
      </c>
      <c r="D435" s="5" t="s">
        <v>22</v>
      </c>
      <c r="E435" s="11">
        <v>266</v>
      </c>
      <c r="F435" s="11">
        <v>1.8</v>
      </c>
      <c r="G435">
        <v>2</v>
      </c>
      <c r="Q435" s="14"/>
    </row>
    <row r="436" spans="1:17">
      <c r="A436" s="15">
        <v>41422</v>
      </c>
      <c r="B436" s="3" t="s">
        <v>27</v>
      </c>
      <c r="C436" s="3">
        <v>20</v>
      </c>
      <c r="D436" s="5" t="s">
        <v>22</v>
      </c>
      <c r="E436" s="11">
        <v>215</v>
      </c>
      <c r="F436" s="11">
        <v>1.25</v>
      </c>
      <c r="G436">
        <v>8</v>
      </c>
      <c r="Q436" s="14"/>
    </row>
    <row r="437" spans="1:17">
      <c r="A437" s="15">
        <v>41422</v>
      </c>
      <c r="B437" s="3" t="s">
        <v>27</v>
      </c>
      <c r="C437" s="3">
        <v>20</v>
      </c>
      <c r="D437" s="5" t="s">
        <v>22</v>
      </c>
      <c r="E437" s="11">
        <v>275</v>
      </c>
      <c r="F437" s="11">
        <v>1.62</v>
      </c>
      <c r="G437">
        <v>24</v>
      </c>
      <c r="Q437" s="14"/>
    </row>
    <row r="438" spans="1:17">
      <c r="A438" s="15">
        <v>41422</v>
      </c>
      <c r="B438" s="3" t="s">
        <v>27</v>
      </c>
      <c r="C438" s="3">
        <v>20</v>
      </c>
      <c r="D438" s="5" t="s">
        <v>22</v>
      </c>
      <c r="E438" s="11">
        <v>68</v>
      </c>
      <c r="F438" s="11">
        <v>0.7</v>
      </c>
      <c r="Q438" s="14"/>
    </row>
    <row r="439" spans="1:17">
      <c r="A439" s="15">
        <v>41422</v>
      </c>
      <c r="B439" s="3" t="s">
        <v>27</v>
      </c>
      <c r="C439" s="3">
        <v>20</v>
      </c>
      <c r="D439" s="5" t="s">
        <v>22</v>
      </c>
      <c r="E439" s="11">
        <v>64</v>
      </c>
      <c r="F439" s="11">
        <v>0.79</v>
      </c>
      <c r="Q439" s="14"/>
    </row>
    <row r="440" spans="1:17">
      <c r="A440" s="15">
        <v>41422</v>
      </c>
      <c r="B440" s="3" t="s">
        <v>27</v>
      </c>
      <c r="C440" s="3">
        <v>20</v>
      </c>
      <c r="D440" s="5" t="s">
        <v>22</v>
      </c>
      <c r="E440" s="11">
        <v>275</v>
      </c>
      <c r="F440" s="11">
        <v>1.91</v>
      </c>
      <c r="G440">
        <v>6</v>
      </c>
      <c r="Q440" s="14"/>
    </row>
    <row r="441" spans="1:17">
      <c r="A441" s="15">
        <v>41422</v>
      </c>
      <c r="B441" s="3" t="s">
        <v>27</v>
      </c>
      <c r="C441" s="3">
        <v>20</v>
      </c>
      <c r="D441" s="5" t="s">
        <v>22</v>
      </c>
      <c r="E441" s="11">
        <v>303</v>
      </c>
      <c r="F441" s="11">
        <v>1.76</v>
      </c>
      <c r="G441">
        <v>13</v>
      </c>
      <c r="Q441" s="14"/>
    </row>
    <row r="442" spans="1:17">
      <c r="A442" s="15">
        <v>41422</v>
      </c>
      <c r="B442" s="3" t="s">
        <v>27</v>
      </c>
      <c r="C442" s="3">
        <v>20</v>
      </c>
      <c r="D442" s="5" t="s">
        <v>22</v>
      </c>
      <c r="E442" s="11">
        <v>261</v>
      </c>
      <c r="F442" s="11">
        <v>1.96</v>
      </c>
      <c r="Q442" s="14"/>
    </row>
    <row r="443" spans="1:17">
      <c r="A443" s="15">
        <v>41422</v>
      </c>
      <c r="B443" s="3" t="s">
        <v>27</v>
      </c>
      <c r="C443" s="3">
        <v>20</v>
      </c>
      <c r="D443" s="5" t="s">
        <v>22</v>
      </c>
      <c r="E443" s="11">
        <v>251</v>
      </c>
      <c r="F443" s="11">
        <v>1.51</v>
      </c>
      <c r="G443">
        <v>27</v>
      </c>
      <c r="Q443" s="14"/>
    </row>
    <row r="444" spans="1:17">
      <c r="A444" s="15">
        <v>41422</v>
      </c>
      <c r="B444" s="3" t="s">
        <v>27</v>
      </c>
      <c r="C444" s="3">
        <v>20</v>
      </c>
      <c r="D444" s="5" t="s">
        <v>19</v>
      </c>
      <c r="F444" s="11">
        <v>2.0099999999999998</v>
      </c>
      <c r="J444">
        <f>123+185+177+235+229+118</f>
        <v>1067</v>
      </c>
      <c r="K444">
        <v>6</v>
      </c>
      <c r="L444">
        <v>235</v>
      </c>
      <c r="Q444" s="14"/>
    </row>
    <row r="445" spans="1:17">
      <c r="A445" s="15">
        <v>41422</v>
      </c>
      <c r="B445" s="3" t="s">
        <v>27</v>
      </c>
      <c r="C445" s="3">
        <v>20</v>
      </c>
      <c r="D445" s="5" t="s">
        <v>19</v>
      </c>
      <c r="F445" s="11">
        <v>1.6</v>
      </c>
      <c r="J445">
        <f>86+145+197+285+219</f>
        <v>932</v>
      </c>
      <c r="K445">
        <v>5</v>
      </c>
      <c r="L445">
        <v>219</v>
      </c>
      <c r="Q445" s="14"/>
    </row>
    <row r="446" spans="1:17">
      <c r="A446" s="15">
        <v>41422</v>
      </c>
      <c r="B446" s="3" t="s">
        <v>27</v>
      </c>
      <c r="C446" s="3">
        <v>20</v>
      </c>
      <c r="D446" s="5" t="s">
        <v>21</v>
      </c>
      <c r="F446" s="11">
        <v>2.1</v>
      </c>
      <c r="J446">
        <f>149+207+211+222+245+244+263+274+275</f>
        <v>2090</v>
      </c>
      <c r="K446">
        <v>9</v>
      </c>
      <c r="L446">
        <v>275</v>
      </c>
      <c r="Q446" s="14"/>
    </row>
    <row r="447" spans="1:17">
      <c r="A447" s="15">
        <v>41422</v>
      </c>
      <c r="B447" s="3" t="s">
        <v>28</v>
      </c>
      <c r="C447" s="3">
        <v>48</v>
      </c>
      <c r="D447" s="5" t="s">
        <v>19</v>
      </c>
      <c r="F447" s="11">
        <v>2.1</v>
      </c>
      <c r="J447">
        <f>104+145+180+203+268+268</f>
        <v>1168</v>
      </c>
      <c r="K447">
        <v>6</v>
      </c>
      <c r="L447">
        <v>268</v>
      </c>
      <c r="Q447" s="14"/>
    </row>
    <row r="448" spans="1:17">
      <c r="A448" s="15">
        <v>41422</v>
      </c>
      <c r="B448" s="3" t="s">
        <v>28</v>
      </c>
      <c r="C448" s="3">
        <v>48</v>
      </c>
      <c r="D448" s="5" t="s">
        <v>20</v>
      </c>
      <c r="E448" s="11">
        <v>180</v>
      </c>
      <c r="F448" s="11">
        <v>1.21</v>
      </c>
      <c r="Q448" s="14"/>
    </row>
    <row r="449" spans="1:17">
      <c r="A449" s="15">
        <v>41422</v>
      </c>
      <c r="B449" s="3" t="s">
        <v>28</v>
      </c>
      <c r="C449" s="3">
        <v>48</v>
      </c>
      <c r="D449" s="5" t="s">
        <v>20</v>
      </c>
      <c r="E449" s="11">
        <v>94</v>
      </c>
      <c r="F449" s="11">
        <v>0.72</v>
      </c>
      <c r="Q449" s="14"/>
    </row>
    <row r="450" spans="1:17">
      <c r="A450" s="15">
        <v>41422</v>
      </c>
      <c r="B450" s="3" t="s">
        <v>28</v>
      </c>
      <c r="C450" s="3">
        <v>48</v>
      </c>
      <c r="D450" s="5" t="s">
        <v>20</v>
      </c>
      <c r="E450" s="11">
        <v>85</v>
      </c>
      <c r="F450" s="11">
        <v>0.85</v>
      </c>
      <c r="Q450" s="14"/>
    </row>
    <row r="451" spans="1:17">
      <c r="A451" s="15">
        <v>41422</v>
      </c>
      <c r="B451" s="3" t="s">
        <v>28</v>
      </c>
      <c r="C451" s="3">
        <v>48</v>
      </c>
      <c r="D451" s="6" t="s">
        <v>20</v>
      </c>
      <c r="E451" s="11">
        <v>65</v>
      </c>
      <c r="F451" s="11">
        <v>0.65</v>
      </c>
      <c r="Q451" s="14"/>
    </row>
    <row r="452" spans="1:17">
      <c r="A452" s="15">
        <v>41422</v>
      </c>
      <c r="B452" s="3" t="s">
        <v>28</v>
      </c>
      <c r="C452" s="3">
        <v>48</v>
      </c>
      <c r="D452" s="6" t="s">
        <v>20</v>
      </c>
      <c r="E452" s="11">
        <v>87</v>
      </c>
      <c r="F452" s="11">
        <v>0.92</v>
      </c>
      <c r="Q452" s="14"/>
    </row>
    <row r="453" spans="1:17">
      <c r="A453" s="15">
        <v>41422</v>
      </c>
      <c r="B453" s="3" t="s">
        <v>28</v>
      </c>
      <c r="C453" s="3">
        <v>48</v>
      </c>
      <c r="D453" s="6" t="s">
        <v>19</v>
      </c>
      <c r="F453" s="11">
        <v>2.34</v>
      </c>
      <c r="J453">
        <f>127+194+260+279</f>
        <v>860</v>
      </c>
      <c r="K453">
        <v>4</v>
      </c>
      <c r="L453">
        <v>279</v>
      </c>
      <c r="Q453" s="14"/>
    </row>
    <row r="454" spans="1:17">
      <c r="A454" s="15">
        <v>41422</v>
      </c>
      <c r="B454" s="3" t="s">
        <v>28</v>
      </c>
      <c r="C454" s="3">
        <v>48</v>
      </c>
      <c r="D454" s="6" t="s">
        <v>20</v>
      </c>
      <c r="E454" s="11">
        <v>285</v>
      </c>
      <c r="F454" s="11">
        <v>1.29</v>
      </c>
      <c r="Q454" s="14"/>
    </row>
    <row r="455" spans="1:17">
      <c r="A455" s="15">
        <v>41422</v>
      </c>
      <c r="B455" s="3" t="s">
        <v>28</v>
      </c>
      <c r="C455" s="3">
        <v>48</v>
      </c>
      <c r="D455" s="6" t="s">
        <v>20</v>
      </c>
      <c r="E455" s="11">
        <v>346</v>
      </c>
      <c r="F455" s="11">
        <v>1.75</v>
      </c>
      <c r="Q455" s="14"/>
    </row>
    <row r="456" spans="1:17">
      <c r="A456" s="15">
        <v>41422</v>
      </c>
      <c r="B456" s="3" t="s">
        <v>28</v>
      </c>
      <c r="C456" s="3">
        <v>48</v>
      </c>
      <c r="D456" s="6" t="s">
        <v>20</v>
      </c>
      <c r="E456" s="11">
        <v>257</v>
      </c>
      <c r="F456" s="11">
        <v>1.48</v>
      </c>
      <c r="Q456" s="14"/>
    </row>
    <row r="457" spans="1:17">
      <c r="A457" s="15">
        <v>41422</v>
      </c>
      <c r="B457" s="3" t="s">
        <v>28</v>
      </c>
      <c r="C457" s="3">
        <v>48</v>
      </c>
      <c r="D457" s="6" t="s">
        <v>20</v>
      </c>
      <c r="E457" s="11">
        <v>200</v>
      </c>
      <c r="F457" s="11">
        <v>1.23</v>
      </c>
      <c r="Q457" s="14"/>
    </row>
    <row r="458" spans="1:17">
      <c r="A458" s="15">
        <v>41422</v>
      </c>
      <c r="B458" s="3" t="s">
        <v>28</v>
      </c>
      <c r="C458" s="3">
        <v>48</v>
      </c>
      <c r="D458" s="6" t="s">
        <v>20</v>
      </c>
      <c r="E458" s="11">
        <v>192</v>
      </c>
      <c r="F458" s="11">
        <v>1.98</v>
      </c>
      <c r="Q458" s="14"/>
    </row>
    <row r="459" spans="1:17">
      <c r="A459" s="15">
        <v>41422</v>
      </c>
      <c r="B459" s="3" t="s">
        <v>28</v>
      </c>
      <c r="C459" s="3">
        <v>48</v>
      </c>
      <c r="D459" s="6" t="s">
        <v>20</v>
      </c>
      <c r="E459" s="11">
        <v>105</v>
      </c>
      <c r="F459" s="11">
        <v>0.74</v>
      </c>
      <c r="Q459" s="14"/>
    </row>
    <row r="460" spans="1:17">
      <c r="A460" s="15">
        <v>41422</v>
      </c>
      <c r="B460" s="3" t="s">
        <v>28</v>
      </c>
      <c r="C460" s="3">
        <v>48</v>
      </c>
      <c r="D460" s="6" t="s">
        <v>20</v>
      </c>
      <c r="E460" s="11">
        <v>107</v>
      </c>
      <c r="F460" s="11">
        <v>1</v>
      </c>
      <c r="Q460" s="14"/>
    </row>
    <row r="461" spans="1:17">
      <c r="A461" s="15">
        <v>41422</v>
      </c>
      <c r="B461" s="3" t="s">
        <v>28</v>
      </c>
      <c r="C461" s="3">
        <v>48</v>
      </c>
      <c r="D461" s="6" t="s">
        <v>20</v>
      </c>
      <c r="E461" s="11">
        <v>256</v>
      </c>
      <c r="F461" s="11">
        <v>1.36</v>
      </c>
      <c r="Q461" s="14"/>
    </row>
    <row r="462" spans="1:17">
      <c r="A462" s="15">
        <v>41422</v>
      </c>
      <c r="B462" s="3" t="s">
        <v>28</v>
      </c>
      <c r="C462" s="3">
        <v>48</v>
      </c>
      <c r="D462" s="6" t="s">
        <v>20</v>
      </c>
      <c r="E462" s="11">
        <v>115</v>
      </c>
      <c r="F462" s="11">
        <v>0.56000000000000005</v>
      </c>
      <c r="Q462" s="14"/>
    </row>
    <row r="463" spans="1:17">
      <c r="A463" s="15">
        <v>41422</v>
      </c>
      <c r="B463" s="3" t="s">
        <v>28</v>
      </c>
      <c r="C463" s="3">
        <v>48</v>
      </c>
      <c r="D463" s="6" t="s">
        <v>19</v>
      </c>
      <c r="F463" s="11">
        <v>5.12</v>
      </c>
      <c r="J463">
        <f>145+197+254+300+304+330+341+350+363</f>
        <v>2584</v>
      </c>
      <c r="K463">
        <v>9</v>
      </c>
      <c r="L463">
        <v>363</v>
      </c>
      <c r="Q463" s="14"/>
    </row>
    <row r="464" spans="1:17">
      <c r="A464" s="15">
        <v>41422</v>
      </c>
      <c r="B464" s="3" t="s">
        <v>28</v>
      </c>
      <c r="C464" s="3">
        <v>48</v>
      </c>
      <c r="D464" s="6" t="s">
        <v>20</v>
      </c>
      <c r="E464" s="11">
        <v>340</v>
      </c>
      <c r="F464" s="11">
        <v>1.91</v>
      </c>
      <c r="Q464" s="14"/>
    </row>
    <row r="465" spans="1:17">
      <c r="A465" s="15">
        <v>41422</v>
      </c>
      <c r="B465" s="3" t="s">
        <v>28</v>
      </c>
      <c r="C465" s="3">
        <v>48</v>
      </c>
      <c r="D465" s="6" t="s">
        <v>22</v>
      </c>
      <c r="E465" s="11">
        <v>279</v>
      </c>
      <c r="F465" s="11">
        <v>1</v>
      </c>
      <c r="Q465" s="14"/>
    </row>
    <row r="466" spans="1:17">
      <c r="A466" s="15">
        <v>41422</v>
      </c>
      <c r="B466" s="3" t="s">
        <v>28</v>
      </c>
      <c r="C466" s="3">
        <v>48</v>
      </c>
      <c r="D466" s="6" t="s">
        <v>20</v>
      </c>
      <c r="E466" s="11">
        <v>345</v>
      </c>
      <c r="F466" s="11">
        <v>2.23</v>
      </c>
      <c r="Q466" s="14"/>
    </row>
    <row r="467" spans="1:17">
      <c r="A467" s="15">
        <v>41422</v>
      </c>
      <c r="B467" s="3" t="s">
        <v>28</v>
      </c>
      <c r="C467" s="3">
        <v>48</v>
      </c>
      <c r="D467" s="6" t="s">
        <v>20</v>
      </c>
      <c r="E467" s="11">
        <v>197</v>
      </c>
      <c r="F467" s="11">
        <v>1.75</v>
      </c>
      <c r="Q467" s="14"/>
    </row>
    <row r="468" spans="1:17">
      <c r="A468" s="15">
        <v>41422</v>
      </c>
      <c r="B468" s="3" t="s">
        <v>28</v>
      </c>
      <c r="C468" s="3">
        <v>42</v>
      </c>
      <c r="D468" s="6" t="s">
        <v>20</v>
      </c>
      <c r="E468" s="11">
        <v>153</v>
      </c>
      <c r="F468" s="11">
        <v>1.76</v>
      </c>
      <c r="Q468" s="14"/>
    </row>
    <row r="469" spans="1:17">
      <c r="A469" s="15">
        <v>41422</v>
      </c>
      <c r="B469" s="3" t="s">
        <v>28</v>
      </c>
      <c r="C469" s="3">
        <v>42</v>
      </c>
      <c r="D469" s="6" t="s">
        <v>21</v>
      </c>
      <c r="F469" s="11">
        <v>3.4</v>
      </c>
      <c r="J469">
        <f>134+182+73+230+275+287+298+312</f>
        <v>1791</v>
      </c>
      <c r="K469">
        <v>8</v>
      </c>
      <c r="L469">
        <v>312</v>
      </c>
      <c r="Q469" s="14"/>
    </row>
    <row r="470" spans="1:17">
      <c r="A470" s="15">
        <v>41422</v>
      </c>
      <c r="B470" s="3" t="s">
        <v>28</v>
      </c>
      <c r="C470" s="3">
        <v>42</v>
      </c>
      <c r="D470" s="6" t="s">
        <v>20</v>
      </c>
      <c r="E470" s="11">
        <v>241</v>
      </c>
      <c r="F470" s="11">
        <v>1.46</v>
      </c>
      <c r="G470">
        <v>33</v>
      </c>
      <c r="Q470" s="14"/>
    </row>
    <row r="471" spans="1:17">
      <c r="A471" s="15">
        <v>41422</v>
      </c>
      <c r="B471" s="3" t="s">
        <v>28</v>
      </c>
      <c r="C471" s="3">
        <v>42</v>
      </c>
      <c r="D471" s="6" t="s">
        <v>21</v>
      </c>
      <c r="F471" s="11">
        <v>3.43</v>
      </c>
      <c r="J471">
        <f>181+132+215+193+262</f>
        <v>983</v>
      </c>
      <c r="K471">
        <v>6</v>
      </c>
      <c r="L471">
        <v>293</v>
      </c>
      <c r="Q471" s="14"/>
    </row>
    <row r="472" spans="1:17">
      <c r="A472" s="15">
        <v>41422</v>
      </c>
      <c r="B472" s="3" t="s">
        <v>28</v>
      </c>
      <c r="C472" s="3">
        <v>42</v>
      </c>
      <c r="D472" s="6" t="s">
        <v>21</v>
      </c>
      <c r="F472" s="11">
        <v>2.96</v>
      </c>
      <c r="J472">
        <f>149+148+186+216+263+267+306</f>
        <v>1535</v>
      </c>
      <c r="K472">
        <v>7</v>
      </c>
      <c r="L472">
        <v>306</v>
      </c>
      <c r="Q472" s="14"/>
    </row>
    <row r="473" spans="1:17">
      <c r="A473" s="15">
        <v>41422</v>
      </c>
      <c r="B473" s="3" t="s">
        <v>28</v>
      </c>
      <c r="C473" s="3">
        <v>42</v>
      </c>
      <c r="D473" s="6" t="s">
        <v>21</v>
      </c>
      <c r="F473" s="11">
        <v>3.31</v>
      </c>
      <c r="J473">
        <f>183+212+211+259+270+289+310+316</f>
        <v>2050</v>
      </c>
      <c r="K473">
        <v>8</v>
      </c>
      <c r="L473">
        <v>316</v>
      </c>
      <c r="Q473" s="14"/>
    </row>
    <row r="474" spans="1:17">
      <c r="A474" s="15">
        <v>41422</v>
      </c>
      <c r="B474" s="3" t="s">
        <v>28</v>
      </c>
      <c r="C474" s="3">
        <v>42</v>
      </c>
      <c r="D474" s="6" t="s">
        <v>21</v>
      </c>
      <c r="F474" s="11">
        <v>3.41</v>
      </c>
      <c r="G474" s="5"/>
      <c r="J474">
        <f>195+203+205+157+254+249+302+317+327+334+338+341</f>
        <v>3222</v>
      </c>
      <c r="K474">
        <v>12</v>
      </c>
      <c r="L474">
        <v>341</v>
      </c>
      <c r="Q474" s="14"/>
    </row>
    <row r="475" spans="1:17">
      <c r="A475" s="15">
        <v>41422</v>
      </c>
      <c r="B475" s="3" t="s">
        <v>28</v>
      </c>
      <c r="C475" s="3">
        <v>42</v>
      </c>
      <c r="D475" s="6" t="s">
        <v>21</v>
      </c>
      <c r="F475" s="11">
        <v>3</v>
      </c>
      <c r="J475">
        <f>95+116+140+156+191+199+218+229</f>
        <v>1344</v>
      </c>
      <c r="K475">
        <v>8</v>
      </c>
      <c r="L475">
        <v>229</v>
      </c>
      <c r="Q475" s="14"/>
    </row>
    <row r="476" spans="1:17">
      <c r="A476" s="15">
        <v>41422</v>
      </c>
      <c r="B476" s="3" t="s">
        <v>28</v>
      </c>
      <c r="C476" s="3">
        <v>42</v>
      </c>
      <c r="D476" s="6" t="s">
        <v>21</v>
      </c>
      <c r="F476" s="11">
        <v>4.46</v>
      </c>
      <c r="J476">
        <f>168+200+226+259+264+288+311+330+344</f>
        <v>2390</v>
      </c>
      <c r="K476">
        <v>9</v>
      </c>
      <c r="L476">
        <v>344</v>
      </c>
      <c r="Q476" s="14"/>
    </row>
    <row r="477" spans="1:17">
      <c r="A477" s="15">
        <v>41422</v>
      </c>
      <c r="B477" s="3" t="s">
        <v>28</v>
      </c>
      <c r="C477" s="3">
        <v>42</v>
      </c>
      <c r="D477" s="6" t="s">
        <v>21</v>
      </c>
      <c r="F477" s="11">
        <v>4.25</v>
      </c>
      <c r="J477">
        <f>135+179+189+200+205+234+249</f>
        <v>1391</v>
      </c>
      <c r="K477">
        <v>7</v>
      </c>
      <c r="L477">
        <v>249</v>
      </c>
      <c r="Q477" s="14"/>
    </row>
    <row r="478" spans="1:17">
      <c r="A478" s="15">
        <v>41422</v>
      </c>
      <c r="B478" s="3" t="s">
        <v>28</v>
      </c>
      <c r="C478" s="3">
        <v>42</v>
      </c>
      <c r="D478" s="6" t="s">
        <v>21</v>
      </c>
      <c r="E478" s="11">
        <v>262</v>
      </c>
      <c r="F478" s="11">
        <v>3.5</v>
      </c>
      <c r="H478">
        <v>26</v>
      </c>
      <c r="I478">
        <v>0.9</v>
      </c>
      <c r="Q478" s="14"/>
    </row>
    <row r="479" spans="1:17">
      <c r="A479" s="15">
        <v>41422</v>
      </c>
      <c r="B479" s="3" t="s">
        <v>28</v>
      </c>
      <c r="C479" s="3">
        <v>42</v>
      </c>
      <c r="D479" s="6" t="s">
        <v>21</v>
      </c>
      <c r="F479" s="11">
        <v>3.65</v>
      </c>
      <c r="J479">
        <f>80+130+162+194+228+231+263+264</f>
        <v>1552</v>
      </c>
      <c r="K479">
        <v>8</v>
      </c>
      <c r="L479">
        <v>264</v>
      </c>
      <c r="Q479" s="14"/>
    </row>
    <row r="480" spans="1:17">
      <c r="A480" s="15">
        <v>41422</v>
      </c>
      <c r="B480" s="3" t="s">
        <v>28</v>
      </c>
      <c r="C480" s="3">
        <v>35</v>
      </c>
      <c r="D480" s="6" t="s">
        <v>19</v>
      </c>
      <c r="F480" s="11">
        <v>3.24</v>
      </c>
      <c r="J480">
        <f>74+94+216+231+263+263</f>
        <v>1141</v>
      </c>
      <c r="K480">
        <v>6</v>
      </c>
      <c r="L480">
        <v>263</v>
      </c>
      <c r="Q480" s="14"/>
    </row>
    <row r="481" spans="1:17">
      <c r="A481" s="15">
        <v>41422</v>
      </c>
      <c r="B481" s="3" t="s">
        <v>28</v>
      </c>
      <c r="C481" s="3">
        <v>35</v>
      </c>
      <c r="D481" s="6" t="s">
        <v>22</v>
      </c>
      <c r="E481" s="11">
        <v>324</v>
      </c>
      <c r="F481" s="11">
        <v>1.61</v>
      </c>
      <c r="Q481" s="14"/>
    </row>
    <row r="482" spans="1:17">
      <c r="A482" s="15">
        <v>41422</v>
      </c>
      <c r="B482" s="3" t="s">
        <v>28</v>
      </c>
      <c r="C482" s="3">
        <v>35</v>
      </c>
      <c r="D482" s="6" t="s">
        <v>22</v>
      </c>
      <c r="E482" s="11">
        <v>324</v>
      </c>
      <c r="F482" s="11">
        <v>1.93</v>
      </c>
      <c r="G482">
        <v>11</v>
      </c>
      <c r="Q482" s="14"/>
    </row>
    <row r="483" spans="1:17">
      <c r="A483" s="15">
        <v>41422</v>
      </c>
      <c r="B483" s="3" t="s">
        <v>28</v>
      </c>
      <c r="C483" s="3">
        <v>35</v>
      </c>
      <c r="D483" s="6" t="s">
        <v>19</v>
      </c>
      <c r="F483" s="11">
        <v>2.8</v>
      </c>
      <c r="J483">
        <f>189+211+252+294+313+325+347</f>
        <v>1931</v>
      </c>
      <c r="K483">
        <v>7</v>
      </c>
      <c r="L483">
        <v>347</v>
      </c>
      <c r="Q483" s="14"/>
    </row>
    <row r="484" spans="1:17">
      <c r="A484" s="15">
        <v>41422</v>
      </c>
      <c r="B484" s="3" t="s">
        <v>28</v>
      </c>
      <c r="C484" s="3">
        <v>35</v>
      </c>
      <c r="D484" s="6" t="s">
        <v>19</v>
      </c>
      <c r="F484" s="11">
        <v>1.6</v>
      </c>
      <c r="J484">
        <f>91+107+204+246+254</f>
        <v>902</v>
      </c>
      <c r="K484">
        <v>5</v>
      </c>
      <c r="L484">
        <v>254</v>
      </c>
      <c r="Q484" s="14"/>
    </row>
    <row r="485" spans="1:17">
      <c r="A485" s="15">
        <v>41422</v>
      </c>
      <c r="B485" s="3" t="s">
        <v>28</v>
      </c>
      <c r="C485" s="3">
        <v>35</v>
      </c>
      <c r="D485" s="6" t="s">
        <v>19</v>
      </c>
      <c r="F485" s="11">
        <v>2.99</v>
      </c>
      <c r="J485">
        <f>34+38+39+42+154+218+280</f>
        <v>805</v>
      </c>
      <c r="K485">
        <v>7</v>
      </c>
      <c r="L485">
        <v>280</v>
      </c>
      <c r="Q485" s="14"/>
    </row>
    <row r="486" spans="1:17">
      <c r="A486" s="15">
        <v>41422</v>
      </c>
      <c r="B486" s="3" t="s">
        <v>28</v>
      </c>
      <c r="C486" s="3">
        <v>35</v>
      </c>
      <c r="D486" s="6" t="s">
        <v>19</v>
      </c>
      <c r="F486" s="11">
        <v>1.8</v>
      </c>
      <c r="J486">
        <f>129+182+185+248+252+284</f>
        <v>1280</v>
      </c>
      <c r="K486">
        <v>6</v>
      </c>
      <c r="L486">
        <v>284</v>
      </c>
      <c r="Q486" s="14"/>
    </row>
    <row r="487" spans="1:17">
      <c r="A487" s="15">
        <v>41422</v>
      </c>
      <c r="B487" s="3" t="s">
        <v>28</v>
      </c>
      <c r="C487" s="3">
        <v>35</v>
      </c>
      <c r="D487" s="6" t="s">
        <v>22</v>
      </c>
      <c r="E487" s="11">
        <v>349</v>
      </c>
      <c r="F487" s="11">
        <v>2.16</v>
      </c>
      <c r="G487">
        <v>17</v>
      </c>
      <c r="Q487" s="14"/>
    </row>
    <row r="488" spans="1:17">
      <c r="A488" s="15">
        <v>41422</v>
      </c>
      <c r="B488" s="3" t="s">
        <v>28</v>
      </c>
      <c r="C488" s="3">
        <v>35</v>
      </c>
      <c r="D488" s="6" t="s">
        <v>22</v>
      </c>
      <c r="E488" s="11">
        <v>223</v>
      </c>
      <c r="F488" s="11">
        <v>1.21</v>
      </c>
      <c r="Q488" s="14"/>
    </row>
    <row r="489" spans="1:17">
      <c r="A489" s="15">
        <v>41422</v>
      </c>
      <c r="B489" s="3" t="s">
        <v>28</v>
      </c>
      <c r="C489" s="3">
        <v>35</v>
      </c>
      <c r="D489" s="6" t="s">
        <v>19</v>
      </c>
      <c r="F489" s="11">
        <v>1.8</v>
      </c>
      <c r="J489">
        <f>136+218+238+276+284</f>
        <v>1152</v>
      </c>
      <c r="K489">
        <v>5</v>
      </c>
      <c r="L489">
        <v>284</v>
      </c>
      <c r="Q489" s="14"/>
    </row>
    <row r="490" spans="1:17">
      <c r="A490" s="15">
        <v>41422</v>
      </c>
      <c r="B490" s="3" t="s">
        <v>28</v>
      </c>
      <c r="C490" s="3">
        <v>35</v>
      </c>
      <c r="D490" s="6" t="s">
        <v>19</v>
      </c>
      <c r="F490" s="11">
        <v>1.92</v>
      </c>
      <c r="J490">
        <f>108+198+235+264+283</f>
        <v>1088</v>
      </c>
      <c r="K490">
        <v>5</v>
      </c>
      <c r="L490">
        <v>283</v>
      </c>
      <c r="Q490" s="14"/>
    </row>
    <row r="491" spans="1:17">
      <c r="A491" s="15">
        <v>41422</v>
      </c>
      <c r="B491" s="3" t="s">
        <v>28</v>
      </c>
      <c r="C491" s="3">
        <v>35</v>
      </c>
      <c r="D491" s="6" t="s">
        <v>22</v>
      </c>
      <c r="E491" s="11">
        <v>69</v>
      </c>
      <c r="F491" s="11">
        <v>1.66</v>
      </c>
      <c r="Q491" s="14"/>
    </row>
    <row r="492" spans="1:17">
      <c r="A492" s="15">
        <v>41422</v>
      </c>
      <c r="B492" s="3" t="s">
        <v>28</v>
      </c>
      <c r="C492" s="3">
        <v>35</v>
      </c>
      <c r="D492" s="5" t="s">
        <v>19</v>
      </c>
      <c r="F492" s="11">
        <v>1.53</v>
      </c>
      <c r="J492">
        <f>136+126+191+229+244</f>
        <v>926</v>
      </c>
      <c r="K492">
        <v>5</v>
      </c>
      <c r="L492">
        <v>244</v>
      </c>
      <c r="Q492" s="14"/>
    </row>
    <row r="493" spans="1:17">
      <c r="A493" s="15">
        <v>41422</v>
      </c>
      <c r="B493" s="3" t="s">
        <v>28</v>
      </c>
      <c r="C493" s="3">
        <v>35</v>
      </c>
      <c r="D493" s="5" t="s">
        <v>22</v>
      </c>
      <c r="E493" s="11">
        <v>35</v>
      </c>
      <c r="F493" s="11">
        <v>0.5</v>
      </c>
      <c r="Q493" s="14"/>
    </row>
    <row r="494" spans="1:17">
      <c r="A494" s="15">
        <v>41422</v>
      </c>
      <c r="B494" s="3" t="s">
        <v>28</v>
      </c>
      <c r="C494" s="3">
        <v>35</v>
      </c>
      <c r="D494" s="5" t="s">
        <v>22</v>
      </c>
      <c r="E494" s="11">
        <v>271</v>
      </c>
      <c r="F494" s="11">
        <v>1.18</v>
      </c>
      <c r="G494">
        <v>16</v>
      </c>
      <c r="Q494" s="14"/>
    </row>
    <row r="495" spans="1:17">
      <c r="A495" s="15">
        <v>41422</v>
      </c>
      <c r="B495" s="3" t="s">
        <v>28</v>
      </c>
      <c r="C495" s="3">
        <v>35</v>
      </c>
      <c r="D495" s="5" t="s">
        <v>22</v>
      </c>
      <c r="E495" s="11">
        <v>214</v>
      </c>
      <c r="F495" s="11">
        <v>0.85</v>
      </c>
      <c r="Q495" s="14"/>
    </row>
    <row r="496" spans="1:17">
      <c r="A496" s="15">
        <v>41422</v>
      </c>
      <c r="B496" s="3" t="s">
        <v>28</v>
      </c>
      <c r="C496" s="3">
        <v>16</v>
      </c>
      <c r="D496" s="5" t="s">
        <v>19</v>
      </c>
      <c r="F496" s="11">
        <v>1.78</v>
      </c>
      <c r="J496">
        <f>66+103+111+158+159+192+196</f>
        <v>985</v>
      </c>
      <c r="K496">
        <v>7</v>
      </c>
      <c r="L496">
        <v>196</v>
      </c>
      <c r="Q496" s="14"/>
    </row>
    <row r="497" spans="1:17">
      <c r="A497" s="15">
        <v>41422</v>
      </c>
      <c r="B497" s="3" t="s">
        <v>28</v>
      </c>
      <c r="C497" s="3">
        <v>16</v>
      </c>
      <c r="D497" s="5" t="s">
        <v>19</v>
      </c>
      <c r="F497" s="11">
        <v>1.1000000000000001</v>
      </c>
      <c r="J497">
        <f>90+131+147+161+169</f>
        <v>698</v>
      </c>
      <c r="K497">
        <v>5</v>
      </c>
      <c r="L497">
        <v>169</v>
      </c>
      <c r="Q497" s="14"/>
    </row>
    <row r="498" spans="1:17">
      <c r="A498" s="15">
        <v>41422</v>
      </c>
      <c r="B498" s="3" t="s">
        <v>28</v>
      </c>
      <c r="C498" s="3">
        <v>16</v>
      </c>
      <c r="D498" s="5" t="s">
        <v>21</v>
      </c>
      <c r="F498" s="11">
        <v>3.09</v>
      </c>
      <c r="J498">
        <f>149+101+162+169+192+196+221+226+244+260</f>
        <v>1920</v>
      </c>
      <c r="K498">
        <v>10</v>
      </c>
      <c r="L498">
        <v>260</v>
      </c>
      <c r="Q498" s="14"/>
    </row>
    <row r="499" spans="1:17">
      <c r="A499" s="15">
        <v>41422</v>
      </c>
      <c r="B499" s="3" t="s">
        <v>28</v>
      </c>
      <c r="C499" s="3">
        <v>16</v>
      </c>
      <c r="D499" s="5" t="s">
        <v>19</v>
      </c>
      <c r="F499" s="11">
        <v>0.98</v>
      </c>
      <c r="J499">
        <f>103+141+163+165</f>
        <v>572</v>
      </c>
      <c r="K499">
        <v>4</v>
      </c>
      <c r="L499">
        <v>165</v>
      </c>
      <c r="Q499" s="14"/>
    </row>
    <row r="500" spans="1:17">
      <c r="A500" s="15">
        <v>41422</v>
      </c>
      <c r="B500" s="3" t="s">
        <v>28</v>
      </c>
      <c r="C500" s="3">
        <v>16</v>
      </c>
      <c r="D500" s="5" t="s">
        <v>19</v>
      </c>
      <c r="F500" s="11">
        <v>1.05</v>
      </c>
      <c r="J500">
        <f>90+139+145+163+169</f>
        <v>706</v>
      </c>
      <c r="K500">
        <v>5</v>
      </c>
      <c r="L500">
        <v>169</v>
      </c>
      <c r="Q500" s="14"/>
    </row>
    <row r="501" spans="1:17">
      <c r="A501" s="15">
        <v>41422</v>
      </c>
      <c r="B501" s="3" t="s">
        <v>28</v>
      </c>
      <c r="C501" s="3">
        <v>16</v>
      </c>
      <c r="D501" s="5" t="s">
        <v>19</v>
      </c>
      <c r="F501" s="11">
        <v>0.95</v>
      </c>
      <c r="J501">
        <f>67+110+152+162+169</f>
        <v>660</v>
      </c>
      <c r="K501">
        <v>5</v>
      </c>
      <c r="L501">
        <v>169</v>
      </c>
      <c r="Q501" s="14"/>
    </row>
    <row r="502" spans="1:17">
      <c r="A502" s="15">
        <v>41422</v>
      </c>
      <c r="B502" s="3" t="s">
        <v>28</v>
      </c>
      <c r="C502" s="3">
        <v>16</v>
      </c>
      <c r="D502" s="5" t="s">
        <v>19</v>
      </c>
      <c r="F502" s="11">
        <v>1.28</v>
      </c>
      <c r="J502">
        <f>105+112+147+149</f>
        <v>513</v>
      </c>
      <c r="K502">
        <v>4</v>
      </c>
      <c r="L502">
        <v>149</v>
      </c>
      <c r="Q502" s="14"/>
    </row>
    <row r="503" spans="1:17">
      <c r="A503" s="15">
        <v>41422</v>
      </c>
      <c r="B503" s="3" t="s">
        <v>28</v>
      </c>
      <c r="C503" s="3">
        <v>16</v>
      </c>
      <c r="D503" s="5" t="s">
        <v>19</v>
      </c>
      <c r="F503" s="11">
        <v>1.38</v>
      </c>
      <c r="J503">
        <f>85+122+126+169+173</f>
        <v>675</v>
      </c>
      <c r="K503">
        <v>5</v>
      </c>
      <c r="L503">
        <v>173</v>
      </c>
      <c r="Q503" s="14"/>
    </row>
    <row r="504" spans="1:17">
      <c r="A504" s="15">
        <v>41422</v>
      </c>
      <c r="B504" s="3" t="s">
        <v>28</v>
      </c>
      <c r="C504" s="3">
        <v>16</v>
      </c>
      <c r="D504" s="5" t="s">
        <v>19</v>
      </c>
      <c r="F504" s="11">
        <v>2.13</v>
      </c>
      <c r="J504">
        <f>152+157+185+200+230+224</f>
        <v>1148</v>
      </c>
      <c r="K504">
        <v>6</v>
      </c>
      <c r="L504">
        <v>224</v>
      </c>
      <c r="Q504" s="14"/>
    </row>
    <row r="505" spans="1:17">
      <c r="A505" s="15">
        <v>41422</v>
      </c>
      <c r="B505" s="3" t="s">
        <v>28</v>
      </c>
      <c r="C505" s="3">
        <v>16</v>
      </c>
      <c r="D505" s="5" t="s">
        <v>19</v>
      </c>
      <c r="E505" s="11">
        <v>183</v>
      </c>
      <c r="F505" s="11">
        <v>1.4</v>
      </c>
      <c r="H505">
        <v>18</v>
      </c>
      <c r="I505">
        <v>1.1000000000000001</v>
      </c>
      <c r="Q505" s="14"/>
    </row>
    <row r="506" spans="1:17">
      <c r="A506" s="15">
        <v>41422</v>
      </c>
      <c r="B506" s="3" t="s">
        <v>28</v>
      </c>
      <c r="C506" s="3">
        <v>16</v>
      </c>
      <c r="D506" s="5" t="s">
        <v>19</v>
      </c>
      <c r="F506" s="11">
        <v>2.37</v>
      </c>
      <c r="J506">
        <f>98+160+242+226+256+262+237+251+252</f>
        <v>1984</v>
      </c>
      <c r="K506">
        <v>9</v>
      </c>
      <c r="L506">
        <v>262</v>
      </c>
      <c r="Q506" s="14"/>
    </row>
    <row r="507" spans="1:17">
      <c r="A507" s="15">
        <v>41422</v>
      </c>
      <c r="B507" s="3" t="s">
        <v>28</v>
      </c>
      <c r="C507" s="3">
        <v>16</v>
      </c>
      <c r="D507" s="5" t="s">
        <v>19</v>
      </c>
      <c r="F507" s="11">
        <v>2.5</v>
      </c>
      <c r="J507">
        <f>85+147+164+196+198+231+237+245+255+255</f>
        <v>2013</v>
      </c>
      <c r="K507">
        <v>10</v>
      </c>
      <c r="L507">
        <v>255</v>
      </c>
      <c r="Q507" s="14"/>
    </row>
    <row r="508" spans="1:17">
      <c r="A508" s="15">
        <v>41422</v>
      </c>
      <c r="B508" s="3" t="s">
        <v>28</v>
      </c>
      <c r="C508" s="3">
        <v>16</v>
      </c>
      <c r="D508" s="5" t="s">
        <v>19</v>
      </c>
      <c r="F508" s="11">
        <v>0.87</v>
      </c>
      <c r="J508">
        <f>83+152+155+207+214</f>
        <v>811</v>
      </c>
      <c r="K508">
        <v>5</v>
      </c>
      <c r="L508">
        <v>214</v>
      </c>
      <c r="Q508" s="14"/>
    </row>
    <row r="509" spans="1:17">
      <c r="A509" s="15">
        <v>41422</v>
      </c>
      <c r="B509" s="3" t="s">
        <v>28</v>
      </c>
      <c r="C509" s="3">
        <v>16</v>
      </c>
      <c r="D509" s="5" t="s">
        <v>19</v>
      </c>
      <c r="F509" s="11">
        <v>0.62</v>
      </c>
      <c r="J509">
        <f>55+87+90</f>
        <v>232</v>
      </c>
      <c r="K509">
        <v>3</v>
      </c>
      <c r="L509">
        <v>90</v>
      </c>
      <c r="Q509" s="14"/>
    </row>
    <row r="510" spans="1:17">
      <c r="A510" s="15">
        <v>41422</v>
      </c>
      <c r="B510" s="3" t="s">
        <v>28</v>
      </c>
      <c r="C510" s="3">
        <v>16</v>
      </c>
      <c r="D510" s="5" t="s">
        <v>19</v>
      </c>
      <c r="F510" s="11">
        <v>3.09</v>
      </c>
      <c r="J510">
        <f>153+204+241+248+268+270+271</f>
        <v>1655</v>
      </c>
      <c r="K510">
        <v>7</v>
      </c>
      <c r="L510">
        <v>271</v>
      </c>
      <c r="Q510" s="14"/>
    </row>
    <row r="511" spans="1:17">
      <c r="A511" s="15">
        <v>41422</v>
      </c>
      <c r="B511" s="3" t="s">
        <v>28</v>
      </c>
      <c r="C511" s="3">
        <v>16</v>
      </c>
      <c r="D511" s="5" t="s">
        <v>19</v>
      </c>
      <c r="F511" s="11">
        <v>3.69</v>
      </c>
      <c r="J511">
        <f>120+135+170+200+211+244+260+274</f>
        <v>1614</v>
      </c>
      <c r="K511">
        <v>8</v>
      </c>
      <c r="L511">
        <v>274</v>
      </c>
      <c r="Q511" s="14"/>
    </row>
    <row r="512" spans="1:17">
      <c r="A512" s="15">
        <v>41422</v>
      </c>
      <c r="B512" s="3" t="s">
        <v>28</v>
      </c>
      <c r="C512" s="3">
        <v>4</v>
      </c>
      <c r="M512" t="s">
        <v>30</v>
      </c>
      <c r="Q512" s="14"/>
    </row>
    <row r="513" spans="1:17">
      <c r="A513" s="15">
        <v>41423</v>
      </c>
      <c r="B513" s="3" t="s">
        <v>31</v>
      </c>
      <c r="C513" s="3">
        <v>52</v>
      </c>
      <c r="D513" s="5" t="s">
        <v>19</v>
      </c>
      <c r="F513" s="11">
        <v>2.41</v>
      </c>
      <c r="J513">
        <f>117+183+264+265+341</f>
        <v>1170</v>
      </c>
      <c r="K513">
        <v>5</v>
      </c>
      <c r="L513">
        <v>265</v>
      </c>
      <c r="Q513" s="14"/>
    </row>
    <row r="514" spans="1:17">
      <c r="A514" s="15">
        <v>41423</v>
      </c>
      <c r="B514" s="3" t="s">
        <v>31</v>
      </c>
      <c r="C514" s="3">
        <v>52</v>
      </c>
      <c r="D514" s="5" t="s">
        <v>19</v>
      </c>
      <c r="F514" s="11">
        <v>6.7</v>
      </c>
      <c r="J514">
        <f>247+267+263+292+331+334+355</f>
        <v>2089</v>
      </c>
      <c r="K514">
        <v>7</v>
      </c>
      <c r="L514">
        <v>355</v>
      </c>
      <c r="Q514" s="14"/>
    </row>
    <row r="515" spans="1:17">
      <c r="A515" s="15">
        <v>41423</v>
      </c>
      <c r="B515" s="3" t="s">
        <v>31</v>
      </c>
      <c r="C515" s="3">
        <v>52</v>
      </c>
      <c r="D515" s="5" t="s">
        <v>19</v>
      </c>
      <c r="F515" s="11">
        <v>2.39</v>
      </c>
      <c r="J515">
        <f>137+193+203+245+255</f>
        <v>1033</v>
      </c>
      <c r="K515">
        <v>5</v>
      </c>
      <c r="L515">
        <v>255</v>
      </c>
      <c r="Q515" s="14"/>
    </row>
    <row r="516" spans="1:17">
      <c r="A516" s="15">
        <v>41423</v>
      </c>
      <c r="B516" s="3" t="s">
        <v>31</v>
      </c>
      <c r="C516" s="3">
        <v>52</v>
      </c>
      <c r="D516" s="5" t="s">
        <v>19</v>
      </c>
      <c r="F516" s="11">
        <v>2.48</v>
      </c>
      <c r="J516">
        <f>136+151+175+222+263+273</f>
        <v>1220</v>
      </c>
      <c r="K516">
        <v>6</v>
      </c>
      <c r="L516">
        <v>273</v>
      </c>
      <c r="Q516" s="14"/>
    </row>
    <row r="517" spans="1:17">
      <c r="A517" s="15">
        <v>41423</v>
      </c>
      <c r="B517" s="3" t="s">
        <v>31</v>
      </c>
      <c r="C517" s="3">
        <v>52</v>
      </c>
      <c r="D517" s="5" t="s">
        <v>19</v>
      </c>
      <c r="F517" s="11">
        <v>6.3</v>
      </c>
      <c r="J517">
        <f>265+264+282+311+337+353+363</f>
        <v>2175</v>
      </c>
      <c r="K517">
        <v>7</v>
      </c>
      <c r="L517">
        <v>363</v>
      </c>
      <c r="Q517" s="14"/>
    </row>
    <row r="518" spans="1:17">
      <c r="A518" s="15">
        <v>41423</v>
      </c>
      <c r="B518" s="3" t="s">
        <v>31</v>
      </c>
      <c r="C518" s="3">
        <v>52</v>
      </c>
      <c r="D518" s="5" t="s">
        <v>19</v>
      </c>
      <c r="F518" s="11">
        <v>4.8</v>
      </c>
      <c r="J518">
        <f>115+151+184+239+260+303+319+351+355</f>
        <v>2277</v>
      </c>
      <c r="K518">
        <v>9</v>
      </c>
      <c r="L518">
        <v>355</v>
      </c>
      <c r="Q518" s="14"/>
    </row>
    <row r="519" spans="1:17">
      <c r="A519" s="15">
        <v>41423</v>
      </c>
      <c r="B519" s="3" t="s">
        <v>31</v>
      </c>
      <c r="C519" s="3">
        <v>12</v>
      </c>
      <c r="D519" s="5" t="s">
        <v>23</v>
      </c>
      <c r="E519" s="11">
        <v>85</v>
      </c>
      <c r="F519" s="11">
        <v>0.68</v>
      </c>
      <c r="Q519" s="14"/>
    </row>
    <row r="520" spans="1:17">
      <c r="A520" s="15">
        <v>41423</v>
      </c>
      <c r="B520" s="3" t="s">
        <v>31</v>
      </c>
      <c r="C520" s="3">
        <v>12</v>
      </c>
      <c r="D520" s="5" t="s">
        <v>22</v>
      </c>
      <c r="E520" s="11">
        <v>79</v>
      </c>
      <c r="F520" s="11">
        <v>1.06</v>
      </c>
      <c r="Q520" s="14"/>
    </row>
    <row r="521" spans="1:17">
      <c r="A521" s="15">
        <v>41423</v>
      </c>
      <c r="B521" s="3" t="s">
        <v>31</v>
      </c>
      <c r="C521" s="3">
        <v>12</v>
      </c>
      <c r="D521" s="5" t="s">
        <v>22</v>
      </c>
      <c r="E521" s="11">
        <v>218</v>
      </c>
      <c r="F521" s="11">
        <v>2.29</v>
      </c>
      <c r="Q521" s="14"/>
    </row>
    <row r="522" spans="1:17">
      <c r="A522" s="15">
        <v>41423</v>
      </c>
      <c r="B522" s="3" t="s">
        <v>31</v>
      </c>
      <c r="C522" s="3">
        <v>12</v>
      </c>
      <c r="D522" s="5" t="s">
        <v>22</v>
      </c>
      <c r="E522" s="11">
        <v>170</v>
      </c>
      <c r="F522" s="11">
        <v>1.51</v>
      </c>
      <c r="Q522" s="14"/>
    </row>
    <row r="523" spans="1:17">
      <c r="A523" s="15">
        <v>41423</v>
      </c>
      <c r="B523" s="3" t="s">
        <v>31</v>
      </c>
      <c r="C523" s="3">
        <v>12</v>
      </c>
      <c r="D523" s="5" t="s">
        <v>23</v>
      </c>
      <c r="E523" s="11">
        <v>71</v>
      </c>
      <c r="F523" s="11">
        <v>0.62</v>
      </c>
      <c r="Q523" s="14"/>
    </row>
    <row r="524" spans="1:17">
      <c r="A524" s="15">
        <v>41423</v>
      </c>
      <c r="B524" s="3" t="s">
        <v>31</v>
      </c>
      <c r="C524" s="3">
        <v>12</v>
      </c>
      <c r="D524" s="5" t="s">
        <v>23</v>
      </c>
      <c r="E524" s="11">
        <v>75</v>
      </c>
      <c r="F524" s="11">
        <v>0.41</v>
      </c>
      <c r="Q524" s="14"/>
    </row>
    <row r="525" spans="1:17">
      <c r="A525" s="15">
        <v>41423</v>
      </c>
      <c r="B525" s="3" t="s">
        <v>31</v>
      </c>
      <c r="C525" s="3">
        <v>12</v>
      </c>
      <c r="D525" s="5" t="s">
        <v>23</v>
      </c>
      <c r="E525" s="11">
        <v>91</v>
      </c>
      <c r="F525" s="11">
        <v>0.6</v>
      </c>
      <c r="Q525" s="14"/>
    </row>
    <row r="526" spans="1:17">
      <c r="A526" s="15">
        <v>41423</v>
      </c>
      <c r="B526" s="3" t="s">
        <v>31</v>
      </c>
      <c r="C526" s="3">
        <v>12</v>
      </c>
      <c r="D526" s="5" t="s">
        <v>23</v>
      </c>
      <c r="E526" s="11">
        <v>36</v>
      </c>
      <c r="F526" s="11">
        <v>0.4</v>
      </c>
      <c r="Q526" s="14"/>
    </row>
    <row r="527" spans="1:17">
      <c r="A527" s="15">
        <v>41423</v>
      </c>
      <c r="B527" s="3" t="s">
        <v>31</v>
      </c>
      <c r="C527" s="3">
        <v>12</v>
      </c>
      <c r="D527" s="5" t="s">
        <v>23</v>
      </c>
      <c r="E527" s="11">
        <v>62</v>
      </c>
      <c r="F527" s="11">
        <v>0.47</v>
      </c>
      <c r="Q527" s="14"/>
    </row>
    <row r="528" spans="1:17">
      <c r="A528" s="15">
        <v>41423</v>
      </c>
      <c r="B528" s="3" t="s">
        <v>31</v>
      </c>
      <c r="C528" s="3">
        <v>12</v>
      </c>
      <c r="D528" s="5" t="s">
        <v>23</v>
      </c>
      <c r="E528" s="11">
        <v>29</v>
      </c>
      <c r="F528" s="11">
        <v>0.25</v>
      </c>
      <c r="Q528" s="14"/>
    </row>
    <row r="529" spans="1:17">
      <c r="A529" s="15">
        <v>41423</v>
      </c>
      <c r="B529" s="3" t="s">
        <v>31</v>
      </c>
      <c r="C529" s="3">
        <v>12</v>
      </c>
      <c r="D529" s="5" t="s">
        <v>23</v>
      </c>
      <c r="E529" s="11">
        <v>38</v>
      </c>
      <c r="F529" s="11">
        <v>0.22</v>
      </c>
      <c r="Q529" s="14"/>
    </row>
    <row r="530" spans="1:17">
      <c r="A530" s="15">
        <v>41423</v>
      </c>
      <c r="B530" s="3" t="s">
        <v>31</v>
      </c>
      <c r="C530" s="3">
        <v>12</v>
      </c>
      <c r="D530" s="5" t="s">
        <v>23</v>
      </c>
      <c r="E530" s="11">
        <v>52</v>
      </c>
      <c r="F530" s="11">
        <v>0.25</v>
      </c>
      <c r="Q530" s="14"/>
    </row>
    <row r="531" spans="1:17">
      <c r="A531" s="15">
        <v>41423</v>
      </c>
      <c r="B531" s="3" t="s">
        <v>31</v>
      </c>
      <c r="C531" s="3">
        <v>12</v>
      </c>
      <c r="D531" s="5" t="s">
        <v>23</v>
      </c>
      <c r="E531" s="11">
        <v>30</v>
      </c>
      <c r="F531" s="11">
        <v>0.2</v>
      </c>
      <c r="Q531" s="14"/>
    </row>
    <row r="532" spans="1:17">
      <c r="A532" s="15">
        <v>41423</v>
      </c>
      <c r="B532" s="3" t="s">
        <v>31</v>
      </c>
      <c r="C532" s="3">
        <v>12</v>
      </c>
      <c r="D532" s="5" t="s">
        <v>23</v>
      </c>
      <c r="E532" s="11">
        <v>43</v>
      </c>
      <c r="F532" s="11">
        <v>0.22</v>
      </c>
      <c r="Q532" s="14"/>
    </row>
    <row r="533" spans="1:17">
      <c r="A533" s="15">
        <v>41423</v>
      </c>
      <c r="B533" s="3" t="s">
        <v>31</v>
      </c>
      <c r="C533" s="3">
        <v>12</v>
      </c>
      <c r="D533" s="5" t="s">
        <v>23</v>
      </c>
      <c r="E533" s="11">
        <v>44</v>
      </c>
      <c r="F533" s="11">
        <v>0.18</v>
      </c>
      <c r="Q533" s="14"/>
    </row>
    <row r="534" spans="1:17">
      <c r="A534" s="15">
        <v>41423</v>
      </c>
      <c r="B534" s="3" t="s">
        <v>31</v>
      </c>
      <c r="C534" s="3">
        <v>12</v>
      </c>
      <c r="D534" s="5" t="s">
        <v>22</v>
      </c>
      <c r="E534" s="11">
        <v>49</v>
      </c>
      <c r="F534" s="11">
        <v>0.56999999999999995</v>
      </c>
      <c r="Q534" s="14"/>
    </row>
    <row r="535" spans="1:17">
      <c r="A535" s="15">
        <v>41423</v>
      </c>
      <c r="B535" s="3" t="s">
        <v>31</v>
      </c>
      <c r="C535" s="3">
        <v>12</v>
      </c>
      <c r="D535" s="5" t="s">
        <v>22</v>
      </c>
      <c r="E535" s="11">
        <v>179</v>
      </c>
      <c r="F535" s="11">
        <v>1.4</v>
      </c>
      <c r="Q535" s="14"/>
    </row>
    <row r="536" spans="1:17">
      <c r="A536" s="15">
        <v>41423</v>
      </c>
      <c r="B536" s="3" t="s">
        <v>31</v>
      </c>
      <c r="C536" s="3">
        <v>12</v>
      </c>
      <c r="D536" s="5" t="s">
        <v>22</v>
      </c>
      <c r="E536" s="11">
        <v>220</v>
      </c>
      <c r="F536" s="11">
        <v>2.14</v>
      </c>
      <c r="Q536" s="14"/>
    </row>
    <row r="537" spans="1:17">
      <c r="A537" s="15">
        <v>41423</v>
      </c>
      <c r="B537" s="3" t="s">
        <v>31</v>
      </c>
      <c r="C537" s="3">
        <v>12</v>
      </c>
      <c r="D537" s="5" t="s">
        <v>22</v>
      </c>
      <c r="E537" s="11">
        <v>36</v>
      </c>
      <c r="F537" s="11">
        <v>0.62</v>
      </c>
      <c r="Q537" s="14"/>
    </row>
    <row r="538" spans="1:17">
      <c r="A538" s="15">
        <v>41423</v>
      </c>
      <c r="B538" s="3" t="s">
        <v>31</v>
      </c>
      <c r="C538" s="3">
        <v>12</v>
      </c>
      <c r="D538" s="5" t="s">
        <v>22</v>
      </c>
      <c r="E538" s="11">
        <v>205</v>
      </c>
      <c r="F538" s="11">
        <v>1.1399999999999999</v>
      </c>
      <c r="Q538" s="14"/>
    </row>
    <row r="539" spans="1:17">
      <c r="A539" s="15">
        <v>41423</v>
      </c>
      <c r="B539" s="3" t="s">
        <v>31</v>
      </c>
      <c r="C539" s="3">
        <v>12</v>
      </c>
      <c r="D539" s="5" t="s">
        <v>23</v>
      </c>
      <c r="E539" s="11">
        <v>44</v>
      </c>
      <c r="F539" s="11">
        <v>0.18</v>
      </c>
      <c r="Q539" s="14"/>
    </row>
    <row r="540" spans="1:17">
      <c r="A540" s="15">
        <v>41423</v>
      </c>
      <c r="B540" s="3" t="s">
        <v>31</v>
      </c>
      <c r="C540" s="3">
        <v>12</v>
      </c>
      <c r="D540" s="5" t="s">
        <v>23</v>
      </c>
      <c r="E540" s="11">
        <v>58</v>
      </c>
      <c r="F540" s="11">
        <v>0.2</v>
      </c>
      <c r="Q540" s="14"/>
    </row>
    <row r="541" spans="1:17">
      <c r="A541" s="15">
        <v>41423</v>
      </c>
      <c r="B541" s="3" t="s">
        <v>31</v>
      </c>
      <c r="C541" s="3">
        <v>12</v>
      </c>
      <c r="D541" s="5" t="s">
        <v>23</v>
      </c>
      <c r="E541" s="11">
        <v>40</v>
      </c>
      <c r="F541" s="11">
        <v>0.22</v>
      </c>
      <c r="Q541" s="14"/>
    </row>
    <row r="542" spans="1:17">
      <c r="A542" s="15">
        <v>41423</v>
      </c>
      <c r="B542" s="3" t="s">
        <v>31</v>
      </c>
      <c r="C542" s="3">
        <v>12</v>
      </c>
      <c r="D542" s="5" t="s">
        <v>23</v>
      </c>
      <c r="E542" s="11">
        <v>106</v>
      </c>
      <c r="F542" s="11">
        <v>0.62</v>
      </c>
      <c r="Q542" s="14"/>
    </row>
    <row r="543" spans="1:17">
      <c r="A543" s="15">
        <v>41423</v>
      </c>
      <c r="B543" s="3" t="s">
        <v>31</v>
      </c>
      <c r="C543" s="3">
        <v>5</v>
      </c>
      <c r="D543" s="5" t="s">
        <v>19</v>
      </c>
      <c r="F543" s="11">
        <v>2.64</v>
      </c>
      <c r="J543">
        <f>67+72+97+116+121+140+151+165</f>
        <v>929</v>
      </c>
      <c r="K543">
        <v>8</v>
      </c>
      <c r="L543">
        <v>165</v>
      </c>
      <c r="Q543" s="14"/>
    </row>
    <row r="544" spans="1:17">
      <c r="A544" s="15">
        <v>41423</v>
      </c>
      <c r="B544" s="3" t="s">
        <v>31</v>
      </c>
      <c r="C544" s="3">
        <v>5</v>
      </c>
      <c r="D544" s="5" t="s">
        <v>19</v>
      </c>
      <c r="F544" s="11">
        <v>1.1100000000000001</v>
      </c>
      <c r="J544">
        <f>59+108+110+132+135</f>
        <v>544</v>
      </c>
      <c r="K544">
        <v>5</v>
      </c>
      <c r="L544">
        <v>135</v>
      </c>
      <c r="Q544" s="14"/>
    </row>
    <row r="545" spans="1:17">
      <c r="A545" s="15">
        <v>41423</v>
      </c>
      <c r="B545" s="3" t="s">
        <v>31</v>
      </c>
      <c r="C545" s="3">
        <v>5</v>
      </c>
      <c r="D545" s="5" t="s">
        <v>19</v>
      </c>
      <c r="F545" s="11">
        <v>1.44</v>
      </c>
      <c r="J545">
        <f>114+124+131+143</f>
        <v>512</v>
      </c>
      <c r="K545">
        <v>4</v>
      </c>
      <c r="L545">
        <v>143</v>
      </c>
      <c r="Q545" s="14"/>
    </row>
    <row r="546" spans="1:17">
      <c r="A546" s="15">
        <v>41423</v>
      </c>
      <c r="B546" s="3" t="s">
        <v>31</v>
      </c>
      <c r="C546" s="3">
        <v>5</v>
      </c>
      <c r="D546" s="5" t="s">
        <v>19</v>
      </c>
      <c r="F546" s="11">
        <v>1.72</v>
      </c>
      <c r="J546">
        <f>69+103+126+126+138</f>
        <v>562</v>
      </c>
      <c r="K546">
        <v>5</v>
      </c>
      <c r="L546">
        <v>138</v>
      </c>
      <c r="Q546" s="14"/>
    </row>
    <row r="547" spans="1:17">
      <c r="A547" s="15">
        <v>41423</v>
      </c>
      <c r="B547" s="3" t="s">
        <v>31</v>
      </c>
      <c r="C547" s="3">
        <v>5</v>
      </c>
      <c r="D547" s="5" t="s">
        <v>19</v>
      </c>
      <c r="F547" s="11">
        <v>2.62</v>
      </c>
      <c r="J547">
        <f>59+99+118+134+133+169+176</f>
        <v>888</v>
      </c>
      <c r="K547">
        <v>7</v>
      </c>
      <c r="L547">
        <v>176</v>
      </c>
      <c r="Q547" s="14"/>
    </row>
    <row r="548" spans="1:17">
      <c r="A548" s="15">
        <v>41423</v>
      </c>
      <c r="B548" s="3" t="s">
        <v>31</v>
      </c>
      <c r="C548" s="3">
        <v>5</v>
      </c>
      <c r="D548" s="5" t="s">
        <v>19</v>
      </c>
      <c r="F548" s="11">
        <v>2.4</v>
      </c>
      <c r="J548">
        <f>68+92+106+114+168+169</f>
        <v>717</v>
      </c>
      <c r="K548">
        <v>6</v>
      </c>
      <c r="L548">
        <v>169</v>
      </c>
      <c r="Q548" s="14"/>
    </row>
    <row r="549" spans="1:17">
      <c r="A549" s="15">
        <v>41423</v>
      </c>
      <c r="B549" s="3" t="s">
        <v>31</v>
      </c>
      <c r="C549" s="3">
        <v>5</v>
      </c>
      <c r="D549" s="5" t="s">
        <v>20</v>
      </c>
      <c r="E549" s="11">
        <v>38</v>
      </c>
      <c r="F549" s="11">
        <v>0.5</v>
      </c>
      <c r="Q549" s="14"/>
    </row>
    <row r="550" spans="1:17">
      <c r="A550" s="15">
        <v>41423</v>
      </c>
      <c r="B550" s="3" t="s">
        <v>31</v>
      </c>
      <c r="C550" s="3">
        <v>5</v>
      </c>
      <c r="D550" s="5" t="s">
        <v>20</v>
      </c>
      <c r="E550" s="11">
        <v>137</v>
      </c>
      <c r="F550" s="11">
        <v>1.67</v>
      </c>
      <c r="Q550" s="14"/>
    </row>
    <row r="551" spans="1:17">
      <c r="A551" s="15">
        <v>41423</v>
      </c>
      <c r="B551" s="3" t="s">
        <v>31</v>
      </c>
      <c r="C551" s="3">
        <v>5</v>
      </c>
      <c r="D551" s="5" t="s">
        <v>19</v>
      </c>
      <c r="F551" s="11">
        <v>0.42</v>
      </c>
      <c r="J551">
        <f>27+56+64</f>
        <v>147</v>
      </c>
      <c r="K551">
        <v>3</v>
      </c>
      <c r="L551">
        <v>64</v>
      </c>
      <c r="Q551" s="14"/>
    </row>
    <row r="552" spans="1:17">
      <c r="A552" s="15">
        <v>41423</v>
      </c>
      <c r="B552" s="3" t="s">
        <v>31</v>
      </c>
      <c r="C552" s="3">
        <v>5</v>
      </c>
      <c r="D552" s="5" t="s">
        <v>19</v>
      </c>
      <c r="F552" s="11">
        <v>3.22</v>
      </c>
      <c r="J552">
        <f>80+109+119+150+173+174</f>
        <v>805</v>
      </c>
      <c r="K552">
        <v>6</v>
      </c>
      <c r="L552">
        <v>174</v>
      </c>
      <c r="Q552" s="14"/>
    </row>
    <row r="553" spans="1:17">
      <c r="A553" s="15">
        <v>41423</v>
      </c>
      <c r="B553" s="3" t="s">
        <v>31</v>
      </c>
      <c r="C553" s="3">
        <v>5</v>
      </c>
      <c r="D553" s="5" t="s">
        <v>19</v>
      </c>
      <c r="F553" s="11">
        <v>2.68</v>
      </c>
      <c r="J553">
        <f>85+89+110+151+159+169</f>
        <v>763</v>
      </c>
      <c r="K553">
        <v>6</v>
      </c>
      <c r="L553">
        <v>169</v>
      </c>
      <c r="Q553" s="14"/>
    </row>
    <row r="554" spans="1:17">
      <c r="A554" s="15">
        <v>41423</v>
      </c>
      <c r="B554" s="3" t="s">
        <v>31</v>
      </c>
      <c r="C554" s="3">
        <v>5</v>
      </c>
      <c r="D554" s="5" t="s">
        <v>20</v>
      </c>
      <c r="E554" s="11">
        <v>150</v>
      </c>
      <c r="F554" s="11">
        <v>1.2</v>
      </c>
      <c r="Q554" s="14"/>
    </row>
    <row r="555" spans="1:17">
      <c r="A555" s="15">
        <v>41423</v>
      </c>
      <c r="B555" s="3" t="s">
        <v>31</v>
      </c>
      <c r="C555" s="3">
        <v>5</v>
      </c>
      <c r="D555" s="5" t="s">
        <v>20</v>
      </c>
      <c r="E555" s="11">
        <v>40</v>
      </c>
      <c r="F555" s="11">
        <v>0.4</v>
      </c>
      <c r="Q555" s="14"/>
    </row>
    <row r="556" spans="1:17">
      <c r="A556" s="15">
        <v>41423</v>
      </c>
      <c r="B556" s="3" t="s">
        <v>31</v>
      </c>
      <c r="C556" s="3">
        <v>5</v>
      </c>
      <c r="D556" s="5" t="s">
        <v>19</v>
      </c>
      <c r="F556" s="11">
        <v>1.98</v>
      </c>
      <c r="J556">
        <f>77+106+131+137+149</f>
        <v>600</v>
      </c>
      <c r="K556">
        <v>5</v>
      </c>
      <c r="L556">
        <v>149</v>
      </c>
      <c r="Q556" s="14"/>
    </row>
    <row r="557" spans="1:17">
      <c r="A557" s="15">
        <v>41423</v>
      </c>
      <c r="B557" s="3" t="s">
        <v>31</v>
      </c>
      <c r="C557" s="3">
        <v>3</v>
      </c>
      <c r="M557" t="s">
        <v>30</v>
      </c>
      <c r="Q557" s="14"/>
    </row>
    <row r="558" spans="1:17">
      <c r="A558" s="15">
        <v>41423</v>
      </c>
      <c r="B558" s="3" t="s">
        <v>31</v>
      </c>
      <c r="C558" s="3">
        <v>2</v>
      </c>
      <c r="D558" s="5" t="s">
        <v>22</v>
      </c>
      <c r="E558" s="11">
        <v>52</v>
      </c>
      <c r="F558" s="11">
        <v>1.27</v>
      </c>
      <c r="G558">
        <v>6</v>
      </c>
      <c r="Q558" s="14"/>
    </row>
    <row r="559" spans="1:17">
      <c r="A559" s="15">
        <v>41423</v>
      </c>
      <c r="B559" s="3" t="s">
        <v>31</v>
      </c>
      <c r="C559" s="3">
        <v>2</v>
      </c>
      <c r="D559" s="5" t="s">
        <v>20</v>
      </c>
      <c r="E559" s="11">
        <v>188</v>
      </c>
      <c r="F559" s="11">
        <v>1.4</v>
      </c>
      <c r="Q559" s="14"/>
    </row>
    <row r="560" spans="1:17">
      <c r="A560" s="15">
        <v>41423</v>
      </c>
      <c r="B560" s="3" t="s">
        <v>31</v>
      </c>
      <c r="C560" s="3">
        <v>2</v>
      </c>
      <c r="D560" s="5" t="s">
        <v>22</v>
      </c>
      <c r="E560" s="11">
        <v>94</v>
      </c>
      <c r="F560" s="11">
        <v>1.1499999999999999</v>
      </c>
      <c r="Q560" s="14"/>
    </row>
    <row r="561" spans="1:17">
      <c r="A561" s="15">
        <v>41423</v>
      </c>
      <c r="B561" s="3" t="s">
        <v>31</v>
      </c>
      <c r="C561" s="3">
        <v>2</v>
      </c>
      <c r="D561" s="5" t="s">
        <v>20</v>
      </c>
      <c r="E561" s="11">
        <v>140</v>
      </c>
      <c r="F561" s="11">
        <v>1.32</v>
      </c>
      <c r="Q561" s="14"/>
    </row>
    <row r="562" spans="1:17">
      <c r="A562" s="15">
        <v>41423</v>
      </c>
      <c r="B562" s="3" t="s">
        <v>31</v>
      </c>
      <c r="C562" s="3">
        <v>2</v>
      </c>
      <c r="D562" s="5" t="s">
        <v>20</v>
      </c>
      <c r="E562" s="11">
        <v>165</v>
      </c>
      <c r="F562" s="11">
        <v>1.48</v>
      </c>
      <c r="Q562" s="14"/>
    </row>
    <row r="563" spans="1:17">
      <c r="A563" s="15">
        <v>41423</v>
      </c>
      <c r="B563" s="3" t="s">
        <v>31</v>
      </c>
      <c r="C563" s="3">
        <v>2</v>
      </c>
      <c r="D563" s="5" t="s">
        <v>20</v>
      </c>
      <c r="E563" s="11">
        <v>166</v>
      </c>
      <c r="F563" s="11">
        <v>1.43</v>
      </c>
      <c r="G563">
        <v>9</v>
      </c>
      <c r="Q563" s="14"/>
    </row>
    <row r="564" spans="1:17">
      <c r="A564" s="15">
        <v>41423</v>
      </c>
      <c r="B564" s="3" t="s">
        <v>31</v>
      </c>
      <c r="C564" s="3">
        <v>2</v>
      </c>
      <c r="D564" s="5" t="s">
        <v>20</v>
      </c>
      <c r="E564" s="11">
        <v>32</v>
      </c>
      <c r="F564" s="11">
        <v>0.55000000000000004</v>
      </c>
      <c r="Q564" s="14"/>
    </row>
    <row r="565" spans="1:17">
      <c r="A565" s="15">
        <v>41423</v>
      </c>
      <c r="B565" s="3" t="s">
        <v>31</v>
      </c>
      <c r="C565" s="3">
        <v>2</v>
      </c>
      <c r="D565" s="5" t="s">
        <v>20</v>
      </c>
      <c r="E565" s="11">
        <v>62</v>
      </c>
      <c r="F565" s="11">
        <v>0.78</v>
      </c>
      <c r="Q565" s="14"/>
    </row>
    <row r="566" spans="1:17">
      <c r="A566" s="15">
        <v>41423</v>
      </c>
      <c r="B566" s="3" t="s">
        <v>31</v>
      </c>
      <c r="C566" s="3">
        <v>2</v>
      </c>
      <c r="D566" s="6" t="s">
        <v>20</v>
      </c>
      <c r="E566" s="11">
        <v>106</v>
      </c>
      <c r="F566" s="11">
        <v>1.5</v>
      </c>
      <c r="Q566" s="14"/>
    </row>
    <row r="567" spans="1:17">
      <c r="A567" s="15">
        <v>41423</v>
      </c>
      <c r="B567" s="3" t="s">
        <v>31</v>
      </c>
      <c r="C567" s="3">
        <v>2</v>
      </c>
      <c r="D567" s="6" t="s">
        <v>20</v>
      </c>
      <c r="E567" s="11">
        <v>207</v>
      </c>
      <c r="F567" s="11">
        <v>1.3</v>
      </c>
      <c r="G567">
        <v>7</v>
      </c>
      <c r="Q567" s="14"/>
    </row>
    <row r="568" spans="1:17">
      <c r="A568" s="15">
        <v>41423</v>
      </c>
      <c r="B568" s="3" t="s">
        <v>31</v>
      </c>
      <c r="C568" s="3">
        <v>2</v>
      </c>
      <c r="D568" s="5" t="s">
        <v>19</v>
      </c>
      <c r="F568" s="11">
        <v>3.7</v>
      </c>
      <c r="J568">
        <f>103+141+156+170+186+199+214+217</f>
        <v>1386</v>
      </c>
      <c r="K568">
        <v>8</v>
      </c>
      <c r="L568">
        <v>217</v>
      </c>
      <c r="Q568" s="14"/>
    </row>
    <row r="569" spans="1:17">
      <c r="A569" s="15">
        <v>41423</v>
      </c>
      <c r="B569" s="3" t="s">
        <v>31</v>
      </c>
      <c r="C569" s="3">
        <v>2</v>
      </c>
      <c r="D569" s="5" t="s">
        <v>19</v>
      </c>
      <c r="F569" s="11">
        <v>3.7</v>
      </c>
      <c r="J569">
        <f>100+205+218+233+240+244+250</f>
        <v>1490</v>
      </c>
      <c r="K569">
        <v>7</v>
      </c>
      <c r="L569">
        <v>250</v>
      </c>
      <c r="Q569" s="14"/>
    </row>
    <row r="570" spans="1:17">
      <c r="A570" s="15">
        <v>41423</v>
      </c>
      <c r="B570" s="3" t="s">
        <v>31</v>
      </c>
      <c r="C570" s="3">
        <v>2</v>
      </c>
      <c r="D570" s="5" t="s">
        <v>19</v>
      </c>
      <c r="F570" s="11">
        <v>1.89</v>
      </c>
      <c r="J570">
        <f>106+167+167+192+199</f>
        <v>831</v>
      </c>
      <c r="K570">
        <v>5</v>
      </c>
      <c r="L570">
        <v>199</v>
      </c>
      <c r="Q570" s="14"/>
    </row>
    <row r="571" spans="1:17">
      <c r="A571" s="15">
        <v>41423</v>
      </c>
      <c r="B571" s="3" t="s">
        <v>31</v>
      </c>
      <c r="C571" s="3">
        <v>2</v>
      </c>
      <c r="D571" s="6" t="s">
        <v>19</v>
      </c>
      <c r="F571" s="11">
        <v>3</v>
      </c>
      <c r="J571">
        <f>170+153+180+116+130+142+137</f>
        <v>1028</v>
      </c>
      <c r="K571">
        <v>7</v>
      </c>
      <c r="L571">
        <v>180</v>
      </c>
      <c r="Q571" s="14"/>
    </row>
    <row r="572" spans="1:17">
      <c r="A572" s="15">
        <v>41423</v>
      </c>
      <c r="B572" s="3" t="s">
        <v>31</v>
      </c>
      <c r="C572" s="3">
        <v>2</v>
      </c>
      <c r="D572" s="5" t="s">
        <v>19</v>
      </c>
      <c r="F572" s="11">
        <v>1.82</v>
      </c>
      <c r="J572">
        <f>82+86+135+141+187+204</f>
        <v>835</v>
      </c>
      <c r="K572">
        <v>6</v>
      </c>
      <c r="L572">
        <v>204</v>
      </c>
      <c r="Q572" s="14"/>
    </row>
    <row r="573" spans="1:17">
      <c r="A573" s="15">
        <v>41423</v>
      </c>
      <c r="B573" s="3" t="s">
        <v>31</v>
      </c>
      <c r="C573" s="3">
        <v>2</v>
      </c>
      <c r="D573" s="5" t="s">
        <v>19</v>
      </c>
      <c r="F573" s="11">
        <v>1.28</v>
      </c>
      <c r="J573">
        <f>85+32+28+43+51</f>
        <v>239</v>
      </c>
      <c r="K573">
        <v>5</v>
      </c>
      <c r="L573">
        <v>85</v>
      </c>
      <c r="Q573" s="14"/>
    </row>
    <row r="574" spans="1:17">
      <c r="A574" s="15">
        <v>41423</v>
      </c>
      <c r="B574" s="3" t="s">
        <v>31</v>
      </c>
      <c r="C574" s="3">
        <v>2</v>
      </c>
      <c r="D574" s="5" t="s">
        <v>20</v>
      </c>
      <c r="E574" s="11">
        <v>175</v>
      </c>
      <c r="F574" s="11">
        <v>1.2</v>
      </c>
      <c r="Q574" s="14"/>
    </row>
    <row r="575" spans="1:17">
      <c r="A575" s="15">
        <v>41423</v>
      </c>
      <c r="B575" s="3" t="s">
        <v>31</v>
      </c>
      <c r="C575" s="3">
        <v>2</v>
      </c>
      <c r="D575" s="5" t="s">
        <v>19</v>
      </c>
      <c r="F575" s="11">
        <v>2</v>
      </c>
      <c r="J575">
        <f>84+96+148+175+188+221</f>
        <v>912</v>
      </c>
      <c r="K575">
        <v>6</v>
      </c>
      <c r="L575">
        <v>221</v>
      </c>
      <c r="Q575" s="14"/>
    </row>
    <row r="576" spans="1:17">
      <c r="A576" s="15">
        <v>41423</v>
      </c>
      <c r="B576" s="3" t="s">
        <v>31</v>
      </c>
      <c r="C576" s="3">
        <v>2</v>
      </c>
      <c r="D576" s="5" t="s">
        <v>19</v>
      </c>
      <c r="F576" s="11">
        <v>1.36</v>
      </c>
      <c r="J576">
        <f>52+40+53+70+60</f>
        <v>275</v>
      </c>
      <c r="K576">
        <v>5</v>
      </c>
      <c r="L576">
        <v>70</v>
      </c>
      <c r="Q576" s="14"/>
    </row>
    <row r="577" spans="1:17">
      <c r="A577" s="15">
        <v>41423</v>
      </c>
      <c r="B577" s="3" t="s">
        <v>31</v>
      </c>
      <c r="C577" s="3">
        <v>2</v>
      </c>
      <c r="D577" s="5" t="s">
        <v>19</v>
      </c>
      <c r="F577" s="11">
        <v>4.0999999999999996</v>
      </c>
      <c r="J577">
        <f>153+190+193+219+231+349+252+253+257</f>
        <v>2097</v>
      </c>
      <c r="K577">
        <v>9</v>
      </c>
      <c r="L577">
        <v>257</v>
      </c>
      <c r="Q577" s="14"/>
    </row>
    <row r="578" spans="1:17">
      <c r="A578" s="15">
        <v>41423</v>
      </c>
      <c r="B578" s="3" t="s">
        <v>31</v>
      </c>
      <c r="C578" s="3">
        <v>2</v>
      </c>
      <c r="D578" s="5" t="s">
        <v>19</v>
      </c>
      <c r="F578" s="11">
        <v>3.25</v>
      </c>
      <c r="J578">
        <f>140+176+180+210+225+232+243</f>
        <v>1406</v>
      </c>
      <c r="K578">
        <v>7</v>
      </c>
      <c r="L578">
        <v>243</v>
      </c>
      <c r="Q578" s="14"/>
    </row>
    <row r="579" spans="1:17">
      <c r="A579" s="15">
        <v>41423</v>
      </c>
      <c r="B579" s="3" t="s">
        <v>32</v>
      </c>
      <c r="C579" s="3">
        <v>51</v>
      </c>
      <c r="D579" s="5" t="s">
        <v>33</v>
      </c>
      <c r="E579" s="11">
        <v>356</v>
      </c>
      <c r="F579" s="11">
        <v>6.8</v>
      </c>
      <c r="H579">
        <v>45</v>
      </c>
      <c r="I579">
        <v>2</v>
      </c>
      <c r="Q579" s="14"/>
    </row>
    <row r="580" spans="1:17">
      <c r="A580" s="15">
        <v>41423</v>
      </c>
      <c r="B580" s="3" t="s">
        <v>32</v>
      </c>
      <c r="C580" s="3">
        <v>51</v>
      </c>
      <c r="D580" s="5" t="s">
        <v>19</v>
      </c>
      <c r="F580" s="11">
        <v>5</v>
      </c>
      <c r="J580">
        <f>246+257+339+346+420+416</f>
        <v>2024</v>
      </c>
      <c r="K580">
        <v>6</v>
      </c>
      <c r="L580">
        <v>420</v>
      </c>
      <c r="Q580" s="14"/>
    </row>
    <row r="581" spans="1:17">
      <c r="A581" s="15">
        <v>41423</v>
      </c>
      <c r="B581" s="3" t="s">
        <v>32</v>
      </c>
      <c r="C581" s="3">
        <v>51</v>
      </c>
      <c r="D581" s="5" t="s">
        <v>19</v>
      </c>
      <c r="F581" s="11">
        <v>5.65</v>
      </c>
      <c r="J581">
        <f>201+225+262+305+325+346+418+470+471</f>
        <v>3023</v>
      </c>
      <c r="K581">
        <v>9</v>
      </c>
      <c r="L581">
        <v>471</v>
      </c>
      <c r="Q581" s="14"/>
    </row>
    <row r="582" spans="1:17">
      <c r="A582" s="15">
        <v>41423</v>
      </c>
      <c r="B582" s="3" t="s">
        <v>32</v>
      </c>
      <c r="C582" s="3">
        <v>51</v>
      </c>
      <c r="D582" s="5" t="s">
        <v>19</v>
      </c>
      <c r="F582" s="11">
        <v>1.28</v>
      </c>
      <c r="J582">
        <f>126+183+200+240+257</f>
        <v>1006</v>
      </c>
      <c r="K582">
        <v>5</v>
      </c>
      <c r="L582">
        <v>257</v>
      </c>
      <c r="Q582" s="14"/>
    </row>
    <row r="583" spans="1:17">
      <c r="A583" s="15">
        <v>41423</v>
      </c>
      <c r="B583" s="3" t="s">
        <v>32</v>
      </c>
      <c r="C583" s="3">
        <v>51</v>
      </c>
      <c r="D583" s="5" t="s">
        <v>19</v>
      </c>
      <c r="F583" s="11">
        <v>6.2</v>
      </c>
      <c r="J583">
        <f>238+342+340+380+403+444+451</f>
        <v>2598</v>
      </c>
      <c r="K583">
        <v>7</v>
      </c>
      <c r="L583">
        <v>451</v>
      </c>
      <c r="Q583" s="14"/>
    </row>
    <row r="584" spans="1:17">
      <c r="A584" s="15">
        <v>41423</v>
      </c>
      <c r="B584" s="3" t="s">
        <v>32</v>
      </c>
      <c r="C584" s="3">
        <v>51</v>
      </c>
      <c r="D584" s="5" t="s">
        <v>19</v>
      </c>
      <c r="F584" s="11">
        <v>8.85</v>
      </c>
      <c r="J584">
        <f>148+275+286+365+394+430+459+451+474</f>
        <v>3282</v>
      </c>
      <c r="K584">
        <v>9</v>
      </c>
      <c r="L584">
        <v>474</v>
      </c>
      <c r="Q584" s="14"/>
    </row>
    <row r="585" spans="1:17">
      <c r="A585" s="15">
        <v>41423</v>
      </c>
      <c r="B585" s="3" t="s">
        <v>32</v>
      </c>
      <c r="C585" s="3">
        <v>51</v>
      </c>
      <c r="D585" s="5" t="s">
        <v>19</v>
      </c>
      <c r="F585" s="11">
        <v>3.35</v>
      </c>
      <c r="J585">
        <f>226+262+287+216+338</f>
        <v>1329</v>
      </c>
      <c r="K585">
        <v>5</v>
      </c>
      <c r="L585">
        <v>338</v>
      </c>
      <c r="Q585" s="14"/>
    </row>
    <row r="586" spans="1:17">
      <c r="A586" s="15">
        <v>41423</v>
      </c>
      <c r="B586" s="3" t="s">
        <v>32</v>
      </c>
      <c r="C586" s="3">
        <v>51</v>
      </c>
      <c r="D586" s="5" t="s">
        <v>19</v>
      </c>
      <c r="F586" s="11">
        <v>4.3</v>
      </c>
      <c r="J586">
        <f>148+249+314+334+375+429+430</f>
        <v>2279</v>
      </c>
      <c r="K586">
        <v>7</v>
      </c>
      <c r="L586">
        <v>430</v>
      </c>
      <c r="Q586" s="14"/>
    </row>
    <row r="587" spans="1:17">
      <c r="A587" s="15">
        <v>41423</v>
      </c>
      <c r="B587" s="3" t="s">
        <v>32</v>
      </c>
      <c r="C587" s="3">
        <v>51</v>
      </c>
      <c r="D587" s="5" t="s">
        <v>19</v>
      </c>
      <c r="F587" s="11">
        <v>5.18</v>
      </c>
      <c r="J587">
        <f>128+227+241+267+342+366+418+436+468</f>
        <v>2893</v>
      </c>
      <c r="K587">
        <v>9</v>
      </c>
      <c r="L587">
        <v>468</v>
      </c>
      <c r="Q587" s="14"/>
    </row>
    <row r="588" spans="1:17">
      <c r="A588" s="15">
        <v>41423</v>
      </c>
      <c r="B588" s="3" t="s">
        <v>32</v>
      </c>
      <c r="C588" s="3">
        <v>51</v>
      </c>
      <c r="D588" s="6" t="s">
        <v>19</v>
      </c>
      <c r="F588" s="11">
        <v>4.18</v>
      </c>
      <c r="J588">
        <f>260+266+326+351+363+390</f>
        <v>1956</v>
      </c>
      <c r="K588">
        <v>6</v>
      </c>
      <c r="L588">
        <v>390</v>
      </c>
      <c r="Q588" s="14"/>
    </row>
    <row r="589" spans="1:17">
      <c r="A589" s="15">
        <v>41423</v>
      </c>
      <c r="B589" s="3" t="s">
        <v>32</v>
      </c>
      <c r="C589" s="3">
        <v>51</v>
      </c>
      <c r="D589" s="5" t="s">
        <v>19</v>
      </c>
      <c r="F589" s="11">
        <v>3.82</v>
      </c>
      <c r="J589">
        <f>215+313+329+393+431</f>
        <v>1681</v>
      </c>
      <c r="K589">
        <v>5</v>
      </c>
      <c r="L589">
        <v>431</v>
      </c>
      <c r="Q589" s="14"/>
    </row>
    <row r="590" spans="1:17">
      <c r="A590" s="15">
        <v>41423</v>
      </c>
      <c r="B590" s="3" t="s">
        <v>32</v>
      </c>
      <c r="C590" s="3">
        <v>51</v>
      </c>
      <c r="D590" s="5" t="s">
        <v>19</v>
      </c>
      <c r="F590" s="11">
        <v>6.98</v>
      </c>
      <c r="J590">
        <f>163+249+316+315+353+419+437+441+474+486</f>
        <v>3653</v>
      </c>
      <c r="K590">
        <v>10</v>
      </c>
      <c r="L590">
        <v>486</v>
      </c>
      <c r="Q590" s="14"/>
    </row>
    <row r="591" spans="1:17">
      <c r="A591" s="15">
        <v>41423</v>
      </c>
      <c r="B591" s="3" t="s">
        <v>32</v>
      </c>
      <c r="C591" s="3">
        <v>51</v>
      </c>
      <c r="D591" s="5" t="s">
        <v>19</v>
      </c>
      <c r="F591" s="11">
        <v>3.55</v>
      </c>
      <c r="J591">
        <f>199+295+276+309+317+396</f>
        <v>1792</v>
      </c>
      <c r="K591">
        <v>6</v>
      </c>
      <c r="L591">
        <v>396</v>
      </c>
      <c r="Q591" s="14"/>
    </row>
    <row r="592" spans="1:17">
      <c r="A592" s="15">
        <v>41423</v>
      </c>
      <c r="B592" s="3" t="s">
        <v>32</v>
      </c>
      <c r="C592" s="3">
        <v>51</v>
      </c>
      <c r="D592" s="5" t="s">
        <v>19</v>
      </c>
      <c r="F592" s="11">
        <v>5.65</v>
      </c>
      <c r="J592">
        <f>248+385+412+442+477+482</f>
        <v>2446</v>
      </c>
      <c r="K592">
        <v>6</v>
      </c>
      <c r="L592">
        <v>482</v>
      </c>
      <c r="Q592" s="14"/>
    </row>
    <row r="593" spans="1:17">
      <c r="A593" s="15">
        <v>41423</v>
      </c>
      <c r="B593" s="3" t="s">
        <v>32</v>
      </c>
      <c r="C593" s="3">
        <v>33</v>
      </c>
      <c r="D593" s="5" t="s">
        <v>19</v>
      </c>
      <c r="F593" s="11">
        <v>3.3</v>
      </c>
      <c r="J593">
        <f>217+228+243+272+280+305+309+316+320</f>
        <v>2490</v>
      </c>
      <c r="K593">
        <v>9</v>
      </c>
      <c r="L593">
        <v>320</v>
      </c>
      <c r="Q593" s="14"/>
    </row>
    <row r="594" spans="1:17">
      <c r="A594" s="15">
        <v>41423</v>
      </c>
      <c r="B594" s="3" t="s">
        <v>32</v>
      </c>
      <c r="C594" s="3">
        <v>33</v>
      </c>
      <c r="D594" s="5" t="s">
        <v>19</v>
      </c>
      <c r="F594" s="11">
        <v>1.39</v>
      </c>
      <c r="J594">
        <f>110+191+212+238+266</f>
        <v>1017</v>
      </c>
      <c r="K594">
        <v>5</v>
      </c>
      <c r="L594">
        <v>266</v>
      </c>
      <c r="Q594" s="14"/>
    </row>
    <row r="595" spans="1:17">
      <c r="A595" s="15">
        <v>41423</v>
      </c>
      <c r="B595" s="3" t="s">
        <v>32</v>
      </c>
      <c r="C595" s="3">
        <v>33</v>
      </c>
      <c r="D595" s="5" t="s">
        <v>19</v>
      </c>
      <c r="F595" s="11">
        <v>1.78</v>
      </c>
      <c r="J595">
        <f>118+180+224+253+289</f>
        <v>1064</v>
      </c>
      <c r="K595">
        <v>5</v>
      </c>
      <c r="L595">
        <v>289</v>
      </c>
      <c r="Q595" s="14"/>
    </row>
    <row r="596" spans="1:17">
      <c r="A596" s="15">
        <v>41423</v>
      </c>
      <c r="B596" s="3" t="s">
        <v>32</v>
      </c>
      <c r="C596" s="3">
        <v>33</v>
      </c>
      <c r="D596" s="5" t="s">
        <v>19</v>
      </c>
      <c r="F596" s="11">
        <v>1.78</v>
      </c>
      <c r="J596">
        <f>160+187+272+292+335</f>
        <v>1246</v>
      </c>
      <c r="K596">
        <v>5</v>
      </c>
      <c r="L596">
        <v>335</v>
      </c>
      <c r="Q596" s="14"/>
    </row>
    <row r="597" spans="1:17">
      <c r="A597" s="15">
        <v>41423</v>
      </c>
      <c r="B597" s="3" t="s">
        <v>32</v>
      </c>
      <c r="C597" s="3">
        <v>33</v>
      </c>
      <c r="D597" s="6" t="s">
        <v>19</v>
      </c>
      <c r="F597" s="11">
        <v>2.25</v>
      </c>
      <c r="J597">
        <f>157+210+238+294+259</f>
        <v>1158</v>
      </c>
      <c r="K597">
        <v>5</v>
      </c>
      <c r="L597">
        <v>259</v>
      </c>
      <c r="Q597" s="14"/>
    </row>
    <row r="598" spans="1:17">
      <c r="A598" s="15">
        <v>41423</v>
      </c>
      <c r="B598" s="3" t="s">
        <v>32</v>
      </c>
      <c r="C598" s="3">
        <v>33</v>
      </c>
      <c r="D598" s="6" t="s">
        <v>19</v>
      </c>
      <c r="F598" s="11">
        <v>3.07</v>
      </c>
      <c r="J598">
        <f>230+231+238+269+298+225+228+238+247</f>
        <v>2204</v>
      </c>
      <c r="K598">
        <v>9</v>
      </c>
      <c r="L598">
        <v>298</v>
      </c>
      <c r="Q598" s="14"/>
    </row>
    <row r="599" spans="1:17">
      <c r="A599" s="15">
        <v>41423</v>
      </c>
      <c r="B599" s="3" t="s">
        <v>32</v>
      </c>
      <c r="C599" s="3">
        <v>33</v>
      </c>
      <c r="D599" s="5" t="s">
        <v>19</v>
      </c>
      <c r="F599" s="11">
        <v>3.11</v>
      </c>
      <c r="J599">
        <f>155+160+212+244+252+292+308+333</f>
        <v>1956</v>
      </c>
      <c r="K599">
        <v>8</v>
      </c>
      <c r="L599">
        <v>333</v>
      </c>
      <c r="Q599" s="14"/>
    </row>
    <row r="600" spans="1:17">
      <c r="A600" s="15">
        <v>41423</v>
      </c>
      <c r="B600" s="3" t="s">
        <v>32</v>
      </c>
      <c r="C600" s="3">
        <v>33</v>
      </c>
      <c r="D600" s="6" t="s">
        <v>19</v>
      </c>
      <c r="F600" s="11">
        <v>2.72</v>
      </c>
      <c r="J600">
        <f>130+183+230+257+313+319</f>
        <v>1432</v>
      </c>
      <c r="K600">
        <v>6</v>
      </c>
      <c r="L600">
        <v>319</v>
      </c>
      <c r="Q600" s="14"/>
    </row>
    <row r="601" spans="1:17">
      <c r="A601" s="15">
        <v>41423</v>
      </c>
      <c r="B601" s="3" t="s">
        <v>32</v>
      </c>
      <c r="C601" s="3">
        <v>33</v>
      </c>
      <c r="D601" s="5" t="s">
        <v>19</v>
      </c>
      <c r="F601" s="11">
        <v>2.72</v>
      </c>
      <c r="J601">
        <f>132+176+197+276+336+332</f>
        <v>1449</v>
      </c>
      <c r="K601">
        <v>6</v>
      </c>
      <c r="L601">
        <v>336</v>
      </c>
      <c r="Q601" s="14"/>
    </row>
    <row r="602" spans="1:17">
      <c r="A602" s="15">
        <v>41423</v>
      </c>
      <c r="B602" s="3" t="s">
        <v>32</v>
      </c>
      <c r="C602" s="3">
        <v>33</v>
      </c>
      <c r="D602" s="6" t="s">
        <v>19</v>
      </c>
      <c r="F602" s="11">
        <v>3.05</v>
      </c>
      <c r="J602">
        <f>126+165+195+187+247+295+310+314</f>
        <v>1839</v>
      </c>
      <c r="K602">
        <v>8</v>
      </c>
      <c r="L602">
        <v>314</v>
      </c>
      <c r="Q602" s="14"/>
    </row>
    <row r="603" spans="1:17">
      <c r="A603" s="15">
        <v>41423</v>
      </c>
      <c r="B603" s="3" t="s">
        <v>32</v>
      </c>
      <c r="C603" s="3">
        <v>33</v>
      </c>
      <c r="D603" s="6" t="s">
        <v>19</v>
      </c>
      <c r="F603" s="11">
        <v>2.5</v>
      </c>
      <c r="J603">
        <f>119+150+166+210+235+254+270</f>
        <v>1404</v>
      </c>
      <c r="K603">
        <v>7</v>
      </c>
      <c r="L603">
        <v>270</v>
      </c>
      <c r="Q603" s="14"/>
    </row>
    <row r="604" spans="1:17">
      <c r="A604" s="15">
        <v>41423</v>
      </c>
      <c r="B604" s="3" t="s">
        <v>32</v>
      </c>
      <c r="C604" s="3">
        <v>33</v>
      </c>
      <c r="D604" s="6" t="s">
        <v>19</v>
      </c>
      <c r="F604" s="11">
        <v>0.9</v>
      </c>
      <c r="J604">
        <f>110+141+191+243+241</f>
        <v>926</v>
      </c>
      <c r="K604">
        <v>5</v>
      </c>
      <c r="L604">
        <v>243</v>
      </c>
      <c r="Q604" s="14"/>
    </row>
    <row r="605" spans="1:17">
      <c r="A605" s="15">
        <v>41423</v>
      </c>
      <c r="B605" s="3" t="s">
        <v>32</v>
      </c>
      <c r="C605" s="3">
        <v>33</v>
      </c>
      <c r="D605" s="6" t="s">
        <v>19</v>
      </c>
      <c r="F605" s="11">
        <v>0.75</v>
      </c>
      <c r="J605">
        <f>137+197+208</f>
        <v>542</v>
      </c>
      <c r="K605">
        <v>3</v>
      </c>
      <c r="L605">
        <v>208</v>
      </c>
      <c r="Q605" s="14"/>
    </row>
    <row r="606" spans="1:17">
      <c r="A606" s="15">
        <v>41423</v>
      </c>
      <c r="B606" s="3" t="s">
        <v>32</v>
      </c>
      <c r="C606" s="3">
        <v>33</v>
      </c>
      <c r="D606" s="6" t="s">
        <v>19</v>
      </c>
      <c r="F606" s="11">
        <v>2.0499999999999998</v>
      </c>
      <c r="J606">
        <f>118+160+238+262+325+338</f>
        <v>1441</v>
      </c>
      <c r="K606">
        <v>6</v>
      </c>
      <c r="L606">
        <v>338</v>
      </c>
      <c r="Q606" s="14"/>
    </row>
    <row r="607" spans="1:17">
      <c r="A607" s="15">
        <v>41423</v>
      </c>
      <c r="B607" s="3" t="s">
        <v>32</v>
      </c>
      <c r="C607" s="3">
        <v>33</v>
      </c>
      <c r="D607" s="5" t="s">
        <v>19</v>
      </c>
      <c r="F607" s="11">
        <v>0.87</v>
      </c>
      <c r="J607">
        <f>71+118+176+172</f>
        <v>537</v>
      </c>
      <c r="K607">
        <v>4</v>
      </c>
      <c r="L607">
        <v>176</v>
      </c>
      <c r="Q607" s="14"/>
    </row>
    <row r="608" spans="1:17">
      <c r="A608" s="15">
        <v>41423</v>
      </c>
      <c r="B608" s="3" t="s">
        <v>32</v>
      </c>
      <c r="C608" s="3">
        <v>33</v>
      </c>
      <c r="D608" s="5" t="s">
        <v>19</v>
      </c>
      <c r="F608" s="11">
        <v>1.24</v>
      </c>
      <c r="J608">
        <f>186+208+225+278</f>
        <v>897</v>
      </c>
      <c r="K608">
        <v>4</v>
      </c>
      <c r="L608">
        <v>278</v>
      </c>
      <c r="Q608" s="14"/>
    </row>
    <row r="609" spans="1:17">
      <c r="A609" s="15">
        <v>41423</v>
      </c>
      <c r="B609" s="3" t="s">
        <v>32</v>
      </c>
      <c r="C609" s="3">
        <v>33</v>
      </c>
      <c r="D609" s="5" t="s">
        <v>19</v>
      </c>
      <c r="F609" s="11">
        <v>2.04</v>
      </c>
      <c r="J609">
        <f>139+197+153+193+300+200+242</f>
        <v>1424</v>
      </c>
      <c r="K609">
        <v>7</v>
      </c>
      <c r="L609">
        <v>242</v>
      </c>
      <c r="Q609" s="14"/>
    </row>
    <row r="610" spans="1:17">
      <c r="A610" s="15">
        <v>41423</v>
      </c>
      <c r="B610" s="3" t="s">
        <v>32</v>
      </c>
      <c r="C610" s="3">
        <v>33</v>
      </c>
      <c r="D610" s="5" t="s">
        <v>19</v>
      </c>
      <c r="F610" s="11">
        <v>2.5</v>
      </c>
      <c r="J610">
        <f>133+240+274+309+326</f>
        <v>1282</v>
      </c>
      <c r="K610">
        <v>5</v>
      </c>
      <c r="L610">
        <v>326</v>
      </c>
      <c r="Q610" s="14"/>
    </row>
    <row r="611" spans="1:17">
      <c r="A611" s="15">
        <v>41423</v>
      </c>
      <c r="B611" s="3" t="s">
        <v>32</v>
      </c>
      <c r="C611" s="3">
        <v>19</v>
      </c>
      <c r="D611" s="5" t="s">
        <v>19</v>
      </c>
      <c r="F611" s="11">
        <v>0.57999999999999996</v>
      </c>
      <c r="J611">
        <f>104+111+114</f>
        <v>329</v>
      </c>
      <c r="K611">
        <v>3</v>
      </c>
      <c r="L611">
        <v>114</v>
      </c>
      <c r="Q611" s="14"/>
    </row>
    <row r="612" spans="1:17">
      <c r="A612" s="15">
        <v>41423</v>
      </c>
      <c r="B612" s="3" t="s">
        <v>32</v>
      </c>
      <c r="C612" s="3">
        <v>19</v>
      </c>
      <c r="D612" s="5" t="s">
        <v>19</v>
      </c>
      <c r="F612" s="11">
        <v>1.22</v>
      </c>
      <c r="J612">
        <f>127+148+183+163</f>
        <v>621</v>
      </c>
      <c r="K612">
        <v>4</v>
      </c>
      <c r="L612">
        <v>183</v>
      </c>
      <c r="Q612" s="14"/>
    </row>
    <row r="613" spans="1:17">
      <c r="A613" s="15">
        <v>41423</v>
      </c>
      <c r="B613" s="3" t="s">
        <v>32</v>
      </c>
      <c r="C613" s="3">
        <v>19</v>
      </c>
      <c r="D613" s="5" t="s">
        <v>22</v>
      </c>
      <c r="E613" s="11">
        <v>103</v>
      </c>
      <c r="F613" s="11">
        <v>1.1000000000000001</v>
      </c>
      <c r="Q613" s="14"/>
    </row>
    <row r="614" spans="1:17">
      <c r="A614" s="15">
        <v>41423</v>
      </c>
      <c r="B614" s="3" t="s">
        <v>32</v>
      </c>
      <c r="C614" s="3">
        <v>19</v>
      </c>
      <c r="D614" s="5" t="s">
        <v>22</v>
      </c>
      <c r="E614" s="11">
        <v>200</v>
      </c>
      <c r="F614" s="11">
        <v>1.44</v>
      </c>
      <c r="G614">
        <v>10</v>
      </c>
      <c r="Q614" s="14"/>
    </row>
    <row r="615" spans="1:17">
      <c r="A615" s="15">
        <v>41423</v>
      </c>
      <c r="B615" s="3" t="s">
        <v>32</v>
      </c>
      <c r="C615" s="3">
        <v>19</v>
      </c>
      <c r="D615" s="5" t="s">
        <v>19</v>
      </c>
      <c r="F615" s="11">
        <v>2.37</v>
      </c>
      <c r="J615">
        <f>146+149+186+188+223+256+270</f>
        <v>1418</v>
      </c>
      <c r="K615">
        <v>7</v>
      </c>
      <c r="L615">
        <v>270</v>
      </c>
      <c r="Q615" s="14"/>
    </row>
    <row r="616" spans="1:17">
      <c r="A616" s="15">
        <v>41423</v>
      </c>
      <c r="B616" s="3" t="s">
        <v>32</v>
      </c>
      <c r="C616" s="3">
        <v>19</v>
      </c>
      <c r="D616" s="5" t="s">
        <v>22</v>
      </c>
      <c r="E616" s="11">
        <v>326</v>
      </c>
      <c r="F616" s="11">
        <v>1.7</v>
      </c>
      <c r="G616">
        <v>16</v>
      </c>
      <c r="Q616" s="14"/>
    </row>
    <row r="617" spans="1:17">
      <c r="A617" s="15">
        <v>41423</v>
      </c>
      <c r="B617" s="3" t="s">
        <v>32</v>
      </c>
      <c r="C617" s="3">
        <v>19</v>
      </c>
      <c r="D617" s="5" t="s">
        <v>22</v>
      </c>
      <c r="E617" s="11">
        <v>321</v>
      </c>
      <c r="F617" s="11">
        <v>1.7</v>
      </c>
      <c r="Q617" s="14"/>
    </row>
    <row r="618" spans="1:17">
      <c r="A618" s="15">
        <v>41423</v>
      </c>
      <c r="B618" s="3" t="s">
        <v>32</v>
      </c>
      <c r="C618" s="3">
        <v>19</v>
      </c>
      <c r="D618" s="5" t="s">
        <v>19</v>
      </c>
      <c r="F618" s="11">
        <v>0.55000000000000004</v>
      </c>
      <c r="J618">
        <f>128+156+161</f>
        <v>445</v>
      </c>
      <c r="K618">
        <v>3</v>
      </c>
      <c r="L618">
        <v>161</v>
      </c>
      <c r="Q618" s="14"/>
    </row>
    <row r="619" spans="1:17">
      <c r="A619" s="15">
        <v>41423</v>
      </c>
      <c r="B619" s="3" t="s">
        <v>32</v>
      </c>
      <c r="C619" s="3">
        <v>19</v>
      </c>
      <c r="D619" s="5" t="s">
        <v>19</v>
      </c>
      <c r="F619" s="11">
        <v>0.68</v>
      </c>
      <c r="J619">
        <f>128+156+161</f>
        <v>445</v>
      </c>
      <c r="K619">
        <v>3</v>
      </c>
      <c r="L619">
        <v>161</v>
      </c>
      <c r="Q619" s="14"/>
    </row>
    <row r="620" spans="1:17">
      <c r="A620" s="15">
        <v>41423</v>
      </c>
      <c r="B620" s="3" t="s">
        <v>32</v>
      </c>
      <c r="C620" s="3">
        <v>19</v>
      </c>
      <c r="D620" s="5" t="s">
        <v>22</v>
      </c>
      <c r="E620" s="11">
        <v>62</v>
      </c>
      <c r="F620" s="11">
        <v>0.7</v>
      </c>
      <c r="Q620" s="14"/>
    </row>
    <row r="621" spans="1:17">
      <c r="A621" s="15">
        <v>41423</v>
      </c>
      <c r="B621" s="3" t="s">
        <v>32</v>
      </c>
      <c r="C621" s="3">
        <v>19</v>
      </c>
      <c r="D621" s="5" t="s">
        <v>22</v>
      </c>
      <c r="E621" s="11">
        <v>190</v>
      </c>
      <c r="F621" s="11">
        <v>1.45</v>
      </c>
      <c r="G621">
        <v>12</v>
      </c>
      <c r="Q621" s="14"/>
    </row>
    <row r="622" spans="1:17">
      <c r="A622" s="15">
        <v>41423</v>
      </c>
      <c r="B622" s="3" t="s">
        <v>32</v>
      </c>
      <c r="C622" s="3">
        <v>19</v>
      </c>
      <c r="D622" s="5" t="s">
        <v>19</v>
      </c>
      <c r="F622" s="11">
        <v>2.56</v>
      </c>
      <c r="J622">
        <f>64+151+176+189+116+130+134+149+130</f>
        <v>1239</v>
      </c>
      <c r="K622">
        <v>9</v>
      </c>
      <c r="L622">
        <v>189</v>
      </c>
      <c r="Q622" s="14"/>
    </row>
    <row r="623" spans="1:17">
      <c r="A623" s="15">
        <v>41423</v>
      </c>
      <c r="B623" s="3" t="s">
        <v>32</v>
      </c>
      <c r="C623" s="3">
        <v>19</v>
      </c>
      <c r="D623" s="5" t="s">
        <v>19</v>
      </c>
      <c r="F623" s="11">
        <v>3.05</v>
      </c>
      <c r="J623">
        <f>140+183+215+250+244+282+283</f>
        <v>1597</v>
      </c>
      <c r="K623">
        <v>7</v>
      </c>
      <c r="L623">
        <v>283</v>
      </c>
      <c r="Q623" s="14"/>
    </row>
    <row r="624" spans="1:17">
      <c r="A624" s="15">
        <v>41423</v>
      </c>
      <c r="B624" s="3" t="s">
        <v>32</v>
      </c>
      <c r="C624" s="3">
        <v>19</v>
      </c>
      <c r="D624" s="5" t="s">
        <v>19</v>
      </c>
      <c r="E624" s="11">
        <v>274</v>
      </c>
      <c r="F624" s="11">
        <v>2.0699999999999998</v>
      </c>
      <c r="H624">
        <v>22</v>
      </c>
      <c r="I624">
        <v>1</v>
      </c>
      <c r="Q624" s="14"/>
    </row>
    <row r="625" spans="1:17">
      <c r="A625" s="15">
        <v>41423</v>
      </c>
      <c r="B625" s="3" t="s">
        <v>32</v>
      </c>
      <c r="C625" s="3">
        <v>19</v>
      </c>
      <c r="D625" s="5" t="s">
        <v>19</v>
      </c>
      <c r="F625" s="11">
        <v>0.9</v>
      </c>
      <c r="J625">
        <f>97+129+150+150</f>
        <v>526</v>
      </c>
      <c r="K625">
        <v>4</v>
      </c>
      <c r="L625">
        <v>150</v>
      </c>
      <c r="Q625" s="14"/>
    </row>
    <row r="626" spans="1:17">
      <c r="A626" s="15">
        <v>41423</v>
      </c>
      <c r="B626" s="3" t="s">
        <v>32</v>
      </c>
      <c r="C626" s="3">
        <v>19</v>
      </c>
      <c r="D626" s="5" t="s">
        <v>19</v>
      </c>
      <c r="F626" s="11">
        <v>1.48</v>
      </c>
      <c r="J626">
        <f>110+208+220+249</f>
        <v>787</v>
      </c>
      <c r="K626">
        <v>4</v>
      </c>
      <c r="L626">
        <v>249</v>
      </c>
      <c r="Q626" s="14"/>
    </row>
    <row r="627" spans="1:17">
      <c r="A627" s="15">
        <v>41423</v>
      </c>
      <c r="B627" s="3" t="s">
        <v>32</v>
      </c>
      <c r="C627" s="3">
        <v>19</v>
      </c>
      <c r="D627" s="5" t="s">
        <v>19</v>
      </c>
      <c r="F627" s="11">
        <v>1.34</v>
      </c>
      <c r="J627">
        <f>96+138+147+190+215+236</f>
        <v>1022</v>
      </c>
      <c r="K627">
        <v>6</v>
      </c>
      <c r="L627">
        <v>236</v>
      </c>
      <c r="Q627" s="14"/>
    </row>
    <row r="628" spans="1:17">
      <c r="A628" s="15">
        <v>41423</v>
      </c>
      <c r="B628" s="3" t="s">
        <v>32</v>
      </c>
      <c r="C628" s="3">
        <v>19</v>
      </c>
      <c r="D628" s="5" t="s">
        <v>19</v>
      </c>
      <c r="F628" s="11">
        <v>0.42</v>
      </c>
      <c r="J628">
        <f>74+84+120+123</f>
        <v>401</v>
      </c>
      <c r="K628">
        <v>4</v>
      </c>
      <c r="L628">
        <v>123</v>
      </c>
      <c r="Q628" s="14"/>
    </row>
    <row r="629" spans="1:17">
      <c r="A629" s="15">
        <v>41423</v>
      </c>
      <c r="B629" s="3" t="s">
        <v>32</v>
      </c>
      <c r="C629" s="3">
        <v>19</v>
      </c>
      <c r="D629" s="5" t="s">
        <v>19</v>
      </c>
      <c r="F629" s="11">
        <v>2.56</v>
      </c>
      <c r="J629">
        <f>144+218+247+253+267</f>
        <v>1129</v>
      </c>
      <c r="K629">
        <v>5</v>
      </c>
      <c r="L629">
        <v>267</v>
      </c>
      <c r="Q629" s="14"/>
    </row>
    <row r="630" spans="1:17">
      <c r="A630" s="15">
        <v>41423</v>
      </c>
      <c r="B630" s="3" t="s">
        <v>32</v>
      </c>
      <c r="C630" s="3">
        <v>19</v>
      </c>
      <c r="D630" s="5" t="s">
        <v>19</v>
      </c>
      <c r="F630" s="11">
        <v>1.8</v>
      </c>
      <c r="J630">
        <f>98+111+149+197+212+219</f>
        <v>986</v>
      </c>
      <c r="K630">
        <v>6</v>
      </c>
      <c r="L630">
        <v>219</v>
      </c>
      <c r="Q630" s="14"/>
    </row>
    <row r="631" spans="1:17">
      <c r="A631" s="15">
        <v>41423</v>
      </c>
      <c r="B631" s="3" t="s">
        <v>32</v>
      </c>
      <c r="C631" s="3">
        <v>19</v>
      </c>
      <c r="D631" s="5" t="s">
        <v>19</v>
      </c>
      <c r="F631" s="11">
        <v>3</v>
      </c>
      <c r="J631">
        <f>156+196+222+242+268</f>
        <v>1084</v>
      </c>
      <c r="K631">
        <v>5</v>
      </c>
      <c r="L631">
        <v>268</v>
      </c>
      <c r="Q631" s="14"/>
    </row>
    <row r="632" spans="1:17">
      <c r="A632" s="15">
        <v>41423</v>
      </c>
      <c r="B632" s="3" t="s">
        <v>32</v>
      </c>
      <c r="C632" s="3">
        <v>19</v>
      </c>
      <c r="D632" s="5" t="s">
        <v>19</v>
      </c>
      <c r="F632" s="11">
        <v>1.6</v>
      </c>
      <c r="J632">
        <f>151+191+203+230+245</f>
        <v>1020</v>
      </c>
      <c r="K632">
        <v>5</v>
      </c>
      <c r="L632">
        <v>245</v>
      </c>
      <c r="Q632" s="14"/>
    </row>
    <row r="633" spans="1:17">
      <c r="A633" s="15">
        <v>41423</v>
      </c>
      <c r="B633" s="3" t="s">
        <v>32</v>
      </c>
      <c r="C633" s="3">
        <v>19</v>
      </c>
      <c r="D633" s="5" t="s">
        <v>19</v>
      </c>
      <c r="F633" s="11">
        <v>2</v>
      </c>
      <c r="J633">
        <f>125+154+149+195+218+221</f>
        <v>1062</v>
      </c>
      <c r="K633">
        <v>6</v>
      </c>
      <c r="L633">
        <v>221</v>
      </c>
      <c r="Q633" s="14"/>
    </row>
    <row r="634" spans="1:17">
      <c r="A634" s="15">
        <v>41423</v>
      </c>
      <c r="B634" s="3" t="s">
        <v>32</v>
      </c>
      <c r="C634" s="3">
        <v>19</v>
      </c>
      <c r="D634" s="5" t="s">
        <v>22</v>
      </c>
      <c r="E634" s="11">
        <v>217</v>
      </c>
      <c r="F634" s="11">
        <v>1.44</v>
      </c>
      <c r="G634">
        <v>14</v>
      </c>
      <c r="Q634" s="14"/>
    </row>
    <row r="635" spans="1:17">
      <c r="A635" s="15">
        <v>41423</v>
      </c>
      <c r="B635" s="3" t="s">
        <v>32</v>
      </c>
      <c r="C635" s="3">
        <v>19</v>
      </c>
      <c r="D635" s="5" t="s">
        <v>22</v>
      </c>
      <c r="E635" s="11">
        <v>254</v>
      </c>
      <c r="F635" s="11">
        <v>1.17</v>
      </c>
      <c r="G635">
        <v>21</v>
      </c>
      <c r="Q635" s="14"/>
    </row>
    <row r="636" spans="1:17">
      <c r="A636" s="15">
        <v>41423</v>
      </c>
      <c r="B636" s="3" t="s">
        <v>32</v>
      </c>
      <c r="C636" s="3">
        <v>19</v>
      </c>
      <c r="D636" s="5" t="s">
        <v>22</v>
      </c>
      <c r="E636" s="11">
        <v>144</v>
      </c>
      <c r="F636" s="11">
        <v>1.08</v>
      </c>
      <c r="Q636" s="14"/>
    </row>
    <row r="637" spans="1:17">
      <c r="A637" s="15">
        <v>41423</v>
      </c>
      <c r="B637" s="3" t="s">
        <v>32</v>
      </c>
      <c r="C637" s="3">
        <v>19</v>
      </c>
      <c r="D637" s="5" t="s">
        <v>22</v>
      </c>
      <c r="E637" s="11">
        <v>181</v>
      </c>
      <c r="F637" s="11">
        <v>1.1200000000000001</v>
      </c>
      <c r="G637">
        <v>7</v>
      </c>
      <c r="Q637" s="14"/>
    </row>
    <row r="638" spans="1:17">
      <c r="A638" s="15">
        <v>41423</v>
      </c>
      <c r="B638" s="3" t="s">
        <v>32</v>
      </c>
      <c r="C638" s="3">
        <v>19</v>
      </c>
      <c r="D638" s="5" t="s">
        <v>22</v>
      </c>
      <c r="E638" s="11">
        <v>223</v>
      </c>
      <c r="F638" s="11">
        <v>1.4</v>
      </c>
      <c r="G638">
        <v>13</v>
      </c>
      <c r="Q638" s="14"/>
    </row>
    <row r="639" spans="1:17">
      <c r="A639" s="15">
        <v>41423</v>
      </c>
      <c r="B639" s="3" t="s">
        <v>32</v>
      </c>
      <c r="C639" s="3">
        <v>19</v>
      </c>
      <c r="D639" s="5" t="s">
        <v>22</v>
      </c>
      <c r="E639" s="11">
        <v>142</v>
      </c>
      <c r="F639" s="11">
        <v>0.6</v>
      </c>
      <c r="G639">
        <v>4</v>
      </c>
      <c r="Q639" s="14"/>
    </row>
    <row r="640" spans="1:17">
      <c r="A640" s="15">
        <v>41423</v>
      </c>
      <c r="B640" s="3" t="s">
        <v>32</v>
      </c>
      <c r="C640" s="3">
        <v>19</v>
      </c>
      <c r="D640" s="5" t="s">
        <v>22</v>
      </c>
      <c r="E640" s="11">
        <v>224</v>
      </c>
      <c r="F640" s="11">
        <v>1.25</v>
      </c>
      <c r="Q640" s="14"/>
    </row>
    <row r="641" spans="1:17">
      <c r="A641" s="15">
        <v>41423</v>
      </c>
      <c r="B641" s="3" t="s">
        <v>32</v>
      </c>
      <c r="C641" s="3">
        <v>19</v>
      </c>
      <c r="D641" s="5" t="s">
        <v>19</v>
      </c>
      <c r="F641" s="11">
        <v>1.95</v>
      </c>
      <c r="J641">
        <f>157+208+208+254+262</f>
        <v>1089</v>
      </c>
      <c r="K641">
        <v>5</v>
      </c>
      <c r="L641">
        <v>262</v>
      </c>
      <c r="Q641" s="14"/>
    </row>
    <row r="642" spans="1:17">
      <c r="A642" s="15">
        <v>41423</v>
      </c>
      <c r="B642" s="3" t="s">
        <v>32</v>
      </c>
      <c r="C642" s="3">
        <v>19</v>
      </c>
      <c r="D642" s="5" t="s">
        <v>19</v>
      </c>
      <c r="E642" s="11">
        <v>290</v>
      </c>
      <c r="F642" s="11">
        <v>2.65</v>
      </c>
      <c r="H642">
        <v>26</v>
      </c>
      <c r="I642">
        <v>1.5</v>
      </c>
      <c r="Q642" s="14"/>
    </row>
    <row r="643" spans="1:17">
      <c r="A643" s="15">
        <v>41423</v>
      </c>
      <c r="B643" s="3" t="s">
        <v>32</v>
      </c>
      <c r="C643" s="3">
        <v>19</v>
      </c>
      <c r="D643" s="5" t="s">
        <v>19</v>
      </c>
      <c r="F643" s="11">
        <v>1.2</v>
      </c>
      <c r="J643">
        <f>124+161+209+207</f>
        <v>701</v>
      </c>
      <c r="K643">
        <v>4</v>
      </c>
      <c r="L643">
        <v>209</v>
      </c>
      <c r="Q643" s="14"/>
    </row>
    <row r="644" spans="1:17">
      <c r="A644" s="15">
        <v>41423</v>
      </c>
      <c r="B644" s="3" t="s">
        <v>32</v>
      </c>
      <c r="C644" s="3">
        <v>19</v>
      </c>
      <c r="D644" s="5" t="s">
        <v>22</v>
      </c>
      <c r="E644" s="11">
        <v>177</v>
      </c>
      <c r="F644" s="11">
        <v>1.04</v>
      </c>
      <c r="G644">
        <v>7</v>
      </c>
      <c r="Q644" s="14"/>
    </row>
    <row r="645" spans="1:17">
      <c r="A645" s="15">
        <v>41423</v>
      </c>
      <c r="B645" s="3" t="s">
        <v>32</v>
      </c>
      <c r="C645" s="3">
        <v>19</v>
      </c>
      <c r="D645" s="5" t="s">
        <v>22</v>
      </c>
      <c r="E645" s="11">
        <v>248</v>
      </c>
      <c r="F645" s="11">
        <v>0.8</v>
      </c>
      <c r="G645">
        <v>10</v>
      </c>
      <c r="Q645" s="14"/>
    </row>
    <row r="646" spans="1:17">
      <c r="A646" s="15">
        <v>41423</v>
      </c>
      <c r="B646" s="3" t="s">
        <v>32</v>
      </c>
      <c r="C646" s="3">
        <v>19</v>
      </c>
      <c r="D646" s="5" t="s">
        <v>22</v>
      </c>
      <c r="E646" s="11">
        <v>248</v>
      </c>
      <c r="F646" s="11">
        <v>0.48</v>
      </c>
      <c r="G646">
        <v>16</v>
      </c>
      <c r="Q646" s="14"/>
    </row>
    <row r="647" spans="1:17">
      <c r="A647" s="15">
        <v>41423</v>
      </c>
      <c r="B647" s="3" t="s">
        <v>32</v>
      </c>
      <c r="C647" s="3">
        <v>19</v>
      </c>
      <c r="D647" s="5" t="s">
        <v>22</v>
      </c>
      <c r="E647" s="11">
        <v>267</v>
      </c>
      <c r="F647" s="11">
        <v>0.95</v>
      </c>
      <c r="G647">
        <v>8</v>
      </c>
      <c r="Q647" s="14"/>
    </row>
    <row r="648" spans="1:17">
      <c r="A648" s="15">
        <v>41423</v>
      </c>
      <c r="B648" s="3" t="s">
        <v>32</v>
      </c>
      <c r="C648" s="3">
        <v>19</v>
      </c>
      <c r="D648" s="5" t="s">
        <v>19</v>
      </c>
      <c r="F648" s="11">
        <v>2.67</v>
      </c>
      <c r="J648">
        <f>115+158+195+196+221+243+250</f>
        <v>1378</v>
      </c>
      <c r="K648">
        <v>7</v>
      </c>
      <c r="L648">
        <v>250</v>
      </c>
      <c r="Q648" s="14"/>
    </row>
    <row r="649" spans="1:17">
      <c r="A649" s="15">
        <v>41423</v>
      </c>
      <c r="B649" s="3" t="s">
        <v>32</v>
      </c>
      <c r="C649" s="3">
        <v>19</v>
      </c>
      <c r="D649" s="5" t="s">
        <v>22</v>
      </c>
      <c r="E649" s="11">
        <v>252</v>
      </c>
      <c r="F649" s="11">
        <v>0.87</v>
      </c>
      <c r="G649">
        <v>10</v>
      </c>
      <c r="Q649" s="14"/>
    </row>
    <row r="650" spans="1:17">
      <c r="A650" s="15">
        <v>41423</v>
      </c>
      <c r="B650" s="3" t="s">
        <v>32</v>
      </c>
      <c r="C650" s="3">
        <v>19</v>
      </c>
      <c r="D650" s="5" t="s">
        <v>19</v>
      </c>
      <c r="F650" s="11">
        <v>1.6</v>
      </c>
      <c r="J650">
        <f>94+99+148+179+213+228</f>
        <v>961</v>
      </c>
      <c r="K650">
        <v>6</v>
      </c>
      <c r="L650">
        <v>228</v>
      </c>
      <c r="Q650" s="14"/>
    </row>
    <row r="651" spans="1:17">
      <c r="A651" s="15">
        <v>41423</v>
      </c>
      <c r="B651" s="3" t="s">
        <v>32</v>
      </c>
      <c r="C651" s="3">
        <v>19</v>
      </c>
      <c r="D651" s="5" t="s">
        <v>19</v>
      </c>
      <c r="F651" s="11">
        <v>2.7</v>
      </c>
      <c r="J651">
        <f>121+127+170+206+214+246+248+283+273</f>
        <v>1888</v>
      </c>
      <c r="K651">
        <v>9</v>
      </c>
      <c r="L651">
        <v>283</v>
      </c>
      <c r="Q651" s="14"/>
    </row>
    <row r="652" spans="1:17">
      <c r="A652" s="15">
        <v>41423</v>
      </c>
      <c r="B652" s="3" t="s">
        <v>32</v>
      </c>
      <c r="C652" s="3">
        <v>19</v>
      </c>
      <c r="D652" s="5" t="s">
        <v>22</v>
      </c>
      <c r="E652" s="11">
        <v>62</v>
      </c>
      <c r="F652" s="11">
        <v>0.7</v>
      </c>
      <c r="Q652" s="14"/>
    </row>
    <row r="653" spans="1:17">
      <c r="A653" s="15">
        <v>41423</v>
      </c>
      <c r="B653" s="3" t="s">
        <v>32</v>
      </c>
      <c r="C653" s="3">
        <v>19</v>
      </c>
      <c r="D653" s="5" t="s">
        <v>22</v>
      </c>
      <c r="E653" s="11">
        <v>243</v>
      </c>
      <c r="F653" s="11">
        <v>1.18</v>
      </c>
      <c r="G653">
        <v>7</v>
      </c>
      <c r="Q653" s="14"/>
    </row>
    <row r="654" spans="1:17">
      <c r="A654" s="15">
        <v>41423</v>
      </c>
      <c r="B654" s="3" t="s">
        <v>32</v>
      </c>
      <c r="C654" s="3">
        <v>19</v>
      </c>
      <c r="D654" s="5" t="s">
        <v>19</v>
      </c>
      <c r="F654" s="11">
        <v>1.95</v>
      </c>
      <c r="J654">
        <f>137+160+182+203+234+240+252+260+280+283</f>
        <v>2231</v>
      </c>
      <c r="K654">
        <v>10</v>
      </c>
      <c r="L654">
        <v>283</v>
      </c>
      <c r="Q654" s="14"/>
    </row>
    <row r="655" spans="1:17">
      <c r="A655" s="15">
        <v>41423</v>
      </c>
      <c r="B655" s="3" t="s">
        <v>32</v>
      </c>
      <c r="C655" s="3">
        <v>19</v>
      </c>
      <c r="D655" s="5" t="s">
        <v>22</v>
      </c>
      <c r="E655" s="11">
        <v>176</v>
      </c>
      <c r="F655" s="11">
        <v>0.71</v>
      </c>
      <c r="G655">
        <v>8</v>
      </c>
      <c r="Q655" s="14"/>
    </row>
    <row r="656" spans="1:17">
      <c r="A656" s="15">
        <v>41423</v>
      </c>
      <c r="B656" s="3" t="s">
        <v>32</v>
      </c>
      <c r="C656" s="3">
        <v>19</v>
      </c>
      <c r="D656" s="5" t="s">
        <v>19</v>
      </c>
      <c r="F656" s="11">
        <v>2</v>
      </c>
      <c r="J656">
        <f>123+158+174+206+207+245+250</f>
        <v>1363</v>
      </c>
      <c r="K656">
        <v>7</v>
      </c>
      <c r="L656">
        <v>250</v>
      </c>
      <c r="Q656" s="14"/>
    </row>
    <row r="657" spans="1:17">
      <c r="A657" s="15">
        <v>41423</v>
      </c>
      <c r="B657" s="3" t="s">
        <v>32</v>
      </c>
      <c r="C657" s="3">
        <v>19</v>
      </c>
      <c r="D657" s="5" t="s">
        <v>19</v>
      </c>
      <c r="F657" s="11">
        <v>1.65</v>
      </c>
      <c r="J657">
        <f>245+277</f>
        <v>522</v>
      </c>
      <c r="K657">
        <v>2</v>
      </c>
      <c r="L657">
        <v>277</v>
      </c>
      <c r="Q657" s="14"/>
    </row>
    <row r="658" spans="1:17">
      <c r="A658" s="15">
        <v>41423</v>
      </c>
      <c r="B658" s="3" t="s">
        <v>34</v>
      </c>
      <c r="C658" s="3">
        <v>54</v>
      </c>
      <c r="D658" s="5" t="s">
        <v>20</v>
      </c>
      <c r="E658" s="11">
        <v>124</v>
      </c>
      <c r="F658" s="11">
        <v>1.36</v>
      </c>
      <c r="Q658" s="14"/>
    </row>
    <row r="659" spans="1:17">
      <c r="A659" s="15">
        <v>41423</v>
      </c>
      <c r="B659" s="3" t="s">
        <v>34</v>
      </c>
      <c r="C659" s="3">
        <v>54</v>
      </c>
      <c r="D659" s="5" t="s">
        <v>19</v>
      </c>
      <c r="F659" s="11">
        <v>3.05</v>
      </c>
      <c r="J659">
        <f>191+206+285+318</f>
        <v>1000</v>
      </c>
      <c r="K659">
        <v>4</v>
      </c>
      <c r="L659">
        <v>318</v>
      </c>
      <c r="Q659" s="14"/>
    </row>
    <row r="660" spans="1:17">
      <c r="A660" s="15">
        <v>41423</v>
      </c>
      <c r="B660" s="3" t="s">
        <v>34</v>
      </c>
      <c r="C660" s="3">
        <v>54</v>
      </c>
      <c r="D660" s="5" t="s">
        <v>19</v>
      </c>
      <c r="F660" s="11">
        <v>3.42</v>
      </c>
      <c r="J660">
        <f>207+252+285+290+322+339</f>
        <v>1695</v>
      </c>
      <c r="K660">
        <v>6</v>
      </c>
      <c r="L660">
        <v>339</v>
      </c>
      <c r="Q660" s="14"/>
    </row>
    <row r="661" spans="1:17">
      <c r="A661" s="15">
        <v>41423</v>
      </c>
      <c r="B661" s="3" t="s">
        <v>34</v>
      </c>
      <c r="C661" s="3">
        <v>54</v>
      </c>
      <c r="D661" s="5" t="s">
        <v>19</v>
      </c>
      <c r="F661" s="11">
        <v>1.38</v>
      </c>
      <c r="J661">
        <f>164+198+200</f>
        <v>562</v>
      </c>
      <c r="K661">
        <v>3</v>
      </c>
      <c r="L661">
        <v>200</v>
      </c>
      <c r="Q661" s="14"/>
    </row>
    <row r="662" spans="1:17">
      <c r="A662" s="15">
        <v>41423</v>
      </c>
      <c r="B662" s="3" t="s">
        <v>34</v>
      </c>
      <c r="C662" s="3">
        <v>54</v>
      </c>
      <c r="D662" s="5" t="s">
        <v>19</v>
      </c>
      <c r="F662" s="11">
        <v>3.26</v>
      </c>
      <c r="J662">
        <f>185+219+263+266+303+343+340</f>
        <v>1919</v>
      </c>
      <c r="K662">
        <v>7</v>
      </c>
      <c r="L662">
        <v>343</v>
      </c>
      <c r="Q662" s="14"/>
    </row>
    <row r="663" spans="1:17">
      <c r="A663" s="15">
        <v>41423</v>
      </c>
      <c r="B663" s="3" t="s">
        <v>34</v>
      </c>
      <c r="C663" s="3">
        <v>54</v>
      </c>
      <c r="D663" s="5" t="s">
        <v>19</v>
      </c>
      <c r="F663" s="11">
        <v>2.2000000000000002</v>
      </c>
      <c r="J663">
        <f>205+227+234+268</f>
        <v>934</v>
      </c>
      <c r="K663">
        <v>4</v>
      </c>
      <c r="L663">
        <v>268</v>
      </c>
      <c r="Q663" s="14"/>
    </row>
    <row r="664" spans="1:17">
      <c r="A664" s="15">
        <v>41423</v>
      </c>
      <c r="B664" s="3" t="s">
        <v>34</v>
      </c>
      <c r="C664" s="3">
        <v>54</v>
      </c>
      <c r="D664" s="5" t="s">
        <v>19</v>
      </c>
      <c r="F664" s="11">
        <v>1.51</v>
      </c>
      <c r="J664">
        <f>96+131+208+260</f>
        <v>695</v>
      </c>
      <c r="K664">
        <v>4</v>
      </c>
      <c r="L664">
        <v>260</v>
      </c>
      <c r="Q664" s="14"/>
    </row>
    <row r="665" spans="1:17">
      <c r="A665" s="15">
        <v>41423</v>
      </c>
      <c r="B665" s="3" t="s">
        <v>34</v>
      </c>
      <c r="C665" s="3">
        <v>54</v>
      </c>
      <c r="D665" s="5" t="s">
        <v>19</v>
      </c>
      <c r="F665" s="11">
        <v>4.16</v>
      </c>
      <c r="J665">
        <f>193+235+277+296</f>
        <v>1001</v>
      </c>
      <c r="K665">
        <v>4</v>
      </c>
      <c r="L665">
        <v>296</v>
      </c>
      <c r="Q665" s="14"/>
    </row>
    <row r="666" spans="1:17">
      <c r="A666" s="15">
        <v>41423</v>
      </c>
      <c r="B666" s="3" t="s">
        <v>34</v>
      </c>
      <c r="C666" s="3">
        <v>54</v>
      </c>
      <c r="D666" s="5" t="s">
        <v>19</v>
      </c>
      <c r="F666" s="11">
        <v>2.66</v>
      </c>
      <c r="J666">
        <f>123+188+249+286+304+341</f>
        <v>1491</v>
      </c>
      <c r="K666">
        <v>6</v>
      </c>
      <c r="L666">
        <v>341</v>
      </c>
      <c r="Q666" s="14"/>
    </row>
    <row r="667" spans="1:17">
      <c r="A667" s="15">
        <v>41423</v>
      </c>
      <c r="B667" s="3" t="s">
        <v>34</v>
      </c>
      <c r="C667" s="3">
        <v>54</v>
      </c>
      <c r="D667" s="5" t="s">
        <v>19</v>
      </c>
      <c r="E667" s="11">
        <v>274</v>
      </c>
      <c r="F667" s="11">
        <v>4.45</v>
      </c>
      <c r="H667">
        <v>84</v>
      </c>
      <c r="I667">
        <v>1.5</v>
      </c>
      <c r="Q667" s="14"/>
    </row>
    <row r="668" spans="1:17">
      <c r="A668" s="15">
        <v>41423</v>
      </c>
      <c r="B668" s="3" t="s">
        <v>34</v>
      </c>
      <c r="C668" s="3">
        <v>54</v>
      </c>
      <c r="D668" s="5" t="s">
        <v>19</v>
      </c>
      <c r="F668" s="11">
        <v>3</v>
      </c>
      <c r="J668">
        <f>206+268+272+312+338</f>
        <v>1396</v>
      </c>
      <c r="K668">
        <v>5</v>
      </c>
      <c r="L668">
        <v>338</v>
      </c>
      <c r="Q668" s="14"/>
    </row>
    <row r="669" spans="1:17">
      <c r="A669" s="15">
        <v>41423</v>
      </c>
      <c r="B669" s="3" t="s">
        <v>34</v>
      </c>
      <c r="C669" s="3">
        <v>54</v>
      </c>
      <c r="D669" s="5" t="s">
        <v>19</v>
      </c>
      <c r="F669" s="11">
        <v>1.45</v>
      </c>
      <c r="J669">
        <f>93+130+171+196</f>
        <v>590</v>
      </c>
      <c r="K669">
        <v>4</v>
      </c>
      <c r="L669">
        <v>196</v>
      </c>
      <c r="Q669" s="14"/>
    </row>
    <row r="670" spans="1:17">
      <c r="A670" s="15">
        <v>41423</v>
      </c>
      <c r="B670" s="3" t="s">
        <v>34</v>
      </c>
      <c r="C670" s="3">
        <v>54</v>
      </c>
      <c r="D670" s="5" t="s">
        <v>19</v>
      </c>
      <c r="F670" s="11">
        <v>2.8</v>
      </c>
      <c r="J670">
        <f>100+169+205+208+242+266</f>
        <v>1190</v>
      </c>
      <c r="K670">
        <v>6</v>
      </c>
      <c r="L670">
        <v>266</v>
      </c>
      <c r="Q670" s="14"/>
    </row>
    <row r="671" spans="1:17">
      <c r="A671" s="15">
        <v>41423</v>
      </c>
      <c r="B671" s="3" t="s">
        <v>34</v>
      </c>
      <c r="C671" s="3">
        <v>54</v>
      </c>
      <c r="D671" s="5" t="s">
        <v>19</v>
      </c>
      <c r="F671" s="11">
        <v>1.51</v>
      </c>
      <c r="J671">
        <f>86+112+223+253+288</f>
        <v>962</v>
      </c>
      <c r="K671">
        <v>5</v>
      </c>
      <c r="L671">
        <v>288</v>
      </c>
      <c r="Q671" s="14"/>
    </row>
    <row r="672" spans="1:17">
      <c r="A672" s="15">
        <v>41423</v>
      </c>
      <c r="B672" s="3" t="s">
        <v>34</v>
      </c>
      <c r="C672" s="3">
        <v>10</v>
      </c>
      <c r="D672" s="5" t="s">
        <v>22</v>
      </c>
      <c r="E672" s="11">
        <v>132</v>
      </c>
      <c r="F672" s="11">
        <v>0.96</v>
      </c>
      <c r="Q672" s="14"/>
    </row>
    <row r="673" spans="1:17">
      <c r="A673" s="15">
        <v>41423</v>
      </c>
      <c r="B673" s="3" t="s">
        <v>34</v>
      </c>
      <c r="C673" s="3">
        <v>10</v>
      </c>
      <c r="D673" s="5" t="s">
        <v>22</v>
      </c>
      <c r="E673" s="11">
        <v>239</v>
      </c>
      <c r="F673" s="11">
        <v>1.38</v>
      </c>
      <c r="Q673" s="14"/>
    </row>
    <row r="674" spans="1:17">
      <c r="A674" s="15">
        <v>41423</v>
      </c>
      <c r="B674" s="3" t="s">
        <v>34</v>
      </c>
      <c r="C674" s="3">
        <v>10</v>
      </c>
      <c r="D674" s="5" t="s">
        <v>22</v>
      </c>
      <c r="E674" s="11">
        <v>263</v>
      </c>
      <c r="F674" s="11">
        <v>1.67</v>
      </c>
      <c r="G674">
        <v>16</v>
      </c>
      <c r="Q674" s="14"/>
    </row>
    <row r="675" spans="1:17">
      <c r="A675" s="15">
        <v>41423</v>
      </c>
      <c r="B675" s="3" t="s">
        <v>34</v>
      </c>
      <c r="C675" s="3">
        <v>10</v>
      </c>
      <c r="D675" s="5" t="s">
        <v>22</v>
      </c>
      <c r="E675" s="11">
        <v>226</v>
      </c>
      <c r="F675" s="11">
        <v>1</v>
      </c>
      <c r="G675">
        <v>15</v>
      </c>
      <c r="Q675" s="14"/>
    </row>
    <row r="676" spans="1:17">
      <c r="A676" s="15">
        <v>41423</v>
      </c>
      <c r="B676" s="3" t="s">
        <v>34</v>
      </c>
      <c r="C676" s="3">
        <v>10</v>
      </c>
      <c r="D676" s="5" t="s">
        <v>22</v>
      </c>
      <c r="E676" s="11">
        <v>231</v>
      </c>
      <c r="F676" s="11">
        <v>1.18</v>
      </c>
      <c r="G676">
        <v>2</v>
      </c>
      <c r="Q676" s="14"/>
    </row>
    <row r="677" spans="1:17">
      <c r="A677" s="15">
        <v>41423</v>
      </c>
      <c r="B677" s="3" t="s">
        <v>34</v>
      </c>
      <c r="C677" s="3">
        <v>10</v>
      </c>
      <c r="D677" s="5" t="s">
        <v>22</v>
      </c>
      <c r="E677" s="11">
        <v>167</v>
      </c>
      <c r="F677" s="11">
        <v>0.68</v>
      </c>
      <c r="G677">
        <v>4</v>
      </c>
      <c r="Q677" s="14"/>
    </row>
    <row r="678" spans="1:17">
      <c r="A678" s="15">
        <v>41423</v>
      </c>
      <c r="B678" s="3" t="s">
        <v>34</v>
      </c>
      <c r="C678" s="3">
        <v>10</v>
      </c>
      <c r="D678" s="5" t="s">
        <v>22</v>
      </c>
      <c r="E678" s="11">
        <v>279</v>
      </c>
      <c r="F678" s="11">
        <v>1.3</v>
      </c>
      <c r="G678">
        <v>8</v>
      </c>
      <c r="Q678" s="14"/>
    </row>
    <row r="679" spans="1:17">
      <c r="A679" s="15">
        <v>41423</v>
      </c>
      <c r="B679" s="3" t="s">
        <v>34</v>
      </c>
      <c r="C679" s="3">
        <v>10</v>
      </c>
      <c r="D679" s="5" t="s">
        <v>22</v>
      </c>
      <c r="E679" s="11">
        <v>253</v>
      </c>
      <c r="F679" s="11">
        <v>1.05</v>
      </c>
      <c r="G679">
        <v>4</v>
      </c>
      <c r="Q679" s="14"/>
    </row>
    <row r="680" spans="1:17">
      <c r="A680" s="15">
        <v>41423</v>
      </c>
      <c r="B680" s="3" t="s">
        <v>34</v>
      </c>
      <c r="C680" s="3">
        <v>10</v>
      </c>
      <c r="D680" s="5" t="s">
        <v>22</v>
      </c>
      <c r="E680" s="11">
        <v>152</v>
      </c>
      <c r="F680" s="11">
        <v>0.97</v>
      </c>
      <c r="G680">
        <v>11</v>
      </c>
      <c r="Q680" s="14"/>
    </row>
    <row r="681" spans="1:17">
      <c r="A681" s="15">
        <v>41423</v>
      </c>
      <c r="B681" s="3" t="s">
        <v>34</v>
      </c>
      <c r="C681" s="3">
        <v>10</v>
      </c>
      <c r="D681" s="5" t="s">
        <v>22</v>
      </c>
      <c r="E681" s="11">
        <v>267</v>
      </c>
      <c r="F681" s="11">
        <v>1.19</v>
      </c>
      <c r="G681">
        <v>21</v>
      </c>
      <c r="Q681" s="14"/>
    </row>
    <row r="682" spans="1:17">
      <c r="A682" s="15">
        <v>41423</v>
      </c>
      <c r="B682" s="3" t="s">
        <v>34</v>
      </c>
      <c r="C682" s="3">
        <v>10</v>
      </c>
      <c r="D682" s="5" t="s">
        <v>22</v>
      </c>
      <c r="E682" s="11">
        <v>301</v>
      </c>
      <c r="F682" s="11">
        <v>1.73</v>
      </c>
      <c r="Q682" s="14"/>
    </row>
    <row r="683" spans="1:17">
      <c r="A683" s="15">
        <v>41423</v>
      </c>
      <c r="B683" s="3" t="s">
        <v>34</v>
      </c>
      <c r="C683" s="3">
        <v>10</v>
      </c>
      <c r="D683" s="5" t="s">
        <v>22</v>
      </c>
      <c r="E683" s="11">
        <v>266</v>
      </c>
      <c r="F683" s="11">
        <v>1.48</v>
      </c>
      <c r="G683">
        <v>7</v>
      </c>
      <c r="Q683" s="14"/>
    </row>
    <row r="684" spans="1:17">
      <c r="A684" s="15">
        <v>41423</v>
      </c>
      <c r="B684" s="3" t="s">
        <v>34</v>
      </c>
      <c r="C684" s="3">
        <v>10</v>
      </c>
      <c r="D684" s="5" t="s">
        <v>22</v>
      </c>
      <c r="E684" s="11">
        <v>217</v>
      </c>
      <c r="F684" s="11">
        <v>1.03</v>
      </c>
      <c r="G684">
        <v>12</v>
      </c>
      <c r="Q684" s="14"/>
    </row>
    <row r="685" spans="1:17">
      <c r="A685" s="15">
        <v>41423</v>
      </c>
      <c r="B685" s="3" t="s">
        <v>34</v>
      </c>
      <c r="C685" s="3">
        <v>10</v>
      </c>
      <c r="D685" s="5" t="s">
        <v>22</v>
      </c>
      <c r="E685" s="11">
        <v>223</v>
      </c>
      <c r="F685" s="11">
        <v>1.1299999999999999</v>
      </c>
      <c r="G685">
        <v>9</v>
      </c>
      <c r="Q685" s="14"/>
    </row>
    <row r="686" spans="1:17">
      <c r="A686" s="15">
        <v>41423</v>
      </c>
      <c r="B686" s="3" t="s">
        <v>34</v>
      </c>
      <c r="C686" s="3">
        <v>10</v>
      </c>
      <c r="D686" s="5" t="s">
        <v>22</v>
      </c>
      <c r="E686" s="11">
        <v>110</v>
      </c>
      <c r="F686" s="11">
        <v>0.9</v>
      </c>
      <c r="Q686" s="14"/>
    </row>
    <row r="687" spans="1:17">
      <c r="A687" s="15">
        <v>41423</v>
      </c>
      <c r="B687" s="3" t="s">
        <v>34</v>
      </c>
      <c r="C687" s="3">
        <v>10</v>
      </c>
      <c r="D687" s="5" t="s">
        <v>22</v>
      </c>
      <c r="E687" s="11">
        <v>242</v>
      </c>
      <c r="F687" s="11">
        <v>1.27</v>
      </c>
      <c r="G687">
        <v>3</v>
      </c>
      <c r="Q687" s="14"/>
    </row>
    <row r="688" spans="1:17">
      <c r="A688" s="15">
        <v>41423</v>
      </c>
      <c r="B688" s="3" t="s">
        <v>34</v>
      </c>
      <c r="C688" s="3">
        <v>10</v>
      </c>
      <c r="D688" s="5" t="s">
        <v>22</v>
      </c>
      <c r="E688" s="11">
        <v>279</v>
      </c>
      <c r="F688" s="11">
        <v>1.03</v>
      </c>
      <c r="G688">
        <v>4</v>
      </c>
      <c r="Q688" s="14"/>
    </row>
    <row r="689" spans="1:17">
      <c r="A689" s="15">
        <v>41423</v>
      </c>
      <c r="B689" s="3" t="s">
        <v>34</v>
      </c>
      <c r="C689" s="3">
        <v>10</v>
      </c>
      <c r="D689" s="5" t="s">
        <v>22</v>
      </c>
      <c r="E689" s="11">
        <v>337</v>
      </c>
      <c r="F689" s="11">
        <v>1.82</v>
      </c>
      <c r="G689">
        <v>2</v>
      </c>
      <c r="Q689" s="14"/>
    </row>
    <row r="690" spans="1:17">
      <c r="A690" s="15">
        <v>41423</v>
      </c>
      <c r="B690" s="3" t="s">
        <v>34</v>
      </c>
      <c r="C690" s="3">
        <v>10</v>
      </c>
      <c r="D690" s="5" t="s">
        <v>22</v>
      </c>
      <c r="E690" s="11">
        <v>250</v>
      </c>
      <c r="F690" s="11">
        <v>1.73</v>
      </c>
      <c r="G690">
        <v>14</v>
      </c>
      <c r="Q690" s="14"/>
    </row>
    <row r="691" spans="1:17">
      <c r="A691" s="15">
        <v>41423</v>
      </c>
      <c r="B691" s="3" t="s">
        <v>34</v>
      </c>
      <c r="C691" s="3">
        <v>10</v>
      </c>
      <c r="D691" s="5" t="s">
        <v>22</v>
      </c>
      <c r="E691" s="11">
        <v>291</v>
      </c>
      <c r="F691" s="11">
        <v>2.7</v>
      </c>
      <c r="Q691" s="14"/>
    </row>
    <row r="692" spans="1:17">
      <c r="A692" s="15">
        <v>41423</v>
      </c>
      <c r="B692" s="3" t="s">
        <v>34</v>
      </c>
      <c r="C692" s="3">
        <v>10</v>
      </c>
      <c r="D692" s="5" t="s">
        <v>22</v>
      </c>
      <c r="E692" s="11">
        <v>139</v>
      </c>
      <c r="F692" s="11">
        <v>0.85</v>
      </c>
      <c r="Q692" s="14"/>
    </row>
    <row r="693" spans="1:17">
      <c r="A693" s="15">
        <v>41423</v>
      </c>
      <c r="B693" s="3" t="s">
        <v>34</v>
      </c>
      <c r="C693" s="3">
        <v>10</v>
      </c>
      <c r="D693" s="5" t="s">
        <v>22</v>
      </c>
      <c r="E693" s="11">
        <v>187</v>
      </c>
      <c r="F693" s="11">
        <v>0.93</v>
      </c>
      <c r="G693">
        <v>6</v>
      </c>
      <c r="Q693" s="14"/>
    </row>
    <row r="694" spans="1:17">
      <c r="A694" s="15">
        <v>41423</v>
      </c>
      <c r="B694" s="3" t="s">
        <v>34</v>
      </c>
      <c r="C694" s="3">
        <v>10</v>
      </c>
      <c r="D694" s="5" t="s">
        <v>22</v>
      </c>
      <c r="E694" s="11">
        <v>305</v>
      </c>
      <c r="F694" s="11">
        <v>1.84</v>
      </c>
      <c r="G694">
        <v>8</v>
      </c>
      <c r="Q694" s="14"/>
    </row>
    <row r="695" spans="1:17">
      <c r="A695" s="15">
        <v>41423</v>
      </c>
      <c r="B695" s="3" t="s">
        <v>34</v>
      </c>
      <c r="C695" s="3">
        <v>10</v>
      </c>
      <c r="D695" s="5" t="s">
        <v>22</v>
      </c>
      <c r="E695" s="11">
        <v>179</v>
      </c>
      <c r="F695" s="11">
        <v>1.1599999999999999</v>
      </c>
      <c r="G695">
        <v>8</v>
      </c>
      <c r="Q695" s="14"/>
    </row>
    <row r="696" spans="1:17">
      <c r="A696" s="15">
        <v>41423</v>
      </c>
      <c r="B696" s="3" t="s">
        <v>34</v>
      </c>
      <c r="C696" s="3">
        <v>10</v>
      </c>
      <c r="D696" s="5" t="s">
        <v>22</v>
      </c>
      <c r="E696" s="11">
        <v>205</v>
      </c>
      <c r="F696" s="11">
        <v>1.38</v>
      </c>
      <c r="G696">
        <v>15</v>
      </c>
      <c r="Q696" s="14"/>
    </row>
    <row r="697" spans="1:17">
      <c r="A697" s="15">
        <v>41423</v>
      </c>
      <c r="B697" s="3" t="s">
        <v>34</v>
      </c>
      <c r="C697" s="3">
        <v>10</v>
      </c>
      <c r="D697" s="5" t="s">
        <v>22</v>
      </c>
      <c r="E697" s="11">
        <v>112</v>
      </c>
      <c r="F697" s="11">
        <v>0.85</v>
      </c>
      <c r="G697">
        <v>5</v>
      </c>
      <c r="Q697" s="14"/>
    </row>
    <row r="698" spans="1:17">
      <c r="A698" s="15">
        <v>41423</v>
      </c>
      <c r="B698" s="3" t="s">
        <v>34</v>
      </c>
      <c r="C698" s="3">
        <v>10</v>
      </c>
      <c r="D698" s="5" t="s">
        <v>22</v>
      </c>
      <c r="E698" s="11">
        <v>300</v>
      </c>
      <c r="F698" s="11">
        <v>2.34</v>
      </c>
      <c r="G698">
        <v>6</v>
      </c>
      <c r="Q698" s="14"/>
    </row>
    <row r="699" spans="1:17">
      <c r="A699" s="15">
        <v>41423</v>
      </c>
      <c r="B699" s="3" t="s">
        <v>34</v>
      </c>
      <c r="C699" s="3">
        <v>10</v>
      </c>
      <c r="D699" s="5" t="s">
        <v>22</v>
      </c>
      <c r="E699" s="11">
        <v>296</v>
      </c>
      <c r="F699" s="11">
        <v>1.6</v>
      </c>
      <c r="G699">
        <v>2</v>
      </c>
      <c r="Q699" s="14"/>
    </row>
    <row r="700" spans="1:17">
      <c r="A700" s="15">
        <v>41423</v>
      </c>
      <c r="B700" s="3" t="s">
        <v>34</v>
      </c>
      <c r="C700" s="3">
        <v>10</v>
      </c>
      <c r="D700" s="5" t="s">
        <v>22</v>
      </c>
      <c r="E700" s="11">
        <v>239</v>
      </c>
      <c r="F700" s="11">
        <v>1.28</v>
      </c>
      <c r="G700">
        <v>6</v>
      </c>
      <c r="Q700" s="14"/>
    </row>
    <row r="701" spans="1:17">
      <c r="A701" s="15">
        <v>41423</v>
      </c>
      <c r="B701" s="3" t="s">
        <v>34</v>
      </c>
      <c r="C701" s="3">
        <v>10</v>
      </c>
      <c r="D701" s="5" t="s">
        <v>22</v>
      </c>
      <c r="E701" s="11">
        <v>148</v>
      </c>
      <c r="F701" s="11">
        <v>1.1200000000000001</v>
      </c>
      <c r="G701">
        <v>7</v>
      </c>
      <c r="Q701" s="14"/>
    </row>
    <row r="702" spans="1:17">
      <c r="A702" s="15">
        <v>41423</v>
      </c>
      <c r="B702" s="3" t="s">
        <v>34</v>
      </c>
      <c r="C702" s="3">
        <v>10</v>
      </c>
      <c r="D702" s="5" t="s">
        <v>22</v>
      </c>
      <c r="E702" s="11">
        <v>180</v>
      </c>
      <c r="F702" s="11">
        <v>1.37</v>
      </c>
      <c r="Q702" s="14"/>
    </row>
    <row r="703" spans="1:17">
      <c r="A703" s="15">
        <v>41423</v>
      </c>
      <c r="B703" s="3" t="s">
        <v>34</v>
      </c>
      <c r="C703" s="3">
        <v>10</v>
      </c>
      <c r="D703" s="5" t="s">
        <v>22</v>
      </c>
      <c r="E703" s="11">
        <v>300</v>
      </c>
      <c r="F703" s="11">
        <v>1.73</v>
      </c>
      <c r="G703">
        <v>7</v>
      </c>
      <c r="Q703" s="14"/>
    </row>
    <row r="704" spans="1:17">
      <c r="A704" s="15">
        <v>41423</v>
      </c>
      <c r="B704" s="3" t="s">
        <v>34</v>
      </c>
      <c r="C704" s="3">
        <v>10</v>
      </c>
      <c r="D704" s="5" t="s">
        <v>22</v>
      </c>
      <c r="E704" s="11">
        <v>129</v>
      </c>
      <c r="F704" s="11">
        <v>1.1000000000000001</v>
      </c>
      <c r="Q704" s="14"/>
    </row>
    <row r="705" spans="1:17">
      <c r="A705" s="15">
        <v>41423</v>
      </c>
      <c r="B705" s="3" t="s">
        <v>34</v>
      </c>
      <c r="C705" s="3">
        <v>10</v>
      </c>
      <c r="D705" s="5" t="s">
        <v>22</v>
      </c>
      <c r="E705" s="11">
        <v>219</v>
      </c>
      <c r="F705" s="11">
        <v>0.9</v>
      </c>
      <c r="G705">
        <v>6</v>
      </c>
      <c r="Q705" s="14"/>
    </row>
    <row r="706" spans="1:17">
      <c r="A706" s="15">
        <v>41423</v>
      </c>
      <c r="B706" s="3" t="s">
        <v>34</v>
      </c>
      <c r="C706" s="3">
        <v>10</v>
      </c>
      <c r="D706" s="5" t="s">
        <v>22</v>
      </c>
      <c r="E706" s="11">
        <v>349</v>
      </c>
      <c r="F706" s="11">
        <v>2.38</v>
      </c>
      <c r="G706">
        <v>7</v>
      </c>
      <c r="Q706" s="14"/>
    </row>
    <row r="707" spans="1:17">
      <c r="A707" s="15">
        <v>41423</v>
      </c>
      <c r="B707" s="3" t="s">
        <v>34</v>
      </c>
      <c r="C707" s="3">
        <v>10</v>
      </c>
      <c r="D707" s="5" t="s">
        <v>22</v>
      </c>
      <c r="E707" s="11">
        <v>266</v>
      </c>
      <c r="F707" s="11">
        <v>1.96</v>
      </c>
      <c r="G707">
        <v>5</v>
      </c>
      <c r="Q707" s="14"/>
    </row>
    <row r="708" spans="1:17">
      <c r="A708" s="15">
        <v>41423</v>
      </c>
      <c r="B708" s="3" t="s">
        <v>34</v>
      </c>
      <c r="C708" s="3">
        <v>10</v>
      </c>
      <c r="D708" s="5" t="s">
        <v>22</v>
      </c>
      <c r="E708" s="11">
        <v>292</v>
      </c>
      <c r="F708" s="11">
        <v>2.04</v>
      </c>
      <c r="G708">
        <v>15</v>
      </c>
      <c r="Q708" s="14"/>
    </row>
    <row r="709" spans="1:17">
      <c r="A709" s="15">
        <v>41423</v>
      </c>
      <c r="B709" s="3" t="s">
        <v>34</v>
      </c>
      <c r="C709" s="3">
        <v>10</v>
      </c>
      <c r="D709" s="5" t="s">
        <v>22</v>
      </c>
      <c r="E709" s="11">
        <v>315</v>
      </c>
      <c r="F709" s="11">
        <v>1.49</v>
      </c>
      <c r="G709">
        <v>2</v>
      </c>
      <c r="Q709" s="14"/>
    </row>
    <row r="710" spans="1:17">
      <c r="A710" s="15">
        <v>41423</v>
      </c>
      <c r="B710" s="3" t="s">
        <v>34</v>
      </c>
      <c r="C710" s="3">
        <v>10</v>
      </c>
      <c r="D710" s="5" t="s">
        <v>22</v>
      </c>
      <c r="E710" s="11">
        <v>199</v>
      </c>
      <c r="F710" s="11">
        <v>1.57</v>
      </c>
      <c r="Q710" s="14"/>
    </row>
    <row r="711" spans="1:17">
      <c r="A711" s="15">
        <v>41423</v>
      </c>
      <c r="B711" s="3" t="s">
        <v>34</v>
      </c>
      <c r="C711" s="3">
        <v>10</v>
      </c>
      <c r="D711" s="5" t="s">
        <v>22</v>
      </c>
      <c r="E711" s="11">
        <v>265</v>
      </c>
      <c r="F711" s="11">
        <v>1.08</v>
      </c>
      <c r="G711">
        <v>3</v>
      </c>
      <c r="Q711" s="14"/>
    </row>
    <row r="712" spans="1:17">
      <c r="A712" s="15">
        <v>41423</v>
      </c>
      <c r="B712" s="3" t="s">
        <v>34</v>
      </c>
      <c r="C712" s="3">
        <v>10</v>
      </c>
      <c r="D712" s="5" t="s">
        <v>22</v>
      </c>
      <c r="E712" s="11">
        <v>143</v>
      </c>
      <c r="F712" s="11">
        <v>0.95</v>
      </c>
      <c r="G712">
        <v>5</v>
      </c>
      <c r="Q712" s="14"/>
    </row>
    <row r="713" spans="1:17">
      <c r="A713" s="15">
        <v>41423</v>
      </c>
      <c r="B713" s="3" t="s">
        <v>34</v>
      </c>
      <c r="C713" s="3">
        <v>10</v>
      </c>
      <c r="D713" s="5" t="s">
        <v>22</v>
      </c>
      <c r="E713" s="11">
        <v>274</v>
      </c>
      <c r="F713" s="11">
        <v>1.46</v>
      </c>
      <c r="Q713" s="14"/>
    </row>
    <row r="714" spans="1:17">
      <c r="A714" s="15">
        <v>41423</v>
      </c>
      <c r="B714" s="3" t="s">
        <v>34</v>
      </c>
      <c r="C714" s="3">
        <v>10</v>
      </c>
      <c r="D714" s="5" t="s">
        <v>22</v>
      </c>
      <c r="E714" s="11">
        <v>298</v>
      </c>
      <c r="F714" s="11">
        <v>1.61</v>
      </c>
      <c r="Q714" s="14"/>
    </row>
    <row r="715" spans="1:17">
      <c r="A715" s="15">
        <v>41423</v>
      </c>
      <c r="B715" s="3" t="s">
        <v>34</v>
      </c>
      <c r="C715" s="3">
        <v>10</v>
      </c>
      <c r="D715" s="5" t="s">
        <v>22</v>
      </c>
      <c r="E715" s="11">
        <v>163</v>
      </c>
      <c r="F715" s="11">
        <v>0.92</v>
      </c>
      <c r="G715">
        <v>6</v>
      </c>
      <c r="Q715" s="14"/>
    </row>
    <row r="716" spans="1:17">
      <c r="A716" s="15">
        <v>41423</v>
      </c>
      <c r="B716" s="3" t="s">
        <v>34</v>
      </c>
      <c r="C716" s="3">
        <v>10</v>
      </c>
      <c r="D716" s="5" t="s">
        <v>22</v>
      </c>
      <c r="E716" s="11">
        <v>246</v>
      </c>
      <c r="F716" s="11">
        <v>0.88</v>
      </c>
      <c r="G716">
        <v>9</v>
      </c>
      <c r="Q716" s="14"/>
    </row>
    <row r="717" spans="1:17">
      <c r="A717" s="15">
        <v>41423</v>
      </c>
      <c r="B717" s="3" t="s">
        <v>34</v>
      </c>
      <c r="C717" s="3">
        <v>10</v>
      </c>
      <c r="D717" s="5" t="s">
        <v>22</v>
      </c>
      <c r="E717" s="11">
        <v>287</v>
      </c>
      <c r="F717" s="11">
        <v>1.55</v>
      </c>
      <c r="G717">
        <v>9</v>
      </c>
      <c r="Q717" s="14"/>
    </row>
    <row r="718" spans="1:17">
      <c r="A718" s="15">
        <v>41423</v>
      </c>
      <c r="B718" s="3" t="s">
        <v>34</v>
      </c>
      <c r="C718" s="3">
        <v>10</v>
      </c>
      <c r="D718" s="5" t="s">
        <v>22</v>
      </c>
      <c r="E718" s="11">
        <v>146</v>
      </c>
      <c r="F718" s="11">
        <v>1.21</v>
      </c>
      <c r="G718">
        <v>5</v>
      </c>
      <c r="Q718" s="14"/>
    </row>
    <row r="719" spans="1:17">
      <c r="A719" s="15">
        <v>41423</v>
      </c>
      <c r="B719" s="3" t="s">
        <v>34</v>
      </c>
      <c r="C719" s="3">
        <v>10</v>
      </c>
      <c r="D719" s="5" t="s">
        <v>22</v>
      </c>
      <c r="E719" s="11">
        <v>303</v>
      </c>
      <c r="F719" s="11">
        <v>1.77</v>
      </c>
      <c r="G719">
        <v>6</v>
      </c>
      <c r="Q719" s="14"/>
    </row>
    <row r="720" spans="1:17">
      <c r="A720" s="15">
        <v>41423</v>
      </c>
      <c r="B720" s="3" t="s">
        <v>34</v>
      </c>
      <c r="C720" s="3">
        <v>10</v>
      </c>
      <c r="D720" s="5" t="s">
        <v>22</v>
      </c>
      <c r="E720" s="11">
        <v>134</v>
      </c>
      <c r="F720" s="11">
        <v>0.91</v>
      </c>
      <c r="G720">
        <v>4</v>
      </c>
      <c r="Q720" s="14"/>
    </row>
    <row r="721" spans="1:17">
      <c r="A721" s="15">
        <v>41423</v>
      </c>
      <c r="B721" s="3" t="s">
        <v>34</v>
      </c>
      <c r="C721" s="3">
        <v>10</v>
      </c>
      <c r="D721" s="5" t="s">
        <v>22</v>
      </c>
      <c r="E721" s="11">
        <v>197</v>
      </c>
      <c r="F721" s="11">
        <v>1.1200000000000001</v>
      </c>
      <c r="G721">
        <v>7</v>
      </c>
      <c r="Q721" s="14"/>
    </row>
    <row r="722" spans="1:17">
      <c r="A722" s="15">
        <v>41423</v>
      </c>
      <c r="B722" s="3" t="s">
        <v>34</v>
      </c>
      <c r="C722" s="3">
        <v>10</v>
      </c>
      <c r="D722" s="5" t="s">
        <v>22</v>
      </c>
      <c r="E722" s="11">
        <v>218</v>
      </c>
      <c r="F722" s="11">
        <v>1.06</v>
      </c>
      <c r="G722">
        <v>9</v>
      </c>
      <c r="Q722" s="14"/>
    </row>
    <row r="723" spans="1:17">
      <c r="A723" s="15">
        <v>41423</v>
      </c>
      <c r="B723" s="3" t="s">
        <v>34</v>
      </c>
      <c r="C723" s="3">
        <v>10</v>
      </c>
      <c r="D723" s="5" t="s">
        <v>22</v>
      </c>
      <c r="E723" s="11">
        <v>278</v>
      </c>
      <c r="F723" s="11">
        <v>1.21</v>
      </c>
      <c r="G723">
        <v>6</v>
      </c>
      <c r="Q723" s="14"/>
    </row>
    <row r="724" spans="1:17">
      <c r="A724" s="15">
        <v>41423</v>
      </c>
      <c r="B724" s="3" t="s">
        <v>34</v>
      </c>
      <c r="C724" s="3">
        <v>10</v>
      </c>
      <c r="D724" s="5" t="s">
        <v>22</v>
      </c>
      <c r="E724" s="11">
        <v>253</v>
      </c>
      <c r="F724" s="11">
        <v>0.81</v>
      </c>
      <c r="G724">
        <v>2</v>
      </c>
      <c r="Q724" s="14"/>
    </row>
    <row r="725" spans="1:17">
      <c r="A725" s="15">
        <v>41423</v>
      </c>
      <c r="B725" s="3" t="s">
        <v>34</v>
      </c>
      <c r="C725" s="3">
        <v>10</v>
      </c>
      <c r="D725" s="5" t="s">
        <v>22</v>
      </c>
      <c r="E725" s="11">
        <v>280</v>
      </c>
      <c r="F725" s="11">
        <v>1.65</v>
      </c>
      <c r="Q725" s="14"/>
    </row>
    <row r="726" spans="1:17">
      <c r="A726" s="15">
        <v>41423</v>
      </c>
      <c r="B726" s="3" t="s">
        <v>34</v>
      </c>
      <c r="C726" s="3">
        <v>10</v>
      </c>
      <c r="D726" s="5" t="s">
        <v>22</v>
      </c>
      <c r="E726" s="11">
        <v>40</v>
      </c>
      <c r="F726" s="11">
        <v>0.55000000000000004</v>
      </c>
      <c r="Q726" s="14"/>
    </row>
    <row r="727" spans="1:17">
      <c r="A727" s="15">
        <v>41423</v>
      </c>
      <c r="B727" s="3" t="s">
        <v>34</v>
      </c>
      <c r="C727" s="3">
        <v>10</v>
      </c>
      <c r="D727" s="5" t="s">
        <v>22</v>
      </c>
      <c r="E727" s="11">
        <v>300</v>
      </c>
      <c r="F727" s="11">
        <v>1.9</v>
      </c>
      <c r="G727">
        <v>22</v>
      </c>
      <c r="Q727" s="14"/>
    </row>
    <row r="728" spans="1:17">
      <c r="A728" s="15">
        <v>41423</v>
      </c>
      <c r="B728" s="3" t="s">
        <v>34</v>
      </c>
      <c r="C728" s="3">
        <v>10</v>
      </c>
      <c r="D728" s="5" t="s">
        <v>22</v>
      </c>
      <c r="E728" s="11">
        <v>208</v>
      </c>
      <c r="F728" s="11">
        <v>1.37</v>
      </c>
      <c r="Q728" s="14"/>
    </row>
    <row r="729" spans="1:17">
      <c r="A729" s="15">
        <v>41423</v>
      </c>
      <c r="B729" s="3" t="s">
        <v>34</v>
      </c>
      <c r="C729" s="3">
        <v>10</v>
      </c>
      <c r="D729" s="5" t="s">
        <v>22</v>
      </c>
      <c r="E729" s="11">
        <v>250</v>
      </c>
      <c r="F729" s="11">
        <v>1.24</v>
      </c>
      <c r="Q729" s="14"/>
    </row>
    <row r="730" spans="1:17">
      <c r="A730" s="15">
        <v>41423</v>
      </c>
      <c r="B730" s="3" t="s">
        <v>34</v>
      </c>
      <c r="C730" s="3">
        <v>10</v>
      </c>
      <c r="D730" s="5" t="s">
        <v>22</v>
      </c>
      <c r="E730" s="11">
        <v>312</v>
      </c>
      <c r="F730" s="11">
        <v>1.67</v>
      </c>
      <c r="Q730" s="14"/>
    </row>
    <row r="731" spans="1:17">
      <c r="A731" s="15">
        <v>41423</v>
      </c>
      <c r="B731" s="3" t="s">
        <v>34</v>
      </c>
      <c r="C731" s="3">
        <v>10</v>
      </c>
      <c r="D731" s="5" t="s">
        <v>22</v>
      </c>
      <c r="E731" s="11">
        <v>280</v>
      </c>
      <c r="F731" s="11">
        <v>1.45</v>
      </c>
      <c r="G731">
        <v>9</v>
      </c>
      <c r="Q731" s="14"/>
    </row>
    <row r="732" spans="1:17">
      <c r="A732" s="15">
        <v>41423</v>
      </c>
      <c r="B732" s="3" t="s">
        <v>34</v>
      </c>
      <c r="C732" s="3">
        <v>10</v>
      </c>
      <c r="D732" s="5" t="s">
        <v>22</v>
      </c>
      <c r="E732" s="11">
        <v>208</v>
      </c>
      <c r="F732" s="11">
        <v>0.8</v>
      </c>
      <c r="G732">
        <v>2</v>
      </c>
      <c r="Q732" s="14"/>
    </row>
    <row r="733" spans="1:17">
      <c r="A733" s="15">
        <v>41423</v>
      </c>
      <c r="B733" s="3" t="s">
        <v>34</v>
      </c>
      <c r="C733" s="3">
        <v>10</v>
      </c>
      <c r="D733" s="5" t="s">
        <v>19</v>
      </c>
      <c r="F733" s="11">
        <v>0.62</v>
      </c>
      <c r="J733">
        <f>94+97+112</f>
        <v>303</v>
      </c>
      <c r="K733">
        <v>3</v>
      </c>
      <c r="L733">
        <v>112</v>
      </c>
      <c r="Q733" s="14"/>
    </row>
    <row r="734" spans="1:17">
      <c r="A734" s="15">
        <v>41423</v>
      </c>
      <c r="B734" s="3" t="s">
        <v>34</v>
      </c>
      <c r="C734" s="3">
        <v>10</v>
      </c>
      <c r="D734" s="5" t="s">
        <v>22</v>
      </c>
      <c r="E734" s="11">
        <v>210</v>
      </c>
      <c r="F734" s="11">
        <v>1.17</v>
      </c>
      <c r="G734">
        <v>12</v>
      </c>
      <c r="Q734" s="14"/>
    </row>
    <row r="735" spans="1:17">
      <c r="A735" s="15">
        <v>41423</v>
      </c>
      <c r="B735" s="3" t="s">
        <v>34</v>
      </c>
      <c r="C735" s="3">
        <v>10</v>
      </c>
      <c r="D735" s="5" t="s">
        <v>22</v>
      </c>
      <c r="E735" s="11">
        <v>270</v>
      </c>
      <c r="F735" s="11">
        <v>1.55</v>
      </c>
      <c r="Q735" s="14"/>
    </row>
    <row r="736" spans="1:17">
      <c r="A736" s="15">
        <v>41423</v>
      </c>
      <c r="B736" s="3" t="s">
        <v>34</v>
      </c>
      <c r="C736" s="3">
        <v>10</v>
      </c>
      <c r="D736" s="5" t="s">
        <v>22</v>
      </c>
      <c r="E736" s="11">
        <v>157</v>
      </c>
      <c r="F736" s="11">
        <v>0.72</v>
      </c>
      <c r="Q736" s="14"/>
    </row>
    <row r="737" spans="1:17">
      <c r="A737" s="15">
        <v>41423</v>
      </c>
      <c r="B737" s="3" t="s">
        <v>34</v>
      </c>
      <c r="C737" s="3">
        <v>10</v>
      </c>
      <c r="D737" s="5" t="s">
        <v>20</v>
      </c>
      <c r="E737" s="11">
        <v>247</v>
      </c>
      <c r="F737" s="11">
        <v>0.95</v>
      </c>
      <c r="G737">
        <v>6</v>
      </c>
      <c r="Q737" s="14"/>
    </row>
    <row r="738" spans="1:17">
      <c r="A738" s="15">
        <v>41423</v>
      </c>
      <c r="B738" s="3" t="s">
        <v>34</v>
      </c>
      <c r="C738" s="3">
        <v>10</v>
      </c>
      <c r="D738" s="5" t="s">
        <v>22</v>
      </c>
      <c r="E738" s="11">
        <v>69</v>
      </c>
      <c r="F738" s="11">
        <v>0.64</v>
      </c>
      <c r="Q738" s="14"/>
    </row>
    <row r="739" spans="1:17">
      <c r="A739" s="15">
        <v>41423</v>
      </c>
      <c r="B739" s="3" t="s">
        <v>34</v>
      </c>
      <c r="C739" s="3">
        <v>10</v>
      </c>
      <c r="D739" s="5" t="s">
        <v>22</v>
      </c>
      <c r="E739" s="11">
        <v>150</v>
      </c>
      <c r="F739" s="11">
        <v>0.88</v>
      </c>
      <c r="G739">
        <v>5</v>
      </c>
      <c r="Q739" s="14"/>
    </row>
    <row r="740" spans="1:17">
      <c r="A740" s="15">
        <v>41423</v>
      </c>
      <c r="B740" s="3" t="s">
        <v>34</v>
      </c>
      <c r="C740" s="3">
        <v>10</v>
      </c>
      <c r="D740" s="5" t="s">
        <v>22</v>
      </c>
      <c r="E740" s="11">
        <v>176</v>
      </c>
      <c r="F740" s="11">
        <v>0.74</v>
      </c>
      <c r="Q740" s="14"/>
    </row>
    <row r="741" spans="1:17">
      <c r="A741" s="15">
        <v>41423</v>
      </c>
      <c r="B741" s="3" t="s">
        <v>34</v>
      </c>
      <c r="C741" s="3">
        <v>10</v>
      </c>
      <c r="D741" s="5" t="s">
        <v>22</v>
      </c>
      <c r="E741" s="11">
        <v>224</v>
      </c>
      <c r="F741" s="11">
        <v>0.91</v>
      </c>
      <c r="Q741" s="14"/>
    </row>
    <row r="742" spans="1:17">
      <c r="A742" s="15">
        <v>41423</v>
      </c>
      <c r="B742" s="3" t="s">
        <v>34</v>
      </c>
      <c r="C742" s="3">
        <v>10</v>
      </c>
      <c r="D742" s="6" t="s">
        <v>22</v>
      </c>
      <c r="E742" s="11">
        <v>303</v>
      </c>
      <c r="F742" s="11">
        <v>1.7</v>
      </c>
      <c r="G742">
        <v>15</v>
      </c>
      <c r="Q742" s="14"/>
    </row>
    <row r="743" spans="1:17">
      <c r="A743" s="15">
        <v>41423</v>
      </c>
      <c r="B743" s="3" t="s">
        <v>34</v>
      </c>
      <c r="C743" s="3">
        <v>10</v>
      </c>
      <c r="D743" s="6" t="s">
        <v>22</v>
      </c>
      <c r="E743" s="11">
        <v>202</v>
      </c>
      <c r="F743" s="11">
        <v>1.17</v>
      </c>
      <c r="Q743" s="14"/>
    </row>
    <row r="744" spans="1:17">
      <c r="A744" s="15">
        <v>41423</v>
      </c>
      <c r="B744" s="3" t="s">
        <v>34</v>
      </c>
      <c r="C744" s="3">
        <v>10</v>
      </c>
      <c r="D744" s="6" t="s">
        <v>22</v>
      </c>
      <c r="E744" s="11">
        <v>214</v>
      </c>
      <c r="F744" s="11">
        <v>0.76</v>
      </c>
      <c r="Q744" s="14"/>
    </row>
    <row r="745" spans="1:17">
      <c r="A745" s="15">
        <v>41423</v>
      </c>
      <c r="B745" s="3" t="s">
        <v>34</v>
      </c>
      <c r="C745" s="3">
        <v>10</v>
      </c>
      <c r="D745" s="6" t="s">
        <v>22</v>
      </c>
      <c r="E745" s="11">
        <v>200</v>
      </c>
      <c r="F745" s="11">
        <v>1</v>
      </c>
      <c r="G745">
        <v>16</v>
      </c>
      <c r="Q745" s="14"/>
    </row>
    <row r="746" spans="1:17">
      <c r="A746" s="15">
        <v>41423</v>
      </c>
      <c r="B746" s="3" t="s">
        <v>34</v>
      </c>
      <c r="C746" s="3">
        <v>10</v>
      </c>
      <c r="D746" s="6" t="s">
        <v>22</v>
      </c>
      <c r="E746" s="11">
        <v>154</v>
      </c>
      <c r="F746" s="11">
        <v>0.69</v>
      </c>
      <c r="Q746" s="14"/>
    </row>
    <row r="747" spans="1:17">
      <c r="A747" s="15">
        <v>41423</v>
      </c>
      <c r="B747" s="3" t="s">
        <v>34</v>
      </c>
      <c r="C747" s="3">
        <v>10</v>
      </c>
      <c r="D747" s="6" t="s">
        <v>22</v>
      </c>
      <c r="E747" s="11">
        <v>183</v>
      </c>
      <c r="F747" s="11">
        <v>0.65</v>
      </c>
      <c r="Q747" s="14"/>
    </row>
    <row r="748" spans="1:17">
      <c r="A748" s="15">
        <v>41423</v>
      </c>
      <c r="B748" s="3" t="s">
        <v>34</v>
      </c>
      <c r="C748" s="3">
        <v>10</v>
      </c>
      <c r="D748" s="6" t="s">
        <v>22</v>
      </c>
      <c r="E748" s="11">
        <v>270</v>
      </c>
      <c r="F748" s="11">
        <v>1.38</v>
      </c>
      <c r="G748">
        <v>7</v>
      </c>
      <c r="Q748" s="14"/>
    </row>
    <row r="749" spans="1:17">
      <c r="A749" s="15">
        <v>41408</v>
      </c>
      <c r="B749" s="3" t="s">
        <v>35</v>
      </c>
      <c r="C749" s="3">
        <v>6</v>
      </c>
      <c r="D749" s="6" t="s">
        <v>22</v>
      </c>
      <c r="E749" s="11">
        <v>289</v>
      </c>
      <c r="F749" s="11">
        <v>2.44</v>
      </c>
      <c r="G749">
        <v>15</v>
      </c>
      <c r="Q749" s="14"/>
    </row>
    <row r="750" spans="1:17">
      <c r="A750" s="15">
        <v>41408</v>
      </c>
      <c r="B750" s="3" t="s">
        <v>35</v>
      </c>
      <c r="C750" s="3">
        <v>6</v>
      </c>
      <c r="D750" s="6" t="s">
        <v>22</v>
      </c>
      <c r="E750" s="11">
        <v>183</v>
      </c>
      <c r="F750" s="11">
        <v>1.05</v>
      </c>
      <c r="Q750" s="14"/>
    </row>
    <row r="751" spans="1:17">
      <c r="A751" s="15">
        <v>41408</v>
      </c>
      <c r="B751" s="3" t="s">
        <v>35</v>
      </c>
      <c r="C751" s="3">
        <v>6</v>
      </c>
      <c r="D751" s="6" t="s">
        <v>22</v>
      </c>
      <c r="E751" s="11">
        <v>256</v>
      </c>
      <c r="F751" s="11">
        <v>1.8</v>
      </c>
      <c r="G751">
        <v>41</v>
      </c>
      <c r="Q751" s="14"/>
    </row>
    <row r="752" spans="1:17">
      <c r="A752" s="15">
        <v>41408</v>
      </c>
      <c r="B752" s="3" t="s">
        <v>35</v>
      </c>
      <c r="C752" s="3">
        <v>7</v>
      </c>
      <c r="D752" s="6" t="s">
        <v>20</v>
      </c>
      <c r="E752" s="11">
        <v>182</v>
      </c>
      <c r="F752" s="11">
        <v>1.39</v>
      </c>
      <c r="G752">
        <v>3</v>
      </c>
      <c r="Q752" s="14"/>
    </row>
    <row r="753" spans="1:17">
      <c r="A753" s="15">
        <v>41408</v>
      </c>
      <c r="B753" s="3" t="s">
        <v>35</v>
      </c>
      <c r="C753" s="3">
        <v>7</v>
      </c>
      <c r="D753" s="6" t="s">
        <v>22</v>
      </c>
      <c r="E753" s="11">
        <v>190</v>
      </c>
      <c r="F753" s="11">
        <v>0.85</v>
      </c>
      <c r="Q753" s="14"/>
    </row>
    <row r="754" spans="1:17">
      <c r="A754" s="15">
        <v>41408</v>
      </c>
      <c r="B754" s="3" t="s">
        <v>35</v>
      </c>
      <c r="C754" s="3">
        <v>7</v>
      </c>
      <c r="D754" s="6" t="s">
        <v>22</v>
      </c>
      <c r="E754" s="11">
        <v>186</v>
      </c>
      <c r="F754" s="11">
        <v>0.8</v>
      </c>
      <c r="G754">
        <v>7</v>
      </c>
      <c r="Q754" s="14"/>
    </row>
    <row r="755" spans="1:17">
      <c r="A755" s="15">
        <v>41408</v>
      </c>
      <c r="B755" s="3" t="s">
        <v>35</v>
      </c>
      <c r="C755" s="3">
        <v>7</v>
      </c>
      <c r="D755" s="5" t="s">
        <v>22</v>
      </c>
      <c r="E755" s="11">
        <v>136</v>
      </c>
      <c r="F755" s="11">
        <v>1.1299999999999999</v>
      </c>
      <c r="G755">
        <v>13</v>
      </c>
      <c r="Q755" s="14"/>
    </row>
    <row r="756" spans="1:17">
      <c r="A756" s="15">
        <v>41408</v>
      </c>
      <c r="B756" s="3" t="s">
        <v>35</v>
      </c>
      <c r="C756" s="3">
        <v>7</v>
      </c>
      <c r="D756" s="5" t="s">
        <v>22</v>
      </c>
      <c r="E756" s="11">
        <v>91</v>
      </c>
      <c r="F756" s="11">
        <v>0.77</v>
      </c>
      <c r="G756">
        <v>3</v>
      </c>
      <c r="Q756" s="14"/>
    </row>
    <row r="757" spans="1:17">
      <c r="A757" s="15">
        <v>41408</v>
      </c>
      <c r="B757" s="3" t="s">
        <v>35</v>
      </c>
      <c r="C757" s="3">
        <v>7</v>
      </c>
      <c r="D757" s="5" t="s">
        <v>22</v>
      </c>
      <c r="E757" s="11">
        <v>211</v>
      </c>
      <c r="F757" s="11">
        <v>1.28</v>
      </c>
      <c r="Q757" s="14"/>
    </row>
    <row r="758" spans="1:17">
      <c r="A758" s="15">
        <v>41408</v>
      </c>
      <c r="B758" s="3" t="s">
        <v>35</v>
      </c>
      <c r="C758" s="3">
        <v>7</v>
      </c>
      <c r="D758" s="5" t="s">
        <v>20</v>
      </c>
      <c r="E758" s="11">
        <v>84</v>
      </c>
      <c r="F758" s="11">
        <v>0.72</v>
      </c>
      <c r="G758">
        <v>15</v>
      </c>
      <c r="Q758" s="14"/>
    </row>
    <row r="759" spans="1:17">
      <c r="A759" s="15">
        <v>41408</v>
      </c>
      <c r="B759" s="3" t="s">
        <v>35</v>
      </c>
      <c r="C759" s="3">
        <v>7</v>
      </c>
      <c r="D759" s="6" t="s">
        <v>22</v>
      </c>
      <c r="E759" s="11">
        <v>196</v>
      </c>
      <c r="F759" s="11">
        <v>1.41</v>
      </c>
      <c r="Q759" s="14"/>
    </row>
    <row r="760" spans="1:17">
      <c r="A760" s="15">
        <v>41408</v>
      </c>
      <c r="B760" s="3" t="s">
        <v>35</v>
      </c>
      <c r="C760" s="3">
        <v>7</v>
      </c>
      <c r="D760" s="6" t="s">
        <v>22</v>
      </c>
      <c r="E760" s="11">
        <v>177</v>
      </c>
      <c r="F760" s="11">
        <v>1.26</v>
      </c>
      <c r="Q760" s="14"/>
    </row>
    <row r="761" spans="1:17">
      <c r="A761" s="15">
        <v>41408</v>
      </c>
      <c r="B761" s="3" t="s">
        <v>35</v>
      </c>
      <c r="C761" s="3">
        <v>7</v>
      </c>
      <c r="D761" s="6" t="s">
        <v>22</v>
      </c>
      <c r="E761" s="11">
        <v>233</v>
      </c>
      <c r="F761" s="11">
        <v>1.49</v>
      </c>
      <c r="G761">
        <v>16</v>
      </c>
      <c r="Q761" s="14"/>
    </row>
    <row r="762" spans="1:17">
      <c r="A762" s="15">
        <v>41408</v>
      </c>
      <c r="B762" s="3" t="s">
        <v>35</v>
      </c>
      <c r="C762" s="3">
        <v>7</v>
      </c>
      <c r="D762" s="6" t="s">
        <v>22</v>
      </c>
      <c r="E762" s="11">
        <v>69</v>
      </c>
      <c r="F762" s="11">
        <v>0.64</v>
      </c>
      <c r="G762">
        <v>7</v>
      </c>
      <c r="Q762" s="14"/>
    </row>
    <row r="763" spans="1:17">
      <c r="A763" s="15">
        <v>41408</v>
      </c>
      <c r="B763" s="3" t="s">
        <v>35</v>
      </c>
      <c r="C763" s="3">
        <v>7</v>
      </c>
      <c r="D763" s="6" t="s">
        <v>22</v>
      </c>
      <c r="E763" s="11">
        <v>222</v>
      </c>
      <c r="F763" s="11">
        <v>1.1299999999999999</v>
      </c>
      <c r="Q763" s="14"/>
    </row>
    <row r="764" spans="1:17">
      <c r="A764" s="15">
        <v>41408</v>
      </c>
      <c r="B764" s="3" t="s">
        <v>35</v>
      </c>
      <c r="C764" s="3">
        <v>7</v>
      </c>
      <c r="D764" s="6" t="s">
        <v>22</v>
      </c>
      <c r="E764" s="11">
        <v>134</v>
      </c>
      <c r="F764" s="11">
        <v>0.72</v>
      </c>
      <c r="Q764" s="14"/>
    </row>
    <row r="765" spans="1:17">
      <c r="A765" s="15">
        <v>41408</v>
      </c>
      <c r="B765" s="3" t="s">
        <v>35</v>
      </c>
      <c r="C765" s="3">
        <v>7</v>
      </c>
      <c r="D765" s="6" t="s">
        <v>22</v>
      </c>
      <c r="E765" s="11">
        <v>265</v>
      </c>
      <c r="F765" s="11">
        <v>1.33</v>
      </c>
      <c r="G765">
        <v>8</v>
      </c>
      <c r="Q765" s="14"/>
    </row>
    <row r="766" spans="1:17">
      <c r="A766" s="15">
        <v>41408</v>
      </c>
      <c r="B766" s="3" t="s">
        <v>35</v>
      </c>
      <c r="C766" s="3">
        <v>7</v>
      </c>
      <c r="D766" s="6" t="s">
        <v>22</v>
      </c>
      <c r="E766" s="11">
        <v>285</v>
      </c>
      <c r="F766" s="11">
        <v>1.3</v>
      </c>
      <c r="Q766" s="14"/>
    </row>
    <row r="767" spans="1:17">
      <c r="A767" s="15">
        <v>41408</v>
      </c>
      <c r="B767" s="3" t="s">
        <v>35</v>
      </c>
      <c r="C767" s="3">
        <v>7</v>
      </c>
      <c r="D767" s="6" t="s">
        <v>22</v>
      </c>
      <c r="E767" s="11">
        <v>258</v>
      </c>
      <c r="F767" s="11">
        <v>1.48</v>
      </c>
      <c r="G767">
        <v>28</v>
      </c>
      <c r="Q767" s="14"/>
    </row>
    <row r="768" spans="1:17">
      <c r="A768" s="15">
        <v>41408</v>
      </c>
      <c r="B768" s="3" t="s">
        <v>35</v>
      </c>
      <c r="C768" s="3">
        <v>7</v>
      </c>
      <c r="D768" s="6" t="s">
        <v>22</v>
      </c>
      <c r="E768" s="11">
        <v>234</v>
      </c>
      <c r="F768" s="11">
        <v>1.78</v>
      </c>
      <c r="G768">
        <v>25</v>
      </c>
      <c r="Q768" s="14"/>
    </row>
    <row r="769" spans="1:17">
      <c r="A769" s="15">
        <v>41408</v>
      </c>
      <c r="B769" s="3" t="s">
        <v>35</v>
      </c>
      <c r="C769" s="3">
        <v>7</v>
      </c>
      <c r="D769" s="6" t="s">
        <v>22</v>
      </c>
      <c r="E769" s="11">
        <v>285</v>
      </c>
      <c r="F769" s="11">
        <v>1.99</v>
      </c>
      <c r="G769">
        <v>16</v>
      </c>
      <c r="Q769" s="14"/>
    </row>
    <row r="770" spans="1:17">
      <c r="A770" s="15">
        <v>41408</v>
      </c>
      <c r="B770" s="3" t="s">
        <v>35</v>
      </c>
      <c r="C770" s="3">
        <v>7</v>
      </c>
      <c r="D770" s="6" t="s">
        <v>22</v>
      </c>
      <c r="E770" s="11">
        <v>237</v>
      </c>
      <c r="F770" s="11">
        <v>1.1599999999999999</v>
      </c>
      <c r="G770">
        <v>3</v>
      </c>
      <c r="Q770" s="14"/>
    </row>
    <row r="771" spans="1:17">
      <c r="A771" s="15">
        <v>41408</v>
      </c>
      <c r="B771" s="3" t="s">
        <v>35</v>
      </c>
      <c r="C771" s="3">
        <v>7</v>
      </c>
      <c r="D771" s="6" t="s">
        <v>22</v>
      </c>
      <c r="E771" s="11">
        <v>131</v>
      </c>
      <c r="F771" s="11">
        <v>0.83</v>
      </c>
      <c r="Q771" s="14"/>
    </row>
    <row r="772" spans="1:17">
      <c r="A772" s="15">
        <v>41408</v>
      </c>
      <c r="B772" s="3" t="s">
        <v>35</v>
      </c>
      <c r="C772" s="3">
        <v>10</v>
      </c>
      <c r="D772" s="6" t="s">
        <v>20</v>
      </c>
      <c r="E772" s="11">
        <v>121</v>
      </c>
      <c r="F772" s="11">
        <v>0.91</v>
      </c>
      <c r="Q772" s="14"/>
    </row>
    <row r="773" spans="1:17">
      <c r="A773" s="15">
        <v>41408</v>
      </c>
      <c r="B773" s="3" t="s">
        <v>35</v>
      </c>
      <c r="C773" s="3">
        <v>10</v>
      </c>
      <c r="D773" s="6" t="s">
        <v>20</v>
      </c>
      <c r="E773" s="11">
        <v>153</v>
      </c>
      <c r="F773" s="11">
        <v>0.7</v>
      </c>
      <c r="G773">
        <v>1</v>
      </c>
      <c r="Q773" s="14"/>
    </row>
    <row r="774" spans="1:17">
      <c r="A774" s="15">
        <v>41408</v>
      </c>
      <c r="B774" s="3" t="s">
        <v>35</v>
      </c>
      <c r="C774" s="3">
        <v>10</v>
      </c>
      <c r="D774" s="5" t="s">
        <v>20</v>
      </c>
      <c r="E774" s="11">
        <v>159</v>
      </c>
      <c r="F774" s="11">
        <v>0.75</v>
      </c>
      <c r="G774">
        <v>4</v>
      </c>
      <c r="Q774" s="14"/>
    </row>
    <row r="775" spans="1:17">
      <c r="A775" s="15">
        <v>41408</v>
      </c>
      <c r="B775" s="3" t="s">
        <v>35</v>
      </c>
      <c r="C775" s="3">
        <v>10</v>
      </c>
      <c r="D775" s="6" t="s">
        <v>20</v>
      </c>
      <c r="E775" s="11">
        <v>141</v>
      </c>
      <c r="F775" s="11">
        <v>0.82</v>
      </c>
      <c r="Q775" s="14"/>
    </row>
    <row r="776" spans="1:17">
      <c r="A776" s="15">
        <v>41408</v>
      </c>
      <c r="B776" s="3" t="s">
        <v>35</v>
      </c>
      <c r="C776" s="3">
        <v>10</v>
      </c>
      <c r="D776" s="6" t="s">
        <v>22</v>
      </c>
      <c r="E776" s="11">
        <v>95</v>
      </c>
      <c r="F776" s="11">
        <v>0.68</v>
      </c>
      <c r="G776">
        <v>1</v>
      </c>
      <c r="Q776" s="14"/>
    </row>
    <row r="777" spans="1:17">
      <c r="A777" s="15">
        <v>41408</v>
      </c>
      <c r="B777" s="3" t="s">
        <v>35</v>
      </c>
      <c r="C777" s="3">
        <v>10</v>
      </c>
      <c r="D777" s="6" t="s">
        <v>20</v>
      </c>
      <c r="E777" s="11">
        <v>178</v>
      </c>
      <c r="F777" s="11">
        <v>1.08</v>
      </c>
      <c r="G777">
        <v>12</v>
      </c>
      <c r="Q777" s="14"/>
    </row>
    <row r="778" spans="1:17">
      <c r="A778" s="15">
        <v>41408</v>
      </c>
      <c r="B778" s="3" t="s">
        <v>35</v>
      </c>
      <c r="C778" s="3">
        <v>10</v>
      </c>
      <c r="D778" s="6" t="s">
        <v>22</v>
      </c>
      <c r="E778" s="11">
        <v>210</v>
      </c>
      <c r="F778" s="11">
        <v>1.1000000000000001</v>
      </c>
      <c r="G778">
        <v>6</v>
      </c>
      <c r="Q778" s="14"/>
    </row>
    <row r="779" spans="1:17">
      <c r="A779" s="15">
        <v>41408</v>
      </c>
      <c r="B779" s="3" t="s">
        <v>35</v>
      </c>
      <c r="C779" s="3">
        <v>10</v>
      </c>
      <c r="D779" s="6" t="s">
        <v>20</v>
      </c>
      <c r="E779" s="11">
        <v>242</v>
      </c>
      <c r="F779" s="11">
        <v>1.73</v>
      </c>
      <c r="G779">
        <v>18</v>
      </c>
      <c r="Q779" s="14"/>
    </row>
    <row r="780" spans="1:17">
      <c r="A780" s="15">
        <v>41408</v>
      </c>
      <c r="B780" s="3" t="s">
        <v>35</v>
      </c>
      <c r="C780" s="3">
        <v>10</v>
      </c>
      <c r="D780" s="6" t="s">
        <v>22</v>
      </c>
      <c r="E780" s="11">
        <v>196</v>
      </c>
      <c r="F780" s="11">
        <v>1.1499999999999999</v>
      </c>
      <c r="G780">
        <v>5</v>
      </c>
      <c r="Q780" s="14"/>
    </row>
    <row r="781" spans="1:17">
      <c r="A781" s="15">
        <v>41408</v>
      </c>
      <c r="B781" s="3" t="s">
        <v>35</v>
      </c>
      <c r="C781" s="3">
        <v>10</v>
      </c>
      <c r="D781" s="6" t="s">
        <v>20</v>
      </c>
      <c r="E781" s="11">
        <v>83</v>
      </c>
      <c r="F781" s="11">
        <v>1.1599999999999999</v>
      </c>
      <c r="Q781" s="14"/>
    </row>
    <row r="782" spans="1:17">
      <c r="A782" s="15">
        <v>41408</v>
      </c>
      <c r="B782" s="3" t="s">
        <v>35</v>
      </c>
      <c r="C782" s="3">
        <v>10</v>
      </c>
      <c r="D782" s="6" t="s">
        <v>22</v>
      </c>
      <c r="E782" s="11">
        <v>252</v>
      </c>
      <c r="F782" s="11">
        <v>1.8</v>
      </c>
      <c r="G782">
        <v>5</v>
      </c>
      <c r="Q782" s="14"/>
    </row>
    <row r="783" spans="1:17">
      <c r="A783" s="15">
        <v>41408</v>
      </c>
      <c r="B783" s="3" t="s">
        <v>35</v>
      </c>
      <c r="C783" s="3">
        <v>10</v>
      </c>
      <c r="D783" s="6" t="s">
        <v>20</v>
      </c>
      <c r="E783" s="11">
        <v>196</v>
      </c>
      <c r="F783" s="11">
        <v>1.61</v>
      </c>
      <c r="Q783" s="14"/>
    </row>
    <row r="784" spans="1:17">
      <c r="A784" s="15">
        <v>41408</v>
      </c>
      <c r="B784" s="3" t="s">
        <v>35</v>
      </c>
      <c r="C784" s="3">
        <v>10</v>
      </c>
      <c r="D784" s="5" t="s">
        <v>20</v>
      </c>
      <c r="E784" s="11">
        <v>101</v>
      </c>
      <c r="F784" s="11">
        <v>0.72</v>
      </c>
      <c r="Q784" s="14"/>
    </row>
    <row r="785" spans="1:17">
      <c r="A785" s="15">
        <v>41408</v>
      </c>
      <c r="B785" s="3" t="s">
        <v>35</v>
      </c>
      <c r="C785" s="3">
        <v>10</v>
      </c>
      <c r="D785" s="6" t="s">
        <v>19</v>
      </c>
      <c r="F785" s="11">
        <v>2.91</v>
      </c>
      <c r="J785">
        <f>201+176+194+204+220</f>
        <v>995</v>
      </c>
      <c r="K785">
        <v>5</v>
      </c>
      <c r="L785">
        <v>220</v>
      </c>
      <c r="Q785" s="14"/>
    </row>
    <row r="786" spans="1:17">
      <c r="A786" s="15">
        <v>41408</v>
      </c>
      <c r="B786" s="3" t="s">
        <v>35</v>
      </c>
      <c r="C786" s="3">
        <v>10</v>
      </c>
      <c r="D786" s="6" t="s">
        <v>22</v>
      </c>
      <c r="E786" s="11">
        <v>187</v>
      </c>
      <c r="F786" s="11">
        <v>1.5</v>
      </c>
      <c r="Q786" s="14"/>
    </row>
    <row r="787" spans="1:17">
      <c r="A787" s="15">
        <v>41408</v>
      </c>
      <c r="B787" s="3" t="s">
        <v>35</v>
      </c>
      <c r="C787" s="3">
        <v>10</v>
      </c>
      <c r="D787" s="6" t="s">
        <v>20</v>
      </c>
      <c r="E787" s="11">
        <v>212</v>
      </c>
      <c r="F787" s="11">
        <v>1.06</v>
      </c>
      <c r="G787">
        <v>15</v>
      </c>
      <c r="Q787" s="14"/>
    </row>
    <row r="788" spans="1:17">
      <c r="A788" s="15">
        <v>41408</v>
      </c>
      <c r="B788" s="3" t="s">
        <v>35</v>
      </c>
      <c r="C788" s="3">
        <v>10</v>
      </c>
      <c r="D788" s="6" t="s">
        <v>22</v>
      </c>
      <c r="E788" s="11">
        <v>92</v>
      </c>
      <c r="F788" s="11">
        <v>0.62</v>
      </c>
      <c r="G788">
        <v>3</v>
      </c>
      <c r="Q788" s="14"/>
    </row>
    <row r="789" spans="1:17">
      <c r="A789" s="15">
        <v>41408</v>
      </c>
      <c r="B789" s="3" t="s">
        <v>35</v>
      </c>
      <c r="C789" s="3">
        <v>10</v>
      </c>
      <c r="D789" s="6" t="s">
        <v>22</v>
      </c>
      <c r="E789" s="11">
        <v>182</v>
      </c>
      <c r="F789" s="11">
        <v>0.95</v>
      </c>
      <c r="G789">
        <v>6</v>
      </c>
      <c r="Q789" s="14"/>
    </row>
    <row r="790" spans="1:17">
      <c r="A790" s="15">
        <v>41408</v>
      </c>
      <c r="B790" s="3" t="s">
        <v>35</v>
      </c>
      <c r="C790" s="3">
        <v>10</v>
      </c>
      <c r="D790" s="5" t="s">
        <v>20</v>
      </c>
      <c r="E790" s="11">
        <v>242</v>
      </c>
      <c r="F790" s="11">
        <v>1.06</v>
      </c>
      <c r="Q790" s="14"/>
    </row>
    <row r="791" spans="1:17">
      <c r="A791" s="15">
        <v>41408</v>
      </c>
      <c r="B791" s="3" t="s">
        <v>35</v>
      </c>
      <c r="C791" s="3">
        <v>10</v>
      </c>
      <c r="D791" s="6" t="s">
        <v>19</v>
      </c>
      <c r="E791" s="11">
        <v>321</v>
      </c>
      <c r="F791" s="11">
        <v>1.3</v>
      </c>
      <c r="J791">
        <f>85+118+130+167+161</f>
        <v>661</v>
      </c>
      <c r="K791">
        <v>5</v>
      </c>
      <c r="L791">
        <v>167</v>
      </c>
      <c r="Q791" s="14"/>
    </row>
    <row r="792" spans="1:17">
      <c r="A792" s="15">
        <v>41408</v>
      </c>
      <c r="B792" s="3" t="s">
        <v>35</v>
      </c>
      <c r="C792" s="3">
        <v>10</v>
      </c>
      <c r="D792" s="6" t="s">
        <v>22</v>
      </c>
      <c r="E792" s="11">
        <v>60</v>
      </c>
      <c r="F792" s="11">
        <v>1.0900000000000001</v>
      </c>
      <c r="Q792" s="14"/>
    </row>
    <row r="793" spans="1:17">
      <c r="A793" s="15">
        <v>41408</v>
      </c>
      <c r="B793" s="3" t="s">
        <v>35</v>
      </c>
      <c r="C793" s="3">
        <v>10</v>
      </c>
      <c r="D793" s="6" t="s">
        <v>22</v>
      </c>
      <c r="E793" s="11">
        <v>284</v>
      </c>
      <c r="F793" s="11">
        <v>0.56999999999999995</v>
      </c>
      <c r="Q793" s="14"/>
    </row>
    <row r="794" spans="1:17">
      <c r="A794" s="15">
        <v>41408</v>
      </c>
      <c r="B794" s="3" t="s">
        <v>35</v>
      </c>
      <c r="C794" s="3">
        <v>10</v>
      </c>
      <c r="D794" s="5" t="s">
        <v>22</v>
      </c>
      <c r="E794" s="11">
        <v>118</v>
      </c>
      <c r="F794" s="11">
        <v>1.87</v>
      </c>
      <c r="Q794" s="14"/>
    </row>
    <row r="795" spans="1:17">
      <c r="A795" s="15">
        <v>41408</v>
      </c>
      <c r="B795" s="3" t="s">
        <v>35</v>
      </c>
      <c r="C795" s="3">
        <v>10</v>
      </c>
      <c r="D795" s="5" t="s">
        <v>22</v>
      </c>
      <c r="E795" s="11">
        <v>180</v>
      </c>
      <c r="F795" s="11">
        <v>1.1499999999999999</v>
      </c>
      <c r="Q795" s="14"/>
    </row>
    <row r="796" spans="1:17">
      <c r="A796" s="15">
        <v>41408</v>
      </c>
      <c r="B796" s="3" t="s">
        <v>35</v>
      </c>
      <c r="C796" s="3">
        <v>10</v>
      </c>
      <c r="D796" s="5" t="s">
        <v>22</v>
      </c>
      <c r="E796" s="11">
        <v>137</v>
      </c>
      <c r="F796" s="11">
        <v>1.48</v>
      </c>
      <c r="Q796" s="14"/>
    </row>
    <row r="797" spans="1:17">
      <c r="A797" s="15">
        <v>41408</v>
      </c>
      <c r="B797" s="3" t="s">
        <v>35</v>
      </c>
      <c r="C797" s="3">
        <v>10</v>
      </c>
      <c r="D797" s="6" t="s">
        <v>22</v>
      </c>
      <c r="E797" s="11">
        <v>263</v>
      </c>
      <c r="F797" s="11">
        <v>1.39</v>
      </c>
      <c r="Q797" s="14"/>
    </row>
    <row r="798" spans="1:17">
      <c r="A798" s="15">
        <v>41408</v>
      </c>
      <c r="B798" s="3" t="s">
        <v>35</v>
      </c>
      <c r="C798" s="3">
        <v>10</v>
      </c>
      <c r="D798" s="5" t="s">
        <v>22</v>
      </c>
      <c r="E798" s="11">
        <v>59</v>
      </c>
      <c r="F798" s="11">
        <v>1.01</v>
      </c>
      <c r="Q798" s="14"/>
    </row>
    <row r="799" spans="1:17">
      <c r="A799" s="15">
        <v>41408</v>
      </c>
      <c r="B799" s="3" t="s">
        <v>35</v>
      </c>
      <c r="C799" s="3">
        <v>10</v>
      </c>
      <c r="D799" s="5" t="s">
        <v>22</v>
      </c>
      <c r="F799" s="11">
        <v>0.56999999999999995</v>
      </c>
      <c r="Q799" s="14"/>
    </row>
    <row r="800" spans="1:17">
      <c r="A800" s="15">
        <v>41408</v>
      </c>
      <c r="B800" s="3" t="s">
        <v>35</v>
      </c>
      <c r="C800" s="3">
        <v>10</v>
      </c>
      <c r="D800" s="5" t="s">
        <v>20</v>
      </c>
      <c r="E800" s="11">
        <v>298</v>
      </c>
      <c r="F800" s="11">
        <v>1.74</v>
      </c>
      <c r="Q800" s="14"/>
    </row>
    <row r="801" spans="1:17">
      <c r="A801" s="15">
        <v>41408</v>
      </c>
      <c r="B801" s="3" t="s">
        <v>35</v>
      </c>
      <c r="C801" s="3">
        <v>10</v>
      </c>
      <c r="D801" s="5" t="s">
        <v>20</v>
      </c>
      <c r="E801" s="11">
        <v>236</v>
      </c>
      <c r="F801" s="11">
        <v>0.86</v>
      </c>
      <c r="Q801" s="14"/>
    </row>
    <row r="802" spans="1:17">
      <c r="A802" s="15">
        <v>41408</v>
      </c>
      <c r="B802" s="3" t="s">
        <v>35</v>
      </c>
      <c r="C802" s="3">
        <v>10</v>
      </c>
      <c r="D802" s="5" t="s">
        <v>22</v>
      </c>
      <c r="E802" s="11">
        <v>203</v>
      </c>
      <c r="F802" s="11">
        <v>1.04</v>
      </c>
      <c r="Q802" s="14"/>
    </row>
    <row r="803" spans="1:17">
      <c r="A803" s="15">
        <v>41408</v>
      </c>
      <c r="B803" s="3" t="s">
        <v>35</v>
      </c>
      <c r="C803" s="3">
        <v>10</v>
      </c>
      <c r="D803" s="5" t="s">
        <v>19</v>
      </c>
      <c r="F803" s="11">
        <v>1.1499999999999999</v>
      </c>
      <c r="J803">
        <f>123+117+162+177+203+206</f>
        <v>988</v>
      </c>
      <c r="K803">
        <v>6</v>
      </c>
      <c r="L803">
        <v>206</v>
      </c>
      <c r="Q803" s="14"/>
    </row>
    <row r="804" spans="1:17">
      <c r="A804" s="15">
        <v>41408</v>
      </c>
      <c r="B804" s="3" t="s">
        <v>35</v>
      </c>
      <c r="C804" s="3">
        <v>47</v>
      </c>
      <c r="D804" s="6" t="s">
        <v>19</v>
      </c>
      <c r="F804" s="11">
        <v>2.58</v>
      </c>
      <c r="J804">
        <f>280+283+286+301+300+302+307+320+325+334+330</f>
        <v>3368</v>
      </c>
      <c r="K804">
        <v>11</v>
      </c>
      <c r="L804">
        <v>334</v>
      </c>
      <c r="Q804" s="14"/>
    </row>
    <row r="805" spans="1:17">
      <c r="A805" s="15">
        <v>41408</v>
      </c>
      <c r="B805" s="3" t="s">
        <v>35</v>
      </c>
      <c r="C805" s="3">
        <v>47</v>
      </c>
      <c r="D805" s="6" t="s">
        <v>19</v>
      </c>
      <c r="F805" s="11">
        <v>5.5</v>
      </c>
      <c r="J805">
        <f>129+151+211+208+258+286+301+334+342</f>
        <v>2220</v>
      </c>
      <c r="K805">
        <v>9</v>
      </c>
      <c r="L805">
        <v>342</v>
      </c>
      <c r="Q805" s="14"/>
    </row>
    <row r="806" spans="1:17">
      <c r="A806" s="15">
        <v>41408</v>
      </c>
      <c r="B806" s="3" t="s">
        <v>35</v>
      </c>
      <c r="C806" s="3">
        <v>47</v>
      </c>
      <c r="D806" s="5" t="s">
        <v>19</v>
      </c>
      <c r="F806" s="11">
        <v>4.8600000000000003</v>
      </c>
      <c r="J806">
        <f>168+223+248+280+300</f>
        <v>1219</v>
      </c>
      <c r="K806">
        <v>5</v>
      </c>
      <c r="L806">
        <v>300</v>
      </c>
      <c r="Q806" s="14"/>
    </row>
    <row r="807" spans="1:17">
      <c r="A807" s="15">
        <v>41408</v>
      </c>
      <c r="B807" s="3" t="s">
        <v>35</v>
      </c>
      <c r="C807" s="3">
        <v>47</v>
      </c>
      <c r="D807" s="5" t="s">
        <v>19</v>
      </c>
      <c r="F807" s="11">
        <v>4.18</v>
      </c>
      <c r="J807">
        <f>123+135+206+238+288+307+320+329+337</f>
        <v>2283</v>
      </c>
      <c r="K807">
        <v>9</v>
      </c>
      <c r="L807">
        <v>337</v>
      </c>
      <c r="Q807" s="14"/>
    </row>
    <row r="808" spans="1:17">
      <c r="A808" s="15">
        <v>41408</v>
      </c>
      <c r="B808" s="3" t="s">
        <v>35</v>
      </c>
      <c r="C808" s="3">
        <v>47</v>
      </c>
      <c r="D808" s="5" t="s">
        <v>19</v>
      </c>
      <c r="F808" s="11">
        <v>2.8</v>
      </c>
      <c r="J808">
        <f>88+167+196+198+227</f>
        <v>876</v>
      </c>
      <c r="K808">
        <v>5</v>
      </c>
      <c r="L808">
        <v>227</v>
      </c>
      <c r="Q808" s="14"/>
    </row>
    <row r="809" spans="1:17">
      <c r="A809" s="15">
        <v>41408</v>
      </c>
      <c r="B809" s="3" t="s">
        <v>35</v>
      </c>
      <c r="C809" s="3">
        <v>47</v>
      </c>
      <c r="D809" s="5" t="s">
        <v>19</v>
      </c>
      <c r="F809" s="11">
        <v>2.2599999999999998</v>
      </c>
      <c r="J809">
        <f>334+378+381+314+329+344</f>
        <v>2080</v>
      </c>
      <c r="K809">
        <v>6</v>
      </c>
      <c r="L809">
        <v>344</v>
      </c>
      <c r="Q809" s="14"/>
    </row>
    <row r="810" spans="1:17">
      <c r="A810" s="15">
        <v>41408</v>
      </c>
      <c r="B810" s="3" t="s">
        <v>35</v>
      </c>
      <c r="C810" s="3">
        <v>47</v>
      </c>
      <c r="D810" s="5" t="s">
        <v>19</v>
      </c>
      <c r="F810" s="11">
        <v>2.79</v>
      </c>
      <c r="J810">
        <f>152+213+260+285+300+314+341+354</f>
        <v>2219</v>
      </c>
      <c r="K810">
        <v>8</v>
      </c>
      <c r="L810">
        <v>354</v>
      </c>
      <c r="Q810" s="14"/>
    </row>
    <row r="811" spans="1:17">
      <c r="A811" s="15">
        <v>41408</v>
      </c>
      <c r="B811" s="3" t="s">
        <v>35</v>
      </c>
      <c r="C811" s="3">
        <v>47</v>
      </c>
      <c r="D811" s="5" t="s">
        <v>19</v>
      </c>
      <c r="F811" s="11">
        <v>3.95</v>
      </c>
      <c r="J811">
        <f>71</f>
        <v>71</v>
      </c>
      <c r="K811">
        <v>1</v>
      </c>
      <c r="L811">
        <v>71</v>
      </c>
      <c r="Q811" s="14"/>
    </row>
    <row r="812" spans="1:17">
      <c r="A812" s="15">
        <v>41408</v>
      </c>
      <c r="B812" s="3" t="s">
        <v>35</v>
      </c>
      <c r="C812" s="3">
        <v>47</v>
      </c>
      <c r="D812" s="5" t="s">
        <v>19</v>
      </c>
      <c r="F812" s="11">
        <v>1.75</v>
      </c>
      <c r="J812">
        <f>42+61+77</f>
        <v>180</v>
      </c>
      <c r="K812">
        <v>3</v>
      </c>
      <c r="L812">
        <v>77</v>
      </c>
      <c r="Q812" s="14"/>
    </row>
    <row r="813" spans="1:17">
      <c r="A813" s="15">
        <v>41408</v>
      </c>
      <c r="B813" s="3" t="s">
        <v>35</v>
      </c>
      <c r="C813" s="3">
        <v>47</v>
      </c>
      <c r="D813" s="5" t="s">
        <v>19</v>
      </c>
      <c r="F813" s="11">
        <v>7.24</v>
      </c>
      <c r="J813">
        <f>115+264+274+310+341+373+275+223+298+321+354+353+374</f>
        <v>3875</v>
      </c>
      <c r="K813">
        <v>13</v>
      </c>
      <c r="L813">
        <v>374</v>
      </c>
      <c r="Q813" s="14"/>
    </row>
    <row r="814" spans="1:17">
      <c r="A814" s="15">
        <v>41408</v>
      </c>
      <c r="B814" s="3" t="s">
        <v>35</v>
      </c>
      <c r="C814" s="3">
        <v>53</v>
      </c>
      <c r="D814" s="5" t="s">
        <v>19</v>
      </c>
      <c r="F814" s="11">
        <v>2.25</v>
      </c>
      <c r="J814">
        <f>57+45+87+105+116+133</f>
        <v>543</v>
      </c>
      <c r="K814">
        <v>6</v>
      </c>
      <c r="L814">
        <v>133</v>
      </c>
      <c r="Q814" s="14"/>
    </row>
    <row r="815" spans="1:17">
      <c r="A815" s="15">
        <v>41408</v>
      </c>
      <c r="B815" s="3" t="s">
        <v>35</v>
      </c>
      <c r="C815" s="3">
        <v>53</v>
      </c>
      <c r="D815" s="5" t="s">
        <v>19</v>
      </c>
      <c r="E815" s="11">
        <v>264</v>
      </c>
      <c r="F815" s="11">
        <v>6.46</v>
      </c>
      <c r="H815">
        <v>35</v>
      </c>
      <c r="I815">
        <v>1.5</v>
      </c>
      <c r="Q815" s="14"/>
    </row>
    <row r="816" spans="1:17">
      <c r="A816" s="15">
        <v>41408</v>
      </c>
      <c r="B816" s="3" t="s">
        <v>35</v>
      </c>
      <c r="C816" s="3">
        <v>53</v>
      </c>
      <c r="D816" s="5" t="s">
        <v>19</v>
      </c>
      <c r="F816" s="11">
        <v>1.95</v>
      </c>
      <c r="J816">
        <f>189+216+243</f>
        <v>648</v>
      </c>
      <c r="K816">
        <v>3</v>
      </c>
      <c r="L816">
        <v>243</v>
      </c>
      <c r="Q816" s="14"/>
    </row>
    <row r="817" spans="1:17">
      <c r="A817" s="15">
        <v>41408</v>
      </c>
      <c r="B817" s="3" t="s">
        <v>35</v>
      </c>
      <c r="C817" s="3">
        <v>53</v>
      </c>
      <c r="D817" s="5" t="s">
        <v>19</v>
      </c>
      <c r="F817" s="11">
        <v>3.09</v>
      </c>
      <c r="J817">
        <f>99+169+172+214+249+244</f>
        <v>1147</v>
      </c>
      <c r="K817">
        <v>6</v>
      </c>
      <c r="L817">
        <v>249</v>
      </c>
      <c r="Q817" s="14"/>
    </row>
    <row r="818" spans="1:17">
      <c r="A818" s="15">
        <v>41408</v>
      </c>
      <c r="B818" s="3" t="s">
        <v>35</v>
      </c>
      <c r="C818" s="3">
        <v>53</v>
      </c>
      <c r="D818" s="5" t="s">
        <v>19</v>
      </c>
      <c r="F818" s="11">
        <v>5.59</v>
      </c>
      <c r="J818">
        <f>100+220+260+273+313+339+335+336+336+351</f>
        <v>2863</v>
      </c>
      <c r="K818">
        <v>10</v>
      </c>
      <c r="L818">
        <v>351</v>
      </c>
      <c r="Q818" s="14"/>
    </row>
    <row r="819" spans="1:17">
      <c r="A819" s="15">
        <v>41408</v>
      </c>
      <c r="B819" s="3" t="s">
        <v>35</v>
      </c>
      <c r="C819" s="3">
        <v>53</v>
      </c>
      <c r="D819" s="5" t="s">
        <v>19</v>
      </c>
      <c r="F819" s="11">
        <v>5.15</v>
      </c>
      <c r="J819">
        <f>189+154+152+151+187+135+136+159</f>
        <v>1263</v>
      </c>
      <c r="K819">
        <v>8</v>
      </c>
      <c r="L819">
        <v>159</v>
      </c>
      <c r="Q819" s="14"/>
    </row>
    <row r="820" spans="1:17">
      <c r="A820" s="15">
        <v>41408</v>
      </c>
      <c r="B820" s="3" t="s">
        <v>35</v>
      </c>
      <c r="C820" s="3">
        <v>53</v>
      </c>
      <c r="D820" s="5" t="s">
        <v>19</v>
      </c>
      <c r="F820" s="11">
        <v>5.24</v>
      </c>
      <c r="J820">
        <f>103+122+194+236+239+267</f>
        <v>1161</v>
      </c>
      <c r="K820">
        <v>6</v>
      </c>
      <c r="L820">
        <v>267</v>
      </c>
      <c r="Q820" s="14"/>
    </row>
    <row r="821" spans="1:17">
      <c r="A821" s="15">
        <v>41408</v>
      </c>
      <c r="B821" s="3" t="s">
        <v>36</v>
      </c>
      <c r="C821" s="3">
        <v>50</v>
      </c>
      <c r="D821" s="5" t="s">
        <v>20</v>
      </c>
      <c r="E821" s="11">
        <v>282</v>
      </c>
      <c r="F821" s="11">
        <v>2.29</v>
      </c>
      <c r="Q821" s="14"/>
    </row>
    <row r="822" spans="1:17">
      <c r="A822" s="15">
        <v>41408</v>
      </c>
      <c r="B822" s="3" t="s">
        <v>36</v>
      </c>
      <c r="C822" s="3">
        <v>50</v>
      </c>
      <c r="D822" s="5" t="s">
        <v>20</v>
      </c>
      <c r="E822" s="11">
        <v>343</v>
      </c>
      <c r="F822" s="11">
        <v>1.81</v>
      </c>
      <c r="G822">
        <v>49</v>
      </c>
      <c r="Q822" s="14"/>
    </row>
    <row r="823" spans="1:17">
      <c r="A823" s="15">
        <v>41408</v>
      </c>
      <c r="B823" s="3" t="s">
        <v>36</v>
      </c>
      <c r="C823" s="3">
        <v>50</v>
      </c>
      <c r="D823" s="5" t="s">
        <v>20</v>
      </c>
      <c r="E823" s="11">
        <v>307</v>
      </c>
      <c r="F823" s="11">
        <v>2.4</v>
      </c>
      <c r="G823">
        <v>1</v>
      </c>
      <c r="Q823" s="14"/>
    </row>
    <row r="824" spans="1:17">
      <c r="A824" s="15">
        <v>41408</v>
      </c>
      <c r="B824" s="3" t="s">
        <v>36</v>
      </c>
      <c r="C824" s="3">
        <v>50</v>
      </c>
      <c r="D824" s="5" t="s">
        <v>20</v>
      </c>
      <c r="E824" s="11">
        <v>256</v>
      </c>
      <c r="F824" s="11">
        <v>2.98</v>
      </c>
      <c r="G824">
        <v>41</v>
      </c>
      <c r="Q824" s="14"/>
    </row>
    <row r="825" spans="1:17">
      <c r="A825" s="15">
        <v>41408</v>
      </c>
      <c r="B825" s="3" t="s">
        <v>36</v>
      </c>
      <c r="C825" s="3">
        <v>50</v>
      </c>
      <c r="D825" s="5" t="s">
        <v>19</v>
      </c>
      <c r="F825" s="11">
        <v>2.84</v>
      </c>
      <c r="J825">
        <f>111+123+124+181+171</f>
        <v>710</v>
      </c>
      <c r="K825">
        <v>5</v>
      </c>
      <c r="L825">
        <v>181</v>
      </c>
      <c r="Q825" s="14"/>
    </row>
    <row r="826" spans="1:17">
      <c r="A826" s="15">
        <v>41408</v>
      </c>
      <c r="B826" s="3" t="s">
        <v>36</v>
      </c>
      <c r="C826" s="3">
        <v>50</v>
      </c>
      <c r="D826" s="5" t="s">
        <v>19</v>
      </c>
      <c r="F826" s="11">
        <v>2.71</v>
      </c>
      <c r="J826">
        <f>146+155+192+200+203+230+262+263</f>
        <v>1651</v>
      </c>
      <c r="K826">
        <v>8</v>
      </c>
      <c r="L826">
        <v>263</v>
      </c>
      <c r="Q826" s="14"/>
    </row>
    <row r="827" spans="1:17">
      <c r="A827" s="15">
        <v>41408</v>
      </c>
      <c r="B827" s="3" t="s">
        <v>36</v>
      </c>
      <c r="C827" s="3">
        <v>50</v>
      </c>
      <c r="D827" s="5" t="s">
        <v>19</v>
      </c>
      <c r="F827" s="11">
        <v>4.58</v>
      </c>
      <c r="J827">
        <f>256+248+342+346+347</f>
        <v>1539</v>
      </c>
      <c r="K827">
        <v>5</v>
      </c>
      <c r="L827">
        <v>347</v>
      </c>
      <c r="Q827" s="14"/>
    </row>
    <row r="828" spans="1:17">
      <c r="A828" s="15">
        <v>41408</v>
      </c>
      <c r="B828" s="3" t="s">
        <v>36</v>
      </c>
      <c r="C828" s="3">
        <v>50</v>
      </c>
      <c r="D828" s="5" t="s">
        <v>20</v>
      </c>
      <c r="E828" s="11">
        <v>311</v>
      </c>
      <c r="F828" s="11">
        <v>1.77</v>
      </c>
      <c r="G828">
        <v>35</v>
      </c>
      <c r="Q828" s="14"/>
    </row>
    <row r="829" spans="1:17">
      <c r="A829" s="15">
        <v>41408</v>
      </c>
      <c r="B829" s="3" t="s">
        <v>36</v>
      </c>
      <c r="C829" s="3">
        <v>50</v>
      </c>
      <c r="D829" s="5" t="s">
        <v>19</v>
      </c>
      <c r="F829" s="11">
        <v>2.78</v>
      </c>
      <c r="J829">
        <f>152+163+246+273</f>
        <v>834</v>
      </c>
      <c r="K829">
        <v>4</v>
      </c>
      <c r="L829">
        <v>273</v>
      </c>
      <c r="Q829" s="14"/>
    </row>
    <row r="830" spans="1:17">
      <c r="A830" s="15">
        <v>41408</v>
      </c>
      <c r="B830" s="3" t="s">
        <v>36</v>
      </c>
      <c r="C830" s="3">
        <v>50</v>
      </c>
      <c r="D830" s="5" t="s">
        <v>19</v>
      </c>
      <c r="F830" s="11">
        <v>1.76</v>
      </c>
      <c r="J830">
        <f>232+236+283+273+303+309+316</f>
        <v>1952</v>
      </c>
      <c r="K830">
        <v>7</v>
      </c>
      <c r="L830">
        <v>316</v>
      </c>
      <c r="Q830" s="14"/>
    </row>
    <row r="831" spans="1:17">
      <c r="A831" s="15">
        <v>41408</v>
      </c>
      <c r="B831" s="3" t="s">
        <v>36</v>
      </c>
      <c r="C831" s="3">
        <v>50</v>
      </c>
      <c r="D831" s="5" t="s">
        <v>19</v>
      </c>
      <c r="F831" s="11">
        <v>2.65</v>
      </c>
      <c r="J831">
        <f>142+151+196+222+232+253</f>
        <v>1196</v>
      </c>
      <c r="K831">
        <v>6</v>
      </c>
      <c r="L831">
        <v>253</v>
      </c>
      <c r="Q831" s="14"/>
    </row>
    <row r="832" spans="1:17">
      <c r="A832" s="15">
        <v>41408</v>
      </c>
      <c r="B832" s="3" t="s">
        <v>36</v>
      </c>
      <c r="C832" s="3">
        <v>50</v>
      </c>
      <c r="D832" s="5" t="s">
        <v>20</v>
      </c>
      <c r="E832" s="11">
        <v>80</v>
      </c>
      <c r="F832" s="11">
        <v>0.83</v>
      </c>
      <c r="Q832" s="14"/>
    </row>
    <row r="833" spans="1:17">
      <c r="A833" s="15">
        <v>41408</v>
      </c>
      <c r="B833" s="3" t="s">
        <v>36</v>
      </c>
      <c r="C833" s="3">
        <v>50</v>
      </c>
      <c r="D833" s="5" t="s">
        <v>20</v>
      </c>
      <c r="E833" s="11">
        <v>121</v>
      </c>
      <c r="F833" s="11">
        <v>1.57</v>
      </c>
      <c r="G833">
        <v>3</v>
      </c>
      <c r="Q833" s="14"/>
    </row>
    <row r="834" spans="1:17">
      <c r="A834" s="15">
        <v>41408</v>
      </c>
      <c r="B834" s="3" t="s">
        <v>36</v>
      </c>
      <c r="C834" s="3">
        <v>50</v>
      </c>
      <c r="D834" s="5" t="s">
        <v>20</v>
      </c>
      <c r="E834" s="11">
        <v>337</v>
      </c>
      <c r="F834" s="11">
        <v>1.95</v>
      </c>
      <c r="G834">
        <v>26</v>
      </c>
      <c r="Q834" s="14"/>
    </row>
    <row r="835" spans="1:17">
      <c r="A835" s="15">
        <v>41408</v>
      </c>
      <c r="B835" s="3" t="s">
        <v>36</v>
      </c>
      <c r="C835" s="3">
        <v>50</v>
      </c>
      <c r="D835" s="5" t="s">
        <v>20</v>
      </c>
      <c r="E835" s="11">
        <v>266</v>
      </c>
      <c r="F835" s="11">
        <v>1.31</v>
      </c>
      <c r="G835">
        <v>13</v>
      </c>
      <c r="Q835" s="14"/>
    </row>
    <row r="836" spans="1:17">
      <c r="A836" s="15">
        <v>41408</v>
      </c>
      <c r="B836" s="3" t="s">
        <v>36</v>
      </c>
      <c r="C836" s="3">
        <v>50</v>
      </c>
      <c r="D836" s="5" t="s">
        <v>20</v>
      </c>
      <c r="E836" s="11">
        <v>367</v>
      </c>
      <c r="F836" s="11">
        <v>1.4</v>
      </c>
      <c r="G836">
        <v>22</v>
      </c>
      <c r="Q836" s="14"/>
    </row>
    <row r="837" spans="1:17">
      <c r="A837" s="15">
        <v>41408</v>
      </c>
      <c r="B837" s="3" t="s">
        <v>36</v>
      </c>
      <c r="C837" s="3">
        <v>50</v>
      </c>
      <c r="D837" s="5" t="s">
        <v>19</v>
      </c>
      <c r="F837" s="11">
        <v>3.7</v>
      </c>
      <c r="J837">
        <f>244+241+257+273+266+309</f>
        <v>1590</v>
      </c>
      <c r="K837">
        <v>6</v>
      </c>
      <c r="L837">
        <v>309</v>
      </c>
      <c r="Q837" s="14"/>
    </row>
    <row r="838" spans="1:17">
      <c r="A838" s="15">
        <v>41408</v>
      </c>
      <c r="B838" s="3" t="s">
        <v>36</v>
      </c>
      <c r="C838" s="3">
        <v>50</v>
      </c>
      <c r="D838" s="5" t="s">
        <v>20</v>
      </c>
      <c r="E838" s="11">
        <v>272</v>
      </c>
      <c r="F838" s="11">
        <v>2.11</v>
      </c>
      <c r="Q838" s="14"/>
    </row>
    <row r="839" spans="1:17">
      <c r="A839" s="15">
        <v>41408</v>
      </c>
      <c r="B839" s="3" t="s">
        <v>36</v>
      </c>
      <c r="C839" s="3">
        <v>50</v>
      </c>
      <c r="D839" s="5" t="s">
        <v>20</v>
      </c>
      <c r="E839" s="11">
        <v>354</v>
      </c>
      <c r="F839" s="11">
        <v>2.2799999999999998</v>
      </c>
      <c r="G839">
        <v>42</v>
      </c>
      <c r="Q839" s="14"/>
    </row>
    <row r="840" spans="1:17">
      <c r="A840" s="15">
        <v>41408</v>
      </c>
      <c r="B840" s="3" t="s">
        <v>36</v>
      </c>
      <c r="C840" s="3">
        <v>48</v>
      </c>
      <c r="D840" s="5" t="s">
        <v>20</v>
      </c>
      <c r="E840" s="11">
        <v>361</v>
      </c>
      <c r="F840" s="11">
        <v>2.2799999999999998</v>
      </c>
      <c r="Q840" s="14"/>
    </row>
    <row r="841" spans="1:17">
      <c r="A841" s="15">
        <v>41408</v>
      </c>
      <c r="B841" s="3" t="s">
        <v>36</v>
      </c>
      <c r="C841" s="3">
        <v>48</v>
      </c>
      <c r="D841" s="5" t="s">
        <v>20</v>
      </c>
      <c r="E841" s="11">
        <v>180</v>
      </c>
      <c r="F841" s="11">
        <v>1.54</v>
      </c>
      <c r="Q841" s="14"/>
    </row>
    <row r="842" spans="1:17">
      <c r="A842" s="15">
        <v>41408</v>
      </c>
      <c r="B842" s="3" t="s">
        <v>36</v>
      </c>
      <c r="C842" s="3">
        <v>48</v>
      </c>
      <c r="D842" s="5" t="s">
        <v>20</v>
      </c>
      <c r="E842" s="11">
        <v>221</v>
      </c>
      <c r="F842" s="11">
        <v>1.6</v>
      </c>
      <c r="Q842" s="14"/>
    </row>
    <row r="843" spans="1:17">
      <c r="A843" s="15">
        <v>41408</v>
      </c>
      <c r="B843" s="3" t="s">
        <v>36</v>
      </c>
      <c r="C843" s="3">
        <v>48</v>
      </c>
      <c r="D843" s="5" t="s">
        <v>20</v>
      </c>
      <c r="E843" s="11">
        <v>221</v>
      </c>
      <c r="F843" s="11">
        <v>2.0299999999999998</v>
      </c>
      <c r="Q843" s="14"/>
    </row>
    <row r="844" spans="1:17">
      <c r="A844" s="15">
        <v>41408</v>
      </c>
      <c r="B844" s="3" t="s">
        <v>36</v>
      </c>
      <c r="C844" s="3">
        <v>38</v>
      </c>
      <c r="D844" s="5" t="s">
        <v>19</v>
      </c>
      <c r="F844" s="11">
        <v>3.44</v>
      </c>
      <c r="J844">
        <f>135+143+190+227+226+263+268</f>
        <v>1452</v>
      </c>
      <c r="K844">
        <v>7</v>
      </c>
      <c r="L844">
        <v>268</v>
      </c>
      <c r="Q844" s="14"/>
    </row>
    <row r="845" spans="1:17">
      <c r="A845" s="15">
        <v>41408</v>
      </c>
      <c r="B845" s="3" t="s">
        <v>36</v>
      </c>
      <c r="C845" s="3">
        <v>38</v>
      </c>
      <c r="D845" s="5" t="s">
        <v>19</v>
      </c>
      <c r="F845" s="11">
        <v>3.1</v>
      </c>
      <c r="J845">
        <f>124+165+190+213+247+243+275+291</f>
        <v>1748</v>
      </c>
      <c r="K845">
        <v>8</v>
      </c>
      <c r="L845">
        <v>291</v>
      </c>
      <c r="Q845" s="14"/>
    </row>
    <row r="846" spans="1:17">
      <c r="A846" s="15">
        <v>41408</v>
      </c>
      <c r="B846" s="3" t="s">
        <v>36</v>
      </c>
      <c r="C846" s="3">
        <v>38</v>
      </c>
      <c r="D846" s="5" t="s">
        <v>19</v>
      </c>
      <c r="F846" s="11">
        <v>2.7</v>
      </c>
      <c r="J846">
        <f>124+171+218+222+251+257</f>
        <v>1243</v>
      </c>
      <c r="K846">
        <v>6</v>
      </c>
      <c r="L846">
        <v>257</v>
      </c>
      <c r="Q846" s="14"/>
    </row>
    <row r="847" spans="1:17">
      <c r="A847" s="15">
        <v>41408</v>
      </c>
      <c r="B847" s="3" t="s">
        <v>36</v>
      </c>
      <c r="C847" s="3">
        <v>38</v>
      </c>
      <c r="D847" s="5" t="s">
        <v>19</v>
      </c>
      <c r="F847" s="11">
        <v>2.35</v>
      </c>
      <c r="J847">
        <f>98+121+168+156+204+212+241</f>
        <v>1200</v>
      </c>
      <c r="K847">
        <v>7</v>
      </c>
      <c r="L847">
        <v>241</v>
      </c>
      <c r="Q847" s="14"/>
    </row>
    <row r="848" spans="1:17">
      <c r="A848" s="15">
        <v>41408</v>
      </c>
      <c r="B848" s="3" t="s">
        <v>36</v>
      </c>
      <c r="C848" s="3">
        <v>38</v>
      </c>
      <c r="D848" s="5" t="s">
        <v>19</v>
      </c>
      <c r="F848" s="11">
        <v>1.5</v>
      </c>
      <c r="J848">
        <f>80+114+140+166+189+198+211</f>
        <v>1098</v>
      </c>
      <c r="K848">
        <v>7</v>
      </c>
      <c r="L848">
        <v>211</v>
      </c>
      <c r="Q848" s="14"/>
    </row>
    <row r="849" spans="1:17">
      <c r="A849" s="15">
        <v>41408</v>
      </c>
      <c r="B849" s="3" t="s">
        <v>36</v>
      </c>
      <c r="C849" s="3">
        <v>38</v>
      </c>
      <c r="D849" s="5" t="s">
        <v>19</v>
      </c>
      <c r="F849" s="11">
        <v>2.25</v>
      </c>
      <c r="J849">
        <f>224+229+271+275+211+222+236</f>
        <v>1668</v>
      </c>
      <c r="K849">
        <v>7</v>
      </c>
      <c r="L849">
        <v>236</v>
      </c>
      <c r="Q849" s="14"/>
    </row>
    <row r="850" spans="1:17">
      <c r="A850" s="15">
        <v>41408</v>
      </c>
      <c r="B850" s="3" t="s">
        <v>36</v>
      </c>
      <c r="C850" s="3">
        <v>38</v>
      </c>
      <c r="D850" s="5" t="s">
        <v>19</v>
      </c>
      <c r="F850" s="11">
        <v>1.88</v>
      </c>
      <c r="J850">
        <f>132+128+181+207+221+251+258</f>
        <v>1378</v>
      </c>
      <c r="K850">
        <v>7</v>
      </c>
      <c r="L850">
        <v>258</v>
      </c>
      <c r="Q850" s="14"/>
    </row>
    <row r="851" spans="1:17">
      <c r="A851" s="15">
        <v>41408</v>
      </c>
      <c r="B851" s="3" t="s">
        <v>36</v>
      </c>
      <c r="C851" s="3">
        <v>38</v>
      </c>
      <c r="D851" s="5" t="s">
        <v>19</v>
      </c>
      <c r="F851" s="11">
        <v>1.28</v>
      </c>
      <c r="J851">
        <f>81+127</f>
        <v>208</v>
      </c>
      <c r="K851">
        <v>2</v>
      </c>
      <c r="L851">
        <v>127</v>
      </c>
      <c r="Q851" s="14"/>
    </row>
    <row r="852" spans="1:17">
      <c r="A852" s="15">
        <v>41408</v>
      </c>
      <c r="B852" s="3" t="s">
        <v>36</v>
      </c>
      <c r="C852" s="3">
        <v>38</v>
      </c>
      <c r="D852" s="5" t="s">
        <v>19</v>
      </c>
      <c r="F852" s="11">
        <v>1.38</v>
      </c>
      <c r="J852">
        <f>82+145+134+195+207+227</f>
        <v>990</v>
      </c>
      <c r="K852">
        <v>6</v>
      </c>
      <c r="L852">
        <v>227</v>
      </c>
      <c r="Q852" s="14"/>
    </row>
    <row r="853" spans="1:17">
      <c r="A853" s="15">
        <v>41408</v>
      </c>
      <c r="B853" s="3" t="s">
        <v>36</v>
      </c>
      <c r="C853" s="3">
        <v>38</v>
      </c>
      <c r="D853" s="5" t="s">
        <v>19</v>
      </c>
      <c r="F853" s="11">
        <v>1.83</v>
      </c>
      <c r="J853">
        <f>112+177+191+231+240</f>
        <v>951</v>
      </c>
      <c r="K853">
        <v>5</v>
      </c>
      <c r="L853">
        <v>240</v>
      </c>
      <c r="Q853" s="14"/>
    </row>
    <row r="854" spans="1:17">
      <c r="A854" s="15">
        <v>41408</v>
      </c>
      <c r="B854" s="3" t="s">
        <v>36</v>
      </c>
      <c r="C854" s="3">
        <v>38</v>
      </c>
      <c r="D854" s="5" t="s">
        <v>19</v>
      </c>
      <c r="F854" s="11">
        <v>1.24</v>
      </c>
      <c r="J854">
        <f>119+131+186+195+226</f>
        <v>857</v>
      </c>
      <c r="K854">
        <v>5</v>
      </c>
      <c r="L854">
        <v>226</v>
      </c>
      <c r="Q854" s="14"/>
    </row>
    <row r="855" spans="1:17">
      <c r="A855" s="15">
        <v>41408</v>
      </c>
      <c r="B855" s="3" t="s">
        <v>36</v>
      </c>
      <c r="C855" s="3">
        <v>38</v>
      </c>
      <c r="D855" s="5" t="s">
        <v>19</v>
      </c>
      <c r="F855" s="11">
        <v>1.78</v>
      </c>
      <c r="J855">
        <f>117+132+174+189+226+231</f>
        <v>1069</v>
      </c>
      <c r="K855">
        <v>6</v>
      </c>
      <c r="L855">
        <v>231</v>
      </c>
      <c r="Q855" s="14"/>
    </row>
    <row r="856" spans="1:17">
      <c r="A856" s="15">
        <v>41408</v>
      </c>
      <c r="B856" s="3" t="s">
        <v>36</v>
      </c>
      <c r="C856" s="3">
        <v>38</v>
      </c>
      <c r="D856" s="5" t="s">
        <v>19</v>
      </c>
      <c r="F856" s="11">
        <v>2.09</v>
      </c>
      <c r="J856">
        <f>88+148+143+147+183+188</f>
        <v>897</v>
      </c>
      <c r="K856">
        <v>6</v>
      </c>
      <c r="L856">
        <v>188</v>
      </c>
      <c r="Q856" s="14"/>
    </row>
    <row r="857" spans="1:17">
      <c r="A857" s="15">
        <v>41408</v>
      </c>
      <c r="B857" s="3" t="s">
        <v>36</v>
      </c>
      <c r="C857" s="3">
        <v>38</v>
      </c>
      <c r="D857" s="5" t="s">
        <v>19</v>
      </c>
      <c r="F857" s="11">
        <v>2.5299999999999998</v>
      </c>
      <c r="J857">
        <f>137+160+177+205+222+242</f>
        <v>1143</v>
      </c>
      <c r="K857">
        <v>6</v>
      </c>
      <c r="L857">
        <v>242</v>
      </c>
      <c r="Q857" s="14"/>
    </row>
    <row r="858" spans="1:17">
      <c r="A858" s="15">
        <v>41408</v>
      </c>
      <c r="B858" s="3" t="s">
        <v>36</v>
      </c>
      <c r="C858" s="3">
        <v>38</v>
      </c>
      <c r="D858" s="5" t="s">
        <v>19</v>
      </c>
      <c r="F858" s="11">
        <v>2.5</v>
      </c>
      <c r="J858">
        <f>122+185+197+229+252+274</f>
        <v>1259</v>
      </c>
      <c r="K858">
        <v>6</v>
      </c>
      <c r="L858">
        <v>274</v>
      </c>
      <c r="Q858" s="14"/>
    </row>
    <row r="859" spans="1:17">
      <c r="A859" s="15">
        <v>41408</v>
      </c>
      <c r="B859" s="3" t="s">
        <v>36</v>
      </c>
      <c r="C859" s="3">
        <v>38</v>
      </c>
      <c r="D859" s="5" t="s">
        <v>19</v>
      </c>
      <c r="F859" s="11">
        <v>1.37</v>
      </c>
      <c r="J859">
        <f>64+95+133+134+171</f>
        <v>597</v>
      </c>
      <c r="K859">
        <v>5</v>
      </c>
      <c r="L859">
        <v>171</v>
      </c>
      <c r="Q859" s="14"/>
    </row>
    <row r="860" spans="1:17">
      <c r="A860" s="15">
        <v>41408</v>
      </c>
      <c r="B860" s="3" t="s">
        <v>36</v>
      </c>
      <c r="C860" s="3">
        <v>16</v>
      </c>
      <c r="D860" s="5" t="s">
        <v>19</v>
      </c>
      <c r="F860" s="11">
        <v>0.6</v>
      </c>
      <c r="J860">
        <f>93+118+145+158+187+191</f>
        <v>892</v>
      </c>
      <c r="K860">
        <v>6</v>
      </c>
      <c r="L860">
        <v>191</v>
      </c>
      <c r="Q860" s="14"/>
    </row>
    <row r="861" spans="1:17">
      <c r="A861" s="15">
        <v>41408</v>
      </c>
      <c r="B861" s="3" t="s">
        <v>36</v>
      </c>
      <c r="C861" s="3">
        <v>16</v>
      </c>
      <c r="D861" s="5" t="s">
        <v>19</v>
      </c>
      <c r="F861" s="11">
        <v>2.5099999999999998</v>
      </c>
      <c r="J861">
        <f>100+134+155+184+206+224+240</f>
        <v>1243</v>
      </c>
      <c r="K861">
        <v>7</v>
      </c>
      <c r="L861">
        <v>240</v>
      </c>
      <c r="Q861" s="14"/>
    </row>
    <row r="862" spans="1:17">
      <c r="A862" s="15">
        <v>41408</v>
      </c>
      <c r="B862" s="3" t="s">
        <v>36</v>
      </c>
      <c r="C862" s="3">
        <v>16</v>
      </c>
      <c r="D862" s="5" t="s">
        <v>19</v>
      </c>
      <c r="F862" s="11">
        <v>0.53</v>
      </c>
      <c r="J862">
        <f>75+76+132+130+167+175+198</f>
        <v>953</v>
      </c>
      <c r="K862">
        <v>7</v>
      </c>
      <c r="L862">
        <v>198</v>
      </c>
      <c r="Q862" s="14"/>
    </row>
    <row r="863" spans="1:17">
      <c r="A863" s="15">
        <v>41408</v>
      </c>
      <c r="B863" s="3" t="s">
        <v>36</v>
      </c>
      <c r="C863" s="3">
        <v>16</v>
      </c>
      <c r="D863" s="5" t="s">
        <v>19</v>
      </c>
      <c r="F863" s="11">
        <v>2.11</v>
      </c>
      <c r="J863">
        <f>93+98</f>
        <v>191</v>
      </c>
      <c r="K863">
        <v>2</v>
      </c>
      <c r="L863">
        <v>98</v>
      </c>
      <c r="Q863" s="14"/>
    </row>
    <row r="864" spans="1:17">
      <c r="A864" s="15">
        <v>41408</v>
      </c>
      <c r="B864" s="3" t="s">
        <v>36</v>
      </c>
      <c r="C864" s="3">
        <v>16</v>
      </c>
      <c r="D864" s="5" t="s">
        <v>19</v>
      </c>
      <c r="F864" s="11">
        <v>2.5</v>
      </c>
      <c r="J864">
        <f>82+113+162+161+211+243+219</f>
        <v>1191</v>
      </c>
      <c r="K864">
        <v>7</v>
      </c>
      <c r="L864">
        <v>243</v>
      </c>
      <c r="Q864" s="14"/>
    </row>
    <row r="865" spans="1:17">
      <c r="A865" s="15">
        <v>41408</v>
      </c>
      <c r="B865" s="3" t="s">
        <v>36</v>
      </c>
      <c r="C865" s="3">
        <v>16</v>
      </c>
      <c r="D865" s="5" t="s">
        <v>19</v>
      </c>
      <c r="F865" s="11">
        <v>2.5</v>
      </c>
      <c r="J865">
        <f>161+181+184+208+228+232</f>
        <v>1194</v>
      </c>
      <c r="K865">
        <v>6</v>
      </c>
      <c r="L865">
        <v>232</v>
      </c>
      <c r="Q865" s="14"/>
    </row>
    <row r="866" spans="1:17">
      <c r="A866" s="15">
        <v>41408</v>
      </c>
      <c r="B866" s="3" t="s">
        <v>36</v>
      </c>
      <c r="C866" s="3">
        <v>16</v>
      </c>
      <c r="D866" s="5" t="s">
        <v>19</v>
      </c>
      <c r="F866" s="11">
        <v>2.04</v>
      </c>
      <c r="J866">
        <f>81+143+142+183+217+243</f>
        <v>1009</v>
      </c>
      <c r="K866">
        <v>6</v>
      </c>
      <c r="L866">
        <v>243</v>
      </c>
      <c r="Q866" s="14"/>
    </row>
    <row r="867" spans="1:17">
      <c r="A867" s="15">
        <v>41408</v>
      </c>
      <c r="B867" s="3" t="s">
        <v>36</v>
      </c>
      <c r="C867" s="3">
        <v>16</v>
      </c>
      <c r="D867" s="5" t="s">
        <v>19</v>
      </c>
      <c r="F867" s="11">
        <v>2.69</v>
      </c>
      <c r="J867">
        <f>140+180+210+229+262+273</f>
        <v>1294</v>
      </c>
      <c r="K867">
        <v>6</v>
      </c>
      <c r="L867">
        <v>273</v>
      </c>
      <c r="Q867" s="14"/>
    </row>
    <row r="868" spans="1:17">
      <c r="A868" s="15">
        <v>41408</v>
      </c>
      <c r="B868" s="3" t="s">
        <v>36</v>
      </c>
      <c r="C868" s="3">
        <v>16</v>
      </c>
      <c r="D868" s="5" t="s">
        <v>19</v>
      </c>
      <c r="F868" s="11">
        <v>1.18</v>
      </c>
      <c r="J868">
        <f>65+100+120+125+128</f>
        <v>538</v>
      </c>
      <c r="K868">
        <v>5</v>
      </c>
      <c r="L868">
        <v>128</v>
      </c>
      <c r="Q868" s="14"/>
    </row>
    <row r="869" spans="1:17">
      <c r="A869" s="15">
        <v>41408</v>
      </c>
      <c r="B869" s="3" t="s">
        <v>36</v>
      </c>
      <c r="C869" s="3">
        <v>16</v>
      </c>
      <c r="D869" s="5" t="s">
        <v>19</v>
      </c>
      <c r="F869" s="11">
        <v>1.64</v>
      </c>
      <c r="J869">
        <f>123+170+184+211+234</f>
        <v>922</v>
      </c>
      <c r="K869">
        <v>5</v>
      </c>
      <c r="L869">
        <v>234</v>
      </c>
      <c r="Q869" s="14"/>
    </row>
    <row r="870" spans="1:17">
      <c r="A870" s="15">
        <v>41408</v>
      </c>
      <c r="B870" s="3" t="s">
        <v>36</v>
      </c>
      <c r="C870" s="3">
        <v>16</v>
      </c>
      <c r="D870" s="5" t="s">
        <v>19</v>
      </c>
      <c r="F870" s="11">
        <v>1.29</v>
      </c>
      <c r="J870">
        <f>74+92+131+139+167</f>
        <v>603</v>
      </c>
      <c r="K870">
        <v>5</v>
      </c>
      <c r="L870">
        <v>167</v>
      </c>
      <c r="Q870" s="14"/>
    </row>
    <row r="871" spans="1:17">
      <c r="A871" s="15">
        <v>41408</v>
      </c>
      <c r="B871" s="3" t="s">
        <v>36</v>
      </c>
      <c r="C871" s="3">
        <v>16</v>
      </c>
      <c r="D871" s="5" t="s">
        <v>19</v>
      </c>
      <c r="F871" s="11">
        <v>1.98</v>
      </c>
      <c r="J871">
        <f>143+140+174+190+231</f>
        <v>878</v>
      </c>
      <c r="K871">
        <v>5</v>
      </c>
      <c r="L871">
        <v>231</v>
      </c>
      <c r="Q871" s="14"/>
    </row>
    <row r="872" spans="1:17">
      <c r="A872" s="15">
        <v>41408</v>
      </c>
      <c r="B872" s="3" t="s">
        <v>36</v>
      </c>
      <c r="C872" s="3">
        <v>16</v>
      </c>
      <c r="D872" s="5" t="s">
        <v>19</v>
      </c>
      <c r="F872" s="11">
        <v>3.36</v>
      </c>
      <c r="J872">
        <f>177+166+202+236+235+256+261</f>
        <v>1533</v>
      </c>
      <c r="K872">
        <v>7</v>
      </c>
      <c r="L872">
        <v>261</v>
      </c>
      <c r="Q872" s="14"/>
    </row>
    <row r="873" spans="1:17">
      <c r="A873" s="15">
        <v>41408</v>
      </c>
      <c r="B873" s="3" t="s">
        <v>36</v>
      </c>
      <c r="C873" s="3">
        <v>16</v>
      </c>
      <c r="D873" s="5" t="s">
        <v>19</v>
      </c>
      <c r="F873" s="11">
        <v>1.1499999999999999</v>
      </c>
      <c r="J873">
        <f>108+158+160+229+230</f>
        <v>885</v>
      </c>
      <c r="K873">
        <v>5</v>
      </c>
      <c r="L873">
        <v>230</v>
      </c>
      <c r="Q873" s="14"/>
    </row>
    <row r="874" spans="1:17">
      <c r="A874" s="15">
        <v>41408</v>
      </c>
      <c r="B874" s="3" t="s">
        <v>36</v>
      </c>
      <c r="C874" s="3">
        <v>16</v>
      </c>
      <c r="D874" s="5" t="s">
        <v>19</v>
      </c>
      <c r="F874" s="11">
        <v>1.56</v>
      </c>
      <c r="J874">
        <f>86+118+143+174+179+208</f>
        <v>908</v>
      </c>
      <c r="K874">
        <v>6</v>
      </c>
      <c r="L874">
        <v>208</v>
      </c>
      <c r="Q874" s="14"/>
    </row>
    <row r="875" spans="1:17">
      <c r="A875" s="15">
        <v>41408</v>
      </c>
      <c r="B875" s="3" t="s">
        <v>36</v>
      </c>
      <c r="C875" s="3">
        <v>16</v>
      </c>
      <c r="D875" s="5" t="s">
        <v>19</v>
      </c>
      <c r="F875" s="11">
        <v>1.04</v>
      </c>
      <c r="J875">
        <f>144+156+195+203</f>
        <v>698</v>
      </c>
      <c r="K875">
        <v>4</v>
      </c>
      <c r="L875">
        <v>203</v>
      </c>
      <c r="Q875" s="14"/>
    </row>
    <row r="876" spans="1:17">
      <c r="A876" s="15">
        <v>41408</v>
      </c>
      <c r="B876" s="3" t="s">
        <v>36</v>
      </c>
      <c r="C876" s="3">
        <v>16</v>
      </c>
      <c r="D876" s="5" t="s">
        <v>19</v>
      </c>
      <c r="F876" s="11">
        <v>1.79</v>
      </c>
      <c r="J876">
        <f>118+146+152+204+207</f>
        <v>827</v>
      </c>
      <c r="K876">
        <v>5</v>
      </c>
      <c r="L876">
        <v>207</v>
      </c>
      <c r="Q876" s="14"/>
    </row>
    <row r="877" spans="1:17">
      <c r="A877" s="15">
        <v>41408</v>
      </c>
      <c r="B877" s="3" t="s">
        <v>36</v>
      </c>
      <c r="C877" s="3">
        <v>16</v>
      </c>
      <c r="D877" s="5" t="s">
        <v>19</v>
      </c>
      <c r="F877" s="11">
        <v>2.14</v>
      </c>
      <c r="J877">
        <f>82+120+139+207+230+235</f>
        <v>1013</v>
      </c>
      <c r="K877">
        <v>6</v>
      </c>
      <c r="L877">
        <v>235</v>
      </c>
      <c r="Q877" s="14"/>
    </row>
    <row r="878" spans="1:17">
      <c r="A878" s="15">
        <v>41408</v>
      </c>
      <c r="B878" s="3" t="s">
        <v>36</v>
      </c>
      <c r="C878" s="3">
        <v>16</v>
      </c>
      <c r="D878" s="5" t="s">
        <v>19</v>
      </c>
      <c r="F878" s="11">
        <v>1.96</v>
      </c>
      <c r="J878">
        <f>147+243+299+336+331+349</f>
        <v>1705</v>
      </c>
      <c r="K878">
        <v>6</v>
      </c>
      <c r="L878">
        <v>349</v>
      </c>
      <c r="Q878" s="14"/>
    </row>
    <row r="879" spans="1:17">
      <c r="A879" s="15">
        <v>41408</v>
      </c>
      <c r="B879" s="3" t="s">
        <v>36</v>
      </c>
      <c r="C879" s="3">
        <v>16</v>
      </c>
      <c r="D879" s="5" t="s">
        <v>19</v>
      </c>
      <c r="F879" s="11">
        <v>2.48</v>
      </c>
      <c r="J879">
        <f>171+212+277+297+324+340</f>
        <v>1621</v>
      </c>
      <c r="K879">
        <v>6</v>
      </c>
      <c r="L879">
        <v>340</v>
      </c>
      <c r="Q879" s="14"/>
    </row>
    <row r="880" spans="1:17">
      <c r="A880" s="15">
        <v>41408</v>
      </c>
      <c r="B880" s="3" t="s">
        <v>36</v>
      </c>
      <c r="C880" s="3">
        <v>16</v>
      </c>
      <c r="D880" s="5" t="s">
        <v>19</v>
      </c>
      <c r="F880" s="11">
        <v>2.15</v>
      </c>
      <c r="J880">
        <f>135+212+227+270+288+312+327+336</f>
        <v>2107</v>
      </c>
      <c r="K880">
        <v>8</v>
      </c>
      <c r="L880">
        <v>336</v>
      </c>
      <c r="Q880" s="14"/>
    </row>
    <row r="881" spans="1:17">
      <c r="A881" s="15">
        <v>41408</v>
      </c>
      <c r="B881" s="3" t="s">
        <v>36</v>
      </c>
      <c r="C881" s="3">
        <v>16</v>
      </c>
      <c r="D881" s="5" t="s">
        <v>19</v>
      </c>
      <c r="F881" s="11">
        <v>1.76</v>
      </c>
      <c r="J881">
        <f>151+192+213+257+300+320</f>
        <v>1433</v>
      </c>
      <c r="K881">
        <v>6</v>
      </c>
      <c r="L881">
        <v>320</v>
      </c>
      <c r="Q881" s="14"/>
    </row>
    <row r="882" spans="1:17">
      <c r="A882" s="15">
        <v>41408</v>
      </c>
      <c r="B882" s="3" t="s">
        <v>36</v>
      </c>
      <c r="C882" s="3">
        <v>16</v>
      </c>
      <c r="D882" s="5" t="s">
        <v>19</v>
      </c>
      <c r="F882" s="11">
        <v>1.97</v>
      </c>
      <c r="J882">
        <f>114+146+188+221+248+283+289</f>
        <v>1489</v>
      </c>
      <c r="K882">
        <v>7</v>
      </c>
      <c r="L882">
        <v>289</v>
      </c>
      <c r="Q882" s="14"/>
    </row>
    <row r="883" spans="1:17">
      <c r="A883" s="15">
        <v>41408</v>
      </c>
      <c r="B883" s="3" t="s">
        <v>36</v>
      </c>
      <c r="C883" s="3">
        <v>16</v>
      </c>
      <c r="D883" s="5" t="s">
        <v>19</v>
      </c>
      <c r="F883" s="11">
        <v>0.62</v>
      </c>
      <c r="J883">
        <f>111+129</f>
        <v>240</v>
      </c>
      <c r="K883">
        <v>2</v>
      </c>
      <c r="L883">
        <v>129</v>
      </c>
      <c r="Q883" s="14"/>
    </row>
    <row r="884" spans="1:17">
      <c r="A884" s="15">
        <v>41408</v>
      </c>
      <c r="B884" s="3" t="s">
        <v>36</v>
      </c>
      <c r="C884" s="3">
        <v>16</v>
      </c>
      <c r="D884" s="5" t="s">
        <v>19</v>
      </c>
      <c r="F884" s="11">
        <v>2.11</v>
      </c>
      <c r="J884">
        <f>141+192+166+238+252+280+294</f>
        <v>1563</v>
      </c>
      <c r="K884">
        <v>7</v>
      </c>
      <c r="L884">
        <v>294</v>
      </c>
      <c r="Q884" s="14"/>
    </row>
    <row r="885" spans="1:17">
      <c r="A885" s="15">
        <v>41408</v>
      </c>
      <c r="B885" s="3" t="s">
        <v>36</v>
      </c>
      <c r="C885" s="3">
        <v>8</v>
      </c>
      <c r="D885" s="5" t="s">
        <v>19</v>
      </c>
      <c r="F885" s="11">
        <v>2.56</v>
      </c>
      <c r="J885">
        <f>127+191+211+218</f>
        <v>747</v>
      </c>
      <c r="K885">
        <v>4</v>
      </c>
      <c r="L885">
        <v>218</v>
      </c>
      <c r="Q885" s="14"/>
    </row>
    <row r="886" spans="1:17">
      <c r="A886" s="15">
        <v>41408</v>
      </c>
      <c r="B886" s="3" t="s">
        <v>36</v>
      </c>
      <c r="C886" s="3">
        <v>8</v>
      </c>
      <c r="D886" s="5" t="s">
        <v>19</v>
      </c>
      <c r="F886" s="11">
        <v>3.57</v>
      </c>
      <c r="J886">
        <f>94+169+173+180+214+232+242+245</f>
        <v>1549</v>
      </c>
      <c r="K886">
        <v>8</v>
      </c>
      <c r="L886">
        <v>245</v>
      </c>
      <c r="Q886" s="14"/>
    </row>
    <row r="887" spans="1:17">
      <c r="A887" s="15">
        <v>41408</v>
      </c>
      <c r="B887" s="3" t="s">
        <v>36</v>
      </c>
      <c r="C887" s="3">
        <v>8</v>
      </c>
      <c r="D887" s="5" t="s">
        <v>22</v>
      </c>
      <c r="E887" s="11">
        <v>189</v>
      </c>
      <c r="F887" s="11">
        <v>1.59</v>
      </c>
      <c r="Q887" s="14"/>
    </row>
    <row r="888" spans="1:17">
      <c r="A888" s="15">
        <v>41408</v>
      </c>
      <c r="B888" s="3" t="s">
        <v>36</v>
      </c>
      <c r="C888" s="3">
        <v>8</v>
      </c>
      <c r="D888" s="5" t="s">
        <v>22</v>
      </c>
      <c r="E888" s="11">
        <v>161</v>
      </c>
      <c r="F888" s="11">
        <v>0.7</v>
      </c>
      <c r="G888">
        <v>12</v>
      </c>
      <c r="Q888" s="14"/>
    </row>
    <row r="889" spans="1:17">
      <c r="A889" s="15">
        <v>41408</v>
      </c>
      <c r="B889" s="3" t="s">
        <v>36</v>
      </c>
      <c r="C889" s="3">
        <v>8</v>
      </c>
      <c r="D889" s="5" t="s">
        <v>22</v>
      </c>
      <c r="E889" s="11">
        <v>187</v>
      </c>
      <c r="F889" s="11">
        <v>1.24</v>
      </c>
      <c r="Q889" s="14"/>
    </row>
    <row r="890" spans="1:17">
      <c r="A890" s="15">
        <v>41408</v>
      </c>
      <c r="B890" s="3" t="s">
        <v>36</v>
      </c>
      <c r="C890" s="3">
        <v>8</v>
      </c>
      <c r="D890" s="5" t="s">
        <v>22</v>
      </c>
      <c r="E890" s="11">
        <v>246</v>
      </c>
      <c r="F890" s="11">
        <v>0.9</v>
      </c>
      <c r="G890">
        <v>7</v>
      </c>
      <c r="Q890" s="14"/>
    </row>
    <row r="891" spans="1:17">
      <c r="A891" s="15">
        <v>41408</v>
      </c>
      <c r="B891" s="3" t="s">
        <v>36</v>
      </c>
      <c r="C891" s="3">
        <v>8</v>
      </c>
      <c r="D891" s="5" t="s">
        <v>22</v>
      </c>
      <c r="E891" s="11">
        <v>262</v>
      </c>
      <c r="F891" s="11">
        <v>1.24</v>
      </c>
      <c r="G891">
        <v>8</v>
      </c>
      <c r="Q891" s="14"/>
    </row>
    <row r="892" spans="1:17">
      <c r="A892" s="15">
        <v>41408</v>
      </c>
      <c r="B892" s="3" t="s">
        <v>36</v>
      </c>
      <c r="C892" s="3">
        <v>8</v>
      </c>
      <c r="D892" s="5" t="s">
        <v>22</v>
      </c>
      <c r="E892" s="11">
        <v>125</v>
      </c>
      <c r="F892" s="11">
        <v>0.73</v>
      </c>
      <c r="G892">
        <v>11</v>
      </c>
      <c r="Q892" s="14"/>
    </row>
    <row r="893" spans="1:17">
      <c r="A893" s="15">
        <v>41408</v>
      </c>
      <c r="B893" s="3" t="s">
        <v>36</v>
      </c>
      <c r="C893" s="3">
        <v>8</v>
      </c>
      <c r="D893" s="5" t="s">
        <v>22</v>
      </c>
      <c r="E893" s="11">
        <v>106</v>
      </c>
      <c r="F893" s="11">
        <v>1.1499999999999999</v>
      </c>
      <c r="Q893" s="14"/>
    </row>
    <row r="894" spans="1:17">
      <c r="A894" s="15">
        <v>41408</v>
      </c>
      <c r="B894" s="3" t="s">
        <v>36</v>
      </c>
      <c r="C894" s="3">
        <v>8</v>
      </c>
      <c r="D894" s="5" t="s">
        <v>22</v>
      </c>
      <c r="E894" s="11">
        <v>217</v>
      </c>
      <c r="F894" s="11">
        <v>0.74</v>
      </c>
      <c r="Q894" s="14"/>
    </row>
    <row r="895" spans="1:17">
      <c r="A895" s="15">
        <v>41408</v>
      </c>
      <c r="B895" s="3" t="s">
        <v>36</v>
      </c>
      <c r="C895" s="3">
        <v>8</v>
      </c>
      <c r="D895" s="5" t="s">
        <v>22</v>
      </c>
      <c r="E895" s="11">
        <v>146</v>
      </c>
      <c r="F895" s="11">
        <v>2.82</v>
      </c>
      <c r="G895">
        <v>5</v>
      </c>
      <c r="Q895" s="14"/>
    </row>
    <row r="896" spans="1:17">
      <c r="A896" s="15">
        <v>41408</v>
      </c>
      <c r="B896" s="3" t="s">
        <v>36</v>
      </c>
      <c r="C896" s="3">
        <v>8</v>
      </c>
      <c r="D896" s="5" t="s">
        <v>22</v>
      </c>
      <c r="E896" s="11">
        <v>145</v>
      </c>
      <c r="F896" s="11">
        <v>1</v>
      </c>
      <c r="Q896" s="14"/>
    </row>
    <row r="897" spans="1:17">
      <c r="A897" s="15">
        <v>41408</v>
      </c>
      <c r="B897" s="3" t="s">
        <v>36</v>
      </c>
      <c r="C897" s="3">
        <v>8</v>
      </c>
      <c r="D897" s="5" t="s">
        <v>22</v>
      </c>
      <c r="E897" s="11">
        <v>265</v>
      </c>
      <c r="F897" s="11">
        <v>1.55</v>
      </c>
      <c r="G897">
        <v>3</v>
      </c>
      <c r="Q897" s="14"/>
    </row>
    <row r="898" spans="1:17">
      <c r="A898" s="15">
        <v>41408</v>
      </c>
      <c r="B898" s="3" t="s">
        <v>36</v>
      </c>
      <c r="C898" s="3">
        <v>8</v>
      </c>
      <c r="D898" s="5" t="s">
        <v>22</v>
      </c>
      <c r="E898" s="11">
        <v>103</v>
      </c>
      <c r="F898" s="11">
        <v>0.71</v>
      </c>
      <c r="G898">
        <v>6</v>
      </c>
      <c r="Q898" s="14"/>
    </row>
    <row r="899" spans="1:17">
      <c r="A899" s="15">
        <v>41408</v>
      </c>
      <c r="B899" s="3" t="s">
        <v>36</v>
      </c>
      <c r="C899" s="3">
        <v>8</v>
      </c>
      <c r="D899" s="5" t="s">
        <v>22</v>
      </c>
      <c r="E899" s="11">
        <v>182</v>
      </c>
      <c r="F899" s="11">
        <v>1.56</v>
      </c>
      <c r="G899">
        <v>20</v>
      </c>
      <c r="Q899" s="14"/>
    </row>
    <row r="900" spans="1:17">
      <c r="A900" s="15">
        <v>41408</v>
      </c>
      <c r="B900" s="3" t="s">
        <v>36</v>
      </c>
      <c r="C900" s="3">
        <v>8</v>
      </c>
      <c r="D900" s="5" t="s">
        <v>19</v>
      </c>
      <c r="F900" s="11">
        <v>2.38</v>
      </c>
      <c r="J900">
        <f>115+142+177+157+201+228</f>
        <v>1020</v>
      </c>
      <c r="K900">
        <v>6</v>
      </c>
      <c r="L900">
        <v>228</v>
      </c>
      <c r="Q900" s="14"/>
    </row>
    <row r="901" spans="1:17">
      <c r="A901" s="15">
        <v>41408</v>
      </c>
      <c r="B901" s="3" t="s">
        <v>36</v>
      </c>
      <c r="C901" s="3">
        <v>8</v>
      </c>
      <c r="D901" s="5" t="s">
        <v>22</v>
      </c>
      <c r="E901" s="11">
        <v>194</v>
      </c>
      <c r="F901" s="11">
        <v>0.83</v>
      </c>
      <c r="G901">
        <v>8</v>
      </c>
      <c r="Q901" s="14"/>
    </row>
    <row r="902" spans="1:17">
      <c r="A902" s="15">
        <v>41408</v>
      </c>
      <c r="B902" s="3" t="s">
        <v>36</v>
      </c>
      <c r="C902" s="3">
        <v>8</v>
      </c>
      <c r="D902" s="5" t="s">
        <v>22</v>
      </c>
      <c r="E902" s="11">
        <v>250</v>
      </c>
      <c r="F902" s="11">
        <v>1.63</v>
      </c>
      <c r="G902">
        <v>1</v>
      </c>
      <c r="Q902" s="14"/>
    </row>
    <row r="903" spans="1:17">
      <c r="A903" s="15">
        <v>41408</v>
      </c>
      <c r="B903" s="3" t="s">
        <v>36</v>
      </c>
      <c r="C903" s="3">
        <v>8</v>
      </c>
      <c r="D903" s="5" t="s">
        <v>19</v>
      </c>
      <c r="F903" s="11">
        <v>2.5499999999999998</v>
      </c>
      <c r="J903">
        <f>121+131+176+187+231+224+267+268</f>
        <v>1605</v>
      </c>
      <c r="K903">
        <v>8</v>
      </c>
      <c r="L903">
        <v>268</v>
      </c>
      <c r="Q903" s="14"/>
    </row>
    <row r="904" spans="1:17">
      <c r="A904" s="2">
        <v>41423</v>
      </c>
      <c r="B904" s="3" t="s">
        <v>32</v>
      </c>
      <c r="C904" s="3">
        <v>29</v>
      </c>
      <c r="D904" s="5" t="s">
        <v>19</v>
      </c>
      <c r="E904" s="11">
        <v>282</v>
      </c>
      <c r="F904" s="11">
        <v>3.4</v>
      </c>
      <c r="H904">
        <v>32</v>
      </c>
      <c r="I904">
        <v>1.5</v>
      </c>
      <c r="Q904" s="14"/>
    </row>
    <row r="905" spans="1:17">
      <c r="A905" s="2">
        <v>41423</v>
      </c>
      <c r="B905" s="3" t="s">
        <v>32</v>
      </c>
      <c r="C905" s="3">
        <v>29</v>
      </c>
      <c r="D905" s="5" t="s">
        <v>19</v>
      </c>
      <c r="F905" s="11">
        <v>2.2799999999999998</v>
      </c>
      <c r="J905">
        <f>181+182+228+243+278</f>
        <v>1112</v>
      </c>
      <c r="K905">
        <v>5</v>
      </c>
      <c r="L905">
        <v>278</v>
      </c>
      <c r="Q905" s="14"/>
    </row>
    <row r="906" spans="1:17">
      <c r="A906" s="2">
        <v>41423</v>
      </c>
      <c r="B906" s="3" t="s">
        <v>32</v>
      </c>
      <c r="C906" s="3">
        <v>29</v>
      </c>
      <c r="D906" s="5" t="s">
        <v>19</v>
      </c>
      <c r="F906" s="11">
        <v>3.21</v>
      </c>
      <c r="J906">
        <f>139+152+215+270+301+318+343</f>
        <v>1738</v>
      </c>
      <c r="K906">
        <v>7</v>
      </c>
      <c r="L906">
        <v>343</v>
      </c>
      <c r="Q906" s="14"/>
    </row>
    <row r="907" spans="1:17">
      <c r="A907" s="2">
        <v>41423</v>
      </c>
      <c r="B907" s="3" t="s">
        <v>32</v>
      </c>
      <c r="C907" s="3">
        <v>29</v>
      </c>
      <c r="D907" s="5" t="s">
        <v>19</v>
      </c>
      <c r="F907" s="11">
        <v>1.61</v>
      </c>
      <c r="J907">
        <f>125+146+199+201+225</f>
        <v>896</v>
      </c>
      <c r="K907">
        <v>5</v>
      </c>
      <c r="L907">
        <v>225</v>
      </c>
      <c r="Q907" s="14"/>
    </row>
    <row r="908" spans="1:17">
      <c r="A908" s="2">
        <v>41423</v>
      </c>
      <c r="B908" s="3" t="s">
        <v>32</v>
      </c>
      <c r="C908" s="3">
        <v>29</v>
      </c>
      <c r="D908" s="5" t="s">
        <v>19</v>
      </c>
      <c r="F908" s="11">
        <v>1.5</v>
      </c>
      <c r="J908">
        <f>126+139+180+183+211+213</f>
        <v>1052</v>
      </c>
      <c r="K908">
        <v>6</v>
      </c>
      <c r="L908">
        <v>213</v>
      </c>
      <c r="Q908" s="14"/>
    </row>
    <row r="909" spans="1:17">
      <c r="A909" s="2">
        <v>41423</v>
      </c>
      <c r="B909" s="3" t="s">
        <v>32</v>
      </c>
      <c r="C909" s="3">
        <v>29</v>
      </c>
      <c r="D909" s="5" t="s">
        <v>19</v>
      </c>
      <c r="F909" s="11">
        <v>1.35</v>
      </c>
      <c r="J909">
        <f>122+152+189+196+217</f>
        <v>876</v>
      </c>
      <c r="K909">
        <v>5</v>
      </c>
      <c r="L909">
        <v>217</v>
      </c>
      <c r="Q909" s="14"/>
    </row>
    <row r="910" spans="1:17">
      <c r="A910" s="2">
        <v>41423</v>
      </c>
      <c r="B910" s="3" t="s">
        <v>32</v>
      </c>
      <c r="C910" s="3">
        <v>29</v>
      </c>
      <c r="D910" s="5" t="s">
        <v>19</v>
      </c>
      <c r="E910" s="11">
        <v>288</v>
      </c>
      <c r="F910" s="11">
        <v>2.4</v>
      </c>
      <c r="H910">
        <v>35</v>
      </c>
      <c r="I910">
        <v>1</v>
      </c>
      <c r="Q910" s="14"/>
    </row>
    <row r="911" spans="1:17">
      <c r="A911" s="2">
        <v>41423</v>
      </c>
      <c r="B911" s="3" t="s">
        <v>32</v>
      </c>
      <c r="C911" s="3">
        <v>29</v>
      </c>
      <c r="D911" s="5" t="s">
        <v>19</v>
      </c>
      <c r="F911" s="11">
        <v>1.86</v>
      </c>
      <c r="J911">
        <f>128+182+184+237+238+270+284</f>
        <v>1523</v>
      </c>
      <c r="K911">
        <v>7</v>
      </c>
      <c r="L911">
        <v>284</v>
      </c>
      <c r="Q911" s="14"/>
    </row>
    <row r="912" spans="1:17">
      <c r="A912" s="2">
        <v>41423</v>
      </c>
      <c r="B912" s="3" t="s">
        <v>32</v>
      </c>
      <c r="C912" s="3">
        <v>29</v>
      </c>
      <c r="D912" s="5" t="s">
        <v>19</v>
      </c>
      <c r="F912" s="11">
        <v>2.0499999999999998</v>
      </c>
      <c r="J912">
        <f>203+258+223+281+308</f>
        <v>1273</v>
      </c>
      <c r="K912">
        <v>5</v>
      </c>
      <c r="L912">
        <v>308</v>
      </c>
      <c r="Q912" s="14"/>
    </row>
    <row r="913" spans="1:17">
      <c r="A913" s="2">
        <v>41423</v>
      </c>
      <c r="B913" s="3" t="s">
        <v>32</v>
      </c>
      <c r="C913" s="3">
        <v>29</v>
      </c>
      <c r="D913" s="5" t="s">
        <v>19</v>
      </c>
      <c r="F913" s="11">
        <v>0.91</v>
      </c>
      <c r="J913">
        <f>103+113+173+181</f>
        <v>570</v>
      </c>
      <c r="K913">
        <v>4</v>
      </c>
      <c r="L913">
        <v>181</v>
      </c>
      <c r="Q913" s="14"/>
    </row>
    <row r="914" spans="1:17">
      <c r="A914" s="2">
        <v>41423</v>
      </c>
      <c r="B914" s="3" t="s">
        <v>32</v>
      </c>
      <c r="C914" s="3">
        <v>29</v>
      </c>
      <c r="D914" s="5" t="s">
        <v>19</v>
      </c>
      <c r="F914" s="11">
        <v>1.19</v>
      </c>
      <c r="J914">
        <f>222+249+259+308+309</f>
        <v>1347</v>
      </c>
      <c r="K914">
        <v>5</v>
      </c>
      <c r="L914">
        <v>309</v>
      </c>
      <c r="Q914" s="14"/>
    </row>
    <row r="915" spans="1:17">
      <c r="A915" s="2">
        <v>41423</v>
      </c>
      <c r="B915" s="3" t="s">
        <v>32</v>
      </c>
      <c r="C915" s="3">
        <v>29</v>
      </c>
      <c r="D915" s="5" t="s">
        <v>19</v>
      </c>
      <c r="F915" s="11">
        <v>3.51</v>
      </c>
      <c r="J915">
        <f>125+203+161+145+156+180+230+90</f>
        <v>1290</v>
      </c>
      <c r="K915">
        <v>8</v>
      </c>
      <c r="L915">
        <v>230</v>
      </c>
      <c r="Q915" s="14"/>
    </row>
    <row r="916" spans="1:17">
      <c r="A916" s="2">
        <v>41423</v>
      </c>
      <c r="B916" s="3" t="s">
        <v>32</v>
      </c>
      <c r="C916" s="3">
        <v>29</v>
      </c>
      <c r="D916" s="5" t="s">
        <v>19</v>
      </c>
      <c r="E916" s="11">
        <v>218</v>
      </c>
      <c r="F916" s="11">
        <v>2.75</v>
      </c>
      <c r="H916">
        <v>26</v>
      </c>
      <c r="I916">
        <v>1.5</v>
      </c>
      <c r="Q916" s="14"/>
    </row>
    <row r="917" spans="1:17">
      <c r="A917" s="2">
        <v>41423</v>
      </c>
      <c r="B917" s="3" t="s">
        <v>32</v>
      </c>
      <c r="C917" s="3">
        <v>29</v>
      </c>
      <c r="D917" s="5" t="s">
        <v>19</v>
      </c>
      <c r="F917" s="11">
        <v>4.2300000000000004</v>
      </c>
      <c r="J917">
        <f>137+189+206+238+272+280+319</f>
        <v>1641</v>
      </c>
      <c r="K917">
        <v>7</v>
      </c>
      <c r="L917">
        <v>319</v>
      </c>
      <c r="Q917" s="14"/>
    </row>
    <row r="918" spans="1:17">
      <c r="A918" s="2">
        <v>41423</v>
      </c>
      <c r="B918" s="3" t="s">
        <v>32</v>
      </c>
      <c r="C918" s="3">
        <v>29</v>
      </c>
      <c r="D918" s="5" t="s">
        <v>19</v>
      </c>
      <c r="F918" s="11">
        <v>1.93</v>
      </c>
      <c r="J918">
        <f>132+133+152+172+198+200</f>
        <v>987</v>
      </c>
      <c r="K918">
        <v>6</v>
      </c>
      <c r="L918">
        <v>200</v>
      </c>
      <c r="Q918" s="14"/>
    </row>
    <row r="919" spans="1:17">
      <c r="A919" s="2">
        <v>41423</v>
      </c>
      <c r="B919" s="3" t="s">
        <v>32</v>
      </c>
      <c r="C919" s="3">
        <v>29</v>
      </c>
      <c r="D919" s="5" t="s">
        <v>19</v>
      </c>
      <c r="F919" s="11">
        <v>2.35</v>
      </c>
      <c r="J919">
        <f>113+152+166+180+186</f>
        <v>797</v>
      </c>
      <c r="K919">
        <v>5</v>
      </c>
      <c r="L919">
        <v>186</v>
      </c>
      <c r="Q919" s="14"/>
    </row>
    <row r="920" spans="1:17">
      <c r="A920" s="2">
        <v>41423</v>
      </c>
      <c r="B920" s="3" t="s">
        <v>32</v>
      </c>
      <c r="C920" s="3">
        <v>29</v>
      </c>
      <c r="D920" s="5" t="s">
        <v>19</v>
      </c>
      <c r="E920" s="11">
        <v>246</v>
      </c>
      <c r="F920" s="11">
        <v>2.58</v>
      </c>
      <c r="H920">
        <v>20.5</v>
      </c>
      <c r="I920">
        <v>1.4</v>
      </c>
      <c r="Q920" s="14"/>
    </row>
    <row r="921" spans="1:17">
      <c r="A921" s="2">
        <v>41423</v>
      </c>
      <c r="B921" s="3" t="s">
        <v>34</v>
      </c>
      <c r="C921" s="3">
        <v>2</v>
      </c>
      <c r="D921" s="5" t="s">
        <v>19</v>
      </c>
      <c r="F921" s="11">
        <v>3.41</v>
      </c>
      <c r="J921">
        <f>75+84+89+101+113+112+123</f>
        <v>697</v>
      </c>
      <c r="K921">
        <v>7</v>
      </c>
      <c r="L921">
        <v>123</v>
      </c>
      <c r="Q921" s="14"/>
    </row>
    <row r="922" spans="1:17">
      <c r="A922" s="2">
        <v>41423</v>
      </c>
      <c r="B922" s="3" t="s">
        <v>34</v>
      </c>
      <c r="C922" s="3">
        <v>2</v>
      </c>
      <c r="D922" s="5" t="s">
        <v>19</v>
      </c>
      <c r="F922" s="11">
        <v>2.59</v>
      </c>
      <c r="J922">
        <f>68+83+82+89+90+102</f>
        <v>514</v>
      </c>
      <c r="K922">
        <v>6</v>
      </c>
      <c r="L922">
        <v>102</v>
      </c>
      <c r="Q922" s="14"/>
    </row>
    <row r="923" spans="1:17">
      <c r="A923" s="2">
        <v>41423</v>
      </c>
      <c r="B923" s="3" t="s">
        <v>34</v>
      </c>
      <c r="C923" s="3">
        <v>2</v>
      </c>
      <c r="D923" s="5" t="s">
        <v>19</v>
      </c>
      <c r="F923" s="11">
        <v>3.18</v>
      </c>
      <c r="J923">
        <f>54+89+99+100+101+103+109</f>
        <v>655</v>
      </c>
      <c r="K923">
        <v>7</v>
      </c>
      <c r="L923">
        <v>109</v>
      </c>
      <c r="Q923" s="14"/>
    </row>
    <row r="924" spans="1:17">
      <c r="A924" s="2">
        <v>41423</v>
      </c>
      <c r="B924" s="3" t="s">
        <v>34</v>
      </c>
      <c r="C924" s="3">
        <v>2</v>
      </c>
      <c r="D924" s="5" t="s">
        <v>19</v>
      </c>
      <c r="F924" s="11">
        <v>3.96</v>
      </c>
      <c r="J924">
        <f>94+90+110+110+120</f>
        <v>524</v>
      </c>
      <c r="K924">
        <v>5</v>
      </c>
      <c r="L924">
        <v>120</v>
      </c>
      <c r="Q924" s="14"/>
    </row>
    <row r="925" spans="1:17">
      <c r="A925" s="2">
        <v>41423</v>
      </c>
      <c r="B925" s="3" t="s">
        <v>34</v>
      </c>
      <c r="C925" s="3">
        <v>2</v>
      </c>
      <c r="D925" s="5" t="s">
        <v>19</v>
      </c>
      <c r="F925" s="11">
        <v>3.84</v>
      </c>
      <c r="J925">
        <f>77+91+92+109+111+123+127+119</f>
        <v>849</v>
      </c>
      <c r="K925">
        <v>8</v>
      </c>
      <c r="L925">
        <v>127</v>
      </c>
      <c r="Q925" s="14"/>
    </row>
    <row r="926" spans="1:17">
      <c r="A926" s="2">
        <v>41423</v>
      </c>
      <c r="B926" s="3" t="s">
        <v>34</v>
      </c>
      <c r="C926" s="3">
        <v>2</v>
      </c>
      <c r="D926" s="5" t="s">
        <v>19</v>
      </c>
      <c r="F926" s="11">
        <v>2.41</v>
      </c>
      <c r="J926">
        <f>84+86+98+109+111+121</f>
        <v>609</v>
      </c>
      <c r="K926">
        <v>6</v>
      </c>
      <c r="L926">
        <v>121</v>
      </c>
      <c r="Q926" s="14"/>
    </row>
    <row r="927" spans="1:17">
      <c r="A927" s="2">
        <v>41423</v>
      </c>
      <c r="B927" s="3" t="s">
        <v>34</v>
      </c>
      <c r="C927" s="3">
        <v>2</v>
      </c>
      <c r="D927" s="5" t="s">
        <v>19</v>
      </c>
      <c r="F927" s="11">
        <v>2.38</v>
      </c>
      <c r="J927">
        <f>72+72+92+88+101+103+47</f>
        <v>575</v>
      </c>
      <c r="K927">
        <v>7</v>
      </c>
      <c r="L927">
        <v>103</v>
      </c>
      <c r="Q927" s="14"/>
    </row>
    <row r="928" spans="1:17">
      <c r="A928" s="2">
        <v>41423</v>
      </c>
      <c r="B928" s="3" t="s">
        <v>34</v>
      </c>
      <c r="C928" s="3">
        <v>2</v>
      </c>
      <c r="D928" s="5" t="s">
        <v>22</v>
      </c>
      <c r="E928" s="11">
        <v>250</v>
      </c>
      <c r="F928" s="11">
        <v>1.52</v>
      </c>
      <c r="G928">
        <v>12</v>
      </c>
      <c r="Q928" s="14"/>
    </row>
    <row r="929" spans="1:17">
      <c r="A929" s="2">
        <v>41423</v>
      </c>
      <c r="B929" s="3" t="s">
        <v>34</v>
      </c>
      <c r="C929" s="3">
        <v>2</v>
      </c>
      <c r="D929" s="5" t="s">
        <v>22</v>
      </c>
      <c r="E929" s="11">
        <v>197</v>
      </c>
      <c r="F929" s="11">
        <v>1.98</v>
      </c>
      <c r="G929">
        <v>15</v>
      </c>
      <c r="Q929" s="14"/>
    </row>
    <row r="930" spans="1:17">
      <c r="A930" s="2">
        <v>41423</v>
      </c>
      <c r="B930" s="3" t="s">
        <v>34</v>
      </c>
      <c r="C930" s="3">
        <v>2</v>
      </c>
      <c r="D930" s="5" t="s">
        <v>22</v>
      </c>
      <c r="E930" s="11">
        <v>100</v>
      </c>
      <c r="F930" s="11">
        <v>0.94</v>
      </c>
      <c r="G930">
        <v>3</v>
      </c>
      <c r="Q930" s="14"/>
    </row>
    <row r="931" spans="1:17">
      <c r="A931" s="2">
        <v>41423</v>
      </c>
      <c r="B931" s="3" t="s">
        <v>34</v>
      </c>
      <c r="C931" s="3">
        <v>2</v>
      </c>
      <c r="D931" s="5" t="s">
        <v>19</v>
      </c>
      <c r="F931" s="11">
        <v>3.06</v>
      </c>
      <c r="J931">
        <f>78+100+106+115+117</f>
        <v>516</v>
      </c>
      <c r="K931">
        <v>5</v>
      </c>
      <c r="L931">
        <v>117</v>
      </c>
      <c r="Q931" s="14"/>
    </row>
    <row r="932" spans="1:17">
      <c r="A932" s="2">
        <v>41423</v>
      </c>
      <c r="B932" s="3" t="s">
        <v>34</v>
      </c>
      <c r="C932" s="3">
        <v>2</v>
      </c>
      <c r="D932" s="5" t="s">
        <v>19</v>
      </c>
      <c r="F932" s="11">
        <v>2.17</v>
      </c>
      <c r="J932">
        <f>70+73+83+94+102+107</f>
        <v>529</v>
      </c>
      <c r="K932">
        <v>6</v>
      </c>
      <c r="L932">
        <v>117</v>
      </c>
      <c r="Q932" s="14"/>
    </row>
    <row r="933" spans="1:17">
      <c r="A933" s="2">
        <v>41423</v>
      </c>
      <c r="B933" s="3" t="s">
        <v>34</v>
      </c>
      <c r="C933" s="3">
        <v>2</v>
      </c>
      <c r="D933" s="5" t="s">
        <v>19</v>
      </c>
      <c r="F933" s="11">
        <v>2.93</v>
      </c>
      <c r="J933">
        <f>73+90+90+102+113+113+122</f>
        <v>703</v>
      </c>
      <c r="K933">
        <v>7</v>
      </c>
      <c r="L933">
        <v>122</v>
      </c>
      <c r="Q933" s="14"/>
    </row>
    <row r="934" spans="1:17">
      <c r="A934" s="2">
        <v>41423</v>
      </c>
      <c r="B934" s="3" t="s">
        <v>34</v>
      </c>
      <c r="C934" s="3">
        <v>2</v>
      </c>
      <c r="D934" s="5" t="s">
        <v>19</v>
      </c>
      <c r="F934" s="11">
        <v>2.76</v>
      </c>
      <c r="J934">
        <f>89+95+103+116+120+125</f>
        <v>648</v>
      </c>
      <c r="K934">
        <v>6</v>
      </c>
      <c r="L934">
        <v>125</v>
      </c>
      <c r="Q934" s="14"/>
    </row>
    <row r="935" spans="1:17">
      <c r="A935" s="2">
        <v>41423</v>
      </c>
      <c r="B935" s="3" t="s">
        <v>34</v>
      </c>
      <c r="C935" s="3">
        <v>2</v>
      </c>
      <c r="D935" s="5" t="s">
        <v>19</v>
      </c>
      <c r="F935" s="11">
        <v>3.09</v>
      </c>
      <c r="J935">
        <f>84+82+99+103+108+122+119</f>
        <v>717</v>
      </c>
      <c r="K935">
        <v>7</v>
      </c>
      <c r="L935">
        <v>122</v>
      </c>
      <c r="Q935" s="14"/>
    </row>
    <row r="936" spans="1:17">
      <c r="A936" s="2">
        <v>41423</v>
      </c>
      <c r="B936" s="3" t="s">
        <v>34</v>
      </c>
      <c r="C936" s="3">
        <v>2</v>
      </c>
      <c r="D936" s="5" t="s">
        <v>19</v>
      </c>
      <c r="F936" s="11">
        <v>2.4500000000000002</v>
      </c>
      <c r="J936">
        <f>66+90+90+106+111+129+122+129</f>
        <v>843</v>
      </c>
      <c r="K936">
        <v>8</v>
      </c>
      <c r="L936">
        <v>129</v>
      </c>
      <c r="Q936" s="14"/>
    </row>
    <row r="937" spans="1:17">
      <c r="A937" s="2">
        <v>41423</v>
      </c>
      <c r="B937" s="3" t="s">
        <v>34</v>
      </c>
      <c r="C937" s="3">
        <v>2</v>
      </c>
      <c r="D937" s="5" t="s">
        <v>19</v>
      </c>
      <c r="F937" s="11">
        <v>2.4</v>
      </c>
      <c r="J937">
        <f>86+100+97+96+109+120+123</f>
        <v>731</v>
      </c>
      <c r="K937">
        <v>7</v>
      </c>
      <c r="L937">
        <v>123</v>
      </c>
      <c r="Q937" s="14"/>
    </row>
    <row r="938" spans="1:17">
      <c r="A938" s="2">
        <v>41423</v>
      </c>
      <c r="B938" s="3" t="s">
        <v>34</v>
      </c>
      <c r="C938" s="3">
        <v>2</v>
      </c>
      <c r="D938" s="5" t="s">
        <v>19</v>
      </c>
      <c r="F938" s="11">
        <v>1.4</v>
      </c>
      <c r="J938">
        <f>66+90+97+97</f>
        <v>350</v>
      </c>
      <c r="K938">
        <v>4</v>
      </c>
      <c r="L938">
        <v>97</v>
      </c>
      <c r="Q938" s="14"/>
    </row>
    <row r="939" spans="1:17">
      <c r="A939" s="2">
        <v>41423</v>
      </c>
      <c r="B939" s="3" t="s">
        <v>34</v>
      </c>
      <c r="C939" s="3">
        <v>2</v>
      </c>
      <c r="D939" s="5" t="s">
        <v>19</v>
      </c>
      <c r="F939" s="11">
        <v>2.76</v>
      </c>
      <c r="J939">
        <f>92+94+101+116+131+125</f>
        <v>659</v>
      </c>
      <c r="K939">
        <v>6</v>
      </c>
      <c r="L939">
        <v>131</v>
      </c>
      <c r="Q939" s="14"/>
    </row>
    <row r="940" spans="1:17">
      <c r="A940" s="2">
        <v>41423</v>
      </c>
      <c r="B940" s="3" t="s">
        <v>34</v>
      </c>
      <c r="C940" s="3">
        <v>2</v>
      </c>
      <c r="D940" s="5" t="s">
        <v>22</v>
      </c>
      <c r="E940" s="11">
        <v>227</v>
      </c>
      <c r="F940" s="11">
        <v>1.81</v>
      </c>
      <c r="G940">
        <v>23</v>
      </c>
      <c r="Q940" s="14"/>
    </row>
    <row r="941" spans="1:17">
      <c r="A941" s="2">
        <v>41423</v>
      </c>
      <c r="B941" s="3" t="s">
        <v>34</v>
      </c>
      <c r="C941" s="3">
        <v>2</v>
      </c>
      <c r="D941" s="5" t="s">
        <v>19</v>
      </c>
      <c r="F941" s="11">
        <v>2.87</v>
      </c>
      <c r="J941">
        <f>73+90+89+105+112+117+124</f>
        <v>710</v>
      </c>
      <c r="K941">
        <v>7</v>
      </c>
      <c r="L941">
        <v>124</v>
      </c>
      <c r="Q941" s="14"/>
    </row>
    <row r="942" spans="1:17">
      <c r="A942" s="2">
        <v>41423</v>
      </c>
      <c r="B942" s="3" t="s">
        <v>34</v>
      </c>
      <c r="C942" s="3">
        <v>2</v>
      </c>
      <c r="D942" s="5" t="s">
        <v>19</v>
      </c>
      <c r="F942" s="11">
        <v>2.97</v>
      </c>
      <c r="J942">
        <f>68+83+98+106+117+112</f>
        <v>584</v>
      </c>
      <c r="K942">
        <v>6</v>
      </c>
      <c r="L942">
        <v>112</v>
      </c>
      <c r="Q942" s="14"/>
    </row>
    <row r="943" spans="1:17">
      <c r="A943" s="2">
        <v>41423</v>
      </c>
      <c r="B943" s="3" t="s">
        <v>34</v>
      </c>
      <c r="C943" s="3">
        <v>2</v>
      </c>
      <c r="D943" s="5" t="s">
        <v>19</v>
      </c>
      <c r="F943" s="11">
        <v>0.79</v>
      </c>
      <c r="J943">
        <f>92+63+67+81+82</f>
        <v>385</v>
      </c>
      <c r="K943">
        <v>5</v>
      </c>
      <c r="L943">
        <v>82</v>
      </c>
      <c r="Q943" s="14"/>
    </row>
    <row r="944" spans="1:17">
      <c r="A944" s="2">
        <v>41423</v>
      </c>
      <c r="B944" s="3" t="s">
        <v>34</v>
      </c>
      <c r="C944" s="3">
        <v>2</v>
      </c>
      <c r="D944" s="5" t="s">
        <v>22</v>
      </c>
      <c r="E944" s="11">
        <v>238</v>
      </c>
      <c r="F944" s="11">
        <v>1.28</v>
      </c>
      <c r="G944">
        <v>12</v>
      </c>
      <c r="Q944" s="14"/>
    </row>
    <row r="945" spans="1:17">
      <c r="A945" s="2">
        <v>41423</v>
      </c>
      <c r="B945" s="3" t="s">
        <v>34</v>
      </c>
      <c r="C945" s="3">
        <v>2</v>
      </c>
      <c r="D945" s="5" t="s">
        <v>22</v>
      </c>
      <c r="E945" s="11">
        <v>219</v>
      </c>
      <c r="F945" s="11">
        <v>1.31</v>
      </c>
      <c r="G945">
        <v>14</v>
      </c>
      <c r="Q945" s="14"/>
    </row>
    <row r="946" spans="1:17">
      <c r="A946" s="2">
        <v>41423</v>
      </c>
      <c r="B946" s="3" t="s">
        <v>34</v>
      </c>
      <c r="C946" s="3">
        <v>2</v>
      </c>
      <c r="D946" s="5" t="s">
        <v>22</v>
      </c>
      <c r="E946" s="11">
        <v>167</v>
      </c>
      <c r="F946" s="11">
        <v>1.1299999999999999</v>
      </c>
      <c r="G946">
        <v>9</v>
      </c>
      <c r="Q946" s="14"/>
    </row>
    <row r="947" spans="1:17">
      <c r="A947" s="2">
        <v>41423</v>
      </c>
      <c r="B947" s="3" t="s">
        <v>34</v>
      </c>
      <c r="C947" s="3">
        <v>2</v>
      </c>
      <c r="D947" s="5" t="s">
        <v>22</v>
      </c>
      <c r="E947" s="11">
        <v>190</v>
      </c>
      <c r="F947" s="11">
        <v>1.62</v>
      </c>
      <c r="Q947" s="14"/>
    </row>
    <row r="948" spans="1:17">
      <c r="A948" s="2">
        <v>41423</v>
      </c>
      <c r="B948" s="3" t="s">
        <v>34</v>
      </c>
      <c r="C948" s="3">
        <v>2</v>
      </c>
      <c r="D948" s="5" t="s">
        <v>22</v>
      </c>
      <c r="E948" s="11">
        <v>208</v>
      </c>
      <c r="F948" s="11">
        <v>1.27</v>
      </c>
      <c r="G948">
        <v>15</v>
      </c>
      <c r="Q948" s="14"/>
    </row>
    <row r="949" spans="1:17">
      <c r="A949" s="2">
        <v>41423</v>
      </c>
      <c r="B949" s="3" t="s">
        <v>34</v>
      </c>
      <c r="C949" s="3">
        <v>2</v>
      </c>
      <c r="D949" s="5" t="s">
        <v>19</v>
      </c>
      <c r="F949" s="11">
        <v>1.6</v>
      </c>
      <c r="J949">
        <f>71+79+88+95+95</f>
        <v>428</v>
      </c>
      <c r="K949">
        <v>5</v>
      </c>
      <c r="L949">
        <v>95</v>
      </c>
      <c r="Q949" s="14"/>
    </row>
    <row r="950" spans="1:17">
      <c r="A950" s="2">
        <v>41423</v>
      </c>
      <c r="B950" s="3" t="s">
        <v>34</v>
      </c>
      <c r="C950" s="3">
        <v>2</v>
      </c>
      <c r="D950" s="5" t="s">
        <v>19</v>
      </c>
      <c r="F950" s="11">
        <v>2.52</v>
      </c>
      <c r="J950">
        <f>60+81+89+99+107+112+129+126</f>
        <v>803</v>
      </c>
      <c r="K950">
        <v>8</v>
      </c>
      <c r="L950">
        <v>129</v>
      </c>
      <c r="Q950" s="14"/>
    </row>
    <row r="951" spans="1:17">
      <c r="A951" s="2">
        <v>41423</v>
      </c>
      <c r="B951" s="3" t="s">
        <v>34</v>
      </c>
      <c r="C951">
        <v>2</v>
      </c>
      <c r="D951" t="s">
        <v>19</v>
      </c>
      <c r="E951"/>
      <c r="F951">
        <v>2.11</v>
      </c>
      <c r="J951">
        <f>82+102+107+109+111</f>
        <v>511</v>
      </c>
      <c r="K951">
        <v>5</v>
      </c>
      <c r="L951">
        <v>111</v>
      </c>
      <c r="Q951" s="14"/>
    </row>
    <row r="952" spans="1:17">
      <c r="A952" s="2">
        <v>41423</v>
      </c>
      <c r="B952" s="3" t="s">
        <v>34</v>
      </c>
      <c r="C952">
        <v>2</v>
      </c>
      <c r="D952" t="s">
        <v>20</v>
      </c>
      <c r="E952">
        <v>223</v>
      </c>
      <c r="F952">
        <v>1.1000000000000001</v>
      </c>
      <c r="G952">
        <v>17</v>
      </c>
      <c r="Q952" s="14"/>
    </row>
    <row r="953" spans="1:17">
      <c r="A953" s="2">
        <v>41423</v>
      </c>
      <c r="B953" s="3" t="s">
        <v>34</v>
      </c>
      <c r="C953">
        <v>2</v>
      </c>
      <c r="D953" t="s">
        <v>20</v>
      </c>
      <c r="E953">
        <v>185</v>
      </c>
      <c r="F953">
        <v>1.08</v>
      </c>
      <c r="Q953" s="14"/>
    </row>
    <row r="954" spans="1:17">
      <c r="A954" s="2">
        <v>41423</v>
      </c>
      <c r="B954" s="3" t="s">
        <v>34</v>
      </c>
      <c r="C954">
        <v>4</v>
      </c>
      <c r="D954" s="5" t="s">
        <v>19</v>
      </c>
      <c r="F954" s="11">
        <v>2.0299999999999998</v>
      </c>
      <c r="J954">
        <f>59+99+106+136+147+165+170</f>
        <v>882</v>
      </c>
      <c r="K954">
        <v>7</v>
      </c>
      <c r="L954">
        <v>170</v>
      </c>
      <c r="Q954" s="14"/>
    </row>
    <row r="955" spans="1:17">
      <c r="A955" s="2">
        <v>41423</v>
      </c>
      <c r="B955" s="3" t="s">
        <v>34</v>
      </c>
      <c r="C955">
        <v>4</v>
      </c>
      <c r="D955" s="5" t="s">
        <v>19</v>
      </c>
      <c r="F955" s="11">
        <v>2.78</v>
      </c>
      <c r="J955">
        <f>52+70+80+108+131+152+181</f>
        <v>774</v>
      </c>
      <c r="K955">
        <v>7</v>
      </c>
      <c r="L955">
        <v>181</v>
      </c>
      <c r="Q955" s="14"/>
    </row>
    <row r="956" spans="1:17">
      <c r="A956" s="2">
        <v>41423</v>
      </c>
      <c r="B956" s="3" t="s">
        <v>34</v>
      </c>
      <c r="C956">
        <v>4</v>
      </c>
      <c r="D956" s="5" t="s">
        <v>19</v>
      </c>
      <c r="F956" s="11">
        <v>1.39</v>
      </c>
      <c r="J956">
        <f>53+86+119</f>
        <v>258</v>
      </c>
      <c r="K956">
        <v>3</v>
      </c>
      <c r="L956">
        <v>119</v>
      </c>
      <c r="Q956" s="14"/>
    </row>
    <row r="957" spans="1:17">
      <c r="A957" s="2">
        <v>41423</v>
      </c>
      <c r="B957" s="3" t="s">
        <v>34</v>
      </c>
      <c r="C957">
        <v>4</v>
      </c>
      <c r="D957" s="5" t="s">
        <v>22</v>
      </c>
      <c r="E957" s="11">
        <v>561</v>
      </c>
      <c r="F957" s="11">
        <v>1.08</v>
      </c>
      <c r="G957">
        <v>1</v>
      </c>
      <c r="Q957" s="14"/>
    </row>
    <row r="958" spans="1:17">
      <c r="A958" s="2">
        <v>41423</v>
      </c>
      <c r="B958" s="3" t="s">
        <v>34</v>
      </c>
      <c r="C958">
        <v>4</v>
      </c>
      <c r="D958" s="5" t="s">
        <v>22</v>
      </c>
      <c r="E958" s="11">
        <v>119</v>
      </c>
      <c r="F958" s="11">
        <v>1.07</v>
      </c>
      <c r="G958">
        <v>4</v>
      </c>
      <c r="Q958" s="14"/>
    </row>
    <row r="959" spans="1:17">
      <c r="A959" s="2">
        <v>41423</v>
      </c>
      <c r="B959" s="3" t="s">
        <v>34</v>
      </c>
      <c r="C959">
        <v>4</v>
      </c>
      <c r="D959" s="5" t="s">
        <v>20</v>
      </c>
      <c r="E959" s="11">
        <v>139</v>
      </c>
      <c r="F959" s="11">
        <v>1.27</v>
      </c>
      <c r="Q959" s="14"/>
    </row>
    <row r="960" spans="1:17">
      <c r="A960" s="2">
        <v>41423</v>
      </c>
      <c r="B960" s="3" t="s">
        <v>34</v>
      </c>
      <c r="C960">
        <v>4</v>
      </c>
      <c r="D960" s="5" t="s">
        <v>20</v>
      </c>
      <c r="E960" s="11">
        <v>94</v>
      </c>
      <c r="F960" s="11">
        <v>0.76</v>
      </c>
      <c r="Q960" s="14"/>
    </row>
    <row r="961" spans="1:17">
      <c r="A961" s="2">
        <v>41423</v>
      </c>
      <c r="B961" s="3" t="s">
        <v>34</v>
      </c>
      <c r="C961">
        <v>4</v>
      </c>
      <c r="D961" s="5" t="s">
        <v>20</v>
      </c>
      <c r="E961" s="11">
        <v>137</v>
      </c>
      <c r="F961" s="11">
        <v>1.03</v>
      </c>
      <c r="Q961" s="14"/>
    </row>
    <row r="962" spans="1:17">
      <c r="A962" s="2">
        <v>41423</v>
      </c>
      <c r="B962" s="3" t="s">
        <v>34</v>
      </c>
      <c r="C962">
        <v>4</v>
      </c>
      <c r="D962" s="5" t="s">
        <v>20</v>
      </c>
      <c r="E962" s="11">
        <v>124</v>
      </c>
      <c r="F962" s="11">
        <v>0.79</v>
      </c>
      <c r="G962">
        <v>3</v>
      </c>
      <c r="Q962" s="14"/>
    </row>
    <row r="963" spans="1:17">
      <c r="A963" s="2">
        <v>41423</v>
      </c>
      <c r="B963" s="3" t="s">
        <v>34</v>
      </c>
      <c r="C963">
        <v>4</v>
      </c>
      <c r="D963" s="5" t="s">
        <v>20</v>
      </c>
      <c r="E963" s="11">
        <v>124</v>
      </c>
      <c r="F963" s="11">
        <v>1.66</v>
      </c>
      <c r="Q963" s="14"/>
    </row>
    <row r="964" spans="1:17">
      <c r="A964" s="2">
        <v>41423</v>
      </c>
      <c r="B964" s="3" t="s">
        <v>34</v>
      </c>
      <c r="C964">
        <v>8</v>
      </c>
      <c r="D964" s="5" t="s">
        <v>19</v>
      </c>
      <c r="F964" s="11">
        <v>1.85</v>
      </c>
      <c r="J964">
        <f>60+81+86+97+101</f>
        <v>425</v>
      </c>
      <c r="K964">
        <v>5</v>
      </c>
      <c r="L964">
        <v>101</v>
      </c>
      <c r="Q964" s="14"/>
    </row>
    <row r="965" spans="1:17">
      <c r="A965" s="2">
        <v>41423</v>
      </c>
      <c r="B965" s="3" t="s">
        <v>34</v>
      </c>
      <c r="C965">
        <v>8</v>
      </c>
      <c r="D965" s="5" t="s">
        <v>22</v>
      </c>
      <c r="E965" s="11">
        <v>173</v>
      </c>
      <c r="F965" s="11">
        <v>1.1399999999999999</v>
      </c>
      <c r="G965">
        <v>10</v>
      </c>
      <c r="Q965" s="14"/>
    </row>
    <row r="966" spans="1:17">
      <c r="A966" s="2">
        <v>41423</v>
      </c>
      <c r="B966" s="3" t="s">
        <v>34</v>
      </c>
      <c r="C966">
        <v>8</v>
      </c>
      <c r="D966" s="5" t="s">
        <v>22</v>
      </c>
      <c r="E966" s="11">
        <v>156</v>
      </c>
      <c r="F966" s="11">
        <v>0.66</v>
      </c>
      <c r="G966">
        <v>17</v>
      </c>
      <c r="Q966" s="14"/>
    </row>
    <row r="967" spans="1:17">
      <c r="A967" s="2">
        <v>41423</v>
      </c>
      <c r="B967" s="3" t="s">
        <v>34</v>
      </c>
      <c r="C967">
        <v>8</v>
      </c>
      <c r="D967" s="5" t="s">
        <v>19</v>
      </c>
      <c r="F967" s="11">
        <v>2.7</v>
      </c>
      <c r="J967">
        <f>53+74+78+94+100+109+112</f>
        <v>620</v>
      </c>
      <c r="K967">
        <v>7</v>
      </c>
      <c r="L967">
        <v>112</v>
      </c>
      <c r="Q967" s="14"/>
    </row>
    <row r="968" spans="1:17">
      <c r="A968" s="2">
        <v>41423</v>
      </c>
      <c r="B968" s="3" t="s">
        <v>34</v>
      </c>
      <c r="C968">
        <v>8</v>
      </c>
      <c r="D968" s="5" t="s">
        <v>22</v>
      </c>
      <c r="E968" s="11">
        <v>128</v>
      </c>
      <c r="F968" s="11">
        <v>1.1499999999999999</v>
      </c>
      <c r="G968">
        <v>14</v>
      </c>
      <c r="Q968" s="14"/>
    </row>
    <row r="969" spans="1:17">
      <c r="A969" s="2">
        <v>41423</v>
      </c>
      <c r="B969" s="3" t="s">
        <v>34</v>
      </c>
      <c r="C969">
        <v>8</v>
      </c>
      <c r="D969" s="5" t="s">
        <v>22</v>
      </c>
      <c r="E969" s="11">
        <v>157</v>
      </c>
      <c r="F969" s="11">
        <v>1.18</v>
      </c>
      <c r="G969">
        <v>21</v>
      </c>
      <c r="Q969" s="14"/>
    </row>
    <row r="970" spans="1:17">
      <c r="A970" s="2">
        <v>41423</v>
      </c>
      <c r="B970" s="3" t="s">
        <v>34</v>
      </c>
      <c r="C970">
        <v>8</v>
      </c>
      <c r="D970" s="5" t="s">
        <v>22</v>
      </c>
      <c r="E970" s="11">
        <v>189</v>
      </c>
      <c r="F970" s="11">
        <v>1.32</v>
      </c>
      <c r="G970">
        <v>16</v>
      </c>
      <c r="Q970" s="14"/>
    </row>
    <row r="971" spans="1:17">
      <c r="A971" s="2">
        <v>41423</v>
      </c>
      <c r="B971" s="3" t="s">
        <v>34</v>
      </c>
      <c r="C971">
        <v>8</v>
      </c>
      <c r="D971" s="5" t="s">
        <v>19</v>
      </c>
      <c r="F971" s="11">
        <v>1.94</v>
      </c>
      <c r="J971">
        <f>71+81+87+100+104+97</f>
        <v>540</v>
      </c>
      <c r="K971">
        <v>6</v>
      </c>
      <c r="L971">
        <v>104</v>
      </c>
      <c r="Q971" s="14"/>
    </row>
    <row r="972" spans="1:17">
      <c r="A972" s="2">
        <v>41423</v>
      </c>
      <c r="B972" s="3" t="s">
        <v>34</v>
      </c>
      <c r="C972">
        <v>8</v>
      </c>
      <c r="D972" s="5" t="s">
        <v>22</v>
      </c>
      <c r="E972" s="11">
        <v>87</v>
      </c>
      <c r="F972" s="11">
        <v>0.71</v>
      </c>
      <c r="G972">
        <v>1</v>
      </c>
      <c r="Q972" s="14"/>
    </row>
    <row r="973" spans="1:17">
      <c r="A973" s="2">
        <v>41423</v>
      </c>
      <c r="B973" s="3" t="s">
        <v>34</v>
      </c>
      <c r="C973">
        <v>8</v>
      </c>
      <c r="D973" s="5" t="s">
        <v>22</v>
      </c>
      <c r="E973" s="11">
        <v>62</v>
      </c>
      <c r="F973" s="11">
        <v>0.57999999999999996</v>
      </c>
      <c r="G973">
        <v>1</v>
      </c>
      <c r="Q973" s="14"/>
    </row>
    <row r="974" spans="1:17">
      <c r="A974" s="2">
        <v>41423</v>
      </c>
      <c r="B974" s="3" t="s">
        <v>34</v>
      </c>
      <c r="C974">
        <v>8</v>
      </c>
      <c r="D974" s="5" t="s">
        <v>22</v>
      </c>
      <c r="E974" s="11">
        <v>215</v>
      </c>
      <c r="F974" s="11">
        <v>1.3</v>
      </c>
      <c r="G974">
        <v>14</v>
      </c>
      <c r="Q974" s="14"/>
    </row>
    <row r="975" spans="1:17">
      <c r="A975" s="2">
        <v>41423</v>
      </c>
      <c r="B975" s="3" t="s">
        <v>34</v>
      </c>
      <c r="C975">
        <v>8</v>
      </c>
      <c r="D975" s="5" t="s">
        <v>22</v>
      </c>
      <c r="E975" s="11">
        <v>180</v>
      </c>
      <c r="F975" s="11">
        <v>0.28000000000000003</v>
      </c>
      <c r="Q975" s="14"/>
    </row>
    <row r="976" spans="1:17">
      <c r="A976" s="2">
        <v>41423</v>
      </c>
      <c r="B976" s="3" t="s">
        <v>34</v>
      </c>
      <c r="C976">
        <v>8</v>
      </c>
      <c r="D976" s="5" t="s">
        <v>22</v>
      </c>
      <c r="E976" s="11">
        <v>210</v>
      </c>
      <c r="F976" s="11">
        <v>0.97</v>
      </c>
      <c r="G976">
        <v>9</v>
      </c>
      <c r="Q976" s="14"/>
    </row>
    <row r="977" spans="1:17">
      <c r="A977" s="2">
        <v>41423</v>
      </c>
      <c r="B977" s="3" t="s">
        <v>34</v>
      </c>
      <c r="C977">
        <v>8</v>
      </c>
      <c r="D977" s="5" t="s">
        <v>22</v>
      </c>
      <c r="E977" s="11">
        <v>157</v>
      </c>
      <c r="F977" s="11">
        <v>1.84</v>
      </c>
      <c r="G977">
        <v>14</v>
      </c>
      <c r="Q977" s="14"/>
    </row>
    <row r="978" spans="1:17">
      <c r="A978" s="2">
        <v>41423</v>
      </c>
      <c r="B978" s="3" t="s">
        <v>34</v>
      </c>
      <c r="C978">
        <v>8</v>
      </c>
      <c r="D978" s="5" t="s">
        <v>22</v>
      </c>
      <c r="E978" s="11">
        <v>209</v>
      </c>
      <c r="F978" s="11">
        <v>1.06</v>
      </c>
      <c r="G978">
        <v>19</v>
      </c>
      <c r="Q978" s="14"/>
    </row>
    <row r="979" spans="1:17">
      <c r="A979" s="2">
        <v>41423</v>
      </c>
      <c r="B979" s="3" t="s">
        <v>34</v>
      </c>
      <c r="C979">
        <v>8</v>
      </c>
      <c r="D979" s="5" t="s">
        <v>22</v>
      </c>
      <c r="E979" s="11">
        <v>112</v>
      </c>
      <c r="F979" s="11">
        <v>1.03</v>
      </c>
      <c r="G979">
        <v>12</v>
      </c>
      <c r="Q979" s="14"/>
    </row>
    <row r="980" spans="1:17">
      <c r="A980" s="2">
        <v>41423</v>
      </c>
      <c r="B980" s="3" t="s">
        <v>34</v>
      </c>
      <c r="C980">
        <v>8</v>
      </c>
      <c r="D980" s="5" t="s">
        <v>22</v>
      </c>
      <c r="E980" s="11">
        <v>171</v>
      </c>
      <c r="F980" s="11">
        <v>0.83</v>
      </c>
      <c r="G980">
        <v>6</v>
      </c>
      <c r="Q980" s="14"/>
    </row>
    <row r="981" spans="1:17">
      <c r="A981" s="2">
        <v>41423</v>
      </c>
      <c r="B981" s="3" t="s">
        <v>34</v>
      </c>
      <c r="C981">
        <v>8</v>
      </c>
      <c r="D981" s="5" t="s">
        <v>22</v>
      </c>
      <c r="E981" s="11">
        <v>50</v>
      </c>
      <c r="F981" s="11">
        <v>0.3</v>
      </c>
      <c r="Q981" s="14"/>
    </row>
    <row r="982" spans="1:17">
      <c r="A982" s="2">
        <v>41423</v>
      </c>
      <c r="B982" s="3" t="s">
        <v>34</v>
      </c>
      <c r="C982">
        <v>8</v>
      </c>
      <c r="D982" s="5" t="s">
        <v>19</v>
      </c>
      <c r="F982" s="11">
        <v>1.7</v>
      </c>
      <c r="J982">
        <f>70+85+92+93+103+114</f>
        <v>557</v>
      </c>
      <c r="K982">
        <v>6</v>
      </c>
      <c r="L982">
        <v>114</v>
      </c>
      <c r="Q982" s="14"/>
    </row>
    <row r="983" spans="1:17">
      <c r="A983" s="2">
        <v>41423</v>
      </c>
      <c r="B983" s="3" t="s">
        <v>34</v>
      </c>
      <c r="C983">
        <v>8</v>
      </c>
      <c r="D983" s="5" t="s">
        <v>22</v>
      </c>
      <c r="E983" s="11">
        <v>239</v>
      </c>
      <c r="F983" s="11">
        <v>1.08</v>
      </c>
      <c r="G983">
        <v>6</v>
      </c>
      <c r="Q983" s="14"/>
    </row>
    <row r="984" spans="1:17">
      <c r="A984" s="2">
        <v>41423</v>
      </c>
      <c r="B984" s="3" t="s">
        <v>34</v>
      </c>
      <c r="C984">
        <v>8</v>
      </c>
      <c r="D984" s="5" t="s">
        <v>19</v>
      </c>
      <c r="F984" s="11">
        <v>0.76</v>
      </c>
      <c r="J984">
        <f>40+56+78+86+93+106+107+116</f>
        <v>682</v>
      </c>
      <c r="K984">
        <v>8</v>
      </c>
      <c r="L984">
        <v>116</v>
      </c>
      <c r="Q984" s="14"/>
    </row>
    <row r="985" spans="1:17">
      <c r="A985" s="2">
        <v>41423</v>
      </c>
      <c r="B985" s="3" t="s">
        <v>34</v>
      </c>
      <c r="C985">
        <v>8</v>
      </c>
      <c r="D985" s="5" t="s">
        <v>22</v>
      </c>
      <c r="E985" s="11">
        <v>203</v>
      </c>
      <c r="F985" s="11">
        <v>1.0900000000000001</v>
      </c>
      <c r="G985">
        <v>12</v>
      </c>
      <c r="Q985" s="14"/>
    </row>
    <row r="986" spans="1:17">
      <c r="A986" s="2">
        <v>41423</v>
      </c>
      <c r="B986" s="3" t="s">
        <v>34</v>
      </c>
      <c r="C986">
        <v>8</v>
      </c>
      <c r="D986" s="5" t="s">
        <v>19</v>
      </c>
      <c r="F986" s="11">
        <v>2.12</v>
      </c>
      <c r="J986">
        <f>124+187+192+235+244+278+286</f>
        <v>1546</v>
      </c>
      <c r="K986">
        <v>7</v>
      </c>
      <c r="L986">
        <v>286</v>
      </c>
      <c r="Q986" s="14"/>
    </row>
    <row r="987" spans="1:17">
      <c r="A987" s="2">
        <v>41423</v>
      </c>
      <c r="B987" s="3" t="s">
        <v>34</v>
      </c>
      <c r="C987">
        <v>8</v>
      </c>
      <c r="D987" s="5" t="s">
        <v>19</v>
      </c>
      <c r="F987" s="11">
        <v>3.35</v>
      </c>
      <c r="J987">
        <f>144+183+183+186+219+247+250+284+294+303+309+317</f>
        <v>2919</v>
      </c>
      <c r="K987">
        <v>12</v>
      </c>
      <c r="L987">
        <v>317</v>
      </c>
      <c r="Q987" s="14"/>
    </row>
    <row r="988" spans="1:17">
      <c r="A988" s="2"/>
      <c r="B988" s="3"/>
      <c r="Q988" s="14"/>
    </row>
    <row r="989" spans="1:17">
      <c r="A989" s="2"/>
      <c r="B989" s="3"/>
      <c r="Q989" s="14"/>
    </row>
    <row r="990" spans="1:17">
      <c r="A990" s="2"/>
      <c r="B990" s="3"/>
      <c r="Q990" s="14"/>
    </row>
    <row r="991" spans="1:17">
      <c r="Q991" s="14"/>
    </row>
    <row r="992" spans="1:17">
      <c r="Q992" s="14"/>
    </row>
    <row r="993" spans="17:17">
      <c r="Q993" s="14"/>
    </row>
    <row r="994" spans="17:17">
      <c r="Q994" s="14"/>
    </row>
    <row r="995" spans="17:17">
      <c r="Q995" s="14"/>
    </row>
    <row r="996" spans="17:17">
      <c r="Q996" s="14"/>
    </row>
    <row r="997" spans="17:17">
      <c r="Q997" s="14"/>
    </row>
    <row r="998" spans="17:17">
      <c r="Q998" s="14"/>
    </row>
    <row r="999" spans="17:17">
      <c r="Q999" s="14"/>
    </row>
    <row r="1000" spans="17:17">
      <c r="Q1000" s="14"/>
    </row>
    <row r="1001" spans="17:17">
      <c r="Q1001" s="14"/>
    </row>
    <row r="1002" spans="17:17">
      <c r="Q1002" s="14"/>
    </row>
    <row r="1003" spans="17:17">
      <c r="Q1003" s="14"/>
    </row>
    <row r="1004" spans="17:17">
      <c r="Q1004" s="14"/>
    </row>
    <row r="1005" spans="17:17">
      <c r="Q1005" s="14"/>
    </row>
    <row r="1006" spans="17:17">
      <c r="Q1006" s="14"/>
    </row>
    <row r="1007" spans="17:17">
      <c r="Q1007" s="14"/>
    </row>
    <row r="1008" spans="17:17">
      <c r="Q1008" s="14"/>
    </row>
    <row r="1009" spans="17:17">
      <c r="Q1009" s="14"/>
    </row>
    <row r="1010" spans="17:17">
      <c r="Q1010" s="14"/>
    </row>
    <row r="1011" spans="17:17">
      <c r="Q1011" s="14"/>
    </row>
    <row r="1012" spans="17:17">
      <c r="Q1012" s="14"/>
    </row>
    <row r="1013" spans="17:17">
      <c r="Q1013" s="14"/>
    </row>
    <row r="1014" spans="17:17">
      <c r="Q1014" s="14"/>
    </row>
    <row r="1015" spans="17:17">
      <c r="Q1015" s="14"/>
    </row>
    <row r="1016" spans="17:17">
      <c r="Q1016" s="14"/>
    </row>
    <row r="1017" spans="17:17">
      <c r="Q1017" s="14"/>
    </row>
    <row r="1018" spans="17:17">
      <c r="Q1018" s="14"/>
    </row>
    <row r="1019" spans="17:17">
      <c r="Q1019" s="14"/>
    </row>
    <row r="1020" spans="17:17">
      <c r="Q1020" s="14"/>
    </row>
    <row r="1021" spans="17:17">
      <c r="Q1021" s="14"/>
    </row>
    <row r="1022" spans="17:17">
      <c r="Q1022" s="14"/>
    </row>
    <row r="1023" spans="17:17">
      <c r="Q1023" s="14"/>
    </row>
    <row r="1024" spans="17:17">
      <c r="Q1024" s="14"/>
    </row>
    <row r="1025" spans="17:17">
      <c r="Q1025" s="14"/>
    </row>
    <row r="1026" spans="17:17">
      <c r="Q1026" s="14"/>
    </row>
    <row r="1027" spans="17:17">
      <c r="Q1027" s="14"/>
    </row>
    <row r="1028" spans="17:17">
      <c r="Q1028" s="14"/>
    </row>
    <row r="1029" spans="17:17">
      <c r="Q1029" s="14"/>
    </row>
    <row r="1030" spans="17:17">
      <c r="Q1030" s="14"/>
    </row>
    <row r="1031" spans="17:17">
      <c r="Q1031" s="14"/>
    </row>
    <row r="1032" spans="17:17">
      <c r="Q1032" s="14"/>
    </row>
    <row r="1033" spans="17:17">
      <c r="Q1033" s="14"/>
    </row>
    <row r="1034" spans="17:17">
      <c r="Q1034" s="14"/>
    </row>
    <row r="1035" spans="17:17">
      <c r="Q1035" s="14"/>
    </row>
    <row r="1036" spans="17:17">
      <c r="Q1036" s="14"/>
    </row>
    <row r="1037" spans="17:17">
      <c r="Q1037" s="14"/>
    </row>
    <row r="1038" spans="17:17">
      <c r="Q1038" s="14"/>
    </row>
    <row r="1039" spans="17:17">
      <c r="Q1039" s="14"/>
    </row>
    <row r="1040" spans="17:17">
      <c r="Q1040" s="14"/>
    </row>
    <row r="1041" spans="17:17">
      <c r="Q1041" s="14"/>
    </row>
    <row r="1042" spans="17:17">
      <c r="Q1042" s="14"/>
    </row>
    <row r="1043" spans="17:17">
      <c r="Q1043" s="14"/>
    </row>
    <row r="1044" spans="17:17">
      <c r="Q1044" s="14"/>
    </row>
    <row r="1045" spans="17:17">
      <c r="Q1045" s="14"/>
    </row>
    <row r="1046" spans="17:17">
      <c r="Q1046" s="14"/>
    </row>
    <row r="1047" spans="17:17">
      <c r="Q1047" s="14"/>
    </row>
    <row r="1048" spans="17:17">
      <c r="Q1048" s="14"/>
    </row>
    <row r="1049" spans="17:17">
      <c r="Q1049" s="14"/>
    </row>
    <row r="1050" spans="17:17">
      <c r="Q1050" s="14"/>
    </row>
    <row r="1051" spans="17:17">
      <c r="Q1051" s="14"/>
    </row>
    <row r="1052" spans="17:17">
      <c r="Q1052" s="14"/>
    </row>
    <row r="1053" spans="17:17">
      <c r="Q1053" s="14"/>
    </row>
    <row r="1054" spans="17:17">
      <c r="Q1054" s="14"/>
    </row>
    <row r="1055" spans="17:17">
      <c r="Q1055" s="14"/>
    </row>
    <row r="1056" spans="17:17">
      <c r="Q1056" s="14"/>
    </row>
    <row r="1057" spans="1:17">
      <c r="Q1057" s="14"/>
    </row>
    <row r="1058" spans="1:17">
      <c r="Q1058" s="14"/>
    </row>
    <row r="1059" spans="1:17">
      <c r="Q1059" s="14"/>
    </row>
    <row r="1060" spans="1:17">
      <c r="Q1060" s="14"/>
    </row>
    <row r="1061" spans="1:17">
      <c r="Q1061" s="14"/>
    </row>
    <row r="1062" spans="1:17">
      <c r="Q1062" s="14"/>
    </row>
    <row r="1063" spans="1:17">
      <c r="Q1063" s="14"/>
    </row>
    <row r="1064" spans="1:17">
      <c r="Q1064" s="14"/>
    </row>
    <row r="1065" spans="1:17">
      <c r="Q1065" s="14"/>
    </row>
    <row r="1066" spans="1:17" s="8" customFormat="1">
      <c r="A1066"/>
      <c r="B1066"/>
      <c r="C1066"/>
      <c r="D1066" s="5"/>
      <c r="E1066" s="11"/>
      <c r="F1066" s="11"/>
      <c r="G1066"/>
      <c r="H1066"/>
      <c r="I1066"/>
      <c r="J1066"/>
      <c r="K1066"/>
      <c r="L1066"/>
      <c r="M1066"/>
      <c r="N1066"/>
      <c r="O1066"/>
      <c r="P1066"/>
      <c r="Q1066" s="14"/>
    </row>
    <row r="1067" spans="1:17" s="8" customFormat="1">
      <c r="A1067"/>
      <c r="B1067"/>
      <c r="C1067"/>
      <c r="D1067" s="5"/>
      <c r="E1067" s="11"/>
      <c r="F1067" s="11"/>
      <c r="G1067"/>
      <c r="H1067"/>
      <c r="I1067"/>
      <c r="J1067"/>
      <c r="K1067"/>
      <c r="L1067"/>
      <c r="M1067"/>
      <c r="N1067"/>
      <c r="O1067"/>
      <c r="P1067"/>
      <c r="Q1067" s="14"/>
    </row>
    <row r="1068" spans="1:17" s="8" customFormat="1">
      <c r="A1068"/>
      <c r="B1068"/>
      <c r="C1068"/>
      <c r="D1068" s="5"/>
      <c r="E1068" s="11"/>
      <c r="F1068" s="11"/>
      <c r="G1068"/>
      <c r="H1068"/>
      <c r="I1068"/>
      <c r="J1068"/>
      <c r="K1068"/>
      <c r="L1068"/>
      <c r="M1068"/>
      <c r="N1068"/>
      <c r="O1068"/>
      <c r="P1068"/>
      <c r="Q1068" s="14"/>
    </row>
    <row r="1069" spans="1:17" s="8" customFormat="1">
      <c r="A1069"/>
      <c r="B1069"/>
      <c r="C1069"/>
      <c r="D1069" s="5"/>
      <c r="E1069" s="11"/>
      <c r="F1069" s="11"/>
      <c r="G1069"/>
      <c r="H1069"/>
      <c r="I1069"/>
      <c r="J1069"/>
      <c r="K1069"/>
      <c r="L1069"/>
      <c r="M1069"/>
      <c r="N1069"/>
      <c r="O1069"/>
      <c r="P1069"/>
      <c r="Q1069" s="14"/>
    </row>
    <row r="1070" spans="1:17" s="8" customFormat="1">
      <c r="A1070"/>
      <c r="B1070"/>
      <c r="C1070"/>
      <c r="D1070" s="5"/>
      <c r="E1070" s="11"/>
      <c r="F1070" s="11"/>
      <c r="G1070"/>
      <c r="H1070"/>
      <c r="I1070"/>
      <c r="J1070"/>
      <c r="K1070"/>
      <c r="L1070"/>
      <c r="M1070"/>
      <c r="N1070"/>
      <c r="O1070"/>
      <c r="P1070"/>
      <c r="Q1070" s="14"/>
    </row>
    <row r="1071" spans="1:17" s="8" customFormat="1">
      <c r="A1071"/>
      <c r="B1071"/>
      <c r="C1071"/>
      <c r="D1071" s="5"/>
      <c r="E1071" s="11"/>
      <c r="F1071" s="11"/>
      <c r="G1071"/>
      <c r="H1071"/>
      <c r="I1071"/>
      <c r="J1071"/>
      <c r="K1071"/>
      <c r="L1071"/>
      <c r="M1071"/>
      <c r="N1071"/>
      <c r="O1071"/>
      <c r="P1071"/>
      <c r="Q1071" s="14"/>
    </row>
    <row r="1072" spans="1:17" s="8" customFormat="1">
      <c r="A1072"/>
      <c r="B1072"/>
      <c r="C1072"/>
      <c r="D1072" s="5"/>
      <c r="E1072" s="11"/>
      <c r="F1072" s="11"/>
      <c r="G1072"/>
      <c r="H1072"/>
      <c r="I1072"/>
      <c r="J1072"/>
      <c r="K1072"/>
      <c r="L1072"/>
      <c r="M1072"/>
      <c r="N1072"/>
      <c r="O1072"/>
      <c r="P1072"/>
      <c r="Q1072" s="14"/>
    </row>
    <row r="1073" spans="1:17" s="8" customFormat="1">
      <c r="A1073"/>
      <c r="B1073"/>
      <c r="C1073"/>
      <c r="D1073" s="5"/>
      <c r="E1073" s="11"/>
      <c r="F1073" s="11"/>
      <c r="G1073"/>
      <c r="H1073"/>
      <c r="I1073"/>
      <c r="J1073"/>
      <c r="K1073"/>
      <c r="L1073"/>
      <c r="M1073"/>
      <c r="N1073"/>
      <c r="O1073"/>
      <c r="P1073"/>
      <c r="Q1073" s="14"/>
    </row>
    <row r="1074" spans="1:17" s="8" customFormat="1">
      <c r="A1074"/>
      <c r="B1074"/>
      <c r="C1074"/>
      <c r="D1074" s="5"/>
      <c r="E1074" s="11"/>
      <c r="F1074" s="11"/>
      <c r="G1074"/>
      <c r="H1074"/>
      <c r="I1074"/>
      <c r="J1074"/>
      <c r="K1074"/>
      <c r="L1074"/>
      <c r="M1074"/>
      <c r="N1074"/>
      <c r="O1074"/>
      <c r="P1074"/>
      <c r="Q1074" s="14"/>
    </row>
    <row r="1075" spans="1:17" s="8" customFormat="1">
      <c r="A1075"/>
      <c r="B1075"/>
      <c r="C1075"/>
      <c r="D1075" s="5"/>
      <c r="E1075" s="11"/>
      <c r="F1075" s="11"/>
      <c r="G1075"/>
      <c r="H1075"/>
      <c r="I1075"/>
      <c r="J1075"/>
      <c r="K1075"/>
      <c r="L1075"/>
      <c r="M1075"/>
      <c r="N1075"/>
      <c r="O1075"/>
      <c r="P1075"/>
      <c r="Q1075" s="14"/>
    </row>
    <row r="1076" spans="1:17" s="8" customFormat="1">
      <c r="A1076"/>
      <c r="B1076"/>
      <c r="C1076"/>
      <c r="D1076" s="5"/>
      <c r="E1076" s="11"/>
      <c r="F1076" s="11"/>
      <c r="G1076"/>
      <c r="H1076"/>
      <c r="I1076"/>
      <c r="J1076"/>
      <c r="K1076"/>
      <c r="L1076"/>
      <c r="M1076"/>
      <c r="N1076"/>
      <c r="O1076"/>
      <c r="P1076"/>
      <c r="Q1076" s="14"/>
    </row>
    <row r="1077" spans="1:17" s="8" customFormat="1">
      <c r="A1077"/>
      <c r="B1077"/>
      <c r="C1077"/>
      <c r="D1077" s="5"/>
      <c r="E1077" s="11"/>
      <c r="F1077" s="11"/>
      <c r="G1077"/>
      <c r="H1077"/>
      <c r="I1077"/>
      <c r="J1077"/>
      <c r="K1077"/>
      <c r="L1077"/>
      <c r="M1077"/>
      <c r="N1077"/>
      <c r="O1077"/>
      <c r="P1077"/>
      <c r="Q1077" s="14"/>
    </row>
    <row r="1078" spans="1:17" s="8" customFormat="1">
      <c r="A1078"/>
      <c r="B1078"/>
      <c r="C1078"/>
      <c r="D1078" s="5"/>
      <c r="E1078" s="11"/>
      <c r="F1078" s="11"/>
      <c r="G1078"/>
      <c r="H1078"/>
      <c r="I1078"/>
      <c r="J1078"/>
      <c r="K1078"/>
      <c r="L1078"/>
      <c r="M1078"/>
      <c r="N1078"/>
      <c r="O1078"/>
      <c r="P1078"/>
      <c r="Q1078" s="14"/>
    </row>
    <row r="1079" spans="1:17" s="8" customFormat="1">
      <c r="A1079"/>
      <c r="B1079"/>
      <c r="C1079"/>
      <c r="D1079" s="5"/>
      <c r="E1079" s="11"/>
      <c r="F1079" s="11"/>
      <c r="G1079"/>
      <c r="H1079"/>
      <c r="I1079"/>
      <c r="J1079"/>
      <c r="K1079"/>
      <c r="L1079"/>
      <c r="M1079"/>
      <c r="N1079"/>
      <c r="O1079"/>
      <c r="P1079"/>
      <c r="Q1079" s="14"/>
    </row>
    <row r="1080" spans="1:17" s="8" customFormat="1">
      <c r="A1080"/>
      <c r="B1080"/>
      <c r="C1080"/>
      <c r="D1080" s="5"/>
      <c r="E1080" s="11"/>
      <c r="F1080" s="11"/>
      <c r="G1080"/>
      <c r="H1080"/>
      <c r="I1080"/>
      <c r="J1080"/>
      <c r="K1080"/>
      <c r="L1080"/>
      <c r="M1080"/>
      <c r="N1080"/>
      <c r="O1080"/>
      <c r="P1080"/>
      <c r="Q1080" s="14"/>
    </row>
    <row r="1081" spans="1:17" s="8" customFormat="1">
      <c r="A1081"/>
      <c r="B1081"/>
      <c r="C1081"/>
      <c r="D1081" s="5"/>
      <c r="E1081" s="11"/>
      <c r="F1081" s="11"/>
      <c r="G1081"/>
      <c r="H1081"/>
      <c r="I1081"/>
      <c r="J1081"/>
      <c r="K1081"/>
      <c r="L1081"/>
      <c r="M1081"/>
      <c r="N1081"/>
      <c r="O1081"/>
      <c r="P1081"/>
      <c r="Q1081" s="14"/>
    </row>
    <row r="1082" spans="1:17" s="8" customFormat="1">
      <c r="A1082"/>
      <c r="B1082"/>
      <c r="C1082"/>
      <c r="D1082" s="5"/>
      <c r="E1082" s="11"/>
      <c r="F1082" s="11"/>
      <c r="G1082"/>
      <c r="H1082"/>
      <c r="I1082"/>
      <c r="J1082"/>
      <c r="K1082"/>
      <c r="L1082"/>
      <c r="M1082"/>
      <c r="N1082"/>
      <c r="O1082"/>
      <c r="P1082"/>
      <c r="Q1082" s="14"/>
    </row>
    <row r="1083" spans="1:17" s="8" customFormat="1">
      <c r="A1083"/>
      <c r="B1083"/>
      <c r="C1083"/>
      <c r="D1083" s="5"/>
      <c r="E1083" s="11"/>
      <c r="F1083" s="11"/>
      <c r="G1083"/>
      <c r="H1083"/>
      <c r="I1083"/>
      <c r="J1083"/>
      <c r="K1083"/>
      <c r="L1083"/>
      <c r="M1083"/>
      <c r="N1083"/>
      <c r="O1083"/>
      <c r="P1083"/>
      <c r="Q1083" s="14"/>
    </row>
    <row r="1084" spans="1:17" s="8" customFormat="1">
      <c r="A1084"/>
      <c r="B1084"/>
      <c r="C1084"/>
      <c r="D1084" s="5"/>
      <c r="E1084" s="11"/>
      <c r="F1084" s="11"/>
      <c r="G1084"/>
      <c r="H1084"/>
      <c r="I1084"/>
      <c r="J1084"/>
      <c r="K1084"/>
      <c r="L1084"/>
      <c r="M1084"/>
      <c r="N1084"/>
      <c r="O1084"/>
      <c r="P1084"/>
      <c r="Q1084" s="14"/>
    </row>
    <row r="1085" spans="1:17" s="8" customFormat="1">
      <c r="A1085"/>
      <c r="B1085"/>
      <c r="C1085"/>
      <c r="D1085" s="5"/>
      <c r="E1085" s="11"/>
      <c r="F1085" s="11"/>
      <c r="G1085"/>
      <c r="H1085"/>
      <c r="I1085"/>
      <c r="J1085"/>
      <c r="K1085"/>
      <c r="L1085"/>
      <c r="M1085"/>
      <c r="N1085"/>
      <c r="O1085"/>
      <c r="P1085"/>
      <c r="Q1085" s="14"/>
    </row>
    <row r="1086" spans="1:17" s="8" customFormat="1">
      <c r="A1086"/>
      <c r="B1086"/>
      <c r="C1086"/>
      <c r="D1086" s="5"/>
      <c r="E1086" s="11"/>
      <c r="F1086" s="11"/>
      <c r="G1086"/>
      <c r="H1086"/>
      <c r="I1086"/>
      <c r="J1086"/>
      <c r="K1086"/>
      <c r="L1086"/>
      <c r="M1086"/>
      <c r="N1086"/>
      <c r="O1086"/>
      <c r="P1086"/>
      <c r="Q1086" s="14"/>
    </row>
    <row r="1087" spans="1:17" s="8" customFormat="1">
      <c r="A1087"/>
      <c r="B1087"/>
      <c r="C1087"/>
      <c r="D1087" s="5"/>
      <c r="E1087" s="11"/>
      <c r="F1087" s="11"/>
      <c r="G1087"/>
      <c r="H1087"/>
      <c r="I1087"/>
      <c r="J1087"/>
      <c r="K1087"/>
      <c r="L1087"/>
      <c r="M1087"/>
      <c r="N1087"/>
      <c r="O1087"/>
      <c r="P1087"/>
      <c r="Q1087" s="14"/>
    </row>
    <row r="1088" spans="1:17" s="8" customFormat="1">
      <c r="A1088"/>
      <c r="B1088"/>
      <c r="C1088"/>
      <c r="D1088" s="5"/>
      <c r="E1088" s="11"/>
      <c r="F1088" s="11"/>
      <c r="G1088"/>
      <c r="H1088"/>
      <c r="I1088"/>
      <c r="J1088"/>
      <c r="K1088"/>
      <c r="L1088"/>
      <c r="M1088"/>
      <c r="N1088"/>
      <c r="O1088"/>
      <c r="P1088"/>
      <c r="Q1088" s="14"/>
    </row>
    <row r="1089" spans="1:17" s="8" customFormat="1">
      <c r="A1089"/>
      <c r="B1089"/>
      <c r="C1089"/>
      <c r="D1089" s="5"/>
      <c r="E1089" s="11"/>
      <c r="F1089" s="11"/>
      <c r="G1089"/>
      <c r="H1089"/>
      <c r="I1089"/>
      <c r="J1089"/>
      <c r="K1089"/>
      <c r="L1089"/>
      <c r="M1089"/>
      <c r="N1089"/>
      <c r="O1089"/>
      <c r="P1089"/>
      <c r="Q1089" s="14"/>
    </row>
    <row r="1090" spans="1:17">
      <c r="Q1090" s="14"/>
    </row>
    <row r="1091" spans="1:17">
      <c r="Q1091" s="14"/>
    </row>
    <row r="1092" spans="1:17">
      <c r="Q1092" s="14"/>
    </row>
    <row r="1093" spans="1:17">
      <c r="Q1093" s="14"/>
    </row>
    <row r="1094" spans="1:17">
      <c r="Q1094" s="14"/>
    </row>
    <row r="1095" spans="1:17">
      <c r="Q1095" s="14"/>
    </row>
    <row r="1096" spans="1:17">
      <c r="Q1096" s="14"/>
    </row>
    <row r="1097" spans="1:17">
      <c r="Q1097" s="14"/>
    </row>
    <row r="1098" spans="1:17">
      <c r="Q1098" s="14"/>
    </row>
    <row r="1099" spans="1:17">
      <c r="Q1099" s="14"/>
    </row>
    <row r="1100" spans="1:17">
      <c r="Q1100" s="14"/>
    </row>
    <row r="1101" spans="1:17">
      <c r="Q1101" s="14"/>
    </row>
    <row r="1102" spans="1:17">
      <c r="Q1102" s="14"/>
    </row>
    <row r="1103" spans="1:17">
      <c r="Q1103" s="14"/>
    </row>
    <row r="1104" spans="1:17">
      <c r="Q1104" s="14"/>
    </row>
    <row r="1105" spans="17:17">
      <c r="Q1105" s="14"/>
    </row>
    <row r="1106" spans="17:17">
      <c r="Q1106" s="14"/>
    </row>
    <row r="1107" spans="17:17">
      <c r="Q1107" s="14"/>
    </row>
    <row r="1108" spans="17:17">
      <c r="Q1108" s="14"/>
    </row>
    <row r="1109" spans="17:17">
      <c r="Q1109" s="14"/>
    </row>
    <row r="1110" spans="17:17">
      <c r="Q1110" s="14"/>
    </row>
    <row r="1111" spans="17:17">
      <c r="Q1111" s="14"/>
    </row>
    <row r="1112" spans="17:17">
      <c r="Q1112" s="14"/>
    </row>
    <row r="1113" spans="17:17">
      <c r="Q1113" s="14"/>
    </row>
    <row r="1114" spans="17:17">
      <c r="Q1114" s="14"/>
    </row>
    <row r="1115" spans="17:17">
      <c r="Q1115" s="14"/>
    </row>
    <row r="1116" spans="17:17">
      <c r="Q1116" s="14"/>
    </row>
    <row r="1117" spans="17:17">
      <c r="Q1117" s="14"/>
    </row>
    <row r="1118" spans="17:17">
      <c r="Q1118" s="14"/>
    </row>
    <row r="1119" spans="17:17">
      <c r="Q1119" s="14"/>
    </row>
    <row r="1120" spans="17:17">
      <c r="Q1120" s="14"/>
    </row>
    <row r="1121" spans="17:17">
      <c r="Q1121" s="14"/>
    </row>
    <row r="1122" spans="17:17">
      <c r="Q1122" s="14"/>
    </row>
    <row r="1123" spans="17:17">
      <c r="Q1123" s="14"/>
    </row>
    <row r="1124" spans="17:17">
      <c r="Q1124" s="14"/>
    </row>
    <row r="1125" spans="17:17">
      <c r="Q1125" s="14"/>
    </row>
    <row r="1126" spans="17:17">
      <c r="Q1126" s="14"/>
    </row>
    <row r="1127" spans="17:17">
      <c r="Q1127" s="14"/>
    </row>
    <row r="1128" spans="17:17">
      <c r="Q1128" s="14"/>
    </row>
    <row r="1129" spans="17:17">
      <c r="Q1129" s="14"/>
    </row>
    <row r="1130" spans="17:17">
      <c r="Q1130" s="14"/>
    </row>
    <row r="1131" spans="17:17">
      <c r="Q1131" s="14"/>
    </row>
    <row r="1132" spans="17:17">
      <c r="Q1132" s="14"/>
    </row>
    <row r="1133" spans="17:17">
      <c r="Q1133" s="14"/>
    </row>
    <row r="1134" spans="17:17">
      <c r="Q1134" s="14"/>
    </row>
    <row r="1135" spans="17:17">
      <c r="Q1135" s="14"/>
    </row>
    <row r="1136" spans="17:17">
      <c r="Q1136" s="14"/>
    </row>
    <row r="1137" spans="17:17">
      <c r="Q1137" s="14"/>
    </row>
    <row r="1138" spans="17:17">
      <c r="Q1138" s="14"/>
    </row>
    <row r="1139" spans="17:17">
      <c r="Q1139" s="14"/>
    </row>
    <row r="1140" spans="17:17">
      <c r="Q1140" s="14"/>
    </row>
    <row r="1141" spans="17:17">
      <c r="Q1141" s="14"/>
    </row>
    <row r="1142" spans="17:17">
      <c r="Q1142" s="14"/>
    </row>
    <row r="1143" spans="17:17">
      <c r="Q1143" s="14"/>
    </row>
    <row r="1144" spans="17:17">
      <c r="Q1144" s="14"/>
    </row>
    <row r="1145" spans="17:17">
      <c r="Q1145" s="14"/>
    </row>
    <row r="1146" spans="17:17">
      <c r="Q1146" s="14"/>
    </row>
    <row r="1147" spans="17:17">
      <c r="Q1147" s="14"/>
    </row>
    <row r="1148" spans="17:17">
      <c r="Q1148" s="14"/>
    </row>
    <row r="1149" spans="17:17">
      <c r="Q1149" s="14"/>
    </row>
    <row r="1150" spans="17:17">
      <c r="Q1150" s="14"/>
    </row>
    <row r="1151" spans="17:17">
      <c r="Q1151" s="14"/>
    </row>
    <row r="1152" spans="17:17">
      <c r="Q1152" s="14"/>
    </row>
    <row r="1153" spans="17:17">
      <c r="Q1153" s="14"/>
    </row>
    <row r="1154" spans="17:17">
      <c r="Q1154" s="14"/>
    </row>
    <row r="1155" spans="17:17">
      <c r="Q1155" s="14"/>
    </row>
    <row r="1156" spans="17:17">
      <c r="Q1156" s="14"/>
    </row>
    <row r="1157" spans="17:17">
      <c r="Q1157" s="14"/>
    </row>
    <row r="1158" spans="17:17">
      <c r="Q1158" s="14"/>
    </row>
    <row r="1159" spans="17:17">
      <c r="Q1159" s="14"/>
    </row>
    <row r="1160" spans="17:17">
      <c r="Q1160" s="14"/>
    </row>
    <row r="1161" spans="17:17">
      <c r="Q1161" s="14"/>
    </row>
    <row r="1162" spans="17:17">
      <c r="Q1162" s="14"/>
    </row>
    <row r="1163" spans="17:17">
      <c r="Q1163" s="14"/>
    </row>
    <row r="1164" spans="17:17">
      <c r="Q1164" s="14"/>
    </row>
    <row r="1165" spans="17:17">
      <c r="Q1165" s="14"/>
    </row>
    <row r="1166" spans="17:17">
      <c r="Q1166" s="14"/>
    </row>
    <row r="1167" spans="17:17">
      <c r="Q1167" s="14"/>
    </row>
    <row r="1168" spans="17:17">
      <c r="Q1168" s="14"/>
    </row>
    <row r="1169" spans="17:17">
      <c r="Q1169" s="14"/>
    </row>
    <row r="1170" spans="17:17">
      <c r="Q1170" s="14"/>
    </row>
    <row r="1171" spans="17:17">
      <c r="Q1171" s="14"/>
    </row>
    <row r="1172" spans="17:17">
      <c r="Q1172" s="14"/>
    </row>
    <row r="1173" spans="17:17">
      <c r="Q1173" s="14"/>
    </row>
    <row r="1174" spans="17:17">
      <c r="Q1174" s="14"/>
    </row>
    <row r="1175" spans="17:17">
      <c r="Q1175" s="14"/>
    </row>
    <row r="1176" spans="17:17">
      <c r="Q1176" s="14"/>
    </row>
    <row r="1177" spans="17:17">
      <c r="Q1177" s="14"/>
    </row>
    <row r="1178" spans="17:17">
      <c r="Q1178" s="14"/>
    </row>
    <row r="1179" spans="17:17">
      <c r="Q1179" s="14"/>
    </row>
    <row r="1180" spans="17:17">
      <c r="Q1180" s="14"/>
    </row>
    <row r="1181" spans="17:17">
      <c r="Q1181" s="14"/>
    </row>
    <row r="1182" spans="17:17">
      <c r="Q1182" s="14"/>
    </row>
    <row r="1183" spans="17:17">
      <c r="Q1183" s="14"/>
    </row>
    <row r="1184" spans="17:17">
      <c r="Q1184" s="14"/>
    </row>
    <row r="1185" spans="17:17">
      <c r="Q1185" s="14"/>
    </row>
    <row r="1186" spans="17:17">
      <c r="Q1186" s="14"/>
    </row>
    <row r="1187" spans="17:17">
      <c r="Q1187" s="14"/>
    </row>
    <row r="1188" spans="17:17">
      <c r="Q1188" s="14"/>
    </row>
    <row r="1189" spans="17:17">
      <c r="Q1189" s="14"/>
    </row>
    <row r="1190" spans="17:17">
      <c r="Q1190" s="14"/>
    </row>
    <row r="1191" spans="17:17">
      <c r="Q1191" s="14"/>
    </row>
    <row r="1192" spans="17:17">
      <c r="Q1192" s="14"/>
    </row>
    <row r="1193" spans="17:17">
      <c r="Q1193" s="14"/>
    </row>
    <row r="1194" spans="17:17">
      <c r="Q1194" s="14"/>
    </row>
    <row r="1195" spans="17:17">
      <c r="Q1195" s="14"/>
    </row>
    <row r="1196" spans="17:17">
      <c r="Q1196" s="14"/>
    </row>
    <row r="1197" spans="17:17">
      <c r="Q1197" s="14"/>
    </row>
    <row r="1198" spans="17:17">
      <c r="Q1198" s="14"/>
    </row>
    <row r="1199" spans="17:17">
      <c r="Q1199" s="14"/>
    </row>
    <row r="1200" spans="17:17">
      <c r="Q1200" s="14"/>
    </row>
    <row r="1201" spans="17:17">
      <c r="Q1201" s="14"/>
    </row>
    <row r="1202" spans="17:17">
      <c r="Q1202" s="14"/>
    </row>
    <row r="1203" spans="17:17">
      <c r="Q1203" s="14"/>
    </row>
    <row r="1204" spans="17:17">
      <c r="Q1204" s="14"/>
    </row>
    <row r="1205" spans="17:17">
      <c r="Q1205" s="14"/>
    </row>
    <row r="1206" spans="17:17">
      <c r="Q1206" s="14"/>
    </row>
    <row r="1207" spans="17:17">
      <c r="Q1207" s="14"/>
    </row>
    <row r="1208" spans="17:17">
      <c r="Q1208" s="14"/>
    </row>
    <row r="1209" spans="17:17">
      <c r="Q1209" s="14"/>
    </row>
    <row r="1210" spans="17:17">
      <c r="Q1210" s="14"/>
    </row>
    <row r="1211" spans="17:17">
      <c r="Q1211" s="14"/>
    </row>
    <row r="1212" spans="17:17">
      <c r="Q1212" s="14"/>
    </row>
    <row r="1213" spans="17:17">
      <c r="Q1213" s="14"/>
    </row>
    <row r="1214" spans="17:17">
      <c r="Q1214" s="14"/>
    </row>
    <row r="1215" spans="17:17">
      <c r="Q1215" s="14"/>
    </row>
    <row r="1216" spans="17:17">
      <c r="Q1216" s="14"/>
    </row>
    <row r="1217" spans="17:17">
      <c r="Q1217" s="14"/>
    </row>
    <row r="1218" spans="17:17">
      <c r="Q1218" s="14"/>
    </row>
    <row r="1219" spans="17:17">
      <c r="Q1219" s="14"/>
    </row>
    <row r="1220" spans="17:17">
      <c r="Q1220" s="14"/>
    </row>
    <row r="1221" spans="17:17">
      <c r="Q1221" s="14"/>
    </row>
    <row r="1222" spans="17:17">
      <c r="Q1222" s="14"/>
    </row>
    <row r="1223" spans="17:17">
      <c r="Q1223" s="14"/>
    </row>
    <row r="1224" spans="17:17">
      <c r="Q1224" s="14"/>
    </row>
    <row r="1225" spans="17:17">
      <c r="Q1225" s="14"/>
    </row>
    <row r="1226" spans="17:17">
      <c r="Q1226" s="14"/>
    </row>
    <row r="1227" spans="17:17">
      <c r="Q1227" s="14"/>
    </row>
    <row r="1228" spans="17:17">
      <c r="Q1228" s="14"/>
    </row>
    <row r="1229" spans="17:17">
      <c r="Q1229" s="14"/>
    </row>
    <row r="1230" spans="17:17">
      <c r="Q1230" s="14"/>
    </row>
    <row r="1231" spans="17:17">
      <c r="Q1231" s="14"/>
    </row>
    <row r="1232" spans="17:17">
      <c r="Q1232" s="14"/>
    </row>
    <row r="1233" spans="17:17">
      <c r="Q1233" s="14"/>
    </row>
    <row r="1234" spans="17:17">
      <c r="Q1234" s="14"/>
    </row>
    <row r="1235" spans="17:17">
      <c r="Q1235" s="14"/>
    </row>
    <row r="1236" spans="17:17">
      <c r="Q1236" s="14"/>
    </row>
    <row r="1237" spans="17:17">
      <c r="Q1237" s="14"/>
    </row>
    <row r="1238" spans="17:17">
      <c r="Q1238" s="14"/>
    </row>
    <row r="1239" spans="17:17">
      <c r="Q1239" s="14"/>
    </row>
    <row r="1240" spans="17:17">
      <c r="Q1240" s="14"/>
    </row>
    <row r="1241" spans="17:17">
      <c r="Q1241" s="14"/>
    </row>
    <row r="1242" spans="17:17">
      <c r="Q1242" s="14"/>
    </row>
    <row r="1243" spans="17:17">
      <c r="Q1243" s="14"/>
    </row>
    <row r="1244" spans="17:17">
      <c r="Q1244" s="14"/>
    </row>
    <row r="1245" spans="17:17">
      <c r="Q1245" s="14"/>
    </row>
    <row r="1246" spans="17:17">
      <c r="Q1246" s="14"/>
    </row>
    <row r="1247" spans="17:17">
      <c r="Q1247" s="14"/>
    </row>
    <row r="1248" spans="17:17">
      <c r="Q1248" s="14"/>
    </row>
    <row r="1249" spans="17:17">
      <c r="Q1249" s="14"/>
    </row>
    <row r="1250" spans="17:17">
      <c r="Q1250" s="14"/>
    </row>
    <row r="1251" spans="17:17">
      <c r="Q1251" s="14"/>
    </row>
    <row r="1252" spans="17:17">
      <c r="Q1252" s="14"/>
    </row>
    <row r="1253" spans="17:17">
      <c r="Q1253" s="14"/>
    </row>
    <row r="1254" spans="17:17">
      <c r="Q1254" s="14"/>
    </row>
    <row r="1255" spans="17:17">
      <c r="Q1255" s="14"/>
    </row>
    <row r="1256" spans="17:17">
      <c r="Q1256" s="14"/>
    </row>
    <row r="1257" spans="17:17">
      <c r="Q1257" s="14"/>
    </row>
    <row r="1258" spans="17:17">
      <c r="Q1258" s="14"/>
    </row>
    <row r="1259" spans="17:17">
      <c r="Q1259" s="14"/>
    </row>
    <row r="1260" spans="17:17">
      <c r="Q1260" s="14"/>
    </row>
    <row r="1261" spans="17:17">
      <c r="Q1261" s="14"/>
    </row>
    <row r="1262" spans="17:17">
      <c r="Q1262" s="14"/>
    </row>
    <row r="1263" spans="17:17">
      <c r="Q1263" s="14"/>
    </row>
    <row r="1264" spans="17:17">
      <c r="Q1264" s="14"/>
    </row>
    <row r="1265" spans="17:17">
      <c r="Q1265" s="14"/>
    </row>
    <row r="1266" spans="17:17">
      <c r="Q1266" s="14"/>
    </row>
    <row r="1267" spans="17:17">
      <c r="Q1267" s="14"/>
    </row>
    <row r="1268" spans="17:17">
      <c r="Q1268" s="14"/>
    </row>
    <row r="1269" spans="17:17">
      <c r="Q1269" s="14"/>
    </row>
    <row r="1270" spans="17:17">
      <c r="Q1270" s="14"/>
    </row>
    <row r="1271" spans="17:17">
      <c r="Q1271" s="14"/>
    </row>
    <row r="1272" spans="17:17">
      <c r="Q1272" s="14"/>
    </row>
    <row r="1273" spans="17:17">
      <c r="Q1273" s="14"/>
    </row>
    <row r="1274" spans="17:17">
      <c r="Q1274" s="14"/>
    </row>
    <row r="1275" spans="17:17">
      <c r="Q1275" s="14"/>
    </row>
    <row r="1276" spans="17:17">
      <c r="Q1276" s="14"/>
    </row>
    <row r="1277" spans="17:17">
      <c r="Q1277" s="14"/>
    </row>
    <row r="1278" spans="17:17">
      <c r="Q1278" s="14"/>
    </row>
    <row r="1279" spans="17:17">
      <c r="Q1279" s="14"/>
    </row>
    <row r="1280" spans="17:17">
      <c r="Q1280" s="14"/>
    </row>
    <row r="1281" spans="17:17">
      <c r="Q1281" s="14"/>
    </row>
    <row r="1282" spans="17:17">
      <c r="Q1282" s="14"/>
    </row>
    <row r="1283" spans="17:17">
      <c r="Q1283" s="14"/>
    </row>
    <row r="1284" spans="17:17">
      <c r="Q1284" s="14"/>
    </row>
    <row r="1285" spans="17:17">
      <c r="Q1285" s="14"/>
    </row>
    <row r="1286" spans="17:17">
      <c r="Q1286" s="14"/>
    </row>
    <row r="1287" spans="17:17">
      <c r="Q1287" s="14"/>
    </row>
    <row r="1288" spans="17:17">
      <c r="Q1288" s="14"/>
    </row>
    <row r="1289" spans="17:17">
      <c r="Q1289" s="14"/>
    </row>
    <row r="1290" spans="17:17">
      <c r="Q1290" s="14"/>
    </row>
    <row r="1291" spans="17:17">
      <c r="Q1291" s="14"/>
    </row>
    <row r="1292" spans="17:17">
      <c r="Q1292" s="14"/>
    </row>
    <row r="1293" spans="17:17">
      <c r="Q1293" s="14"/>
    </row>
    <row r="1294" spans="17:17">
      <c r="Q1294" s="14"/>
    </row>
    <row r="1295" spans="17:17">
      <c r="Q1295" s="14"/>
    </row>
    <row r="1296" spans="17:17">
      <c r="Q1296" s="14"/>
    </row>
    <row r="1297" spans="17:17">
      <c r="Q1297" s="14"/>
    </row>
    <row r="1298" spans="17:17">
      <c r="Q1298" s="14"/>
    </row>
    <row r="1299" spans="17:17">
      <c r="Q1299" s="14"/>
    </row>
    <row r="1300" spans="17:17">
      <c r="Q1300" s="14"/>
    </row>
    <row r="1301" spans="17:17">
      <c r="Q1301" s="14"/>
    </row>
    <row r="1302" spans="17:17">
      <c r="Q1302" s="14"/>
    </row>
    <row r="1303" spans="17:17">
      <c r="Q1303" s="14"/>
    </row>
    <row r="1304" spans="17:17">
      <c r="Q1304" s="14"/>
    </row>
    <row r="1305" spans="17:17">
      <c r="Q1305" s="14"/>
    </row>
    <row r="1306" spans="17:17">
      <c r="Q1306" s="14"/>
    </row>
    <row r="1307" spans="17:17">
      <c r="Q1307" s="14"/>
    </row>
    <row r="1308" spans="17:17">
      <c r="Q1308" s="14"/>
    </row>
    <row r="1309" spans="17:17">
      <c r="Q1309" s="14"/>
    </row>
    <row r="1310" spans="17:17">
      <c r="Q1310" s="14"/>
    </row>
    <row r="1311" spans="17:17">
      <c r="Q1311" s="14"/>
    </row>
    <row r="1312" spans="17:17">
      <c r="Q1312" s="14"/>
    </row>
    <row r="1313" spans="17:17">
      <c r="Q1313" s="14"/>
    </row>
    <row r="1314" spans="17:17">
      <c r="Q1314" s="14"/>
    </row>
    <row r="1315" spans="17:17">
      <c r="Q1315" s="14"/>
    </row>
    <row r="1316" spans="17:17">
      <c r="Q1316" s="14"/>
    </row>
    <row r="1317" spans="17:17">
      <c r="Q1317" s="14"/>
    </row>
    <row r="1318" spans="17:17">
      <c r="Q1318" s="14"/>
    </row>
    <row r="1319" spans="17:17">
      <c r="Q1319" s="14"/>
    </row>
    <row r="1320" spans="17:17">
      <c r="Q1320" s="14"/>
    </row>
    <row r="1321" spans="17:17">
      <c r="Q1321" s="14"/>
    </row>
    <row r="1322" spans="17:17">
      <c r="Q1322" s="14"/>
    </row>
    <row r="1323" spans="17:17">
      <c r="Q1323" s="14"/>
    </row>
    <row r="1324" spans="17:17">
      <c r="Q1324" s="14"/>
    </row>
    <row r="1325" spans="17:17">
      <c r="Q1325" s="14"/>
    </row>
    <row r="1326" spans="17:17">
      <c r="Q1326" s="14"/>
    </row>
    <row r="1327" spans="17:17">
      <c r="Q1327" s="14"/>
    </row>
    <row r="1328" spans="17:17">
      <c r="Q1328" s="14"/>
    </row>
    <row r="1329" spans="17:17">
      <c r="Q1329" s="14"/>
    </row>
    <row r="1330" spans="17:17">
      <c r="Q1330" s="14"/>
    </row>
    <row r="1331" spans="17:17">
      <c r="Q1331" s="14"/>
    </row>
    <row r="1332" spans="17:17">
      <c r="Q1332" s="14"/>
    </row>
    <row r="1333" spans="17:17">
      <c r="Q1333" s="14"/>
    </row>
    <row r="1334" spans="17:17">
      <c r="Q1334" s="14"/>
    </row>
    <row r="1335" spans="17:17">
      <c r="Q1335" s="14"/>
    </row>
    <row r="1336" spans="17:17">
      <c r="Q1336" s="14"/>
    </row>
    <row r="1337" spans="17:17">
      <c r="Q1337" s="14"/>
    </row>
    <row r="1338" spans="17:17">
      <c r="Q1338" s="14"/>
    </row>
    <row r="1339" spans="17:17">
      <c r="Q1339" s="14"/>
    </row>
    <row r="1340" spans="17:17">
      <c r="Q1340" s="14"/>
    </row>
    <row r="1341" spans="17:17">
      <c r="Q1341" s="14"/>
    </row>
    <row r="1342" spans="17:17">
      <c r="Q1342" s="14"/>
    </row>
    <row r="1343" spans="17:17">
      <c r="Q1343" s="14"/>
    </row>
    <row r="1344" spans="17:17">
      <c r="Q1344" s="14"/>
    </row>
    <row r="1345" spans="17:17">
      <c r="Q1345" s="14"/>
    </row>
    <row r="1346" spans="17:17">
      <c r="Q1346" s="14"/>
    </row>
    <row r="1347" spans="17:17">
      <c r="Q1347" s="14"/>
    </row>
    <row r="1348" spans="17:17">
      <c r="Q1348" s="14"/>
    </row>
    <row r="1349" spans="17:17">
      <c r="Q1349" s="14"/>
    </row>
    <row r="1350" spans="17:17">
      <c r="Q1350" s="14"/>
    </row>
    <row r="1351" spans="17:17">
      <c r="Q1351" s="14"/>
    </row>
    <row r="1352" spans="17:17">
      <c r="Q1352" s="14"/>
    </row>
    <row r="1353" spans="17:17">
      <c r="Q1353" s="14"/>
    </row>
    <row r="1354" spans="17:17">
      <c r="Q1354" s="14"/>
    </row>
    <row r="1355" spans="17:17">
      <c r="Q1355" s="14"/>
    </row>
    <row r="1356" spans="17:17">
      <c r="Q1356" s="14"/>
    </row>
    <row r="1357" spans="17:17">
      <c r="Q1357" s="14"/>
    </row>
    <row r="1358" spans="17:17">
      <c r="Q1358" s="14"/>
    </row>
    <row r="1359" spans="17:17">
      <c r="Q1359" s="14"/>
    </row>
    <row r="1360" spans="17:17">
      <c r="Q1360" s="14"/>
    </row>
    <row r="1542" spans="14:17">
      <c r="N1542" s="7"/>
      <c r="O1542" s="7"/>
      <c r="P1542" s="7"/>
      <c r="Q1542" s="7"/>
    </row>
    <row r="1543" spans="14:17">
      <c r="N1543" s="7"/>
      <c r="O1543" s="7"/>
      <c r="P1543" s="7"/>
      <c r="Q1543" s="7"/>
    </row>
    <row r="1544" spans="14:17">
      <c r="N1544" s="7"/>
      <c r="O1544" s="7"/>
      <c r="P1544" s="7"/>
      <c r="Q1544" s="7"/>
    </row>
  </sheetData>
  <autoFilter ref="A3:O689"/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2012-07-20T20:46:33Z</cp:lastPrinted>
  <dcterms:created xsi:type="dcterms:W3CDTF">2011-07-01T01:33:57Z</dcterms:created>
  <dcterms:modified xsi:type="dcterms:W3CDTF">2013-08-28T21:53:12Z</dcterms:modified>
</cp:coreProperties>
</file>