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5300" yWindow="1540" windowWidth="31780" windowHeight="22520" tabRatio="500"/>
  </bookViews>
  <sheets>
    <sheet name="Plant Measurements" sheetId="1" r:id="rId1"/>
  </sheets>
  <definedNames>
    <definedName name="_xlnm._FilterDatabase" localSheetId="0" hidden="1">'Plant Measurements'!$A$3:$O$1196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3" i="1" l="1"/>
  <c r="J581" i="1"/>
  <c r="J580" i="1"/>
  <c r="J579" i="1"/>
  <c r="J578" i="1"/>
  <c r="J577" i="1"/>
  <c r="J576" i="1"/>
  <c r="J575" i="1"/>
  <c r="J574" i="1"/>
  <c r="J573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7" i="1"/>
  <c r="J544" i="1"/>
  <c r="J543" i="1"/>
  <c r="J542" i="1"/>
  <c r="J541" i="1"/>
  <c r="J540" i="1"/>
  <c r="J539" i="1"/>
  <c r="J537" i="1"/>
  <c r="J536" i="1"/>
  <c r="J535" i="1"/>
  <c r="J534" i="1"/>
  <c r="J163" i="1"/>
  <c r="J158" i="1"/>
  <c r="J157" i="1"/>
  <c r="J151" i="1"/>
  <c r="J150" i="1"/>
  <c r="J147" i="1"/>
  <c r="J513" i="1"/>
  <c r="J510" i="1"/>
  <c r="J505" i="1"/>
  <c r="J503" i="1"/>
  <c r="J502" i="1"/>
  <c r="J494" i="1"/>
  <c r="J493" i="1"/>
  <c r="J488" i="1"/>
  <c r="J48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412" i="1"/>
  <c r="J318" i="1"/>
  <c r="J289" i="1"/>
  <c r="J276" i="1"/>
  <c r="J275" i="1"/>
  <c r="J259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18" i="1"/>
  <c r="J90" i="1"/>
  <c r="J89" i="1"/>
  <c r="J88" i="1"/>
  <c r="J87" i="1"/>
  <c r="J86" i="1"/>
  <c r="J85" i="1"/>
  <c r="J78" i="1"/>
  <c r="J77" i="1"/>
  <c r="J75" i="1"/>
  <c r="J68" i="1"/>
  <c r="J6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242" i="1"/>
  <c r="J241" i="1"/>
  <c r="J240" i="1"/>
  <c r="J213" i="1"/>
  <c r="J212" i="1"/>
  <c r="J211" i="1"/>
  <c r="J186" i="1"/>
  <c r="J178" i="1"/>
  <c r="J173" i="1"/>
  <c r="J172" i="1"/>
  <c r="J837" i="1"/>
  <c r="J822" i="1"/>
  <c r="J810" i="1"/>
  <c r="J804" i="1"/>
  <c r="J803" i="1"/>
  <c r="J802" i="1"/>
  <c r="J800" i="1"/>
  <c r="J799" i="1"/>
  <c r="J797" i="1"/>
  <c r="J798" i="1"/>
  <c r="J796" i="1"/>
  <c r="J795" i="1"/>
  <c r="J794" i="1"/>
  <c r="J793" i="1"/>
  <c r="J792" i="1"/>
  <c r="J791" i="1"/>
  <c r="J612" i="1"/>
  <c r="J611" i="1"/>
  <c r="J610" i="1"/>
  <c r="J609" i="1"/>
  <c r="J608" i="1"/>
  <c r="J607" i="1"/>
  <c r="J606" i="1"/>
  <c r="J605" i="1"/>
  <c r="J604" i="1"/>
  <c r="J603" i="1"/>
  <c r="J602" i="1"/>
  <c r="J720" i="1"/>
  <c r="J717" i="1"/>
  <c r="J701" i="1"/>
  <c r="J694" i="1"/>
  <c r="J693" i="1"/>
  <c r="J692" i="1"/>
  <c r="J691" i="1"/>
  <c r="J686" i="1"/>
  <c r="J685" i="1"/>
  <c r="J684" i="1"/>
  <c r="J683" i="1"/>
  <c r="J681" i="1"/>
  <c r="J680" i="1"/>
  <c r="J677" i="1"/>
  <c r="J676" i="1"/>
  <c r="J675" i="1"/>
  <c r="J674" i="1"/>
  <c r="J673" i="1"/>
  <c r="J671" i="1"/>
  <c r="J670" i="1"/>
  <c r="J667" i="1"/>
  <c r="J1196" i="1"/>
  <c r="J1195" i="1"/>
  <c r="J1194" i="1"/>
  <c r="J1193" i="1"/>
  <c r="J1192" i="1"/>
  <c r="J1191" i="1"/>
  <c r="J1190" i="1"/>
  <c r="J1080" i="1"/>
  <c r="J1060" i="1"/>
  <c r="J1051" i="1"/>
  <c r="J1047" i="1"/>
  <c r="J1046" i="1"/>
  <c r="J1045" i="1"/>
  <c r="J1044" i="1"/>
  <c r="J1043" i="1"/>
  <c r="J790" i="1"/>
  <c r="J789" i="1"/>
  <c r="J788" i="1"/>
  <c r="J787" i="1"/>
  <c r="J786" i="1"/>
  <c r="J784" i="1"/>
  <c r="J783" i="1"/>
  <c r="J782" i="1"/>
  <c r="J776" i="1"/>
  <c r="J771" i="1"/>
  <c r="J760" i="1"/>
  <c r="J758" i="1"/>
  <c r="J752" i="1"/>
  <c r="J751" i="1"/>
  <c r="J750" i="1"/>
  <c r="J747" i="1"/>
  <c r="J746" i="1"/>
  <c r="J745" i="1"/>
  <c r="J744" i="1"/>
  <c r="J743" i="1"/>
  <c r="J741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601" i="1"/>
  <c r="J600" i="1"/>
  <c r="J599" i="1"/>
  <c r="J595" i="1"/>
  <c r="J594" i="1"/>
  <c r="J592" i="1"/>
  <c r="J591" i="1"/>
  <c r="J590" i="1"/>
  <c r="J589" i="1"/>
  <c r="J588" i="1"/>
  <c r="J587" i="1"/>
  <c r="J585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1042" i="1"/>
  <c r="J868" i="1"/>
  <c r="J867" i="1"/>
  <c r="J866" i="1"/>
  <c r="J865" i="1"/>
  <c r="J864" i="1"/>
  <c r="J863" i="1"/>
  <c r="J862" i="1"/>
  <c r="J859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</calcChain>
</file>

<file path=xl/sharedStrings.xml><?xml version="1.0" encoding="utf-8"?>
<sst xmlns="http://schemas.openxmlformats.org/spreadsheetml/2006/main" count="2404" uniqueCount="34">
  <si>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</si>
  <si>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</si>
  <si>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</si>
  <si>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</si>
  <si>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</si>
  <si>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</si>
  <si>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</si>
  <si>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</si>
  <si>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</si>
  <si>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</si>
  <si>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</si>
  <si>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</si>
  <si>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</si>
  <si>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</si>
  <si>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</si>
  <si>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</si>
  <si>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</si>
  <si>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</si>
  <si>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californicus</t>
  </si>
  <si>
    <t>T. domingensis</t>
  </si>
  <si>
    <t>S. americanus</t>
  </si>
  <si>
    <t>M-5</t>
  </si>
  <si>
    <t>M-4-N</t>
  </si>
  <si>
    <t>M-4-C</t>
  </si>
  <si>
    <t>S. acutus</t>
  </si>
  <si>
    <t>M-4-S</t>
  </si>
  <si>
    <t>S. tabernaemontani</t>
  </si>
  <si>
    <t>M-1-E</t>
  </si>
  <si>
    <t>M-1-W</t>
  </si>
  <si>
    <t>C-1</t>
  </si>
  <si>
    <t>M-2</t>
  </si>
  <si>
    <t>C-2</t>
  </si>
  <si>
    <t>M-3</t>
  </si>
  <si>
    <t>data book entry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</si>
</sst>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963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5"/>
  <sheetViews>
    <sheetView tabSelected="1" topLeftCell="B1" workbookViewId="0">
      <pane ySplit="3" topLeftCell="A4" activePane="bottomLeft" state="frozen"/>
      <selection pane="bottomLeft" activeCell="F4" sqref="F4:F1196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3" style="5" customWidth="1"/>
    <col min="5" max="5" width="15.1640625" customWidth="1"/>
    <col min="6" max="9" width="10.83203125" customWidth="1"/>
    <col min="13" max="13" width="62.6640625" hidden="1" customWidth="1"/>
    <col min="14" max="14" width="29.6640625" customWidth="1"/>
    <col min="15" max="15" width="34.5" customWidth="1"/>
    <col min="16" max="16" width="12.83203125" customWidth="1"/>
  </cols>
  <sheetData>
    <row r="1" spans="1:16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/>
    </row>
    <row r="2" spans="1:16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3"/>
    </row>
    <row r="3" spans="1:16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17</v>
      </c>
      <c r="O3" s="1" t="s">
        <v>16</v>
      </c>
      <c r="P3" s="1" t="s">
        <v>33</v>
      </c>
    </row>
    <row r="4" spans="1:16">
      <c r="A4" s="2">
        <v>41036</v>
      </c>
      <c r="B4" s="3" t="s">
        <v>29</v>
      </c>
      <c r="C4" s="3">
        <v>40</v>
      </c>
      <c r="D4" s="5" t="s">
        <v>15</v>
      </c>
      <c r="F4">
        <v>2.19</v>
      </c>
      <c r="J4">
        <f>70+74+210+193+177+138+140</f>
        <v>1002</v>
      </c>
      <c r="K4">
        <v>7</v>
      </c>
      <c r="L4">
        <v>210</v>
      </c>
      <c r="P4" s="16">
        <v>1</v>
      </c>
    </row>
    <row r="5" spans="1:16">
      <c r="A5" s="2">
        <v>41036</v>
      </c>
      <c r="B5" s="3" t="s">
        <v>29</v>
      </c>
      <c r="C5" s="3">
        <v>40</v>
      </c>
      <c r="D5" s="5" t="s">
        <v>15</v>
      </c>
      <c r="F5">
        <v>3.26</v>
      </c>
      <c r="J5">
        <f>91+140+189+208+279+218+272+274+247</f>
        <v>1918</v>
      </c>
      <c r="K5">
        <v>9</v>
      </c>
      <c r="L5">
        <v>279</v>
      </c>
      <c r="P5" s="16">
        <v>2</v>
      </c>
    </row>
    <row r="6" spans="1:16">
      <c r="A6" s="2">
        <v>41036</v>
      </c>
      <c r="B6" s="3" t="s">
        <v>29</v>
      </c>
      <c r="C6" s="3">
        <v>40</v>
      </c>
      <c r="D6" s="5" t="s">
        <v>15</v>
      </c>
      <c r="F6">
        <v>0.85</v>
      </c>
      <c r="J6">
        <f>43+37+71+77</f>
        <v>228</v>
      </c>
      <c r="K6">
        <v>4</v>
      </c>
      <c r="L6">
        <v>77</v>
      </c>
      <c r="P6" s="16">
        <v>3</v>
      </c>
    </row>
    <row r="7" spans="1:16">
      <c r="A7" s="2">
        <v>41036</v>
      </c>
      <c r="B7" s="3" t="s">
        <v>29</v>
      </c>
      <c r="C7" s="3">
        <v>40</v>
      </c>
      <c r="D7" s="5" t="s">
        <v>15</v>
      </c>
      <c r="F7">
        <v>2.2999999999999998</v>
      </c>
      <c r="J7">
        <f>97+136+146+196+221+239</f>
        <v>1035</v>
      </c>
      <c r="K7">
        <v>6</v>
      </c>
      <c r="L7">
        <v>239</v>
      </c>
      <c r="P7" s="16">
        <v>4</v>
      </c>
    </row>
    <row r="8" spans="1:16">
      <c r="A8" s="2">
        <v>41036</v>
      </c>
      <c r="B8" s="3" t="s">
        <v>29</v>
      </c>
      <c r="C8" s="3">
        <v>40</v>
      </c>
      <c r="D8" s="5" t="s">
        <v>15</v>
      </c>
      <c r="F8">
        <v>5.39</v>
      </c>
      <c r="J8">
        <f>164+196+192+305+265+284+290+323</f>
        <v>2019</v>
      </c>
      <c r="K8">
        <v>8</v>
      </c>
      <c r="L8">
        <v>323</v>
      </c>
      <c r="P8" s="16">
        <v>5</v>
      </c>
    </row>
    <row r="9" spans="1:16">
      <c r="A9" s="2">
        <v>41036</v>
      </c>
      <c r="B9" s="3" t="s">
        <v>29</v>
      </c>
      <c r="C9" s="3">
        <v>40</v>
      </c>
      <c r="D9" s="5" t="s">
        <v>15</v>
      </c>
      <c r="F9">
        <v>9.09</v>
      </c>
      <c r="J9">
        <f>188+232+247+215+281+290+275+304+314</f>
        <v>2346</v>
      </c>
      <c r="K9">
        <v>9</v>
      </c>
      <c r="L9">
        <v>314</v>
      </c>
      <c r="P9" s="16">
        <v>6</v>
      </c>
    </row>
    <row r="10" spans="1:16">
      <c r="A10" s="2">
        <v>41036</v>
      </c>
      <c r="B10" s="3" t="s">
        <v>29</v>
      </c>
      <c r="C10" s="3">
        <v>40</v>
      </c>
      <c r="D10" s="5" t="s">
        <v>15</v>
      </c>
      <c r="F10">
        <v>1.33</v>
      </c>
      <c r="J10">
        <f>96+141+182+191+232+215</f>
        <v>1057</v>
      </c>
      <c r="K10">
        <v>6</v>
      </c>
      <c r="L10">
        <v>232</v>
      </c>
      <c r="P10" s="16">
        <v>7</v>
      </c>
    </row>
    <row r="11" spans="1:16">
      <c r="A11" s="2">
        <v>41036</v>
      </c>
      <c r="B11" s="3" t="s">
        <v>29</v>
      </c>
      <c r="C11" s="3">
        <v>40</v>
      </c>
      <c r="D11" s="5" t="s">
        <v>15</v>
      </c>
      <c r="F11">
        <v>5.29</v>
      </c>
      <c r="J11">
        <f>108+145+177+192+241+248+288+283</f>
        <v>1682</v>
      </c>
      <c r="K11">
        <v>8</v>
      </c>
      <c r="L11">
        <v>288</v>
      </c>
      <c r="P11" s="16">
        <v>8</v>
      </c>
    </row>
    <row r="12" spans="1:16">
      <c r="A12" s="2">
        <v>41036</v>
      </c>
      <c r="B12" s="3" t="s">
        <v>29</v>
      </c>
      <c r="C12" s="3">
        <v>40</v>
      </c>
      <c r="D12" s="5" t="s">
        <v>15</v>
      </c>
      <c r="F12">
        <v>0.75</v>
      </c>
      <c r="J12">
        <f>42+73+100+99</f>
        <v>314</v>
      </c>
      <c r="K12">
        <v>4</v>
      </c>
      <c r="L12">
        <v>100</v>
      </c>
      <c r="P12" s="16">
        <v>9</v>
      </c>
    </row>
    <row r="13" spans="1:16">
      <c r="A13" s="2">
        <v>41036</v>
      </c>
      <c r="B13" s="3" t="s">
        <v>29</v>
      </c>
      <c r="C13" s="3">
        <v>40</v>
      </c>
      <c r="D13" s="5" t="s">
        <v>15</v>
      </c>
      <c r="F13">
        <v>1.48</v>
      </c>
      <c r="J13">
        <f>88+115+125+162+190+202</f>
        <v>882</v>
      </c>
      <c r="K13">
        <v>6</v>
      </c>
      <c r="L13">
        <v>202</v>
      </c>
      <c r="P13" s="16">
        <v>10</v>
      </c>
    </row>
    <row r="14" spans="1:16">
      <c r="A14" s="2">
        <v>41036</v>
      </c>
      <c r="B14" s="3" t="s">
        <v>29</v>
      </c>
      <c r="C14" s="3">
        <v>30</v>
      </c>
      <c r="D14" s="5" t="s">
        <v>15</v>
      </c>
      <c r="F14">
        <v>2.5</v>
      </c>
      <c r="J14">
        <f>50+47+95+94+131+131+162</f>
        <v>710</v>
      </c>
      <c r="K14">
        <v>7</v>
      </c>
      <c r="L14">
        <v>162</v>
      </c>
      <c r="P14" s="16">
        <v>11</v>
      </c>
    </row>
    <row r="15" spans="1:16">
      <c r="A15" s="2">
        <v>41036</v>
      </c>
      <c r="B15" s="3" t="s">
        <v>29</v>
      </c>
      <c r="C15" s="3">
        <v>30</v>
      </c>
      <c r="D15" s="5" t="s">
        <v>15</v>
      </c>
      <c r="F15">
        <v>2.59</v>
      </c>
      <c r="J15">
        <f>54+91+123+141+154+185+180</f>
        <v>928</v>
      </c>
      <c r="K15">
        <v>7</v>
      </c>
      <c r="L15">
        <v>185</v>
      </c>
      <c r="P15" s="16">
        <v>12</v>
      </c>
    </row>
    <row r="16" spans="1:16">
      <c r="A16" s="2">
        <v>41036</v>
      </c>
      <c r="B16" s="3" t="s">
        <v>29</v>
      </c>
      <c r="C16" s="3">
        <v>30</v>
      </c>
      <c r="D16" s="5" t="s">
        <v>15</v>
      </c>
      <c r="F16">
        <v>2.83</v>
      </c>
      <c r="J16">
        <f>80+46+143+105+102+132+174</f>
        <v>782</v>
      </c>
      <c r="K16">
        <v>7</v>
      </c>
      <c r="L16">
        <v>174</v>
      </c>
      <c r="P16" s="16">
        <v>13</v>
      </c>
    </row>
    <row r="17" spans="1:16">
      <c r="A17" s="2">
        <v>41036</v>
      </c>
      <c r="B17" s="3" t="s">
        <v>29</v>
      </c>
      <c r="C17" s="3">
        <v>30</v>
      </c>
      <c r="D17" s="5" t="s">
        <v>15</v>
      </c>
      <c r="F17">
        <v>2.5</v>
      </c>
      <c r="J17">
        <f>69+89+39+53+88+84</f>
        <v>422</v>
      </c>
      <c r="K17">
        <v>6</v>
      </c>
      <c r="L17">
        <v>89</v>
      </c>
      <c r="P17" s="16">
        <v>14</v>
      </c>
    </row>
    <row r="18" spans="1:16">
      <c r="A18" s="2">
        <v>41036</v>
      </c>
      <c r="B18" s="3" t="s">
        <v>29</v>
      </c>
      <c r="C18" s="3">
        <v>30</v>
      </c>
      <c r="D18" s="5" t="s">
        <v>15</v>
      </c>
      <c r="F18">
        <v>2.23</v>
      </c>
      <c r="J18">
        <f>97+49+140+157+164+163</f>
        <v>770</v>
      </c>
      <c r="K18">
        <v>6</v>
      </c>
      <c r="L18">
        <v>164</v>
      </c>
      <c r="P18" s="16">
        <v>15</v>
      </c>
    </row>
    <row r="19" spans="1:16">
      <c r="A19" s="2">
        <v>41036</v>
      </c>
      <c r="B19" s="3" t="s">
        <v>29</v>
      </c>
      <c r="C19" s="3">
        <v>30</v>
      </c>
      <c r="D19" s="5" t="s">
        <v>15</v>
      </c>
      <c r="F19">
        <v>3.54</v>
      </c>
      <c r="J19">
        <f>120+118+142+161+161+181+193+185+193</f>
        <v>1454</v>
      </c>
      <c r="K19">
        <v>9</v>
      </c>
      <c r="L19">
        <v>193</v>
      </c>
      <c r="P19" s="16">
        <v>16</v>
      </c>
    </row>
    <row r="20" spans="1:16">
      <c r="A20" s="2">
        <v>41036</v>
      </c>
      <c r="B20" s="3" t="s">
        <v>29</v>
      </c>
      <c r="C20" s="3">
        <v>29</v>
      </c>
      <c r="D20" s="6" t="s">
        <v>15</v>
      </c>
      <c r="F20">
        <v>27</v>
      </c>
      <c r="J20">
        <f>83+126+128+141+153+159</f>
        <v>790</v>
      </c>
      <c r="K20">
        <v>6</v>
      </c>
      <c r="L20">
        <v>159</v>
      </c>
      <c r="P20" s="16">
        <v>17</v>
      </c>
    </row>
    <row r="21" spans="1:16">
      <c r="A21" s="2">
        <v>41036</v>
      </c>
      <c r="B21" s="3" t="s">
        <v>29</v>
      </c>
      <c r="C21" s="3">
        <v>29</v>
      </c>
      <c r="D21" s="6" t="s">
        <v>19</v>
      </c>
      <c r="F21">
        <v>1.9</v>
      </c>
      <c r="J21">
        <f>114+130+152+159+179</f>
        <v>734</v>
      </c>
      <c r="K21">
        <v>5</v>
      </c>
      <c r="L21">
        <v>179</v>
      </c>
      <c r="P21" s="16">
        <v>18</v>
      </c>
    </row>
    <row r="22" spans="1:16">
      <c r="A22" s="2">
        <v>41036</v>
      </c>
      <c r="B22" s="3" t="s">
        <v>29</v>
      </c>
      <c r="C22" s="3">
        <v>29</v>
      </c>
      <c r="D22" s="6" t="s">
        <v>19</v>
      </c>
      <c r="F22">
        <v>1.55</v>
      </c>
      <c r="J22">
        <f>101+113+134+148+135</f>
        <v>631</v>
      </c>
      <c r="K22">
        <v>5</v>
      </c>
      <c r="L22">
        <v>148</v>
      </c>
      <c r="P22" s="16">
        <v>19</v>
      </c>
    </row>
    <row r="23" spans="1:16">
      <c r="A23" s="2">
        <v>41036</v>
      </c>
      <c r="B23" s="3" t="s">
        <v>29</v>
      </c>
      <c r="C23" s="3">
        <v>29</v>
      </c>
      <c r="D23" s="6" t="s">
        <v>15</v>
      </c>
      <c r="F23">
        <v>1.4</v>
      </c>
      <c r="J23">
        <f>91+104+115+132+140+148</f>
        <v>730</v>
      </c>
      <c r="K23">
        <v>6</v>
      </c>
      <c r="L23">
        <v>148</v>
      </c>
      <c r="P23" s="16">
        <v>20</v>
      </c>
    </row>
    <row r="24" spans="1:16">
      <c r="A24" s="2">
        <v>41036</v>
      </c>
      <c r="B24" s="3" t="s">
        <v>29</v>
      </c>
      <c r="C24" s="3">
        <v>29</v>
      </c>
      <c r="D24" s="6" t="s">
        <v>15</v>
      </c>
      <c r="F24">
        <v>2.2400000000000002</v>
      </c>
      <c r="J24">
        <f>130+149+149+175+185</f>
        <v>788</v>
      </c>
      <c r="K24">
        <v>5</v>
      </c>
      <c r="L24">
        <v>185</v>
      </c>
      <c r="P24" s="16">
        <v>21</v>
      </c>
    </row>
    <row r="25" spans="1:16">
      <c r="A25" s="2">
        <v>41036</v>
      </c>
      <c r="B25" s="3" t="s">
        <v>29</v>
      </c>
      <c r="C25" s="3">
        <v>29</v>
      </c>
      <c r="D25" s="6" t="s">
        <v>19</v>
      </c>
      <c r="F25">
        <v>2.92</v>
      </c>
      <c r="J25">
        <f>103+201+149+159+194+194+225</f>
        <v>1225</v>
      </c>
      <c r="K25">
        <v>7</v>
      </c>
      <c r="L25">
        <v>225</v>
      </c>
      <c r="P25" s="16">
        <v>22</v>
      </c>
    </row>
    <row r="26" spans="1:16">
      <c r="A26" s="2">
        <v>41036</v>
      </c>
      <c r="B26" s="3" t="s">
        <v>29</v>
      </c>
      <c r="C26" s="3">
        <v>29</v>
      </c>
      <c r="D26" s="6" t="s">
        <v>15</v>
      </c>
      <c r="F26">
        <v>2.4</v>
      </c>
      <c r="J26">
        <f>124+157+168+184+200</f>
        <v>833</v>
      </c>
      <c r="K26">
        <v>5</v>
      </c>
      <c r="L26">
        <v>200</v>
      </c>
      <c r="P26" s="16">
        <v>23</v>
      </c>
    </row>
    <row r="27" spans="1:16">
      <c r="A27" s="2">
        <v>41036</v>
      </c>
      <c r="B27" s="3" t="s">
        <v>29</v>
      </c>
      <c r="C27" s="3">
        <v>29</v>
      </c>
      <c r="D27" s="6" t="s">
        <v>19</v>
      </c>
      <c r="F27">
        <v>0.6</v>
      </c>
      <c r="J27">
        <f>93+105+117</f>
        <v>315</v>
      </c>
      <c r="K27">
        <v>3</v>
      </c>
      <c r="L27">
        <v>117</v>
      </c>
      <c r="P27" s="16">
        <v>24</v>
      </c>
    </row>
    <row r="28" spans="1:16">
      <c r="A28" s="2">
        <v>41036</v>
      </c>
      <c r="B28" s="3" t="s">
        <v>29</v>
      </c>
      <c r="C28" s="3">
        <v>29</v>
      </c>
      <c r="D28" s="6" t="s">
        <v>19</v>
      </c>
      <c r="F28">
        <v>0.85</v>
      </c>
      <c r="J28">
        <f>66+98+100+123+118</f>
        <v>505</v>
      </c>
      <c r="K28">
        <v>5</v>
      </c>
      <c r="L28">
        <v>123</v>
      </c>
      <c r="P28" s="16">
        <v>25</v>
      </c>
    </row>
    <row r="29" spans="1:16">
      <c r="A29" s="2">
        <v>41036</v>
      </c>
      <c r="B29" s="3" t="s">
        <v>29</v>
      </c>
      <c r="C29" s="3">
        <v>29</v>
      </c>
      <c r="D29" s="6" t="s">
        <v>15</v>
      </c>
      <c r="F29">
        <v>1.1499999999999999</v>
      </c>
      <c r="J29">
        <f>95+101+124+142+148</f>
        <v>610</v>
      </c>
      <c r="K29">
        <v>5</v>
      </c>
      <c r="L29">
        <v>148</v>
      </c>
      <c r="P29" s="16">
        <v>26</v>
      </c>
    </row>
    <row r="30" spans="1:16">
      <c r="A30" s="2">
        <v>41036</v>
      </c>
      <c r="B30" s="3" t="s">
        <v>29</v>
      </c>
      <c r="C30" s="3">
        <v>29</v>
      </c>
      <c r="D30" s="6" t="s">
        <v>15</v>
      </c>
      <c r="F30">
        <v>2.8</v>
      </c>
      <c r="J30">
        <f>75+126+152+168+173+190+125</f>
        <v>1009</v>
      </c>
      <c r="K30">
        <v>7</v>
      </c>
      <c r="L30">
        <v>190</v>
      </c>
      <c r="P30" s="16">
        <v>27</v>
      </c>
    </row>
    <row r="31" spans="1:16">
      <c r="A31" s="2">
        <v>41036</v>
      </c>
      <c r="B31" s="3" t="s">
        <v>29</v>
      </c>
      <c r="C31" s="3">
        <v>29</v>
      </c>
      <c r="D31" s="6" t="s">
        <v>15</v>
      </c>
      <c r="F31">
        <v>2.93</v>
      </c>
      <c r="J31">
        <f>110+151+158+178+195+196</f>
        <v>988</v>
      </c>
      <c r="K31">
        <v>6</v>
      </c>
      <c r="L31">
        <v>196</v>
      </c>
      <c r="P31" s="16">
        <v>28</v>
      </c>
    </row>
    <row r="32" spans="1:16">
      <c r="A32" s="2">
        <v>41036</v>
      </c>
      <c r="B32" s="3" t="s">
        <v>29</v>
      </c>
      <c r="C32" s="3">
        <v>26</v>
      </c>
      <c r="D32" s="6" t="s">
        <v>15</v>
      </c>
      <c r="F32">
        <v>1.9</v>
      </c>
      <c r="J32">
        <f>81+96+100+125+130</f>
        <v>532</v>
      </c>
      <c r="K32">
        <v>5</v>
      </c>
      <c r="L32">
        <v>130</v>
      </c>
      <c r="P32" s="16">
        <v>29</v>
      </c>
    </row>
    <row r="33" spans="1:16">
      <c r="A33" s="2">
        <v>41036</v>
      </c>
      <c r="B33" s="3" t="s">
        <v>29</v>
      </c>
      <c r="C33" s="3">
        <v>26</v>
      </c>
      <c r="D33" s="6" t="s">
        <v>15</v>
      </c>
      <c r="F33">
        <v>2.63</v>
      </c>
      <c r="J33">
        <f>68+101+126+126+129+139+151</f>
        <v>840</v>
      </c>
      <c r="K33">
        <v>7</v>
      </c>
      <c r="L33">
        <v>151</v>
      </c>
      <c r="P33" s="16">
        <v>30</v>
      </c>
    </row>
    <row r="34" spans="1:16">
      <c r="A34" s="2">
        <v>41036</v>
      </c>
      <c r="B34" s="3" t="s">
        <v>29</v>
      </c>
      <c r="C34" s="3">
        <v>26</v>
      </c>
      <c r="D34" s="6" t="s">
        <v>15</v>
      </c>
      <c r="F34">
        <v>2.12</v>
      </c>
      <c r="J34">
        <f>114+110+141+144+159+166</f>
        <v>834</v>
      </c>
      <c r="K34">
        <v>6</v>
      </c>
      <c r="L34">
        <v>166</v>
      </c>
      <c r="P34" s="16">
        <v>31</v>
      </c>
    </row>
    <row r="35" spans="1:16">
      <c r="A35" s="2">
        <v>41036</v>
      </c>
      <c r="B35" s="3" t="s">
        <v>29</v>
      </c>
      <c r="C35" s="3">
        <v>26</v>
      </c>
      <c r="D35" s="6" t="s">
        <v>15</v>
      </c>
      <c r="F35">
        <v>2.97</v>
      </c>
      <c r="J35">
        <f>92+87+117+116+142+143+167+166</f>
        <v>1030</v>
      </c>
      <c r="K35">
        <v>8</v>
      </c>
      <c r="L35">
        <v>167</v>
      </c>
      <c r="P35" s="16">
        <v>32</v>
      </c>
    </row>
    <row r="36" spans="1:16">
      <c r="A36" s="2">
        <v>41036</v>
      </c>
      <c r="B36" s="3" t="s">
        <v>29</v>
      </c>
      <c r="C36" s="3">
        <v>2</v>
      </c>
      <c r="D36" s="5" t="s">
        <v>19</v>
      </c>
      <c r="F36">
        <v>2.4500000000000002</v>
      </c>
      <c r="J36">
        <f>105+188+223+233+266+264</f>
        <v>1279</v>
      </c>
      <c r="K36">
        <v>6</v>
      </c>
      <c r="L36">
        <v>266</v>
      </c>
      <c r="P36" s="16">
        <v>33</v>
      </c>
    </row>
    <row r="37" spans="1:16">
      <c r="A37" s="2">
        <v>41036</v>
      </c>
      <c r="B37" s="3" t="s">
        <v>29</v>
      </c>
      <c r="C37" s="3">
        <v>2</v>
      </c>
      <c r="D37" s="5" t="s">
        <v>19</v>
      </c>
      <c r="F37">
        <v>1.95</v>
      </c>
      <c r="J37">
        <f>110+168+210+214+254+250+274+274</f>
        <v>1754</v>
      </c>
      <c r="K37">
        <v>8</v>
      </c>
      <c r="L37">
        <v>274</v>
      </c>
      <c r="P37" s="16">
        <v>34</v>
      </c>
    </row>
    <row r="38" spans="1:16">
      <c r="A38" s="2">
        <v>41036</v>
      </c>
      <c r="B38" s="3" t="s">
        <v>29</v>
      </c>
      <c r="C38" s="3">
        <v>2</v>
      </c>
      <c r="D38" s="5" t="s">
        <v>19</v>
      </c>
      <c r="F38">
        <v>2.1</v>
      </c>
      <c r="J38">
        <f>120+190+207+237+253+279+287+299+306</f>
        <v>2178</v>
      </c>
      <c r="K38">
        <v>9</v>
      </c>
      <c r="L38">
        <v>306</v>
      </c>
      <c r="P38" s="16">
        <v>35</v>
      </c>
    </row>
    <row r="39" spans="1:16">
      <c r="A39" s="2">
        <v>41036</v>
      </c>
      <c r="B39" s="3" t="s">
        <v>29</v>
      </c>
      <c r="C39" s="3">
        <v>2</v>
      </c>
      <c r="D39" s="5" t="s">
        <v>19</v>
      </c>
      <c r="F39">
        <v>0.85</v>
      </c>
      <c r="J39">
        <f>76+86+121+137+148</f>
        <v>568</v>
      </c>
      <c r="K39">
        <v>5</v>
      </c>
      <c r="L39">
        <v>148</v>
      </c>
      <c r="P39" s="16">
        <v>36</v>
      </c>
    </row>
    <row r="40" spans="1:16">
      <c r="A40" s="2">
        <v>41036</v>
      </c>
      <c r="B40" s="3" t="s">
        <v>29</v>
      </c>
      <c r="C40" s="3">
        <v>2</v>
      </c>
      <c r="D40" s="6" t="s">
        <v>15</v>
      </c>
      <c r="F40">
        <v>4.0999999999999996</v>
      </c>
      <c r="J40">
        <f>228+259+279+300+308+310</f>
        <v>1684</v>
      </c>
      <c r="K40">
        <v>6</v>
      </c>
      <c r="L40">
        <v>310</v>
      </c>
      <c r="P40" s="16">
        <v>37</v>
      </c>
    </row>
    <row r="41" spans="1:16">
      <c r="A41" s="2">
        <v>41036</v>
      </c>
      <c r="B41" s="3" t="s">
        <v>29</v>
      </c>
      <c r="C41" s="3">
        <v>2</v>
      </c>
      <c r="D41" s="5" t="s">
        <v>19</v>
      </c>
      <c r="F41">
        <v>2.65</v>
      </c>
      <c r="J41">
        <f>128+154+241+265+276+288</f>
        <v>1352</v>
      </c>
      <c r="K41">
        <v>6</v>
      </c>
      <c r="L41">
        <v>288</v>
      </c>
      <c r="P41" s="16">
        <v>38</v>
      </c>
    </row>
    <row r="42" spans="1:16">
      <c r="A42" s="2">
        <v>41036</v>
      </c>
      <c r="B42" s="3" t="s">
        <v>29</v>
      </c>
      <c r="C42" s="3">
        <v>2</v>
      </c>
      <c r="D42" s="5" t="s">
        <v>19</v>
      </c>
      <c r="F42">
        <v>2.52</v>
      </c>
      <c r="J42">
        <f>121+187+204+236+253+278+289+300+301</f>
        <v>2169</v>
      </c>
      <c r="K42">
        <v>9</v>
      </c>
      <c r="L42">
        <v>301</v>
      </c>
      <c r="P42" s="16">
        <v>39</v>
      </c>
    </row>
    <row r="43" spans="1:16">
      <c r="A43" s="2">
        <v>41036</v>
      </c>
      <c r="B43" s="3" t="s">
        <v>29</v>
      </c>
      <c r="C43" s="3">
        <v>2</v>
      </c>
      <c r="D43" s="5" t="s">
        <v>19</v>
      </c>
      <c r="F43">
        <v>2.2999999999999998</v>
      </c>
      <c r="J43">
        <f>208+213+257+262+290+292</f>
        <v>1522</v>
      </c>
      <c r="K43">
        <v>6</v>
      </c>
      <c r="L43">
        <v>292</v>
      </c>
      <c r="P43" s="16">
        <v>40</v>
      </c>
    </row>
    <row r="44" spans="1:16">
      <c r="A44" s="2">
        <v>41036</v>
      </c>
      <c r="B44" s="3" t="s">
        <v>29</v>
      </c>
      <c r="C44" s="3">
        <v>2</v>
      </c>
      <c r="D44" s="5" t="s">
        <v>19</v>
      </c>
      <c r="F44">
        <v>1.36</v>
      </c>
      <c r="J44">
        <f>76+111+142+170+178</f>
        <v>677</v>
      </c>
      <c r="K44">
        <v>5</v>
      </c>
      <c r="L44">
        <v>178</v>
      </c>
      <c r="P44" s="16">
        <v>41</v>
      </c>
    </row>
    <row r="45" spans="1:16">
      <c r="A45" s="2">
        <v>41036</v>
      </c>
      <c r="B45" s="3" t="s">
        <v>29</v>
      </c>
      <c r="C45" s="3">
        <v>2</v>
      </c>
      <c r="D45" s="5" t="s">
        <v>19</v>
      </c>
      <c r="F45">
        <v>1.57</v>
      </c>
      <c r="J45">
        <f>122+146+170+206+218</f>
        <v>862</v>
      </c>
      <c r="K45">
        <v>5</v>
      </c>
      <c r="L45">
        <v>218</v>
      </c>
      <c r="P45" s="16">
        <v>42</v>
      </c>
    </row>
    <row r="46" spans="1:16">
      <c r="A46" s="2">
        <v>41036</v>
      </c>
      <c r="B46" s="3" t="s">
        <v>29</v>
      </c>
      <c r="C46" s="3">
        <v>2</v>
      </c>
      <c r="D46" s="5" t="s">
        <v>19</v>
      </c>
      <c r="F46">
        <v>1.89</v>
      </c>
      <c r="J46">
        <f>117+135+190+193+137</f>
        <v>772</v>
      </c>
      <c r="K46">
        <v>5</v>
      </c>
      <c r="L46">
        <v>193</v>
      </c>
      <c r="P46" s="16">
        <v>43</v>
      </c>
    </row>
    <row r="47" spans="1:16">
      <c r="A47" s="2">
        <v>41036</v>
      </c>
      <c r="B47" s="3" t="s">
        <v>29</v>
      </c>
      <c r="C47" s="3">
        <v>2</v>
      </c>
      <c r="D47" s="5" t="s">
        <v>19</v>
      </c>
      <c r="F47">
        <v>3.57</v>
      </c>
      <c r="J47">
        <f>164+193+119+150+173+191+204</f>
        <v>1194</v>
      </c>
      <c r="K47">
        <v>7</v>
      </c>
      <c r="L47">
        <v>204</v>
      </c>
      <c r="P47" s="16">
        <v>44</v>
      </c>
    </row>
    <row r="48" spans="1:16">
      <c r="A48" s="2">
        <v>41036</v>
      </c>
      <c r="B48" s="3" t="s">
        <v>29</v>
      </c>
      <c r="C48" s="3">
        <v>2</v>
      </c>
      <c r="D48" s="5" t="s">
        <v>19</v>
      </c>
      <c r="F48">
        <v>1.62</v>
      </c>
      <c r="J48">
        <f>23+168+179+218</f>
        <v>588</v>
      </c>
      <c r="K48">
        <v>4</v>
      </c>
      <c r="L48">
        <v>218</v>
      </c>
      <c r="P48" s="16">
        <v>45</v>
      </c>
    </row>
    <row r="49" spans="1:16">
      <c r="A49" s="2">
        <v>41036</v>
      </c>
      <c r="B49" s="3" t="s">
        <v>29</v>
      </c>
      <c r="C49" s="3">
        <v>2</v>
      </c>
      <c r="D49" s="5" t="s">
        <v>19</v>
      </c>
      <c r="F49">
        <v>0.95</v>
      </c>
      <c r="J49">
        <f>119+171+199</f>
        <v>489</v>
      </c>
      <c r="K49">
        <v>3</v>
      </c>
      <c r="L49">
        <v>199</v>
      </c>
      <c r="P49" s="16">
        <v>46</v>
      </c>
    </row>
    <row r="50" spans="1:16">
      <c r="A50" s="2">
        <v>41036</v>
      </c>
      <c r="B50" s="3" t="s">
        <v>29</v>
      </c>
      <c r="C50" s="3">
        <v>2</v>
      </c>
      <c r="D50" s="5" t="s">
        <v>19</v>
      </c>
      <c r="F50">
        <v>0.6</v>
      </c>
      <c r="J50">
        <f>90+94+109</f>
        <v>293</v>
      </c>
      <c r="K50">
        <v>3</v>
      </c>
      <c r="L50">
        <v>109</v>
      </c>
      <c r="P50" s="16">
        <v>47</v>
      </c>
    </row>
    <row r="51" spans="1:16">
      <c r="A51" s="2">
        <v>41036</v>
      </c>
      <c r="B51" s="3" t="s">
        <v>29</v>
      </c>
      <c r="C51" s="3">
        <v>2</v>
      </c>
      <c r="D51" s="5" t="s">
        <v>19</v>
      </c>
      <c r="F51">
        <v>1.6</v>
      </c>
      <c r="J51">
        <f>143+203+208+235+242</f>
        <v>1031</v>
      </c>
      <c r="K51">
        <v>5</v>
      </c>
      <c r="L51">
        <v>242</v>
      </c>
      <c r="P51" s="16">
        <v>48</v>
      </c>
    </row>
    <row r="52" spans="1:16">
      <c r="A52" s="2">
        <v>41036</v>
      </c>
      <c r="B52" s="3" t="s">
        <v>29</v>
      </c>
      <c r="C52" s="3">
        <v>2</v>
      </c>
      <c r="D52" s="5" t="s">
        <v>19</v>
      </c>
      <c r="F52">
        <v>1.1499999999999999</v>
      </c>
      <c r="J52">
        <f>120+127+167+178+201</f>
        <v>793</v>
      </c>
      <c r="K52">
        <v>5</v>
      </c>
      <c r="L52">
        <v>201</v>
      </c>
      <c r="P52" s="16">
        <v>49</v>
      </c>
    </row>
    <row r="53" spans="1:16">
      <c r="A53" s="2">
        <v>41036</v>
      </c>
      <c r="B53" s="3" t="s">
        <v>29</v>
      </c>
      <c r="C53" s="3">
        <v>2</v>
      </c>
      <c r="D53" s="5" t="s">
        <v>19</v>
      </c>
      <c r="F53">
        <v>1.32</v>
      </c>
      <c r="J53">
        <f>84+107+150+165+181</f>
        <v>687</v>
      </c>
      <c r="K53">
        <v>5</v>
      </c>
      <c r="L53">
        <v>181</v>
      </c>
      <c r="P53" s="16">
        <v>50</v>
      </c>
    </row>
    <row r="54" spans="1:16">
      <c r="A54" s="2">
        <v>41036</v>
      </c>
      <c r="B54" s="3" t="s">
        <v>29</v>
      </c>
      <c r="C54" s="3">
        <v>2</v>
      </c>
      <c r="D54" s="5" t="s">
        <v>19</v>
      </c>
      <c r="F54">
        <v>2.1</v>
      </c>
      <c r="J54">
        <f>170+171+223+220+264+261+283+288</f>
        <v>1880</v>
      </c>
      <c r="K54">
        <v>8</v>
      </c>
      <c r="L54">
        <v>288</v>
      </c>
      <c r="P54" s="16">
        <v>51</v>
      </c>
    </row>
    <row r="55" spans="1:16">
      <c r="A55" s="2">
        <v>41036</v>
      </c>
      <c r="B55" s="3" t="s">
        <v>29</v>
      </c>
      <c r="C55" s="3">
        <v>2</v>
      </c>
      <c r="D55" s="5" t="s">
        <v>19</v>
      </c>
      <c r="F55">
        <v>2</v>
      </c>
      <c r="J55">
        <f>167+175+222+233+257+264</f>
        <v>1318</v>
      </c>
      <c r="K55">
        <v>6</v>
      </c>
      <c r="L55">
        <v>264</v>
      </c>
      <c r="P55" s="16">
        <v>52</v>
      </c>
    </row>
    <row r="56" spans="1:16">
      <c r="A56" s="2">
        <v>41036</v>
      </c>
      <c r="B56" s="3" t="s">
        <v>29</v>
      </c>
      <c r="C56" s="3">
        <v>2</v>
      </c>
      <c r="D56" s="5" t="s">
        <v>19</v>
      </c>
      <c r="F56">
        <v>1.25</v>
      </c>
      <c r="J56">
        <f>109+152+186+210+216</f>
        <v>873</v>
      </c>
      <c r="K56">
        <v>5</v>
      </c>
      <c r="L56">
        <v>216</v>
      </c>
      <c r="P56" s="16">
        <v>53</v>
      </c>
    </row>
    <row r="57" spans="1:16">
      <c r="A57" s="2">
        <v>41036</v>
      </c>
      <c r="B57" s="3" t="s">
        <v>29</v>
      </c>
      <c r="C57" s="3">
        <v>2</v>
      </c>
      <c r="D57" s="5" t="s">
        <v>19</v>
      </c>
      <c r="F57">
        <v>1.58</v>
      </c>
      <c r="J57">
        <f>132+197+220+245+255+266</f>
        <v>1315</v>
      </c>
      <c r="K57">
        <v>6</v>
      </c>
      <c r="L57">
        <v>266</v>
      </c>
      <c r="P57" s="16">
        <v>54</v>
      </c>
    </row>
    <row r="58" spans="1:16">
      <c r="A58" s="2">
        <v>41036</v>
      </c>
      <c r="B58" s="3" t="s">
        <v>29</v>
      </c>
      <c r="C58" s="3">
        <v>2</v>
      </c>
      <c r="D58" s="5" t="s">
        <v>19</v>
      </c>
      <c r="F58">
        <v>1.1000000000000001</v>
      </c>
      <c r="J58">
        <f>100+138+169+174+199</f>
        <v>780</v>
      </c>
      <c r="K58">
        <v>5</v>
      </c>
      <c r="L58">
        <v>199</v>
      </c>
      <c r="P58" s="16">
        <v>55</v>
      </c>
    </row>
    <row r="59" spans="1:16">
      <c r="A59" s="2">
        <v>41036</v>
      </c>
      <c r="B59" s="3" t="s">
        <v>29</v>
      </c>
      <c r="C59" s="3">
        <v>2</v>
      </c>
      <c r="D59" s="5" t="s">
        <v>19</v>
      </c>
      <c r="F59">
        <v>1.52</v>
      </c>
      <c r="J59">
        <f>125+131+186+213+229+238</f>
        <v>1122</v>
      </c>
      <c r="K59">
        <v>6</v>
      </c>
      <c r="L59">
        <v>238</v>
      </c>
      <c r="P59" s="16">
        <v>56</v>
      </c>
    </row>
    <row r="60" spans="1:16">
      <c r="A60" s="2">
        <v>41036</v>
      </c>
      <c r="B60" s="3" t="s">
        <v>29</v>
      </c>
      <c r="C60" s="3">
        <v>2</v>
      </c>
      <c r="D60" s="5" t="s">
        <v>19</v>
      </c>
      <c r="F60">
        <v>1.39</v>
      </c>
      <c r="J60">
        <f>126+183+184+213+227+238</f>
        <v>1171</v>
      </c>
      <c r="K60">
        <v>6</v>
      </c>
      <c r="L60">
        <v>238</v>
      </c>
      <c r="P60" s="16">
        <v>57</v>
      </c>
    </row>
    <row r="61" spans="1:16">
      <c r="A61" s="2">
        <v>41036</v>
      </c>
      <c r="B61" s="3" t="s">
        <v>29</v>
      </c>
      <c r="C61" s="3">
        <v>2</v>
      </c>
      <c r="D61" s="5" t="s">
        <v>19</v>
      </c>
      <c r="F61">
        <v>2</v>
      </c>
      <c r="J61">
        <f>220+230+261+267</f>
        <v>978</v>
      </c>
      <c r="K61">
        <v>4</v>
      </c>
      <c r="L61">
        <v>267</v>
      </c>
      <c r="P61" s="16">
        <v>58</v>
      </c>
    </row>
    <row r="62" spans="1:16">
      <c r="A62" s="2">
        <v>41036</v>
      </c>
      <c r="B62" s="3" t="s">
        <v>29</v>
      </c>
      <c r="C62" s="3">
        <v>2</v>
      </c>
      <c r="D62" s="5" t="s">
        <v>19</v>
      </c>
      <c r="F62">
        <v>0.5</v>
      </c>
      <c r="J62">
        <f>55+60+91</f>
        <v>206</v>
      </c>
      <c r="K62">
        <v>3</v>
      </c>
      <c r="L62">
        <v>91</v>
      </c>
      <c r="P62" s="16">
        <v>59</v>
      </c>
    </row>
    <row r="63" spans="1:16">
      <c r="A63" s="2">
        <v>41036</v>
      </c>
      <c r="B63" s="3" t="s">
        <v>29</v>
      </c>
      <c r="C63" s="3">
        <v>2</v>
      </c>
      <c r="D63" s="5" t="s">
        <v>19</v>
      </c>
      <c r="F63">
        <v>0.6</v>
      </c>
      <c r="J63">
        <f>80+91+137+143</f>
        <v>451</v>
      </c>
      <c r="K63">
        <v>4</v>
      </c>
      <c r="L63">
        <v>143</v>
      </c>
      <c r="P63" s="16">
        <v>60</v>
      </c>
    </row>
    <row r="64" spans="1:16">
      <c r="A64" s="2">
        <v>41036</v>
      </c>
      <c r="B64" s="3" t="s">
        <v>29</v>
      </c>
      <c r="C64" s="3">
        <v>2</v>
      </c>
      <c r="D64" s="5" t="s">
        <v>19</v>
      </c>
      <c r="F64">
        <v>0.6</v>
      </c>
      <c r="J64">
        <f>56+69+114+110</f>
        <v>349</v>
      </c>
      <c r="K64">
        <v>4</v>
      </c>
      <c r="L64">
        <v>114</v>
      </c>
      <c r="P64" s="16">
        <v>61</v>
      </c>
    </row>
    <row r="65" spans="1:16">
      <c r="A65" s="2">
        <v>41036</v>
      </c>
      <c r="B65" s="3" t="s">
        <v>29</v>
      </c>
      <c r="C65" s="3">
        <v>2</v>
      </c>
      <c r="D65" s="5" t="s">
        <v>19</v>
      </c>
      <c r="F65">
        <v>2.7</v>
      </c>
      <c r="J65">
        <f>129+227+256+261+282+280</f>
        <v>1435</v>
      </c>
      <c r="K65">
        <v>6</v>
      </c>
      <c r="L65">
        <v>282</v>
      </c>
      <c r="P65" s="16">
        <v>62</v>
      </c>
    </row>
    <row r="66" spans="1:16">
      <c r="A66" s="2">
        <v>41036</v>
      </c>
      <c r="B66" s="3" t="s">
        <v>29</v>
      </c>
      <c r="C66" s="3">
        <v>2</v>
      </c>
      <c r="D66" s="5" t="s">
        <v>19</v>
      </c>
      <c r="F66">
        <v>2.95</v>
      </c>
      <c r="J66">
        <f>182+220+231+259+266</f>
        <v>1158</v>
      </c>
      <c r="K66">
        <v>5</v>
      </c>
      <c r="L66">
        <v>266</v>
      </c>
      <c r="P66" s="16">
        <v>63</v>
      </c>
    </row>
    <row r="67" spans="1:16">
      <c r="A67" s="2">
        <v>41036</v>
      </c>
      <c r="B67" s="3" t="s">
        <v>31</v>
      </c>
      <c r="C67" s="3">
        <v>58</v>
      </c>
      <c r="D67" s="5" t="s">
        <v>15</v>
      </c>
      <c r="F67">
        <v>2.58</v>
      </c>
      <c r="J67">
        <f>91+111+146+168+183+207</f>
        <v>906</v>
      </c>
      <c r="K67">
        <v>6</v>
      </c>
      <c r="L67">
        <v>207</v>
      </c>
      <c r="P67" s="16">
        <v>64</v>
      </c>
    </row>
    <row r="68" spans="1:16">
      <c r="A68" s="2">
        <v>41036</v>
      </c>
      <c r="B68" s="3" t="s">
        <v>31</v>
      </c>
      <c r="C68" s="3">
        <v>58</v>
      </c>
      <c r="D68" s="5" t="s">
        <v>15</v>
      </c>
      <c r="F68">
        <v>3.9</v>
      </c>
      <c r="J68">
        <f>275+342+344</f>
        <v>961</v>
      </c>
      <c r="K68">
        <v>3</v>
      </c>
      <c r="L68">
        <v>344</v>
      </c>
      <c r="P68" s="16">
        <v>65</v>
      </c>
    </row>
    <row r="69" spans="1:16">
      <c r="A69" s="2">
        <v>41036</v>
      </c>
      <c r="B69" s="3" t="s">
        <v>31</v>
      </c>
      <c r="C69" s="3">
        <v>58</v>
      </c>
      <c r="D69" s="5" t="s">
        <v>24</v>
      </c>
      <c r="E69">
        <v>280</v>
      </c>
      <c r="F69">
        <v>2.02</v>
      </c>
      <c r="P69" s="16">
        <v>66</v>
      </c>
    </row>
    <row r="70" spans="1:16">
      <c r="A70" s="2">
        <v>41036</v>
      </c>
      <c r="B70" s="3" t="s">
        <v>31</v>
      </c>
      <c r="C70" s="3">
        <v>58</v>
      </c>
      <c r="D70" s="5" t="s">
        <v>15</v>
      </c>
      <c r="E70">
        <v>283</v>
      </c>
      <c r="F70">
        <v>5.24</v>
      </c>
      <c r="H70">
        <v>43</v>
      </c>
      <c r="I70">
        <v>1</v>
      </c>
      <c r="P70" s="16">
        <v>67</v>
      </c>
    </row>
    <row r="71" spans="1:16">
      <c r="A71" s="2">
        <v>41036</v>
      </c>
      <c r="B71" s="3" t="s">
        <v>31</v>
      </c>
      <c r="C71" s="3">
        <v>58</v>
      </c>
      <c r="D71" s="5" t="s">
        <v>15</v>
      </c>
      <c r="F71">
        <v>3.22</v>
      </c>
      <c r="J71">
        <v>337</v>
      </c>
      <c r="K71">
        <v>1</v>
      </c>
      <c r="L71">
        <v>337</v>
      </c>
      <c r="P71" s="16">
        <v>68</v>
      </c>
    </row>
    <row r="72" spans="1:16">
      <c r="A72" s="2">
        <v>41036</v>
      </c>
      <c r="B72" s="3" t="s">
        <v>31</v>
      </c>
      <c r="C72" s="3">
        <v>58</v>
      </c>
      <c r="D72" s="5" t="s">
        <v>15</v>
      </c>
      <c r="E72">
        <v>250</v>
      </c>
      <c r="F72">
        <v>5.25</v>
      </c>
      <c r="H72">
        <v>40</v>
      </c>
      <c r="I72">
        <v>1</v>
      </c>
      <c r="P72" s="16">
        <v>69</v>
      </c>
    </row>
    <row r="73" spans="1:16">
      <c r="A73" s="2">
        <v>41036</v>
      </c>
      <c r="B73" s="3" t="s">
        <v>31</v>
      </c>
      <c r="C73" s="3">
        <v>58</v>
      </c>
      <c r="D73" s="5" t="s">
        <v>24</v>
      </c>
      <c r="E73">
        <v>251</v>
      </c>
      <c r="F73">
        <v>1.98</v>
      </c>
      <c r="P73" s="16">
        <v>70</v>
      </c>
    </row>
    <row r="74" spans="1:16">
      <c r="A74" s="2">
        <v>41036</v>
      </c>
      <c r="B74" s="3" t="s">
        <v>31</v>
      </c>
      <c r="C74" s="3">
        <v>58</v>
      </c>
      <c r="D74" s="5" t="s">
        <v>24</v>
      </c>
      <c r="E74">
        <v>263</v>
      </c>
      <c r="F74">
        <v>1.85</v>
      </c>
      <c r="P74" s="16">
        <v>71</v>
      </c>
    </row>
    <row r="75" spans="1:16">
      <c r="A75" s="2">
        <v>41036</v>
      </c>
      <c r="B75" s="3" t="s">
        <v>31</v>
      </c>
      <c r="C75" s="3">
        <v>58</v>
      </c>
      <c r="D75" s="5" t="s">
        <v>15</v>
      </c>
      <c r="F75">
        <v>3.75</v>
      </c>
      <c r="J75">
        <f>198+180+232+266+305+309+357+373</f>
        <v>2220</v>
      </c>
      <c r="K75">
        <v>8</v>
      </c>
      <c r="L75">
        <v>373</v>
      </c>
      <c r="P75" s="16">
        <v>72</v>
      </c>
    </row>
    <row r="76" spans="1:16">
      <c r="A76" s="2">
        <v>41036</v>
      </c>
      <c r="B76" s="3" t="s">
        <v>31</v>
      </c>
      <c r="C76" s="3">
        <v>58</v>
      </c>
      <c r="D76" s="5" t="s">
        <v>15</v>
      </c>
      <c r="E76">
        <v>240</v>
      </c>
      <c r="F76">
        <v>4.0999999999999996</v>
      </c>
      <c r="H76">
        <v>40</v>
      </c>
      <c r="I76">
        <v>1</v>
      </c>
      <c r="P76" s="16">
        <v>73</v>
      </c>
    </row>
    <row r="77" spans="1:16">
      <c r="A77" s="2">
        <v>41036</v>
      </c>
      <c r="B77" s="3" t="s">
        <v>31</v>
      </c>
      <c r="C77" s="3">
        <v>58</v>
      </c>
      <c r="D77" s="5" t="s">
        <v>15</v>
      </c>
      <c r="F77">
        <v>4.2699999999999996</v>
      </c>
      <c r="J77">
        <f>143+182+188+226+268+257+314</f>
        <v>1578</v>
      </c>
      <c r="K77">
        <v>7</v>
      </c>
      <c r="L77">
        <v>314</v>
      </c>
      <c r="P77" s="16">
        <v>74</v>
      </c>
    </row>
    <row r="78" spans="1:16">
      <c r="A78" s="2">
        <v>41036</v>
      </c>
      <c r="B78" s="3" t="s">
        <v>31</v>
      </c>
      <c r="C78" s="3">
        <v>58</v>
      </c>
      <c r="D78" s="5" t="s">
        <v>15</v>
      </c>
      <c r="F78">
        <v>4.7</v>
      </c>
      <c r="J78">
        <f>135+134+182+225+254+281+298+366+347+390</f>
        <v>2612</v>
      </c>
      <c r="K78">
        <v>10</v>
      </c>
      <c r="L78">
        <v>390</v>
      </c>
      <c r="P78" s="16">
        <v>75</v>
      </c>
    </row>
    <row r="79" spans="1:16">
      <c r="A79" s="2">
        <v>41036</v>
      </c>
      <c r="B79" s="3" t="s">
        <v>31</v>
      </c>
      <c r="C79" s="3">
        <v>58</v>
      </c>
      <c r="D79" s="5" t="s">
        <v>24</v>
      </c>
      <c r="E79">
        <v>387</v>
      </c>
      <c r="F79">
        <v>1.75</v>
      </c>
      <c r="P79" s="16">
        <v>76</v>
      </c>
    </row>
    <row r="80" spans="1:16">
      <c r="A80" s="2">
        <v>41036</v>
      </c>
      <c r="B80" s="3" t="s">
        <v>31</v>
      </c>
      <c r="C80" s="3">
        <v>58</v>
      </c>
      <c r="D80" s="5" t="s">
        <v>24</v>
      </c>
      <c r="E80">
        <v>180</v>
      </c>
      <c r="F80">
        <v>1.18</v>
      </c>
      <c r="G80" s="5"/>
      <c r="P80" s="16">
        <v>77</v>
      </c>
    </row>
    <row r="81" spans="1:16">
      <c r="A81" s="2">
        <v>41036</v>
      </c>
      <c r="B81" s="3" t="s">
        <v>31</v>
      </c>
      <c r="C81" s="3">
        <v>58</v>
      </c>
      <c r="D81" s="5" t="s">
        <v>24</v>
      </c>
      <c r="E81">
        <v>317</v>
      </c>
      <c r="F81">
        <v>0.84</v>
      </c>
      <c r="P81" s="16">
        <v>78</v>
      </c>
    </row>
    <row r="82" spans="1:16">
      <c r="A82" s="2">
        <v>41036</v>
      </c>
      <c r="B82" s="3" t="s">
        <v>31</v>
      </c>
      <c r="C82" s="3">
        <v>52</v>
      </c>
      <c r="D82" s="5" t="s">
        <v>24</v>
      </c>
      <c r="E82">
        <v>230</v>
      </c>
      <c r="F82">
        <v>1.53</v>
      </c>
      <c r="P82" s="16">
        <v>79</v>
      </c>
    </row>
    <row r="83" spans="1:16">
      <c r="A83" s="2">
        <v>41036</v>
      </c>
      <c r="B83" s="3" t="s">
        <v>31</v>
      </c>
      <c r="C83" s="3">
        <v>52</v>
      </c>
      <c r="D83" s="5" t="s">
        <v>24</v>
      </c>
      <c r="E83">
        <v>257</v>
      </c>
      <c r="F83">
        <v>1.05</v>
      </c>
      <c r="P83" s="16">
        <v>80</v>
      </c>
    </row>
    <row r="84" spans="1:16">
      <c r="A84" s="2">
        <v>41036</v>
      </c>
      <c r="B84" s="3" t="s">
        <v>31</v>
      </c>
      <c r="C84" s="3">
        <v>52</v>
      </c>
      <c r="D84" s="5" t="s">
        <v>24</v>
      </c>
      <c r="E84">
        <v>342</v>
      </c>
      <c r="F84">
        <v>1.31</v>
      </c>
      <c r="P84" s="16">
        <v>81</v>
      </c>
    </row>
    <row r="85" spans="1:16">
      <c r="A85" s="2">
        <v>41036</v>
      </c>
      <c r="B85" s="3" t="s">
        <v>31</v>
      </c>
      <c r="C85" s="3">
        <v>52</v>
      </c>
      <c r="D85" s="5" t="s">
        <v>15</v>
      </c>
      <c r="F85">
        <v>6.83</v>
      </c>
      <c r="J85">
        <f>247+214+217+300+370+390+337</f>
        <v>2075</v>
      </c>
      <c r="K85">
        <v>7</v>
      </c>
      <c r="L85">
        <v>390</v>
      </c>
      <c r="P85" s="16">
        <v>82</v>
      </c>
    </row>
    <row r="86" spans="1:16">
      <c r="A86" s="2">
        <v>41036</v>
      </c>
      <c r="B86" s="3" t="s">
        <v>31</v>
      </c>
      <c r="C86" s="3">
        <v>52</v>
      </c>
      <c r="D86" s="5" t="s">
        <v>15</v>
      </c>
      <c r="F86">
        <v>5.5</v>
      </c>
      <c r="J86">
        <f>221+256+295+298+333+359+363+395+406</f>
        <v>2926</v>
      </c>
      <c r="K86">
        <v>9</v>
      </c>
      <c r="L86">
        <v>406</v>
      </c>
      <c r="P86" s="16">
        <v>83</v>
      </c>
    </row>
    <row r="87" spans="1:16">
      <c r="A87" s="2">
        <v>41036</v>
      </c>
      <c r="B87" s="3" t="s">
        <v>31</v>
      </c>
      <c r="C87" s="3">
        <v>52</v>
      </c>
      <c r="D87" s="5" t="s">
        <v>15</v>
      </c>
      <c r="F87">
        <v>4.79</v>
      </c>
      <c r="J87">
        <f>108+204+188+280+344+344</f>
        <v>1468</v>
      </c>
      <c r="K87">
        <v>6</v>
      </c>
      <c r="L87">
        <v>344</v>
      </c>
      <c r="P87" s="16">
        <v>84</v>
      </c>
    </row>
    <row r="88" spans="1:16">
      <c r="A88" s="2">
        <v>41036</v>
      </c>
      <c r="B88" s="3" t="s">
        <v>31</v>
      </c>
      <c r="C88" s="3">
        <v>52</v>
      </c>
      <c r="D88" s="5" t="s">
        <v>15</v>
      </c>
      <c r="F88">
        <v>5.92</v>
      </c>
      <c r="J88">
        <f>268+361+384+379+410+430+434</f>
        <v>2666</v>
      </c>
      <c r="K88">
        <v>7</v>
      </c>
      <c r="L88">
        <v>434</v>
      </c>
      <c r="P88" s="16">
        <v>85</v>
      </c>
    </row>
    <row r="89" spans="1:16">
      <c r="A89" s="2">
        <v>41036</v>
      </c>
      <c r="B89" s="3" t="s">
        <v>31</v>
      </c>
      <c r="C89" s="3">
        <v>52</v>
      </c>
      <c r="D89" s="5" t="s">
        <v>15</v>
      </c>
      <c r="F89">
        <v>5.75</v>
      </c>
      <c r="J89">
        <f>323+310+352+370+383+407</f>
        <v>2145</v>
      </c>
      <c r="K89">
        <v>6</v>
      </c>
      <c r="L89">
        <v>407</v>
      </c>
      <c r="P89" s="16">
        <v>86</v>
      </c>
    </row>
    <row r="90" spans="1:16">
      <c r="A90" s="2">
        <v>41036</v>
      </c>
      <c r="B90" s="3" t="s">
        <v>31</v>
      </c>
      <c r="C90" s="3">
        <v>52</v>
      </c>
      <c r="D90" s="5" t="s">
        <v>15</v>
      </c>
      <c r="F90">
        <v>3.01</v>
      </c>
      <c r="J90">
        <f>171+213+266+303+360+375</f>
        <v>1688</v>
      </c>
      <c r="K90">
        <v>6</v>
      </c>
      <c r="L90">
        <v>375</v>
      </c>
      <c r="P90" s="16">
        <v>87</v>
      </c>
    </row>
    <row r="91" spans="1:16">
      <c r="A91" s="2">
        <v>41036</v>
      </c>
      <c r="B91" s="3" t="s">
        <v>31</v>
      </c>
      <c r="C91" s="3">
        <v>22</v>
      </c>
      <c r="D91" s="5" t="s">
        <v>20</v>
      </c>
      <c r="E91">
        <v>124</v>
      </c>
      <c r="F91">
        <v>0.69</v>
      </c>
      <c r="P91" s="16">
        <v>88</v>
      </c>
    </row>
    <row r="92" spans="1:16">
      <c r="A92" s="2">
        <v>41036</v>
      </c>
      <c r="B92" s="3" t="s">
        <v>31</v>
      </c>
      <c r="C92" s="3">
        <v>22</v>
      </c>
      <c r="D92" s="5" t="s">
        <v>20</v>
      </c>
      <c r="E92">
        <v>90</v>
      </c>
      <c r="F92">
        <v>0.74</v>
      </c>
      <c r="P92" s="16">
        <v>89</v>
      </c>
    </row>
    <row r="93" spans="1:16">
      <c r="A93" s="2">
        <v>41036</v>
      </c>
      <c r="B93" s="3" t="s">
        <v>31</v>
      </c>
      <c r="C93" s="3">
        <v>22</v>
      </c>
      <c r="D93" s="5" t="s">
        <v>20</v>
      </c>
      <c r="E93">
        <v>120</v>
      </c>
      <c r="F93">
        <v>0.62</v>
      </c>
      <c r="G93" s="5">
        <v>4</v>
      </c>
      <c r="P93" s="16">
        <v>90</v>
      </c>
    </row>
    <row r="94" spans="1:16">
      <c r="A94" s="2">
        <v>41036</v>
      </c>
      <c r="B94" s="3" t="s">
        <v>31</v>
      </c>
      <c r="C94" s="3">
        <v>22</v>
      </c>
      <c r="D94" s="5" t="s">
        <v>20</v>
      </c>
      <c r="E94">
        <v>123</v>
      </c>
      <c r="F94">
        <v>0.55000000000000004</v>
      </c>
      <c r="G94">
        <v>9</v>
      </c>
      <c r="P94" s="16">
        <v>91</v>
      </c>
    </row>
    <row r="95" spans="1:16">
      <c r="A95" s="2">
        <v>41036</v>
      </c>
      <c r="B95" s="3" t="s">
        <v>31</v>
      </c>
      <c r="C95" s="3">
        <v>22</v>
      </c>
      <c r="D95" s="5" t="s">
        <v>20</v>
      </c>
      <c r="E95">
        <v>63</v>
      </c>
      <c r="F95">
        <v>0.5</v>
      </c>
      <c r="P95" s="16">
        <v>92</v>
      </c>
    </row>
    <row r="96" spans="1:16">
      <c r="A96" s="2">
        <v>41036</v>
      </c>
      <c r="B96" s="3" t="s">
        <v>31</v>
      </c>
      <c r="C96" s="3">
        <v>22</v>
      </c>
      <c r="D96" s="5" t="s">
        <v>20</v>
      </c>
      <c r="E96">
        <v>121</v>
      </c>
      <c r="F96">
        <v>0.5</v>
      </c>
      <c r="P96" s="16">
        <v>93</v>
      </c>
    </row>
    <row r="97" spans="1:16">
      <c r="A97" s="2">
        <v>41036</v>
      </c>
      <c r="B97" s="3" t="s">
        <v>31</v>
      </c>
      <c r="C97" s="3">
        <v>22</v>
      </c>
      <c r="D97" s="5" t="s">
        <v>20</v>
      </c>
      <c r="E97">
        <v>115</v>
      </c>
      <c r="F97">
        <v>0.51</v>
      </c>
      <c r="P97" s="16">
        <v>94</v>
      </c>
    </row>
    <row r="98" spans="1:16">
      <c r="A98" s="2">
        <v>41036</v>
      </c>
      <c r="B98" s="3" t="s">
        <v>31</v>
      </c>
      <c r="C98" s="3">
        <v>22</v>
      </c>
      <c r="D98" s="5" t="s">
        <v>20</v>
      </c>
      <c r="E98">
        <v>118</v>
      </c>
      <c r="F98">
        <v>0.73</v>
      </c>
      <c r="G98">
        <v>6</v>
      </c>
      <c r="P98" s="16">
        <v>95</v>
      </c>
    </row>
    <row r="99" spans="1:16">
      <c r="A99" s="2">
        <v>41036</v>
      </c>
      <c r="B99" s="3" t="s">
        <v>31</v>
      </c>
      <c r="C99" s="3">
        <v>22</v>
      </c>
      <c r="D99" s="5" t="s">
        <v>20</v>
      </c>
      <c r="E99">
        <v>52</v>
      </c>
      <c r="F99">
        <v>0.4</v>
      </c>
      <c r="P99" s="16">
        <v>96</v>
      </c>
    </row>
    <row r="100" spans="1:16">
      <c r="A100" s="2">
        <v>41036</v>
      </c>
      <c r="B100" s="3" t="s">
        <v>31</v>
      </c>
      <c r="C100" s="3">
        <v>22</v>
      </c>
      <c r="D100" s="5" t="s">
        <v>20</v>
      </c>
      <c r="E100">
        <v>128</v>
      </c>
      <c r="F100">
        <v>0.25</v>
      </c>
      <c r="G100">
        <v>4</v>
      </c>
      <c r="P100" s="16">
        <v>97</v>
      </c>
    </row>
    <row r="101" spans="1:16">
      <c r="A101" s="2">
        <v>41036</v>
      </c>
      <c r="B101" s="3" t="s">
        <v>31</v>
      </c>
      <c r="C101" s="3">
        <v>22</v>
      </c>
      <c r="D101" s="5" t="s">
        <v>20</v>
      </c>
      <c r="E101">
        <v>134</v>
      </c>
      <c r="F101">
        <v>0.32</v>
      </c>
      <c r="G101">
        <v>4</v>
      </c>
      <c r="P101" s="16">
        <v>98</v>
      </c>
    </row>
    <row r="102" spans="1:16">
      <c r="A102" s="2">
        <v>41036</v>
      </c>
      <c r="B102" s="3" t="s">
        <v>31</v>
      </c>
      <c r="C102" s="3">
        <v>22</v>
      </c>
      <c r="D102" s="5" t="s">
        <v>20</v>
      </c>
      <c r="E102">
        <v>90</v>
      </c>
      <c r="F102">
        <v>0.59</v>
      </c>
      <c r="G102">
        <v>2</v>
      </c>
      <c r="P102" s="16">
        <v>99</v>
      </c>
    </row>
    <row r="103" spans="1:16">
      <c r="A103" s="2">
        <v>41036</v>
      </c>
      <c r="B103" s="3" t="s">
        <v>31</v>
      </c>
      <c r="C103" s="3">
        <v>22</v>
      </c>
      <c r="D103" s="5" t="s">
        <v>20</v>
      </c>
      <c r="E103">
        <v>32</v>
      </c>
      <c r="F103">
        <v>0.74</v>
      </c>
      <c r="P103" s="16">
        <v>100</v>
      </c>
    </row>
    <row r="104" spans="1:16">
      <c r="A104" s="2">
        <v>41036</v>
      </c>
      <c r="B104" s="3" t="s">
        <v>31</v>
      </c>
      <c r="C104" s="3">
        <v>22</v>
      </c>
      <c r="D104" s="5" t="s">
        <v>20</v>
      </c>
      <c r="E104">
        <v>88</v>
      </c>
      <c r="F104">
        <v>0.37</v>
      </c>
      <c r="P104" s="16">
        <v>101</v>
      </c>
    </row>
    <row r="105" spans="1:16">
      <c r="A105" s="2">
        <v>41036</v>
      </c>
      <c r="B105" s="3" t="s">
        <v>31</v>
      </c>
      <c r="C105" s="3">
        <v>22</v>
      </c>
      <c r="D105" s="5" t="s">
        <v>20</v>
      </c>
      <c r="E105">
        <v>122</v>
      </c>
      <c r="F105">
        <v>0.66</v>
      </c>
      <c r="G105">
        <v>10</v>
      </c>
      <c r="P105" s="16">
        <v>102</v>
      </c>
    </row>
    <row r="106" spans="1:16">
      <c r="A106" s="2">
        <v>41036</v>
      </c>
      <c r="B106" s="3" t="s">
        <v>31</v>
      </c>
      <c r="C106" s="3">
        <v>22</v>
      </c>
      <c r="D106" s="5" t="s">
        <v>20</v>
      </c>
      <c r="E106">
        <v>125</v>
      </c>
      <c r="F106">
        <v>0.84</v>
      </c>
      <c r="G106">
        <v>7</v>
      </c>
      <c r="P106" s="16">
        <v>103</v>
      </c>
    </row>
    <row r="107" spans="1:16">
      <c r="A107" s="2">
        <v>41036</v>
      </c>
      <c r="B107" s="3" t="s">
        <v>31</v>
      </c>
      <c r="C107" s="3">
        <v>22</v>
      </c>
      <c r="D107" s="5" t="s">
        <v>20</v>
      </c>
      <c r="E107">
        <v>76</v>
      </c>
      <c r="F107">
        <v>0.4</v>
      </c>
      <c r="P107" s="16">
        <v>104</v>
      </c>
    </row>
    <row r="108" spans="1:16">
      <c r="A108" s="2">
        <v>41036</v>
      </c>
      <c r="B108" s="3" t="s">
        <v>31</v>
      </c>
      <c r="C108" s="3">
        <v>22</v>
      </c>
      <c r="D108" s="5" t="s">
        <v>20</v>
      </c>
      <c r="E108">
        <v>133</v>
      </c>
      <c r="F108">
        <v>0.56000000000000005</v>
      </c>
      <c r="P108" s="16">
        <v>105</v>
      </c>
    </row>
    <row r="109" spans="1:16">
      <c r="A109" s="2">
        <v>41036</v>
      </c>
      <c r="B109" s="3" t="s">
        <v>31</v>
      </c>
      <c r="C109" s="3">
        <v>22</v>
      </c>
      <c r="D109" s="5" t="s">
        <v>20</v>
      </c>
      <c r="E109">
        <v>21</v>
      </c>
      <c r="F109">
        <v>0.35</v>
      </c>
      <c r="P109" s="16">
        <v>106</v>
      </c>
    </row>
    <row r="110" spans="1:16">
      <c r="A110" s="2">
        <v>41036</v>
      </c>
      <c r="B110" s="3" t="s">
        <v>31</v>
      </c>
      <c r="C110" s="3">
        <v>22</v>
      </c>
      <c r="D110" s="5" t="s">
        <v>20</v>
      </c>
      <c r="E110">
        <v>79</v>
      </c>
      <c r="F110">
        <v>0.25</v>
      </c>
      <c r="P110" s="16">
        <v>107</v>
      </c>
    </row>
    <row r="111" spans="1:16">
      <c r="A111" s="2">
        <v>41036</v>
      </c>
      <c r="B111" s="3" t="s">
        <v>31</v>
      </c>
      <c r="C111" s="3">
        <v>22</v>
      </c>
      <c r="D111" s="5" t="s">
        <v>20</v>
      </c>
      <c r="E111">
        <v>43</v>
      </c>
      <c r="F111">
        <v>0.34</v>
      </c>
      <c r="G111">
        <v>4</v>
      </c>
      <c r="P111" s="16">
        <v>108</v>
      </c>
    </row>
    <row r="112" spans="1:16">
      <c r="A112" s="2">
        <v>41036</v>
      </c>
      <c r="B112" s="3" t="s">
        <v>31</v>
      </c>
      <c r="C112" s="3">
        <v>22</v>
      </c>
      <c r="D112" s="5" t="s">
        <v>20</v>
      </c>
      <c r="E112">
        <v>34</v>
      </c>
      <c r="F112">
        <v>0.45</v>
      </c>
      <c r="P112" s="16">
        <v>109</v>
      </c>
    </row>
    <row r="113" spans="1:16">
      <c r="A113" s="2">
        <v>41036</v>
      </c>
      <c r="B113" s="3" t="s">
        <v>31</v>
      </c>
      <c r="C113" s="3">
        <v>22</v>
      </c>
      <c r="D113" s="5" t="s">
        <v>20</v>
      </c>
      <c r="E113">
        <v>81</v>
      </c>
      <c r="F113">
        <v>0.5</v>
      </c>
      <c r="P113" s="16">
        <v>110</v>
      </c>
    </row>
    <row r="114" spans="1:16">
      <c r="A114" s="2">
        <v>41036</v>
      </c>
      <c r="B114" s="3" t="s">
        <v>31</v>
      </c>
      <c r="C114" s="3">
        <v>22</v>
      </c>
      <c r="D114" s="5" t="s">
        <v>20</v>
      </c>
      <c r="E114">
        <v>107</v>
      </c>
      <c r="F114">
        <v>0.63</v>
      </c>
      <c r="G114">
        <v>2</v>
      </c>
      <c r="P114" s="16">
        <v>111</v>
      </c>
    </row>
    <row r="115" spans="1:16">
      <c r="A115" s="2">
        <v>41036</v>
      </c>
      <c r="B115" s="3" t="s">
        <v>31</v>
      </c>
      <c r="C115" s="3">
        <v>22</v>
      </c>
      <c r="D115" s="5" t="s">
        <v>20</v>
      </c>
      <c r="E115">
        <v>66</v>
      </c>
      <c r="F115">
        <v>0.31</v>
      </c>
      <c r="P115" s="16">
        <v>112</v>
      </c>
    </row>
    <row r="116" spans="1:16">
      <c r="A116" s="2">
        <v>41036</v>
      </c>
      <c r="B116" s="3" t="s">
        <v>31</v>
      </c>
      <c r="C116" s="3">
        <v>22</v>
      </c>
      <c r="D116" s="5" t="s">
        <v>20</v>
      </c>
      <c r="E116">
        <v>69</v>
      </c>
      <c r="F116">
        <v>0.27</v>
      </c>
      <c r="P116" s="16">
        <v>113</v>
      </c>
    </row>
    <row r="117" spans="1:16">
      <c r="A117" s="2">
        <v>41036</v>
      </c>
      <c r="B117" s="3" t="s">
        <v>31</v>
      </c>
      <c r="C117" s="3">
        <v>22</v>
      </c>
      <c r="D117" s="5" t="s">
        <v>20</v>
      </c>
      <c r="E117">
        <v>94</v>
      </c>
      <c r="F117">
        <v>0.19</v>
      </c>
      <c r="G117">
        <v>2</v>
      </c>
      <c r="P117" s="16">
        <v>114</v>
      </c>
    </row>
    <row r="118" spans="1:16">
      <c r="A118" s="2">
        <v>41036</v>
      </c>
      <c r="B118" s="3" t="s">
        <v>31</v>
      </c>
      <c r="C118" s="3">
        <v>22</v>
      </c>
      <c r="D118" s="5" t="s">
        <v>20</v>
      </c>
      <c r="E118">
        <v>106</v>
      </c>
      <c r="F118">
        <v>0.59</v>
      </c>
      <c r="G118">
        <v>1</v>
      </c>
      <c r="P118" s="16">
        <v>115</v>
      </c>
    </row>
    <row r="119" spans="1:16">
      <c r="A119" s="2">
        <v>41036</v>
      </c>
      <c r="B119" s="3" t="s">
        <v>31</v>
      </c>
      <c r="C119" s="3">
        <v>22</v>
      </c>
      <c r="D119" s="5" t="s">
        <v>20</v>
      </c>
      <c r="E119">
        <v>31</v>
      </c>
      <c r="F119">
        <v>0.35</v>
      </c>
      <c r="P119" s="16">
        <v>116</v>
      </c>
    </row>
    <row r="120" spans="1:16">
      <c r="A120" s="2">
        <v>41036</v>
      </c>
      <c r="B120" s="3" t="s">
        <v>31</v>
      </c>
      <c r="C120" s="3">
        <v>22</v>
      </c>
      <c r="D120" s="5" t="s">
        <v>20</v>
      </c>
      <c r="E120">
        <v>66</v>
      </c>
      <c r="F120">
        <v>0.5</v>
      </c>
      <c r="P120" s="16">
        <v>117</v>
      </c>
    </row>
    <row r="121" spans="1:16">
      <c r="A121" s="2">
        <v>41036</v>
      </c>
      <c r="B121" s="3" t="s">
        <v>31</v>
      </c>
      <c r="C121" s="3">
        <v>22</v>
      </c>
      <c r="D121" s="5" t="s">
        <v>20</v>
      </c>
      <c r="E121">
        <v>130</v>
      </c>
      <c r="F121">
        <v>0.61</v>
      </c>
      <c r="P121" s="16">
        <v>118</v>
      </c>
    </row>
    <row r="122" spans="1:16">
      <c r="A122" s="2">
        <v>41036</v>
      </c>
      <c r="B122" s="3" t="s">
        <v>31</v>
      </c>
      <c r="C122" s="3">
        <v>22</v>
      </c>
      <c r="D122" s="5" t="s">
        <v>20</v>
      </c>
      <c r="E122">
        <v>148</v>
      </c>
      <c r="F122">
        <v>0.63</v>
      </c>
      <c r="P122" s="16">
        <v>119</v>
      </c>
    </row>
    <row r="123" spans="1:16">
      <c r="A123" s="2">
        <v>41036</v>
      </c>
      <c r="B123" s="3" t="s">
        <v>31</v>
      </c>
      <c r="C123" s="3">
        <v>22</v>
      </c>
      <c r="D123" s="5" t="s">
        <v>20</v>
      </c>
      <c r="E123">
        <v>79</v>
      </c>
      <c r="F123">
        <v>0.66</v>
      </c>
      <c r="P123" s="16">
        <v>120</v>
      </c>
    </row>
    <row r="124" spans="1:16">
      <c r="A124" s="2">
        <v>41036</v>
      </c>
      <c r="B124" s="3" t="s">
        <v>31</v>
      </c>
      <c r="C124" s="3">
        <v>22</v>
      </c>
      <c r="D124" s="5" t="s">
        <v>20</v>
      </c>
      <c r="E124">
        <v>18</v>
      </c>
      <c r="F124">
        <v>0.43</v>
      </c>
      <c r="P124" s="16">
        <v>121</v>
      </c>
    </row>
    <row r="125" spans="1:16">
      <c r="A125" s="2">
        <v>41036</v>
      </c>
      <c r="B125" s="3" t="s">
        <v>31</v>
      </c>
      <c r="C125" s="3">
        <v>22</v>
      </c>
      <c r="D125" s="5" t="s">
        <v>20</v>
      </c>
      <c r="E125">
        <v>84</v>
      </c>
      <c r="F125">
        <v>0.44</v>
      </c>
      <c r="P125" s="16">
        <v>122</v>
      </c>
    </row>
    <row r="126" spans="1:16">
      <c r="A126" s="2">
        <v>41036</v>
      </c>
      <c r="B126" s="3" t="s">
        <v>31</v>
      </c>
      <c r="C126" s="3">
        <v>22</v>
      </c>
      <c r="D126" s="5" t="s">
        <v>20</v>
      </c>
      <c r="E126">
        <v>40</v>
      </c>
      <c r="F126">
        <v>0.49</v>
      </c>
      <c r="P126" s="16">
        <v>123</v>
      </c>
    </row>
    <row r="127" spans="1:16">
      <c r="A127" s="2">
        <v>41036</v>
      </c>
      <c r="B127" s="3" t="s">
        <v>31</v>
      </c>
      <c r="C127" s="3">
        <v>22</v>
      </c>
      <c r="D127" s="5" t="s">
        <v>20</v>
      </c>
      <c r="E127">
        <v>42</v>
      </c>
      <c r="F127">
        <v>0.26</v>
      </c>
      <c r="P127" s="16">
        <v>124</v>
      </c>
    </row>
    <row r="128" spans="1:16">
      <c r="A128" s="2">
        <v>41036</v>
      </c>
      <c r="B128" s="3" t="s">
        <v>31</v>
      </c>
      <c r="C128" s="3">
        <v>22</v>
      </c>
      <c r="D128" s="5" t="s">
        <v>20</v>
      </c>
      <c r="E128">
        <v>45</v>
      </c>
      <c r="F128">
        <v>0.46</v>
      </c>
      <c r="P128" s="16">
        <v>125</v>
      </c>
    </row>
    <row r="129" spans="1:16">
      <c r="A129" s="2">
        <v>41036</v>
      </c>
      <c r="B129" s="3" t="s">
        <v>31</v>
      </c>
      <c r="C129" s="3">
        <v>22</v>
      </c>
      <c r="D129" s="5" t="s">
        <v>20</v>
      </c>
      <c r="E129">
        <v>49</v>
      </c>
      <c r="F129">
        <v>0.26</v>
      </c>
      <c r="P129" s="16">
        <v>126</v>
      </c>
    </row>
    <row r="130" spans="1:16">
      <c r="A130" s="2">
        <v>41036</v>
      </c>
      <c r="B130" s="3" t="s">
        <v>31</v>
      </c>
      <c r="C130" s="3">
        <v>22</v>
      </c>
      <c r="D130" s="5" t="s">
        <v>20</v>
      </c>
      <c r="E130">
        <v>104</v>
      </c>
      <c r="F130">
        <v>0.28999999999999998</v>
      </c>
      <c r="G130">
        <v>6</v>
      </c>
      <c r="P130" s="16">
        <v>127</v>
      </c>
    </row>
    <row r="131" spans="1:16">
      <c r="A131" s="2">
        <v>41036</v>
      </c>
      <c r="B131" s="3" t="s">
        <v>31</v>
      </c>
      <c r="C131" s="3">
        <v>22</v>
      </c>
      <c r="D131" s="5" t="s">
        <v>20</v>
      </c>
      <c r="E131">
        <v>122</v>
      </c>
      <c r="F131">
        <v>0.32</v>
      </c>
      <c r="G131">
        <v>5</v>
      </c>
      <c r="P131" s="16">
        <v>128</v>
      </c>
    </row>
    <row r="132" spans="1:16">
      <c r="A132" s="2">
        <v>41036</v>
      </c>
      <c r="B132" s="3" t="s">
        <v>31</v>
      </c>
      <c r="C132" s="3">
        <v>22</v>
      </c>
      <c r="D132" s="5" t="s">
        <v>20</v>
      </c>
      <c r="E132">
        <v>192</v>
      </c>
      <c r="F132">
        <v>0.51</v>
      </c>
      <c r="P132" s="16">
        <v>129</v>
      </c>
    </row>
    <row r="133" spans="1:16">
      <c r="A133" s="2">
        <v>41036</v>
      </c>
      <c r="B133" s="3" t="s">
        <v>31</v>
      </c>
      <c r="C133" s="3">
        <v>22</v>
      </c>
      <c r="D133" s="5" t="s">
        <v>20</v>
      </c>
      <c r="E133">
        <v>113</v>
      </c>
      <c r="F133">
        <v>0.39</v>
      </c>
      <c r="G133">
        <v>8</v>
      </c>
      <c r="P133" s="16">
        <v>130</v>
      </c>
    </row>
    <row r="134" spans="1:16">
      <c r="A134" s="2">
        <v>41036</v>
      </c>
      <c r="B134" s="3" t="s">
        <v>31</v>
      </c>
      <c r="C134" s="3">
        <v>22</v>
      </c>
      <c r="D134" s="5" t="s">
        <v>20</v>
      </c>
      <c r="E134">
        <v>88</v>
      </c>
      <c r="F134">
        <v>0.54</v>
      </c>
      <c r="G134">
        <v>2</v>
      </c>
      <c r="P134" s="16">
        <v>131</v>
      </c>
    </row>
    <row r="135" spans="1:16">
      <c r="A135" s="2">
        <v>41036</v>
      </c>
      <c r="B135" s="3" t="s">
        <v>31</v>
      </c>
      <c r="C135" s="3">
        <v>22</v>
      </c>
      <c r="D135" s="5" t="s">
        <v>20</v>
      </c>
      <c r="E135">
        <v>131</v>
      </c>
      <c r="F135">
        <v>0.52</v>
      </c>
      <c r="P135" s="16">
        <v>132</v>
      </c>
    </row>
    <row r="136" spans="1:16">
      <c r="A136" s="2">
        <v>41036</v>
      </c>
      <c r="B136" s="3" t="s">
        <v>31</v>
      </c>
      <c r="C136" s="3">
        <v>22</v>
      </c>
      <c r="D136" s="5" t="s">
        <v>20</v>
      </c>
      <c r="E136">
        <v>136</v>
      </c>
      <c r="F136">
        <v>0.5</v>
      </c>
      <c r="G136">
        <v>5</v>
      </c>
      <c r="P136" s="16">
        <v>133</v>
      </c>
    </row>
    <row r="137" spans="1:16">
      <c r="A137" s="2">
        <v>41036</v>
      </c>
      <c r="B137" s="3" t="s">
        <v>31</v>
      </c>
      <c r="C137" s="3">
        <v>22</v>
      </c>
      <c r="D137" s="5" t="s">
        <v>20</v>
      </c>
      <c r="E137">
        <v>103</v>
      </c>
      <c r="F137">
        <v>0.24</v>
      </c>
      <c r="P137" s="16">
        <v>134</v>
      </c>
    </row>
    <row r="138" spans="1:16">
      <c r="A138" s="2">
        <v>41036</v>
      </c>
      <c r="B138" s="3" t="s">
        <v>31</v>
      </c>
      <c r="C138" s="3">
        <v>22</v>
      </c>
      <c r="D138" s="5" t="s">
        <v>20</v>
      </c>
      <c r="E138">
        <v>112</v>
      </c>
      <c r="F138">
        <v>0.55000000000000004</v>
      </c>
      <c r="G138">
        <v>13</v>
      </c>
      <c r="P138" s="16">
        <v>135</v>
      </c>
    </row>
    <row r="139" spans="1:16">
      <c r="A139" s="2">
        <v>41036</v>
      </c>
      <c r="B139" s="3" t="s">
        <v>31</v>
      </c>
      <c r="C139" s="3">
        <v>22</v>
      </c>
      <c r="D139" s="5" t="s">
        <v>20</v>
      </c>
      <c r="E139">
        <v>133</v>
      </c>
      <c r="F139">
        <v>0.72</v>
      </c>
      <c r="G139">
        <v>8</v>
      </c>
      <c r="P139" s="16">
        <v>136</v>
      </c>
    </row>
    <row r="140" spans="1:16">
      <c r="A140" s="2">
        <v>41036</v>
      </c>
      <c r="B140" s="3" t="s">
        <v>31</v>
      </c>
      <c r="C140" s="3">
        <v>22</v>
      </c>
      <c r="D140" s="5" t="s">
        <v>20</v>
      </c>
      <c r="E140">
        <v>114</v>
      </c>
      <c r="F140">
        <v>0.5</v>
      </c>
      <c r="P140" s="16">
        <v>137</v>
      </c>
    </row>
    <row r="141" spans="1:16">
      <c r="A141" s="2">
        <v>41036</v>
      </c>
      <c r="B141" s="3" t="s">
        <v>31</v>
      </c>
      <c r="C141" s="3">
        <v>22</v>
      </c>
      <c r="D141" s="5" t="s">
        <v>20</v>
      </c>
      <c r="E141">
        <v>169</v>
      </c>
      <c r="F141">
        <v>0.57999999999999996</v>
      </c>
      <c r="G141">
        <v>11</v>
      </c>
      <c r="P141" s="16">
        <v>138</v>
      </c>
    </row>
    <row r="142" spans="1:16">
      <c r="A142" s="2">
        <v>41036</v>
      </c>
      <c r="B142" s="3" t="s">
        <v>31</v>
      </c>
      <c r="C142" s="3">
        <v>22</v>
      </c>
      <c r="D142" s="5" t="s">
        <v>20</v>
      </c>
      <c r="E142">
        <v>101</v>
      </c>
      <c r="F142">
        <v>0.65</v>
      </c>
      <c r="G142">
        <v>6</v>
      </c>
      <c r="P142" s="16">
        <v>139</v>
      </c>
    </row>
    <row r="143" spans="1:16">
      <c r="A143" s="2">
        <v>41036</v>
      </c>
      <c r="B143" s="3" t="s">
        <v>31</v>
      </c>
      <c r="C143" s="3">
        <v>22</v>
      </c>
      <c r="D143" s="5" t="s">
        <v>20</v>
      </c>
      <c r="E143">
        <v>112</v>
      </c>
      <c r="F143">
        <v>0.7</v>
      </c>
      <c r="G143">
        <v>6</v>
      </c>
      <c r="P143" s="16">
        <v>140</v>
      </c>
    </row>
    <row r="144" spans="1:16">
      <c r="A144" s="2">
        <v>41036</v>
      </c>
      <c r="B144" s="3" t="s">
        <v>31</v>
      </c>
      <c r="C144" s="3">
        <v>22</v>
      </c>
      <c r="D144" s="5" t="s">
        <v>20</v>
      </c>
      <c r="E144">
        <v>98</v>
      </c>
      <c r="F144">
        <v>0.64</v>
      </c>
      <c r="G144">
        <v>1</v>
      </c>
      <c r="P144" s="16">
        <v>141</v>
      </c>
    </row>
    <row r="145" spans="1:16">
      <c r="A145" s="2">
        <v>41036</v>
      </c>
      <c r="B145" s="3" t="s">
        <v>31</v>
      </c>
      <c r="C145" s="3">
        <v>22</v>
      </c>
      <c r="D145" s="5" t="s">
        <v>20</v>
      </c>
      <c r="E145">
        <v>81</v>
      </c>
      <c r="F145">
        <v>0.23</v>
      </c>
      <c r="G145">
        <v>1</v>
      </c>
      <c r="P145" s="16">
        <v>142</v>
      </c>
    </row>
    <row r="146" spans="1:16">
      <c r="A146" s="2">
        <v>41036</v>
      </c>
      <c r="B146" s="3" t="s">
        <v>31</v>
      </c>
      <c r="C146" s="3">
        <v>22</v>
      </c>
      <c r="D146" s="5" t="s">
        <v>20</v>
      </c>
      <c r="E146">
        <v>107</v>
      </c>
      <c r="F146">
        <v>0.38</v>
      </c>
      <c r="P146" s="16">
        <v>143</v>
      </c>
    </row>
    <row r="147" spans="1:16">
      <c r="A147" s="2">
        <v>41036</v>
      </c>
      <c r="B147" s="3" t="s">
        <v>31</v>
      </c>
      <c r="C147" s="3">
        <v>13</v>
      </c>
      <c r="D147" s="6" t="s">
        <v>15</v>
      </c>
      <c r="F147">
        <v>1.62</v>
      </c>
      <c r="J147">
        <f>56+64+87+113+131</f>
        <v>451</v>
      </c>
      <c r="K147">
        <v>5</v>
      </c>
      <c r="L147">
        <v>131</v>
      </c>
      <c r="P147" s="16">
        <v>144</v>
      </c>
    </row>
    <row r="148" spans="1:16">
      <c r="A148" s="2">
        <v>41036</v>
      </c>
      <c r="B148" s="3" t="s">
        <v>31</v>
      </c>
      <c r="C148" s="3">
        <v>13</v>
      </c>
      <c r="D148" s="6" t="s">
        <v>26</v>
      </c>
      <c r="E148">
        <v>118</v>
      </c>
      <c r="F148">
        <v>1.92</v>
      </c>
      <c r="G148">
        <v>9</v>
      </c>
      <c r="P148" s="16">
        <v>145</v>
      </c>
    </row>
    <row r="149" spans="1:16">
      <c r="A149" s="2">
        <v>41036</v>
      </c>
      <c r="B149" s="3" t="s">
        <v>31</v>
      </c>
      <c r="C149" s="3">
        <v>13</v>
      </c>
      <c r="D149" s="5" t="s">
        <v>24</v>
      </c>
      <c r="E149">
        <v>139</v>
      </c>
      <c r="F149">
        <v>1.78</v>
      </c>
      <c r="G149">
        <v>9</v>
      </c>
      <c r="P149" s="16">
        <v>146</v>
      </c>
    </row>
    <row r="150" spans="1:16">
      <c r="A150" s="2">
        <v>41036</v>
      </c>
      <c r="B150" s="3" t="s">
        <v>31</v>
      </c>
      <c r="C150" s="3">
        <v>13</v>
      </c>
      <c r="D150" s="6" t="s">
        <v>19</v>
      </c>
      <c r="F150">
        <v>1.1499999999999999</v>
      </c>
      <c r="J150">
        <f>71+103+110+119</f>
        <v>403</v>
      </c>
      <c r="K150">
        <v>4</v>
      </c>
      <c r="L150">
        <v>119</v>
      </c>
      <c r="P150" s="16">
        <v>147</v>
      </c>
    </row>
    <row r="151" spans="1:16">
      <c r="A151" s="2">
        <v>41036</v>
      </c>
      <c r="B151" s="3" t="s">
        <v>31</v>
      </c>
      <c r="C151" s="3">
        <v>13</v>
      </c>
      <c r="D151" s="6" t="s">
        <v>19</v>
      </c>
      <c r="F151">
        <v>0.7</v>
      </c>
      <c r="J151">
        <f>91+113</f>
        <v>204</v>
      </c>
      <c r="K151">
        <v>2</v>
      </c>
      <c r="L151">
        <v>113</v>
      </c>
      <c r="P151" s="16">
        <v>148</v>
      </c>
    </row>
    <row r="152" spans="1:16">
      <c r="A152" s="2">
        <v>41036</v>
      </c>
      <c r="B152" s="3" t="s">
        <v>31</v>
      </c>
      <c r="C152" s="3">
        <v>13</v>
      </c>
      <c r="D152" s="6" t="s">
        <v>26</v>
      </c>
      <c r="E152">
        <v>166</v>
      </c>
      <c r="F152">
        <v>1.48</v>
      </c>
      <c r="G152">
        <v>5</v>
      </c>
      <c r="P152" s="16">
        <v>149</v>
      </c>
    </row>
    <row r="153" spans="1:16">
      <c r="A153" s="2">
        <v>41036</v>
      </c>
      <c r="B153" s="3" t="s">
        <v>31</v>
      </c>
      <c r="C153" s="3">
        <v>13</v>
      </c>
      <c r="D153" s="5" t="s">
        <v>26</v>
      </c>
      <c r="E153" s="14">
        <v>193</v>
      </c>
      <c r="F153">
        <v>1.69</v>
      </c>
      <c r="G153">
        <v>4</v>
      </c>
      <c r="P153" s="16">
        <v>150</v>
      </c>
    </row>
    <row r="154" spans="1:16">
      <c r="A154" s="2">
        <v>41036</v>
      </c>
      <c r="B154" s="3" t="s">
        <v>31</v>
      </c>
      <c r="C154" s="3">
        <v>13</v>
      </c>
      <c r="D154" s="5" t="s">
        <v>26</v>
      </c>
      <c r="E154" s="14">
        <v>134</v>
      </c>
      <c r="F154">
        <v>2.1</v>
      </c>
      <c r="P154" s="16">
        <v>151</v>
      </c>
    </row>
    <row r="155" spans="1:16">
      <c r="A155" s="2">
        <v>41036</v>
      </c>
      <c r="B155" s="3" t="s">
        <v>31</v>
      </c>
      <c r="C155" s="3">
        <v>13</v>
      </c>
      <c r="D155" s="5" t="s">
        <v>26</v>
      </c>
      <c r="E155" s="14">
        <v>136</v>
      </c>
      <c r="F155">
        <v>1.83</v>
      </c>
      <c r="P155" s="16">
        <v>152</v>
      </c>
    </row>
    <row r="156" spans="1:16">
      <c r="A156" s="2">
        <v>41036</v>
      </c>
      <c r="B156" s="3" t="s">
        <v>31</v>
      </c>
      <c r="C156" s="3">
        <v>13</v>
      </c>
      <c r="D156" s="5" t="s">
        <v>26</v>
      </c>
      <c r="E156" s="14">
        <v>67</v>
      </c>
      <c r="F156">
        <v>0.63</v>
      </c>
      <c r="P156" s="16">
        <v>153</v>
      </c>
    </row>
    <row r="157" spans="1:16">
      <c r="A157" s="2">
        <v>41036</v>
      </c>
      <c r="B157" s="3" t="s">
        <v>31</v>
      </c>
      <c r="C157" s="3">
        <v>13</v>
      </c>
      <c r="D157" s="6" t="s">
        <v>19</v>
      </c>
      <c r="E157" s="14"/>
      <c r="F157">
        <v>1.6</v>
      </c>
      <c r="J157">
        <f>97+124+125+138</f>
        <v>484</v>
      </c>
      <c r="K157">
        <v>4</v>
      </c>
      <c r="L157">
        <v>138</v>
      </c>
      <c r="P157" s="16">
        <v>154</v>
      </c>
    </row>
    <row r="158" spans="1:16">
      <c r="A158" s="2">
        <v>41036</v>
      </c>
      <c r="B158" s="3" t="s">
        <v>31</v>
      </c>
      <c r="C158" s="3">
        <v>13</v>
      </c>
      <c r="D158" s="6" t="s">
        <v>19</v>
      </c>
      <c r="E158" s="14"/>
      <c r="F158">
        <v>1</v>
      </c>
      <c r="J158">
        <f>63+67+97+119+122</f>
        <v>468</v>
      </c>
      <c r="K158">
        <v>5</v>
      </c>
      <c r="L158">
        <v>122</v>
      </c>
      <c r="P158" s="16">
        <v>155</v>
      </c>
    </row>
    <row r="159" spans="1:16">
      <c r="A159" s="2">
        <v>41036</v>
      </c>
      <c r="B159" s="3" t="s">
        <v>31</v>
      </c>
      <c r="C159" s="3">
        <v>5</v>
      </c>
      <c r="D159" s="5" t="s">
        <v>24</v>
      </c>
      <c r="E159" s="14">
        <v>229</v>
      </c>
      <c r="F159">
        <v>1.65</v>
      </c>
      <c r="P159" s="16">
        <v>156</v>
      </c>
    </row>
    <row r="160" spans="1:16">
      <c r="A160" s="2">
        <v>41036</v>
      </c>
      <c r="B160" s="3" t="s">
        <v>31</v>
      </c>
      <c r="C160" s="3">
        <v>5</v>
      </c>
      <c r="D160" s="5" t="s">
        <v>24</v>
      </c>
      <c r="E160" s="14">
        <v>227</v>
      </c>
      <c r="F160">
        <v>1.95</v>
      </c>
      <c r="P160" s="16">
        <v>157</v>
      </c>
    </row>
    <row r="161" spans="1:16">
      <c r="A161" s="2">
        <v>41036</v>
      </c>
      <c r="B161" s="3" t="s">
        <v>31</v>
      </c>
      <c r="C161" s="3">
        <v>5</v>
      </c>
      <c r="D161" s="5" t="s">
        <v>26</v>
      </c>
      <c r="E161" s="14">
        <v>151</v>
      </c>
      <c r="F161">
        <v>1.28</v>
      </c>
      <c r="G161">
        <v>6</v>
      </c>
      <c r="P161" s="16">
        <v>158</v>
      </c>
    </row>
    <row r="162" spans="1:16">
      <c r="A162" s="2">
        <v>41036</v>
      </c>
      <c r="B162" s="3" t="s">
        <v>31</v>
      </c>
      <c r="C162" s="3">
        <v>5</v>
      </c>
      <c r="D162" s="5" t="s">
        <v>24</v>
      </c>
      <c r="E162" s="15">
        <v>202</v>
      </c>
      <c r="F162">
        <v>1.4</v>
      </c>
      <c r="P162" s="16">
        <v>159</v>
      </c>
    </row>
    <row r="163" spans="1:16">
      <c r="A163" s="2">
        <v>41036</v>
      </c>
      <c r="B163" s="3" t="s">
        <v>31</v>
      </c>
      <c r="C163" s="3">
        <v>5</v>
      </c>
      <c r="D163" s="5" t="s">
        <v>19</v>
      </c>
      <c r="E163" s="15"/>
      <c r="F163">
        <v>0.9</v>
      </c>
      <c r="J163">
        <f>72+76+116+119</f>
        <v>383</v>
      </c>
      <c r="K163">
        <v>4</v>
      </c>
      <c r="L163">
        <v>119</v>
      </c>
      <c r="P163" s="16">
        <v>160</v>
      </c>
    </row>
    <row r="164" spans="1:16">
      <c r="A164" s="2">
        <v>41036</v>
      </c>
      <c r="B164" s="3" t="s">
        <v>31</v>
      </c>
      <c r="C164" s="3">
        <v>5</v>
      </c>
      <c r="D164" s="5" t="s">
        <v>24</v>
      </c>
      <c r="E164" s="15">
        <v>134</v>
      </c>
      <c r="F164">
        <v>1.32</v>
      </c>
      <c r="P164" s="16">
        <v>161</v>
      </c>
    </row>
    <row r="165" spans="1:16">
      <c r="A165" s="2">
        <v>41036</v>
      </c>
      <c r="B165" s="3" t="s">
        <v>31</v>
      </c>
      <c r="C165" s="3">
        <v>5</v>
      </c>
      <c r="D165" s="5" t="s">
        <v>24</v>
      </c>
      <c r="E165" s="15">
        <v>273</v>
      </c>
      <c r="F165">
        <v>1</v>
      </c>
      <c r="P165" s="16">
        <v>162</v>
      </c>
    </row>
    <row r="166" spans="1:16">
      <c r="A166" s="2">
        <v>41036</v>
      </c>
      <c r="B166" s="3" t="s">
        <v>31</v>
      </c>
      <c r="C166" s="3">
        <v>5</v>
      </c>
      <c r="D166" s="5" t="s">
        <v>24</v>
      </c>
      <c r="E166" s="15">
        <v>119</v>
      </c>
      <c r="F166">
        <v>1.47</v>
      </c>
      <c r="P166" s="16">
        <v>163</v>
      </c>
    </row>
    <row r="167" spans="1:16">
      <c r="A167" s="2">
        <v>41036</v>
      </c>
      <c r="B167" s="3" t="s">
        <v>31</v>
      </c>
      <c r="C167" s="3">
        <v>5</v>
      </c>
      <c r="D167" s="5" t="s">
        <v>26</v>
      </c>
      <c r="E167" s="15">
        <v>228</v>
      </c>
      <c r="F167">
        <v>0.96</v>
      </c>
      <c r="G167">
        <v>4</v>
      </c>
      <c r="P167" s="16">
        <v>164</v>
      </c>
    </row>
    <row r="168" spans="1:16">
      <c r="A168" s="2">
        <v>41036</v>
      </c>
      <c r="B168" s="3" t="s">
        <v>31</v>
      </c>
      <c r="C168" s="3">
        <v>5</v>
      </c>
      <c r="D168" s="5" t="s">
        <v>24</v>
      </c>
      <c r="E168" s="15">
        <v>246</v>
      </c>
      <c r="F168">
        <v>1.74</v>
      </c>
      <c r="G168">
        <v>4</v>
      </c>
      <c r="P168" s="16">
        <v>165</v>
      </c>
    </row>
    <row r="169" spans="1:16">
      <c r="A169" s="2">
        <v>41036</v>
      </c>
      <c r="B169" s="3" t="s">
        <v>31</v>
      </c>
      <c r="C169" s="3">
        <v>5</v>
      </c>
      <c r="D169" s="5" t="s">
        <v>26</v>
      </c>
      <c r="E169" s="15">
        <v>199</v>
      </c>
      <c r="F169">
        <v>1</v>
      </c>
      <c r="G169">
        <v>6</v>
      </c>
      <c r="P169" s="16">
        <v>166</v>
      </c>
    </row>
    <row r="170" spans="1:16">
      <c r="A170" s="2">
        <v>41036</v>
      </c>
      <c r="B170" s="3" t="s">
        <v>31</v>
      </c>
      <c r="C170" s="3">
        <v>5</v>
      </c>
      <c r="D170" s="5" t="s">
        <v>26</v>
      </c>
      <c r="E170" s="15">
        <v>109</v>
      </c>
      <c r="F170">
        <v>0.95</v>
      </c>
      <c r="G170">
        <v>5</v>
      </c>
      <c r="P170" s="16">
        <v>167</v>
      </c>
    </row>
    <row r="171" spans="1:16">
      <c r="A171" s="2">
        <v>41036</v>
      </c>
      <c r="B171" s="3" t="s">
        <v>31</v>
      </c>
      <c r="C171" s="3">
        <v>5</v>
      </c>
      <c r="D171" s="5" t="s">
        <v>24</v>
      </c>
      <c r="E171" s="15">
        <v>164</v>
      </c>
      <c r="F171">
        <v>1.4</v>
      </c>
      <c r="P171" s="16">
        <v>168</v>
      </c>
    </row>
    <row r="172" spans="1:16">
      <c r="A172" s="2">
        <v>41036</v>
      </c>
      <c r="B172" s="3" t="s">
        <v>27</v>
      </c>
      <c r="C172" s="3">
        <v>36</v>
      </c>
      <c r="D172" s="5" t="s">
        <v>15</v>
      </c>
      <c r="F172">
        <v>2.56</v>
      </c>
      <c r="J172">
        <f>137+146+152+169+184+177</f>
        <v>965</v>
      </c>
      <c r="K172">
        <v>6</v>
      </c>
      <c r="L172">
        <v>184</v>
      </c>
      <c r="P172" s="16">
        <v>169</v>
      </c>
    </row>
    <row r="173" spans="1:16">
      <c r="A173" s="2">
        <v>41036</v>
      </c>
      <c r="B173" s="3" t="s">
        <v>27</v>
      </c>
      <c r="C173" s="3">
        <v>36</v>
      </c>
      <c r="D173" s="5" t="s">
        <v>15</v>
      </c>
      <c r="F173">
        <v>2.5499999999999998</v>
      </c>
      <c r="J173">
        <f>91+165+164+188+198+207+215</f>
        <v>1228</v>
      </c>
      <c r="K173">
        <v>7</v>
      </c>
      <c r="L173">
        <v>215</v>
      </c>
      <c r="P173" s="16">
        <v>170</v>
      </c>
    </row>
    <row r="174" spans="1:16">
      <c r="A174" s="2">
        <v>41036</v>
      </c>
      <c r="B174" s="3" t="s">
        <v>27</v>
      </c>
      <c r="C174" s="3">
        <v>36</v>
      </c>
      <c r="D174" s="5" t="s">
        <v>20</v>
      </c>
      <c r="E174">
        <v>156</v>
      </c>
      <c r="F174">
        <v>1.45</v>
      </c>
      <c r="G174">
        <v>10</v>
      </c>
      <c r="P174" s="16">
        <v>171</v>
      </c>
    </row>
    <row r="175" spans="1:16">
      <c r="A175" s="2">
        <v>41036</v>
      </c>
      <c r="B175" s="3" t="s">
        <v>27</v>
      </c>
      <c r="C175" s="3">
        <v>36</v>
      </c>
      <c r="D175" s="5" t="s">
        <v>20</v>
      </c>
      <c r="E175">
        <v>100</v>
      </c>
      <c r="F175">
        <v>1.3</v>
      </c>
      <c r="G175">
        <v>1</v>
      </c>
      <c r="P175" s="16">
        <v>172</v>
      </c>
    </row>
    <row r="176" spans="1:16">
      <c r="A176" s="2">
        <v>41036</v>
      </c>
      <c r="B176" s="3" t="s">
        <v>27</v>
      </c>
      <c r="C176" s="3">
        <v>36</v>
      </c>
      <c r="D176" s="5" t="s">
        <v>20</v>
      </c>
      <c r="E176">
        <v>102</v>
      </c>
      <c r="F176">
        <v>0.94</v>
      </c>
      <c r="P176" s="16">
        <v>173</v>
      </c>
    </row>
    <row r="177" spans="1:16">
      <c r="A177" s="2">
        <v>41036</v>
      </c>
      <c r="B177" s="3" t="s">
        <v>27</v>
      </c>
      <c r="C177" s="3">
        <v>36</v>
      </c>
      <c r="D177" s="5" t="s">
        <v>20</v>
      </c>
      <c r="E177">
        <v>78</v>
      </c>
      <c r="F177">
        <v>1.25</v>
      </c>
      <c r="P177" s="16">
        <v>174</v>
      </c>
    </row>
    <row r="178" spans="1:16">
      <c r="A178" s="2">
        <v>41036</v>
      </c>
      <c r="B178" s="3" t="s">
        <v>27</v>
      </c>
      <c r="C178" s="3">
        <v>36</v>
      </c>
      <c r="D178" s="5" t="s">
        <v>15</v>
      </c>
      <c r="F178">
        <v>1.1599999999999999</v>
      </c>
      <c r="J178">
        <f>112+50+78+103+77</f>
        <v>420</v>
      </c>
      <c r="K178">
        <v>5</v>
      </c>
      <c r="L178">
        <v>112</v>
      </c>
      <c r="P178" s="16">
        <v>175</v>
      </c>
    </row>
    <row r="179" spans="1:16">
      <c r="A179" s="2">
        <v>41036</v>
      </c>
      <c r="B179" s="3" t="s">
        <v>27</v>
      </c>
      <c r="C179" s="3">
        <v>36</v>
      </c>
      <c r="D179" s="5" t="s">
        <v>20</v>
      </c>
      <c r="E179">
        <v>61</v>
      </c>
      <c r="F179">
        <v>1.19</v>
      </c>
      <c r="P179" s="16">
        <v>176</v>
      </c>
    </row>
    <row r="180" spans="1:16">
      <c r="A180" s="2">
        <v>41036</v>
      </c>
      <c r="B180" s="3" t="s">
        <v>27</v>
      </c>
      <c r="C180" s="3">
        <v>36</v>
      </c>
      <c r="D180" s="5" t="s">
        <v>20</v>
      </c>
      <c r="E180">
        <v>115</v>
      </c>
      <c r="F180">
        <v>0.94</v>
      </c>
      <c r="G180">
        <v>8</v>
      </c>
      <c r="P180" s="16">
        <v>177</v>
      </c>
    </row>
    <row r="181" spans="1:16">
      <c r="A181" s="2">
        <v>41036</v>
      </c>
      <c r="B181" s="3" t="s">
        <v>27</v>
      </c>
      <c r="C181" s="3">
        <v>36</v>
      </c>
      <c r="D181" s="5" t="s">
        <v>20</v>
      </c>
      <c r="E181">
        <v>74</v>
      </c>
      <c r="F181">
        <v>1.57</v>
      </c>
      <c r="P181" s="16">
        <v>178</v>
      </c>
    </row>
    <row r="182" spans="1:16">
      <c r="A182" s="2">
        <v>41036</v>
      </c>
      <c r="B182" s="3" t="s">
        <v>27</v>
      </c>
      <c r="C182" s="3">
        <v>36</v>
      </c>
      <c r="D182" s="5" t="s">
        <v>20</v>
      </c>
      <c r="E182">
        <v>153</v>
      </c>
      <c r="F182">
        <v>1.01</v>
      </c>
      <c r="P182" s="16">
        <v>179</v>
      </c>
    </row>
    <row r="183" spans="1:16">
      <c r="A183" s="2">
        <v>41036</v>
      </c>
      <c r="B183" s="3" t="s">
        <v>27</v>
      </c>
      <c r="C183" s="3">
        <v>36</v>
      </c>
      <c r="D183" s="5" t="s">
        <v>20</v>
      </c>
      <c r="E183">
        <v>36</v>
      </c>
      <c r="F183">
        <v>1.06</v>
      </c>
      <c r="P183" s="16">
        <v>180</v>
      </c>
    </row>
    <row r="184" spans="1:16">
      <c r="A184" s="2">
        <v>41036</v>
      </c>
      <c r="B184" s="3" t="s">
        <v>27</v>
      </c>
      <c r="C184" s="3">
        <v>36</v>
      </c>
      <c r="D184" s="5" t="s">
        <v>20</v>
      </c>
      <c r="E184">
        <v>41</v>
      </c>
      <c r="F184">
        <v>0.99</v>
      </c>
      <c r="P184" s="16">
        <v>181</v>
      </c>
    </row>
    <row r="185" spans="1:16">
      <c r="A185" s="2">
        <v>41036</v>
      </c>
      <c r="B185" s="3" t="s">
        <v>27</v>
      </c>
      <c r="C185" s="3">
        <v>36</v>
      </c>
      <c r="D185" s="5" t="s">
        <v>20</v>
      </c>
      <c r="E185">
        <v>36</v>
      </c>
      <c r="F185">
        <v>0.56999999999999995</v>
      </c>
      <c r="P185" s="16">
        <v>182</v>
      </c>
    </row>
    <row r="186" spans="1:16">
      <c r="A186" s="2">
        <v>41036</v>
      </c>
      <c r="B186" s="3" t="s">
        <v>27</v>
      </c>
      <c r="C186" s="3">
        <v>36</v>
      </c>
      <c r="D186" s="5" t="s">
        <v>19</v>
      </c>
      <c r="F186">
        <v>1.62</v>
      </c>
      <c r="J186">
        <f>58+65+98+122+137+112</f>
        <v>592</v>
      </c>
      <c r="K186">
        <v>6</v>
      </c>
      <c r="L186">
        <v>137</v>
      </c>
      <c r="P186" s="16">
        <v>183</v>
      </c>
    </row>
    <row r="187" spans="1:16">
      <c r="A187" s="2">
        <v>41036</v>
      </c>
      <c r="B187" s="3" t="s">
        <v>27</v>
      </c>
      <c r="C187" s="3">
        <v>36</v>
      </c>
      <c r="D187" s="5" t="s">
        <v>20</v>
      </c>
      <c r="E187">
        <v>96</v>
      </c>
      <c r="F187">
        <v>1.29</v>
      </c>
      <c r="P187" s="16">
        <v>184</v>
      </c>
    </row>
    <row r="188" spans="1:16">
      <c r="A188" s="2">
        <v>41036</v>
      </c>
      <c r="B188" s="3" t="s">
        <v>27</v>
      </c>
      <c r="C188" s="3">
        <v>36</v>
      </c>
      <c r="D188" s="5" t="s">
        <v>20</v>
      </c>
      <c r="E188">
        <v>32</v>
      </c>
      <c r="F188">
        <v>0.84</v>
      </c>
      <c r="P188" s="16">
        <v>185</v>
      </c>
    </row>
    <row r="189" spans="1:16">
      <c r="A189" s="2">
        <v>41036</v>
      </c>
      <c r="B189" s="3" t="s">
        <v>27</v>
      </c>
      <c r="C189" s="3">
        <v>36</v>
      </c>
      <c r="D189" s="5" t="s">
        <v>20</v>
      </c>
      <c r="E189">
        <v>103</v>
      </c>
      <c r="F189">
        <v>0.94</v>
      </c>
      <c r="G189">
        <v>7</v>
      </c>
      <c r="P189" s="16">
        <v>186</v>
      </c>
    </row>
    <row r="190" spans="1:16">
      <c r="A190" s="2">
        <v>41036</v>
      </c>
      <c r="B190" s="3" t="s">
        <v>27</v>
      </c>
      <c r="C190" s="3">
        <v>36</v>
      </c>
      <c r="D190" s="5" t="s">
        <v>20</v>
      </c>
      <c r="E190">
        <v>93</v>
      </c>
      <c r="F190">
        <v>1.17</v>
      </c>
      <c r="P190" s="16">
        <v>187</v>
      </c>
    </row>
    <row r="191" spans="1:16">
      <c r="A191" s="2">
        <v>41036</v>
      </c>
      <c r="B191" s="3" t="s">
        <v>27</v>
      </c>
      <c r="C191" s="3">
        <v>36</v>
      </c>
      <c r="D191" s="5" t="s">
        <v>20</v>
      </c>
      <c r="E191">
        <v>113</v>
      </c>
      <c r="F191">
        <v>0.82</v>
      </c>
      <c r="G191">
        <v>11</v>
      </c>
      <c r="P191" s="16">
        <v>188</v>
      </c>
    </row>
    <row r="192" spans="1:16">
      <c r="A192" s="2">
        <v>41036</v>
      </c>
      <c r="B192" s="3" t="s">
        <v>27</v>
      </c>
      <c r="C192" s="3">
        <v>36</v>
      </c>
      <c r="D192" s="5" t="s">
        <v>20</v>
      </c>
      <c r="E192">
        <v>91</v>
      </c>
      <c r="F192">
        <v>0.95</v>
      </c>
      <c r="P192" s="16">
        <v>189</v>
      </c>
    </row>
    <row r="193" spans="1:16">
      <c r="A193" s="2">
        <v>41036</v>
      </c>
      <c r="B193" s="3" t="s">
        <v>27</v>
      </c>
      <c r="C193" s="3">
        <v>36</v>
      </c>
      <c r="D193" s="5" t="s">
        <v>20</v>
      </c>
      <c r="E193">
        <v>55</v>
      </c>
      <c r="F193">
        <v>0.76</v>
      </c>
      <c r="P193" s="16">
        <v>190</v>
      </c>
    </row>
    <row r="194" spans="1:16">
      <c r="A194" s="2">
        <v>41036</v>
      </c>
      <c r="B194" s="3" t="s">
        <v>27</v>
      </c>
      <c r="C194" s="3">
        <v>36</v>
      </c>
      <c r="D194" s="5" t="s">
        <v>20</v>
      </c>
      <c r="E194">
        <v>63</v>
      </c>
      <c r="F194">
        <v>0.73</v>
      </c>
      <c r="P194" s="16">
        <v>191</v>
      </c>
    </row>
    <row r="195" spans="1:16">
      <c r="A195" s="2">
        <v>41036</v>
      </c>
      <c r="B195" s="3" t="s">
        <v>27</v>
      </c>
      <c r="C195" s="3">
        <v>36</v>
      </c>
      <c r="D195" s="5" t="s">
        <v>20</v>
      </c>
      <c r="E195">
        <v>87</v>
      </c>
      <c r="F195">
        <v>0.84</v>
      </c>
      <c r="P195" s="16">
        <v>192</v>
      </c>
    </row>
    <row r="196" spans="1:16">
      <c r="A196" s="2">
        <v>41036</v>
      </c>
      <c r="B196" s="3" t="s">
        <v>27</v>
      </c>
      <c r="C196" s="3">
        <v>36</v>
      </c>
      <c r="D196" s="5" t="s">
        <v>20</v>
      </c>
      <c r="E196">
        <v>151</v>
      </c>
      <c r="F196">
        <v>1.1000000000000001</v>
      </c>
      <c r="G196">
        <v>7</v>
      </c>
      <c r="P196" s="16">
        <v>193</v>
      </c>
    </row>
    <row r="197" spans="1:16">
      <c r="A197" s="2">
        <v>41036</v>
      </c>
      <c r="B197" s="3" t="s">
        <v>27</v>
      </c>
      <c r="C197" s="3">
        <v>36</v>
      </c>
      <c r="D197" s="5" t="s">
        <v>20</v>
      </c>
      <c r="E197">
        <v>148</v>
      </c>
      <c r="F197">
        <v>0.89</v>
      </c>
      <c r="G197">
        <v>8</v>
      </c>
      <c r="P197" s="16">
        <v>194</v>
      </c>
    </row>
    <row r="198" spans="1:16">
      <c r="A198" s="2">
        <v>41036</v>
      </c>
      <c r="B198" s="3" t="s">
        <v>27</v>
      </c>
      <c r="C198" s="3">
        <v>36</v>
      </c>
      <c r="D198" s="5" t="s">
        <v>20</v>
      </c>
      <c r="E198">
        <v>105</v>
      </c>
      <c r="F198">
        <v>1</v>
      </c>
      <c r="P198" s="16">
        <v>195</v>
      </c>
    </row>
    <row r="199" spans="1:16">
      <c r="A199" s="2">
        <v>41036</v>
      </c>
      <c r="B199" s="3" t="s">
        <v>27</v>
      </c>
      <c r="C199" s="3">
        <v>36</v>
      </c>
      <c r="D199" s="5" t="s">
        <v>20</v>
      </c>
      <c r="E199">
        <v>140</v>
      </c>
      <c r="F199">
        <v>1.37</v>
      </c>
      <c r="P199" s="16">
        <v>196</v>
      </c>
    </row>
    <row r="200" spans="1:16">
      <c r="A200" s="2">
        <v>41036</v>
      </c>
      <c r="B200" s="3" t="s">
        <v>27</v>
      </c>
      <c r="C200" s="3">
        <v>36</v>
      </c>
      <c r="D200" s="5" t="s">
        <v>20</v>
      </c>
      <c r="E200">
        <v>149</v>
      </c>
      <c r="F200">
        <v>0.96</v>
      </c>
      <c r="G200">
        <v>8</v>
      </c>
      <c r="P200" s="16">
        <v>197</v>
      </c>
    </row>
    <row r="201" spans="1:16">
      <c r="A201" s="2">
        <v>41036</v>
      </c>
      <c r="B201" s="3" t="s">
        <v>27</v>
      </c>
      <c r="C201" s="3">
        <v>36</v>
      </c>
      <c r="D201" s="5" t="s">
        <v>20</v>
      </c>
      <c r="E201">
        <v>74</v>
      </c>
      <c r="F201">
        <v>1.01</v>
      </c>
      <c r="P201" s="16">
        <v>198</v>
      </c>
    </row>
    <row r="202" spans="1:16">
      <c r="A202" s="2">
        <v>41036</v>
      </c>
      <c r="B202" s="3" t="s">
        <v>27</v>
      </c>
      <c r="C202" s="3">
        <v>36</v>
      </c>
      <c r="D202" s="5" t="s">
        <v>20</v>
      </c>
      <c r="E202">
        <v>97</v>
      </c>
      <c r="F202">
        <v>0.67</v>
      </c>
      <c r="G202">
        <v>3</v>
      </c>
      <c r="P202" s="16">
        <v>199</v>
      </c>
    </row>
    <row r="203" spans="1:16">
      <c r="A203" s="2">
        <v>41036</v>
      </c>
      <c r="B203" s="3" t="s">
        <v>27</v>
      </c>
      <c r="C203" s="3">
        <v>36</v>
      </c>
      <c r="D203" s="5" t="s">
        <v>20</v>
      </c>
      <c r="E203">
        <v>164</v>
      </c>
      <c r="F203">
        <v>1.17</v>
      </c>
      <c r="P203" s="16">
        <v>200</v>
      </c>
    </row>
    <row r="204" spans="1:16">
      <c r="A204" s="2">
        <v>41036</v>
      </c>
      <c r="B204" s="3" t="s">
        <v>27</v>
      </c>
      <c r="C204" s="3">
        <v>36</v>
      </c>
      <c r="D204" s="5" t="s">
        <v>20</v>
      </c>
      <c r="E204">
        <v>71</v>
      </c>
      <c r="F204">
        <v>0.85</v>
      </c>
      <c r="G204">
        <v>7</v>
      </c>
      <c r="P204" s="16">
        <v>201</v>
      </c>
    </row>
    <row r="205" spans="1:16">
      <c r="A205" s="2">
        <v>41036</v>
      </c>
      <c r="B205" s="3" t="s">
        <v>27</v>
      </c>
      <c r="C205" s="3">
        <v>36</v>
      </c>
      <c r="D205" s="5" t="s">
        <v>20</v>
      </c>
      <c r="E205">
        <v>98</v>
      </c>
      <c r="F205">
        <v>0.7</v>
      </c>
      <c r="G205">
        <v>6</v>
      </c>
      <c r="P205" s="16">
        <v>202</v>
      </c>
    </row>
    <row r="206" spans="1:16">
      <c r="A206" s="2">
        <v>41036</v>
      </c>
      <c r="B206" s="3" t="s">
        <v>27</v>
      </c>
      <c r="C206" s="3">
        <v>36</v>
      </c>
      <c r="D206" s="5" t="s">
        <v>20</v>
      </c>
      <c r="E206">
        <v>102</v>
      </c>
      <c r="F206">
        <v>0.65</v>
      </c>
      <c r="G206">
        <v>5</v>
      </c>
      <c r="P206" s="16">
        <v>203</v>
      </c>
    </row>
    <row r="207" spans="1:16">
      <c r="A207" s="2">
        <v>41036</v>
      </c>
      <c r="B207" s="3" t="s">
        <v>27</v>
      </c>
      <c r="C207" s="3">
        <v>36</v>
      </c>
      <c r="D207" s="5" t="s">
        <v>20</v>
      </c>
      <c r="E207">
        <v>108</v>
      </c>
      <c r="F207">
        <v>0.65</v>
      </c>
      <c r="P207" s="16">
        <v>204</v>
      </c>
    </row>
    <row r="208" spans="1:16">
      <c r="A208" s="2">
        <v>41036</v>
      </c>
      <c r="B208" s="3" t="s">
        <v>27</v>
      </c>
      <c r="C208" s="3">
        <v>36</v>
      </c>
      <c r="D208" s="5" t="s">
        <v>20</v>
      </c>
      <c r="E208">
        <v>105</v>
      </c>
      <c r="F208">
        <v>0.45</v>
      </c>
      <c r="P208" s="16">
        <v>205</v>
      </c>
    </row>
    <row r="209" spans="1:16">
      <c r="A209" s="2">
        <v>41036</v>
      </c>
      <c r="B209" s="3" t="s">
        <v>27</v>
      </c>
      <c r="C209" s="3">
        <v>36</v>
      </c>
      <c r="D209" s="5" t="s">
        <v>20</v>
      </c>
      <c r="E209">
        <v>109</v>
      </c>
      <c r="F209">
        <v>0.61</v>
      </c>
      <c r="P209" s="16">
        <v>206</v>
      </c>
    </row>
    <row r="210" spans="1:16">
      <c r="A210" s="2">
        <v>41036</v>
      </c>
      <c r="B210" s="3" t="s">
        <v>27</v>
      </c>
      <c r="C210" s="3">
        <v>36</v>
      </c>
      <c r="D210" s="5" t="s">
        <v>20</v>
      </c>
      <c r="E210">
        <v>45</v>
      </c>
      <c r="F210">
        <v>1.1499999999999999</v>
      </c>
      <c r="P210" s="16">
        <v>207</v>
      </c>
    </row>
    <row r="211" spans="1:16">
      <c r="A211" s="2">
        <v>41036</v>
      </c>
      <c r="B211" s="3" t="s">
        <v>27</v>
      </c>
      <c r="C211" s="3">
        <v>36</v>
      </c>
      <c r="D211" s="5" t="s">
        <v>15</v>
      </c>
      <c r="F211">
        <v>5.14</v>
      </c>
      <c r="J211">
        <f>147+142+236+249+278+288+263</f>
        <v>1603</v>
      </c>
      <c r="K211">
        <v>7</v>
      </c>
      <c r="L211">
        <v>288</v>
      </c>
      <c r="P211" s="16">
        <v>208</v>
      </c>
    </row>
    <row r="212" spans="1:16">
      <c r="A212" s="2">
        <v>41036</v>
      </c>
      <c r="B212" s="3" t="s">
        <v>27</v>
      </c>
      <c r="C212" s="3">
        <v>36</v>
      </c>
      <c r="D212" s="5" t="s">
        <v>15</v>
      </c>
      <c r="F212">
        <v>1.1100000000000001</v>
      </c>
      <c r="J212">
        <f>63+54+89+94</f>
        <v>300</v>
      </c>
      <c r="K212">
        <v>4</v>
      </c>
      <c r="L212">
        <v>94</v>
      </c>
      <c r="P212" s="16">
        <v>209</v>
      </c>
    </row>
    <row r="213" spans="1:16">
      <c r="A213" s="2">
        <v>41036</v>
      </c>
      <c r="B213" s="3" t="s">
        <v>27</v>
      </c>
      <c r="C213" s="3">
        <v>36</v>
      </c>
      <c r="D213" s="5" t="s">
        <v>15</v>
      </c>
      <c r="F213">
        <v>3.05</v>
      </c>
      <c r="J213">
        <f>64+81+89+97+95+131</f>
        <v>557</v>
      </c>
      <c r="K213">
        <v>6</v>
      </c>
      <c r="L213">
        <v>131</v>
      </c>
      <c r="P213" s="16">
        <v>210</v>
      </c>
    </row>
    <row r="214" spans="1:16">
      <c r="A214" s="2">
        <v>41036</v>
      </c>
      <c r="B214" s="3" t="s">
        <v>27</v>
      </c>
      <c r="C214" s="3">
        <v>23</v>
      </c>
      <c r="D214" s="5" t="s">
        <v>18</v>
      </c>
      <c r="E214">
        <v>72</v>
      </c>
      <c r="F214">
        <v>0.99</v>
      </c>
      <c r="G214">
        <v>7</v>
      </c>
      <c r="P214" s="16">
        <v>211</v>
      </c>
    </row>
    <row r="215" spans="1:16">
      <c r="A215" s="2">
        <v>41036</v>
      </c>
      <c r="B215" s="3" t="s">
        <v>27</v>
      </c>
      <c r="C215" s="3">
        <v>23</v>
      </c>
      <c r="D215" s="5" t="s">
        <v>18</v>
      </c>
      <c r="E215">
        <v>102</v>
      </c>
      <c r="F215">
        <v>0.89</v>
      </c>
      <c r="G215">
        <v>6</v>
      </c>
      <c r="P215" s="16">
        <v>212</v>
      </c>
    </row>
    <row r="216" spans="1:16">
      <c r="A216" s="2">
        <v>41036</v>
      </c>
      <c r="B216" s="3" t="s">
        <v>27</v>
      </c>
      <c r="C216" s="3">
        <v>23</v>
      </c>
      <c r="D216" s="5" t="s">
        <v>18</v>
      </c>
      <c r="E216">
        <v>114</v>
      </c>
      <c r="F216">
        <v>1.1499999999999999</v>
      </c>
      <c r="G216">
        <v>1</v>
      </c>
      <c r="P216" s="16">
        <v>213</v>
      </c>
    </row>
    <row r="217" spans="1:16">
      <c r="A217" s="2">
        <v>41036</v>
      </c>
      <c r="B217" s="3" t="s">
        <v>27</v>
      </c>
      <c r="C217" s="3">
        <v>23</v>
      </c>
      <c r="D217" s="5" t="s">
        <v>18</v>
      </c>
      <c r="E217">
        <v>167</v>
      </c>
      <c r="F217">
        <v>1.5</v>
      </c>
      <c r="G217">
        <v>11</v>
      </c>
      <c r="P217" s="16">
        <v>214</v>
      </c>
    </row>
    <row r="218" spans="1:16">
      <c r="A218" s="2">
        <v>41036</v>
      </c>
      <c r="B218" s="3" t="s">
        <v>27</v>
      </c>
      <c r="C218" s="3">
        <v>23</v>
      </c>
      <c r="D218" s="5" t="s">
        <v>18</v>
      </c>
      <c r="E218">
        <v>152</v>
      </c>
      <c r="F218">
        <v>1</v>
      </c>
      <c r="G218">
        <v>4</v>
      </c>
      <c r="P218" s="16">
        <v>215</v>
      </c>
    </row>
    <row r="219" spans="1:16">
      <c r="A219" s="2">
        <v>41036</v>
      </c>
      <c r="B219" s="3" t="s">
        <v>27</v>
      </c>
      <c r="C219" s="3">
        <v>23</v>
      </c>
      <c r="D219" s="5" t="s">
        <v>18</v>
      </c>
      <c r="E219">
        <v>118</v>
      </c>
      <c r="F219">
        <v>0.84</v>
      </c>
      <c r="G219">
        <v>4</v>
      </c>
      <c r="P219" s="16">
        <v>216</v>
      </c>
    </row>
    <row r="220" spans="1:16">
      <c r="A220" s="2">
        <v>41036</v>
      </c>
      <c r="B220" s="3" t="s">
        <v>27</v>
      </c>
      <c r="C220" s="3">
        <v>23</v>
      </c>
      <c r="D220" s="5" t="s">
        <v>18</v>
      </c>
      <c r="E220">
        <v>84</v>
      </c>
      <c r="F220">
        <v>1.64</v>
      </c>
      <c r="G220">
        <v>4</v>
      </c>
      <c r="P220" s="16">
        <v>217</v>
      </c>
    </row>
    <row r="221" spans="1:16">
      <c r="A221" s="2">
        <v>41036</v>
      </c>
      <c r="B221" s="3" t="s">
        <v>27</v>
      </c>
      <c r="C221" s="3">
        <v>23</v>
      </c>
      <c r="D221" s="5" t="s">
        <v>24</v>
      </c>
      <c r="E221">
        <v>156</v>
      </c>
      <c r="F221">
        <v>1.46</v>
      </c>
      <c r="G221">
        <v>1</v>
      </c>
      <c r="P221" s="16">
        <v>218</v>
      </c>
    </row>
    <row r="222" spans="1:16">
      <c r="A222" s="2">
        <v>41036</v>
      </c>
      <c r="B222" s="3" t="s">
        <v>27</v>
      </c>
      <c r="C222" s="3">
        <v>23</v>
      </c>
      <c r="D222" s="5" t="s">
        <v>24</v>
      </c>
      <c r="E222">
        <v>152</v>
      </c>
      <c r="F222">
        <v>1.45</v>
      </c>
      <c r="G222">
        <v>11</v>
      </c>
      <c r="P222" s="16">
        <v>219</v>
      </c>
    </row>
    <row r="223" spans="1:16">
      <c r="A223" s="2">
        <v>41036</v>
      </c>
      <c r="B223" s="3" t="s">
        <v>27</v>
      </c>
      <c r="C223" s="3">
        <v>23</v>
      </c>
      <c r="D223" s="5" t="s">
        <v>24</v>
      </c>
      <c r="E223">
        <v>123</v>
      </c>
      <c r="F223">
        <v>0.96</v>
      </c>
      <c r="G223">
        <v>10</v>
      </c>
      <c r="P223" s="16">
        <v>220</v>
      </c>
    </row>
    <row r="224" spans="1:16">
      <c r="A224" s="2">
        <v>41036</v>
      </c>
      <c r="B224" s="3" t="s">
        <v>27</v>
      </c>
      <c r="C224" s="3">
        <v>23</v>
      </c>
      <c r="D224" s="5" t="s">
        <v>24</v>
      </c>
      <c r="E224">
        <v>98</v>
      </c>
      <c r="F224">
        <v>1.02</v>
      </c>
      <c r="P224" s="16">
        <v>221</v>
      </c>
    </row>
    <row r="225" spans="1:16">
      <c r="A225" s="2">
        <v>41036</v>
      </c>
      <c r="B225" s="3" t="s">
        <v>27</v>
      </c>
      <c r="C225" s="3">
        <v>23</v>
      </c>
      <c r="D225" s="5" t="s">
        <v>24</v>
      </c>
      <c r="E225">
        <v>50</v>
      </c>
      <c r="F225">
        <v>0.74</v>
      </c>
      <c r="P225" s="16">
        <v>222</v>
      </c>
    </row>
    <row r="226" spans="1:16">
      <c r="A226" s="2">
        <v>41036</v>
      </c>
      <c r="B226" s="3" t="s">
        <v>27</v>
      </c>
      <c r="C226" s="3">
        <v>23</v>
      </c>
      <c r="D226" s="5" t="s">
        <v>24</v>
      </c>
      <c r="E226">
        <v>43</v>
      </c>
      <c r="F226">
        <v>0.61</v>
      </c>
      <c r="P226" s="16">
        <v>223</v>
      </c>
    </row>
    <row r="227" spans="1:16">
      <c r="A227" s="2">
        <v>41036</v>
      </c>
      <c r="B227" s="3" t="s">
        <v>27</v>
      </c>
      <c r="C227" s="3">
        <v>23</v>
      </c>
      <c r="D227" s="5" t="s">
        <v>24</v>
      </c>
      <c r="E227">
        <v>191</v>
      </c>
      <c r="F227">
        <v>1.54</v>
      </c>
      <c r="G227">
        <v>4</v>
      </c>
      <c r="P227" s="16">
        <v>224</v>
      </c>
    </row>
    <row r="228" spans="1:16">
      <c r="A228" s="2">
        <v>41036</v>
      </c>
      <c r="B228" s="3" t="s">
        <v>27</v>
      </c>
      <c r="C228" s="3">
        <v>23</v>
      </c>
      <c r="D228" s="5" t="s">
        <v>24</v>
      </c>
      <c r="E228">
        <v>182</v>
      </c>
      <c r="F228">
        <v>1.22</v>
      </c>
      <c r="G228">
        <v>7</v>
      </c>
      <c r="P228" s="16">
        <v>225</v>
      </c>
    </row>
    <row r="229" spans="1:16">
      <c r="A229" s="2">
        <v>41036</v>
      </c>
      <c r="B229" s="3" t="s">
        <v>27</v>
      </c>
      <c r="C229" s="3">
        <v>23</v>
      </c>
      <c r="D229" s="5" t="s">
        <v>24</v>
      </c>
      <c r="E229">
        <v>116</v>
      </c>
      <c r="F229">
        <v>1.85</v>
      </c>
      <c r="P229" s="16">
        <v>226</v>
      </c>
    </row>
    <row r="230" spans="1:16">
      <c r="A230" s="2">
        <v>41036</v>
      </c>
      <c r="B230" s="3" t="s">
        <v>27</v>
      </c>
      <c r="C230" s="3">
        <v>23</v>
      </c>
      <c r="D230" s="5" t="s">
        <v>24</v>
      </c>
      <c r="E230">
        <v>184</v>
      </c>
      <c r="F230">
        <v>1.49</v>
      </c>
      <c r="G230">
        <v>9</v>
      </c>
      <c r="P230" s="16">
        <v>227</v>
      </c>
    </row>
    <row r="231" spans="1:16">
      <c r="A231" s="2">
        <v>41036</v>
      </c>
      <c r="B231" s="3" t="s">
        <v>27</v>
      </c>
      <c r="C231" s="3">
        <v>23</v>
      </c>
      <c r="D231" s="5" t="s">
        <v>24</v>
      </c>
      <c r="E231">
        <v>156</v>
      </c>
      <c r="F231">
        <v>1.87</v>
      </c>
      <c r="G231">
        <v>6</v>
      </c>
      <c r="P231" s="16">
        <v>228</v>
      </c>
    </row>
    <row r="232" spans="1:16">
      <c r="A232" s="2">
        <v>41036</v>
      </c>
      <c r="B232" s="3" t="s">
        <v>27</v>
      </c>
      <c r="C232" s="3">
        <v>23</v>
      </c>
      <c r="D232" s="5" t="s">
        <v>24</v>
      </c>
      <c r="E232">
        <v>141</v>
      </c>
      <c r="F232">
        <v>1.1200000000000001</v>
      </c>
      <c r="G232">
        <v>15</v>
      </c>
      <c r="P232" s="16">
        <v>229</v>
      </c>
    </row>
    <row r="233" spans="1:16">
      <c r="A233" s="2">
        <v>41036</v>
      </c>
      <c r="B233" s="3" t="s">
        <v>27</v>
      </c>
      <c r="C233" s="3">
        <v>23</v>
      </c>
      <c r="D233" s="5" t="s">
        <v>24</v>
      </c>
      <c r="E233">
        <v>176</v>
      </c>
      <c r="F233">
        <v>1.53</v>
      </c>
      <c r="P233" s="16">
        <v>230</v>
      </c>
    </row>
    <row r="234" spans="1:16">
      <c r="A234" s="2">
        <v>41036</v>
      </c>
      <c r="B234" s="3" t="s">
        <v>27</v>
      </c>
      <c r="C234" s="3">
        <v>23</v>
      </c>
      <c r="D234" s="5" t="s">
        <v>24</v>
      </c>
      <c r="E234">
        <v>213</v>
      </c>
      <c r="F234">
        <v>1.69</v>
      </c>
      <c r="G234">
        <v>2</v>
      </c>
      <c r="P234" s="16">
        <v>231</v>
      </c>
    </row>
    <row r="235" spans="1:16">
      <c r="A235" s="2">
        <v>41036</v>
      </c>
      <c r="B235" s="3" t="s">
        <v>27</v>
      </c>
      <c r="C235" s="3">
        <v>23</v>
      </c>
      <c r="D235" s="5" t="s">
        <v>26</v>
      </c>
      <c r="E235">
        <v>196</v>
      </c>
      <c r="F235">
        <v>1.51</v>
      </c>
      <c r="G235">
        <v>11</v>
      </c>
      <c r="P235" s="16">
        <v>232</v>
      </c>
    </row>
    <row r="236" spans="1:16">
      <c r="A236" s="2">
        <v>41036</v>
      </c>
      <c r="B236" s="3" t="s">
        <v>27</v>
      </c>
      <c r="C236" s="3">
        <v>23</v>
      </c>
      <c r="D236" s="5" t="s">
        <v>24</v>
      </c>
      <c r="E236">
        <v>120</v>
      </c>
      <c r="F236">
        <v>0.84</v>
      </c>
      <c r="P236" s="16">
        <v>233</v>
      </c>
    </row>
    <row r="237" spans="1:16">
      <c r="A237" s="2">
        <v>41036</v>
      </c>
      <c r="B237" s="3" t="s">
        <v>27</v>
      </c>
      <c r="C237" s="3">
        <v>23</v>
      </c>
      <c r="D237" s="5" t="s">
        <v>24</v>
      </c>
      <c r="E237">
        <v>138</v>
      </c>
      <c r="F237">
        <v>1.1399999999999999</v>
      </c>
      <c r="P237" s="16">
        <v>234</v>
      </c>
    </row>
    <row r="238" spans="1:16">
      <c r="A238" s="2">
        <v>41036</v>
      </c>
      <c r="B238" s="3" t="s">
        <v>27</v>
      </c>
      <c r="C238" s="3">
        <v>23</v>
      </c>
      <c r="D238" s="5" t="s">
        <v>24</v>
      </c>
      <c r="E238">
        <v>210</v>
      </c>
      <c r="F238">
        <v>1.54</v>
      </c>
      <c r="G238">
        <v>6</v>
      </c>
      <c r="P238" s="16">
        <v>235</v>
      </c>
    </row>
    <row r="239" spans="1:16">
      <c r="A239" s="2">
        <v>41036</v>
      </c>
      <c r="B239" s="3" t="s">
        <v>27</v>
      </c>
      <c r="C239" s="3">
        <v>23</v>
      </c>
      <c r="D239" s="5" t="s">
        <v>26</v>
      </c>
      <c r="E239">
        <v>153</v>
      </c>
      <c r="F239">
        <v>1.44</v>
      </c>
      <c r="G239">
        <v>13</v>
      </c>
      <c r="P239" s="16">
        <v>236</v>
      </c>
    </row>
    <row r="240" spans="1:16">
      <c r="A240" s="2">
        <v>41036</v>
      </c>
      <c r="B240" s="3" t="s">
        <v>27</v>
      </c>
      <c r="C240" s="3">
        <v>23</v>
      </c>
      <c r="D240" s="5" t="s">
        <v>15</v>
      </c>
      <c r="F240">
        <v>1.43</v>
      </c>
      <c r="J240">
        <f>55+69+97+112+134+141+160</f>
        <v>768</v>
      </c>
      <c r="K240">
        <v>7</v>
      </c>
      <c r="L240">
        <v>160</v>
      </c>
      <c r="P240" s="16">
        <v>237</v>
      </c>
    </row>
    <row r="241" spans="1:16">
      <c r="A241" s="2">
        <v>41036</v>
      </c>
      <c r="B241" s="3" t="s">
        <v>27</v>
      </c>
      <c r="C241" s="3">
        <v>23</v>
      </c>
      <c r="D241" s="5" t="s">
        <v>15</v>
      </c>
      <c r="F241">
        <v>1.83</v>
      </c>
      <c r="J241">
        <f>76+84+124+155+143+183+162</f>
        <v>927</v>
      </c>
      <c r="K241">
        <v>7</v>
      </c>
      <c r="L241">
        <v>183</v>
      </c>
      <c r="P241" s="16">
        <v>238</v>
      </c>
    </row>
    <row r="242" spans="1:16">
      <c r="A242" s="2">
        <v>41036</v>
      </c>
      <c r="B242" s="3" t="s">
        <v>27</v>
      </c>
      <c r="C242" s="3">
        <v>23</v>
      </c>
      <c r="D242" s="5" t="s">
        <v>15</v>
      </c>
      <c r="F242">
        <v>1.95</v>
      </c>
      <c r="J242">
        <f>73+98+115+141+157+132</f>
        <v>716</v>
      </c>
      <c r="K242">
        <v>6</v>
      </c>
      <c r="L242">
        <v>157</v>
      </c>
      <c r="P242" s="16">
        <v>239</v>
      </c>
    </row>
    <row r="243" spans="1:16">
      <c r="A243" s="2">
        <v>41036</v>
      </c>
      <c r="B243" s="3" t="s">
        <v>27</v>
      </c>
      <c r="C243" s="3">
        <v>19</v>
      </c>
      <c r="D243" s="5" t="s">
        <v>15</v>
      </c>
      <c r="F243">
        <v>3.34</v>
      </c>
      <c r="J243">
        <f>111+135+139+165+172</f>
        <v>722</v>
      </c>
      <c r="K243">
        <v>5</v>
      </c>
      <c r="L243">
        <v>172</v>
      </c>
      <c r="P243" s="16">
        <v>240</v>
      </c>
    </row>
    <row r="244" spans="1:16">
      <c r="A244" s="2">
        <v>41036</v>
      </c>
      <c r="B244" s="3" t="s">
        <v>27</v>
      </c>
      <c r="C244" s="3">
        <v>19</v>
      </c>
      <c r="D244" s="5" t="s">
        <v>15</v>
      </c>
      <c r="F244">
        <v>1.1399999999999999</v>
      </c>
      <c r="J244">
        <f>85+100+119+139+141</f>
        <v>584</v>
      </c>
      <c r="K244">
        <v>5</v>
      </c>
      <c r="L244">
        <v>141</v>
      </c>
      <c r="P244" s="16">
        <v>241</v>
      </c>
    </row>
    <row r="245" spans="1:16">
      <c r="A245" s="2">
        <v>41036</v>
      </c>
      <c r="B245" s="3" t="s">
        <v>27</v>
      </c>
      <c r="C245" s="3">
        <v>19</v>
      </c>
      <c r="D245" s="5" t="s">
        <v>15</v>
      </c>
      <c r="E245" s="14"/>
      <c r="F245">
        <v>1.1100000000000001</v>
      </c>
      <c r="J245">
        <f>91+106+116+129</f>
        <v>442</v>
      </c>
      <c r="K245">
        <v>4</v>
      </c>
      <c r="L245">
        <v>129</v>
      </c>
      <c r="P245" s="16">
        <v>242</v>
      </c>
    </row>
    <row r="246" spans="1:16">
      <c r="A246" s="2">
        <v>41036</v>
      </c>
      <c r="B246" s="3" t="s">
        <v>27</v>
      </c>
      <c r="C246" s="3">
        <v>19</v>
      </c>
      <c r="D246" s="5" t="s">
        <v>15</v>
      </c>
      <c r="F246">
        <v>1.61</v>
      </c>
      <c r="J246">
        <f>97+130+150+170+176</f>
        <v>723</v>
      </c>
      <c r="K246">
        <v>5</v>
      </c>
      <c r="L246">
        <v>176</v>
      </c>
      <c r="P246" s="16">
        <v>243</v>
      </c>
    </row>
    <row r="247" spans="1:16">
      <c r="A247" s="2">
        <v>41036</v>
      </c>
      <c r="B247" s="3" t="s">
        <v>27</v>
      </c>
      <c r="C247" s="3">
        <v>19</v>
      </c>
      <c r="D247" s="5" t="s">
        <v>15</v>
      </c>
      <c r="F247">
        <v>2</v>
      </c>
      <c r="J247">
        <f>106+130+149+164+175</f>
        <v>724</v>
      </c>
      <c r="K247">
        <v>5</v>
      </c>
      <c r="L247">
        <v>175</v>
      </c>
      <c r="P247" s="16">
        <v>244</v>
      </c>
    </row>
    <row r="248" spans="1:16">
      <c r="A248" s="2">
        <v>41036</v>
      </c>
      <c r="B248" s="3" t="s">
        <v>27</v>
      </c>
      <c r="C248" s="3">
        <v>19</v>
      </c>
      <c r="D248" s="5" t="s">
        <v>15</v>
      </c>
      <c r="F248">
        <v>1.73</v>
      </c>
      <c r="J248">
        <f>82+96+116+132+137</f>
        <v>563</v>
      </c>
      <c r="K248">
        <v>5</v>
      </c>
      <c r="L248">
        <v>137</v>
      </c>
      <c r="P248" s="16">
        <v>245</v>
      </c>
    </row>
    <row r="249" spans="1:16">
      <c r="A249" s="2">
        <v>41036</v>
      </c>
      <c r="B249" s="3" t="s">
        <v>27</v>
      </c>
      <c r="C249" s="3">
        <v>19</v>
      </c>
      <c r="D249" s="5" t="s">
        <v>15</v>
      </c>
      <c r="F249">
        <v>1.47</v>
      </c>
      <c r="J249">
        <f>66+86+107+120+137+142</f>
        <v>658</v>
      </c>
      <c r="K249">
        <v>6</v>
      </c>
      <c r="L249">
        <v>142</v>
      </c>
      <c r="P249" s="16">
        <v>246</v>
      </c>
    </row>
    <row r="250" spans="1:16">
      <c r="A250" s="2">
        <v>41036</v>
      </c>
      <c r="B250" s="3" t="s">
        <v>27</v>
      </c>
      <c r="C250" s="3">
        <v>19</v>
      </c>
      <c r="D250" s="5" t="s">
        <v>15</v>
      </c>
      <c r="F250">
        <v>0.65</v>
      </c>
      <c r="J250">
        <f>74+72+89</f>
        <v>235</v>
      </c>
      <c r="K250">
        <v>3</v>
      </c>
      <c r="L250">
        <v>89</v>
      </c>
      <c r="P250" s="16">
        <v>247</v>
      </c>
    </row>
    <row r="251" spans="1:16">
      <c r="A251" s="2">
        <v>41036</v>
      </c>
      <c r="B251" s="3" t="s">
        <v>27</v>
      </c>
      <c r="C251" s="3">
        <v>19</v>
      </c>
      <c r="D251" s="5" t="s">
        <v>15</v>
      </c>
      <c r="F251">
        <v>2.2000000000000002</v>
      </c>
      <c r="J251">
        <f>105+134+159+162+148</f>
        <v>708</v>
      </c>
      <c r="K251">
        <v>5</v>
      </c>
      <c r="L251">
        <v>162</v>
      </c>
      <c r="P251" s="16">
        <v>248</v>
      </c>
    </row>
    <row r="252" spans="1:16">
      <c r="A252" s="2">
        <v>41036</v>
      </c>
      <c r="B252" s="3" t="s">
        <v>27</v>
      </c>
      <c r="C252" s="3">
        <v>19</v>
      </c>
      <c r="D252" s="5" t="s">
        <v>15</v>
      </c>
      <c r="F252">
        <v>1.8</v>
      </c>
      <c r="J252">
        <f>90+123+131+151+157</f>
        <v>652</v>
      </c>
      <c r="K252">
        <v>5</v>
      </c>
      <c r="L252">
        <v>157</v>
      </c>
      <c r="P252" s="16">
        <v>249</v>
      </c>
    </row>
    <row r="253" spans="1:16">
      <c r="A253" s="2">
        <v>41036</v>
      </c>
      <c r="B253" s="3" t="s">
        <v>27</v>
      </c>
      <c r="C253" s="3">
        <v>19</v>
      </c>
      <c r="D253" s="5" t="s">
        <v>15</v>
      </c>
      <c r="F253">
        <v>2.46</v>
      </c>
      <c r="J253">
        <f>91+88+121+124+150+153+177+174</f>
        <v>1078</v>
      </c>
      <c r="K253">
        <v>8</v>
      </c>
      <c r="L253">
        <v>177</v>
      </c>
      <c r="P253" s="16">
        <v>250</v>
      </c>
    </row>
    <row r="254" spans="1:16">
      <c r="A254" s="2">
        <v>41036</v>
      </c>
      <c r="B254" s="3" t="s">
        <v>27</v>
      </c>
      <c r="C254" s="3">
        <v>19</v>
      </c>
      <c r="D254" s="5" t="s">
        <v>15</v>
      </c>
      <c r="F254">
        <v>2.08</v>
      </c>
      <c r="J254">
        <f>97+138+143+178+172+198</f>
        <v>926</v>
      </c>
      <c r="K254">
        <v>6</v>
      </c>
      <c r="L254">
        <v>198</v>
      </c>
      <c r="P254" s="16">
        <v>251</v>
      </c>
    </row>
    <row r="255" spans="1:16">
      <c r="A255" s="2">
        <v>41036</v>
      </c>
      <c r="B255" s="3" t="s">
        <v>27</v>
      </c>
      <c r="C255" s="3">
        <v>19</v>
      </c>
      <c r="D255" s="5" t="s">
        <v>15</v>
      </c>
      <c r="F255">
        <v>3.01</v>
      </c>
      <c r="J255">
        <f>138+159+157+182+184</f>
        <v>820</v>
      </c>
      <c r="K255">
        <v>5</v>
      </c>
      <c r="L255">
        <v>184</v>
      </c>
      <c r="P255" s="16">
        <v>252</v>
      </c>
    </row>
    <row r="256" spans="1:16">
      <c r="A256" s="2">
        <v>41036</v>
      </c>
      <c r="B256" s="3" t="s">
        <v>27</v>
      </c>
      <c r="C256" s="3">
        <v>19</v>
      </c>
      <c r="D256" s="5" t="s">
        <v>15</v>
      </c>
      <c r="F256">
        <v>3.37</v>
      </c>
      <c r="J256">
        <f>122+121+121+146+156+173</f>
        <v>839</v>
      </c>
      <c r="K256">
        <v>6</v>
      </c>
      <c r="L256">
        <v>173</v>
      </c>
      <c r="P256" s="16">
        <v>253</v>
      </c>
    </row>
    <row r="257" spans="1:16">
      <c r="A257" s="2">
        <v>41036</v>
      </c>
      <c r="B257" s="3" t="s">
        <v>27</v>
      </c>
      <c r="C257" s="3">
        <v>10</v>
      </c>
      <c r="D257" s="5" t="s">
        <v>18</v>
      </c>
      <c r="E257">
        <v>41</v>
      </c>
      <c r="F257">
        <v>1.45</v>
      </c>
      <c r="P257" s="16">
        <v>254</v>
      </c>
    </row>
    <row r="258" spans="1:16">
      <c r="A258" s="2">
        <v>41036</v>
      </c>
      <c r="B258" s="3" t="s">
        <v>27</v>
      </c>
      <c r="C258" s="3">
        <v>10</v>
      </c>
      <c r="D258" s="5" t="s">
        <v>18</v>
      </c>
      <c r="E258">
        <v>181</v>
      </c>
      <c r="F258">
        <v>1.7</v>
      </c>
      <c r="P258" s="16">
        <v>255</v>
      </c>
    </row>
    <row r="259" spans="1:16">
      <c r="A259" s="2">
        <v>41036</v>
      </c>
      <c r="B259" s="3" t="s">
        <v>27</v>
      </c>
      <c r="C259" s="3">
        <v>10</v>
      </c>
      <c r="D259" s="5" t="s">
        <v>15</v>
      </c>
      <c r="F259">
        <v>1.2</v>
      </c>
      <c r="J259">
        <f>72+80+106+123+129</f>
        <v>510</v>
      </c>
      <c r="K259">
        <v>5</v>
      </c>
      <c r="L259">
        <v>129</v>
      </c>
      <c r="P259" s="16">
        <v>256</v>
      </c>
    </row>
    <row r="260" spans="1:16">
      <c r="A260" s="2">
        <v>41036</v>
      </c>
      <c r="B260" s="3" t="s">
        <v>27</v>
      </c>
      <c r="C260" s="3">
        <v>10</v>
      </c>
      <c r="D260" s="5" t="s">
        <v>18</v>
      </c>
      <c r="E260">
        <v>72</v>
      </c>
      <c r="F260">
        <v>0.55000000000000004</v>
      </c>
      <c r="P260" s="16">
        <v>257</v>
      </c>
    </row>
    <row r="261" spans="1:16">
      <c r="A261" s="2">
        <v>41036</v>
      </c>
      <c r="B261" s="3" t="s">
        <v>27</v>
      </c>
      <c r="C261" s="3">
        <v>10</v>
      </c>
      <c r="D261" s="5" t="s">
        <v>18</v>
      </c>
      <c r="E261">
        <v>162</v>
      </c>
      <c r="F261">
        <v>1.85</v>
      </c>
      <c r="P261" s="16">
        <v>258</v>
      </c>
    </row>
    <row r="262" spans="1:16">
      <c r="A262" s="2">
        <v>41036</v>
      </c>
      <c r="B262" s="3" t="s">
        <v>27</v>
      </c>
      <c r="C262" s="3">
        <v>10</v>
      </c>
      <c r="D262" s="5" t="s">
        <v>18</v>
      </c>
      <c r="E262">
        <v>277</v>
      </c>
      <c r="F262">
        <v>1.96</v>
      </c>
      <c r="P262" s="16">
        <v>259</v>
      </c>
    </row>
    <row r="263" spans="1:16">
      <c r="A263" s="2">
        <v>41036</v>
      </c>
      <c r="B263" s="3" t="s">
        <v>27</v>
      </c>
      <c r="C263" s="3">
        <v>10</v>
      </c>
      <c r="D263" s="5" t="s">
        <v>18</v>
      </c>
      <c r="E263" s="14">
        <v>186</v>
      </c>
      <c r="F263">
        <v>1.01</v>
      </c>
      <c r="G263">
        <v>8</v>
      </c>
      <c r="P263" s="16">
        <v>260</v>
      </c>
    </row>
    <row r="264" spans="1:16">
      <c r="A264" s="2">
        <v>41036</v>
      </c>
      <c r="B264" s="3" t="s">
        <v>27</v>
      </c>
      <c r="C264" s="3">
        <v>10</v>
      </c>
      <c r="D264" s="5" t="s">
        <v>18</v>
      </c>
      <c r="E264">
        <v>148</v>
      </c>
      <c r="F264">
        <v>0.9</v>
      </c>
      <c r="P264" s="16">
        <v>261</v>
      </c>
    </row>
    <row r="265" spans="1:16">
      <c r="A265" s="2">
        <v>41036</v>
      </c>
      <c r="B265" s="3" t="s">
        <v>27</v>
      </c>
      <c r="C265" s="3">
        <v>10</v>
      </c>
      <c r="D265" s="5" t="s">
        <v>18</v>
      </c>
      <c r="E265">
        <v>228</v>
      </c>
      <c r="F265">
        <v>1.46</v>
      </c>
      <c r="P265" s="16">
        <v>262</v>
      </c>
    </row>
    <row r="266" spans="1:16">
      <c r="A266" s="2">
        <v>41036</v>
      </c>
      <c r="B266" s="3" t="s">
        <v>27</v>
      </c>
      <c r="C266" s="3">
        <v>10</v>
      </c>
      <c r="D266" s="5" t="s">
        <v>18</v>
      </c>
      <c r="E266">
        <v>133</v>
      </c>
      <c r="F266">
        <v>1.31</v>
      </c>
      <c r="P266" s="16">
        <v>263</v>
      </c>
    </row>
    <row r="267" spans="1:16">
      <c r="A267" s="2">
        <v>41036</v>
      </c>
      <c r="B267" s="3" t="s">
        <v>27</v>
      </c>
      <c r="C267" s="3">
        <v>10</v>
      </c>
      <c r="D267" s="5" t="s">
        <v>18</v>
      </c>
      <c r="E267">
        <v>241</v>
      </c>
      <c r="F267">
        <v>2.2400000000000002</v>
      </c>
      <c r="P267" s="16">
        <v>264</v>
      </c>
    </row>
    <row r="268" spans="1:16">
      <c r="A268" s="2">
        <v>41036</v>
      </c>
      <c r="B268" s="3" t="s">
        <v>27</v>
      </c>
      <c r="C268" s="3">
        <v>10</v>
      </c>
      <c r="D268" s="5" t="s">
        <v>18</v>
      </c>
      <c r="E268">
        <v>178</v>
      </c>
      <c r="F268">
        <v>1.63</v>
      </c>
      <c r="P268" s="16">
        <v>265</v>
      </c>
    </row>
    <row r="269" spans="1:16">
      <c r="A269" s="2">
        <v>41036</v>
      </c>
      <c r="B269" s="3" t="s">
        <v>27</v>
      </c>
      <c r="C269" s="3">
        <v>10</v>
      </c>
      <c r="D269" s="5" t="s">
        <v>18</v>
      </c>
      <c r="E269">
        <v>205</v>
      </c>
      <c r="F269">
        <v>1.34</v>
      </c>
      <c r="P269" s="16">
        <v>266</v>
      </c>
    </row>
    <row r="270" spans="1:16">
      <c r="A270" s="2">
        <v>41036</v>
      </c>
      <c r="B270" s="3" t="s">
        <v>27</v>
      </c>
      <c r="C270" s="3">
        <v>10</v>
      </c>
      <c r="D270" s="5" t="s">
        <v>18</v>
      </c>
      <c r="E270">
        <v>157</v>
      </c>
      <c r="F270">
        <v>1.73</v>
      </c>
      <c r="P270" s="16">
        <v>267</v>
      </c>
    </row>
    <row r="271" spans="1:16">
      <c r="A271" s="2">
        <v>41036</v>
      </c>
      <c r="B271" s="3" t="s">
        <v>27</v>
      </c>
      <c r="C271" s="3">
        <v>10</v>
      </c>
      <c r="D271" s="5" t="s">
        <v>18</v>
      </c>
      <c r="E271">
        <v>209</v>
      </c>
      <c r="F271">
        <v>1.84</v>
      </c>
      <c r="P271" s="16">
        <v>268</v>
      </c>
    </row>
    <row r="272" spans="1:16">
      <c r="A272" s="2">
        <v>41036</v>
      </c>
      <c r="B272" s="3" t="s">
        <v>27</v>
      </c>
      <c r="C272" s="3">
        <v>10</v>
      </c>
      <c r="D272" s="5" t="s">
        <v>18</v>
      </c>
      <c r="E272">
        <v>138</v>
      </c>
      <c r="F272">
        <v>0.88</v>
      </c>
      <c r="P272" s="16">
        <v>269</v>
      </c>
    </row>
    <row r="273" spans="1:16">
      <c r="A273" s="2">
        <v>41036</v>
      </c>
      <c r="B273" s="3" t="s">
        <v>27</v>
      </c>
      <c r="C273" s="3">
        <v>10</v>
      </c>
      <c r="D273" s="5" t="s">
        <v>18</v>
      </c>
      <c r="E273">
        <v>210</v>
      </c>
      <c r="F273">
        <v>1.04</v>
      </c>
      <c r="G273">
        <v>5</v>
      </c>
      <c r="P273" s="16">
        <v>270</v>
      </c>
    </row>
    <row r="274" spans="1:16">
      <c r="A274" s="2">
        <v>41036</v>
      </c>
      <c r="B274" s="3" t="s">
        <v>27</v>
      </c>
      <c r="C274" s="3">
        <v>10</v>
      </c>
      <c r="D274" s="5" t="s">
        <v>18</v>
      </c>
      <c r="E274">
        <v>197</v>
      </c>
      <c r="F274">
        <v>1.65</v>
      </c>
      <c r="P274" s="16">
        <v>271</v>
      </c>
    </row>
    <row r="275" spans="1:16">
      <c r="A275" s="2">
        <v>41036</v>
      </c>
      <c r="B275" s="3" t="s">
        <v>27</v>
      </c>
      <c r="C275" s="3">
        <v>10</v>
      </c>
      <c r="D275" s="5" t="s">
        <v>19</v>
      </c>
      <c r="F275">
        <v>1.0900000000000001</v>
      </c>
      <c r="J275">
        <f>101+117+129+160</f>
        <v>507</v>
      </c>
      <c r="K275">
        <v>4</v>
      </c>
      <c r="L275">
        <v>160</v>
      </c>
      <c r="P275" s="16">
        <v>272</v>
      </c>
    </row>
    <row r="276" spans="1:16">
      <c r="A276" s="2">
        <v>41036</v>
      </c>
      <c r="B276" s="3" t="s">
        <v>27</v>
      </c>
      <c r="C276" s="3">
        <v>10</v>
      </c>
      <c r="D276" s="5" t="s">
        <v>19</v>
      </c>
      <c r="F276">
        <v>2.69</v>
      </c>
      <c r="J276">
        <f>99+122+135+152+164+172+189+189</f>
        <v>1222</v>
      </c>
      <c r="K276">
        <v>8</v>
      </c>
      <c r="L276">
        <v>189</v>
      </c>
      <c r="P276" s="16">
        <v>273</v>
      </c>
    </row>
    <row r="277" spans="1:16">
      <c r="A277" s="2">
        <v>41036</v>
      </c>
      <c r="B277" s="3" t="s">
        <v>27</v>
      </c>
      <c r="C277" s="3">
        <v>10</v>
      </c>
      <c r="D277" s="5" t="s">
        <v>18</v>
      </c>
      <c r="E277">
        <v>216</v>
      </c>
      <c r="F277">
        <v>1.7</v>
      </c>
      <c r="P277" s="16">
        <v>274</v>
      </c>
    </row>
    <row r="278" spans="1:16">
      <c r="A278" s="2">
        <v>41036</v>
      </c>
      <c r="B278" s="3" t="s">
        <v>27</v>
      </c>
      <c r="C278" s="3">
        <v>10</v>
      </c>
      <c r="D278" s="5" t="s">
        <v>18</v>
      </c>
      <c r="E278">
        <v>163</v>
      </c>
      <c r="F278">
        <v>0.98</v>
      </c>
      <c r="G278">
        <v>7</v>
      </c>
      <c r="P278" s="16">
        <v>275</v>
      </c>
    </row>
    <row r="279" spans="1:16">
      <c r="A279" s="2">
        <v>41036</v>
      </c>
      <c r="B279" s="3" t="s">
        <v>27</v>
      </c>
      <c r="C279" s="3">
        <v>10</v>
      </c>
      <c r="D279" s="5" t="s">
        <v>18</v>
      </c>
      <c r="E279">
        <v>210</v>
      </c>
      <c r="F279">
        <v>2.04</v>
      </c>
      <c r="G279">
        <v>3</v>
      </c>
      <c r="P279" s="16">
        <v>276</v>
      </c>
    </row>
    <row r="280" spans="1:16">
      <c r="A280" s="2">
        <v>41036</v>
      </c>
      <c r="B280" s="3" t="s">
        <v>27</v>
      </c>
      <c r="C280" s="3">
        <v>10</v>
      </c>
      <c r="D280" s="5" t="s">
        <v>18</v>
      </c>
      <c r="E280">
        <v>171</v>
      </c>
      <c r="F280">
        <v>0.82</v>
      </c>
      <c r="G280">
        <v>15</v>
      </c>
      <c r="P280" s="16">
        <v>277</v>
      </c>
    </row>
    <row r="281" spans="1:16">
      <c r="A281" s="2">
        <v>41036</v>
      </c>
      <c r="B281" s="3" t="s">
        <v>27</v>
      </c>
      <c r="C281" s="3">
        <v>10</v>
      </c>
      <c r="D281" s="5" t="s">
        <v>18</v>
      </c>
      <c r="E281">
        <v>194</v>
      </c>
      <c r="F281">
        <v>1.52</v>
      </c>
      <c r="G281">
        <v>16</v>
      </c>
      <c r="P281" s="16">
        <v>278</v>
      </c>
    </row>
    <row r="282" spans="1:16">
      <c r="A282" s="2">
        <v>41036</v>
      </c>
      <c r="B282" s="3" t="s">
        <v>27</v>
      </c>
      <c r="C282" s="3">
        <v>10</v>
      </c>
      <c r="D282" s="5" t="s">
        <v>18</v>
      </c>
      <c r="E282">
        <v>164</v>
      </c>
      <c r="F282">
        <v>1.2</v>
      </c>
      <c r="P282" s="16">
        <v>279</v>
      </c>
    </row>
    <row r="283" spans="1:16">
      <c r="A283" s="2">
        <v>41036</v>
      </c>
      <c r="B283" s="3" t="s">
        <v>27</v>
      </c>
      <c r="C283" s="3">
        <v>10</v>
      </c>
      <c r="D283" s="5" t="s">
        <v>18</v>
      </c>
      <c r="E283">
        <v>240</v>
      </c>
      <c r="F283">
        <v>1.57</v>
      </c>
      <c r="P283" s="16">
        <v>280</v>
      </c>
    </row>
    <row r="284" spans="1:16">
      <c r="A284" s="2">
        <v>41036</v>
      </c>
      <c r="B284" s="3" t="s">
        <v>27</v>
      </c>
      <c r="C284" s="3">
        <v>10</v>
      </c>
      <c r="D284" s="5" t="s">
        <v>18</v>
      </c>
      <c r="E284">
        <v>293</v>
      </c>
      <c r="F284">
        <v>1.85</v>
      </c>
      <c r="G284">
        <v>8</v>
      </c>
      <c r="P284" s="16">
        <v>281</v>
      </c>
    </row>
    <row r="285" spans="1:16">
      <c r="A285" s="2">
        <v>41036</v>
      </c>
      <c r="B285" s="3" t="s">
        <v>27</v>
      </c>
      <c r="C285" s="3">
        <v>10</v>
      </c>
      <c r="D285" s="5" t="s">
        <v>18</v>
      </c>
      <c r="E285">
        <v>210</v>
      </c>
      <c r="F285">
        <v>1.84</v>
      </c>
      <c r="P285" s="16">
        <v>282</v>
      </c>
    </row>
    <row r="286" spans="1:16">
      <c r="A286" s="2">
        <v>41036</v>
      </c>
      <c r="B286" s="3" t="s">
        <v>27</v>
      </c>
      <c r="C286" s="3">
        <v>10</v>
      </c>
      <c r="D286" s="5" t="s">
        <v>18</v>
      </c>
      <c r="E286">
        <v>280</v>
      </c>
      <c r="F286">
        <v>3.69</v>
      </c>
      <c r="P286" s="16">
        <v>283</v>
      </c>
    </row>
    <row r="287" spans="1:16">
      <c r="A287" s="2">
        <v>41036</v>
      </c>
      <c r="B287" s="3" t="s">
        <v>27</v>
      </c>
      <c r="C287" s="3">
        <v>10</v>
      </c>
      <c r="D287" s="5" t="s">
        <v>18</v>
      </c>
      <c r="E287">
        <v>307</v>
      </c>
      <c r="F287">
        <v>2.61</v>
      </c>
      <c r="P287" s="16">
        <v>284</v>
      </c>
    </row>
    <row r="288" spans="1:16">
      <c r="A288" s="2">
        <v>41036</v>
      </c>
      <c r="B288" s="3" t="s">
        <v>27</v>
      </c>
      <c r="C288" s="3">
        <v>10</v>
      </c>
      <c r="D288" s="5" t="s">
        <v>18</v>
      </c>
      <c r="E288">
        <v>167</v>
      </c>
      <c r="F288">
        <v>1.65</v>
      </c>
      <c r="P288" s="16">
        <v>285</v>
      </c>
    </row>
    <row r="289" spans="1:16">
      <c r="A289" s="2">
        <v>41036</v>
      </c>
      <c r="B289" s="3" t="s">
        <v>27</v>
      </c>
      <c r="C289" s="3">
        <v>10</v>
      </c>
      <c r="D289" s="5" t="s">
        <v>19</v>
      </c>
      <c r="F289">
        <v>1.01</v>
      </c>
      <c r="J289">
        <f>104+135+161+171+210+211</f>
        <v>992</v>
      </c>
      <c r="K289">
        <v>6</v>
      </c>
      <c r="L289">
        <v>211</v>
      </c>
      <c r="P289" s="16">
        <v>286</v>
      </c>
    </row>
    <row r="290" spans="1:16">
      <c r="A290" s="2">
        <v>41036</v>
      </c>
      <c r="B290" s="3" t="s">
        <v>27</v>
      </c>
      <c r="C290" s="3">
        <v>10</v>
      </c>
      <c r="D290" s="5" t="s">
        <v>18</v>
      </c>
      <c r="E290">
        <v>199</v>
      </c>
      <c r="F290">
        <v>1.32</v>
      </c>
      <c r="G290">
        <v>6</v>
      </c>
      <c r="P290" s="16">
        <v>287</v>
      </c>
    </row>
    <row r="291" spans="1:16">
      <c r="A291" s="2">
        <v>41036</v>
      </c>
      <c r="B291" s="3" t="s">
        <v>27</v>
      </c>
      <c r="C291" s="3">
        <v>10</v>
      </c>
      <c r="D291" s="5" t="s">
        <v>18</v>
      </c>
      <c r="E291">
        <v>126</v>
      </c>
      <c r="F291">
        <v>0.99</v>
      </c>
      <c r="G291">
        <v>4</v>
      </c>
      <c r="P291" s="16">
        <v>288</v>
      </c>
    </row>
    <row r="292" spans="1:16">
      <c r="A292" s="2">
        <v>41036</v>
      </c>
      <c r="B292" s="3" t="s">
        <v>27</v>
      </c>
      <c r="C292" s="3">
        <v>10</v>
      </c>
      <c r="D292" s="5" t="s">
        <v>18</v>
      </c>
      <c r="E292">
        <v>213</v>
      </c>
      <c r="F292">
        <v>1.75</v>
      </c>
      <c r="P292" s="16">
        <v>289</v>
      </c>
    </row>
    <row r="293" spans="1:16">
      <c r="A293" s="2">
        <v>41036</v>
      </c>
      <c r="B293" s="3" t="s">
        <v>27</v>
      </c>
      <c r="C293" s="3">
        <v>2</v>
      </c>
      <c r="D293" s="5" t="s">
        <v>18</v>
      </c>
      <c r="E293">
        <v>71</v>
      </c>
      <c r="F293">
        <v>0.54</v>
      </c>
      <c r="P293" s="16">
        <v>290</v>
      </c>
    </row>
    <row r="294" spans="1:16">
      <c r="A294" s="2">
        <v>41036</v>
      </c>
      <c r="B294" s="3" t="s">
        <v>27</v>
      </c>
      <c r="C294" s="3">
        <v>2</v>
      </c>
      <c r="D294" s="5" t="s">
        <v>18</v>
      </c>
      <c r="E294">
        <v>193</v>
      </c>
      <c r="F294">
        <v>0.4</v>
      </c>
      <c r="P294" s="16">
        <v>291</v>
      </c>
    </row>
    <row r="295" spans="1:16">
      <c r="A295" s="2">
        <v>41036</v>
      </c>
      <c r="B295" s="3" t="s">
        <v>27</v>
      </c>
      <c r="C295" s="3">
        <v>2</v>
      </c>
      <c r="D295" s="5" t="s">
        <v>18</v>
      </c>
      <c r="E295">
        <v>267</v>
      </c>
      <c r="F295">
        <v>0.8</v>
      </c>
      <c r="G295">
        <v>3</v>
      </c>
      <c r="P295" s="16">
        <v>292</v>
      </c>
    </row>
    <row r="296" spans="1:16">
      <c r="A296" s="2">
        <v>41036</v>
      </c>
      <c r="B296" s="3" t="s">
        <v>27</v>
      </c>
      <c r="C296" s="3">
        <v>2</v>
      </c>
      <c r="D296" s="5" t="s">
        <v>18</v>
      </c>
      <c r="E296">
        <v>260</v>
      </c>
      <c r="F296">
        <v>1</v>
      </c>
      <c r="G296">
        <v>1</v>
      </c>
      <c r="P296" s="16">
        <v>293</v>
      </c>
    </row>
    <row r="297" spans="1:16">
      <c r="A297" s="2">
        <v>41036</v>
      </c>
      <c r="B297" s="3" t="s">
        <v>27</v>
      </c>
      <c r="C297" s="3">
        <v>2</v>
      </c>
      <c r="D297" s="5" t="s">
        <v>18</v>
      </c>
      <c r="E297">
        <v>230</v>
      </c>
      <c r="F297">
        <v>0.75</v>
      </c>
      <c r="P297" s="16">
        <v>294</v>
      </c>
    </row>
    <row r="298" spans="1:16">
      <c r="A298" s="2">
        <v>41036</v>
      </c>
      <c r="B298" s="3" t="s">
        <v>27</v>
      </c>
      <c r="C298" s="3">
        <v>2</v>
      </c>
      <c r="D298" s="5" t="s">
        <v>18</v>
      </c>
      <c r="E298">
        <v>210</v>
      </c>
      <c r="F298">
        <v>1.1000000000000001</v>
      </c>
      <c r="P298" s="16">
        <v>295</v>
      </c>
    </row>
    <row r="299" spans="1:16">
      <c r="A299" s="2">
        <v>41036</v>
      </c>
      <c r="B299" s="3" t="s">
        <v>27</v>
      </c>
      <c r="C299" s="3">
        <v>2</v>
      </c>
      <c r="D299" s="5" t="s">
        <v>18</v>
      </c>
      <c r="E299">
        <v>166</v>
      </c>
      <c r="F299" s="7">
        <v>1.2</v>
      </c>
      <c r="P299" s="16">
        <v>296</v>
      </c>
    </row>
    <row r="300" spans="1:16">
      <c r="A300" s="2">
        <v>41036</v>
      </c>
      <c r="B300" s="3" t="s">
        <v>27</v>
      </c>
      <c r="C300" s="3">
        <v>2</v>
      </c>
      <c r="D300" s="5" t="s">
        <v>18</v>
      </c>
      <c r="E300">
        <v>230</v>
      </c>
      <c r="F300">
        <v>1.5</v>
      </c>
      <c r="P300" s="16">
        <v>297</v>
      </c>
    </row>
    <row r="301" spans="1:16">
      <c r="A301" s="2">
        <v>41036</v>
      </c>
      <c r="B301" s="3" t="s">
        <v>27</v>
      </c>
      <c r="C301" s="3">
        <v>2</v>
      </c>
      <c r="D301" s="5" t="s">
        <v>18</v>
      </c>
      <c r="E301">
        <v>190</v>
      </c>
      <c r="F301">
        <v>0.4</v>
      </c>
      <c r="P301" s="16">
        <v>298</v>
      </c>
    </row>
    <row r="302" spans="1:16">
      <c r="A302" s="2">
        <v>41036</v>
      </c>
      <c r="B302" s="3" t="s">
        <v>27</v>
      </c>
      <c r="C302" s="3">
        <v>2</v>
      </c>
      <c r="D302" s="5" t="s">
        <v>18</v>
      </c>
      <c r="E302">
        <v>84</v>
      </c>
      <c r="F302">
        <v>0.7</v>
      </c>
      <c r="P302" s="16">
        <v>299</v>
      </c>
    </row>
    <row r="303" spans="1:16">
      <c r="A303" s="2">
        <v>41036</v>
      </c>
      <c r="B303" s="3" t="s">
        <v>27</v>
      </c>
      <c r="C303" s="3">
        <v>2</v>
      </c>
      <c r="D303" s="5" t="s">
        <v>18</v>
      </c>
      <c r="E303">
        <v>264</v>
      </c>
      <c r="F303">
        <v>1.8</v>
      </c>
      <c r="P303" s="16">
        <v>300</v>
      </c>
    </row>
    <row r="304" spans="1:16">
      <c r="A304" s="2">
        <v>41036</v>
      </c>
      <c r="B304" s="3" t="s">
        <v>27</v>
      </c>
      <c r="C304" s="3">
        <v>2</v>
      </c>
      <c r="D304" s="5" t="s">
        <v>18</v>
      </c>
      <c r="E304">
        <v>207</v>
      </c>
      <c r="F304">
        <v>1.77</v>
      </c>
      <c r="P304" s="16">
        <v>301</v>
      </c>
    </row>
    <row r="305" spans="1:16">
      <c r="A305" s="2">
        <v>41036</v>
      </c>
      <c r="B305" s="3" t="s">
        <v>27</v>
      </c>
      <c r="C305" s="3">
        <v>2</v>
      </c>
      <c r="D305" s="5" t="s">
        <v>18</v>
      </c>
      <c r="E305">
        <v>290</v>
      </c>
      <c r="F305">
        <v>2.92</v>
      </c>
      <c r="P305" s="16">
        <v>302</v>
      </c>
    </row>
    <row r="306" spans="1:16">
      <c r="A306" s="2">
        <v>41036</v>
      </c>
      <c r="B306" s="3" t="s">
        <v>27</v>
      </c>
      <c r="C306" s="3">
        <v>2</v>
      </c>
      <c r="D306" s="5" t="s">
        <v>18</v>
      </c>
      <c r="E306">
        <v>320</v>
      </c>
      <c r="F306">
        <v>1.1000000000000001</v>
      </c>
      <c r="P306" s="16">
        <v>303</v>
      </c>
    </row>
    <row r="307" spans="1:16">
      <c r="A307" s="2">
        <v>41036</v>
      </c>
      <c r="B307" s="3" t="s">
        <v>27</v>
      </c>
      <c r="C307" s="3">
        <v>2</v>
      </c>
      <c r="D307" s="5" t="s">
        <v>18</v>
      </c>
      <c r="E307">
        <v>299</v>
      </c>
      <c r="F307">
        <v>1.08</v>
      </c>
      <c r="P307" s="16">
        <v>304</v>
      </c>
    </row>
    <row r="308" spans="1:16">
      <c r="A308" s="2">
        <v>41036</v>
      </c>
      <c r="B308" s="3" t="s">
        <v>27</v>
      </c>
      <c r="C308" s="3">
        <v>2</v>
      </c>
      <c r="D308" s="5" t="s">
        <v>18</v>
      </c>
      <c r="E308">
        <v>193</v>
      </c>
      <c r="F308">
        <v>1</v>
      </c>
      <c r="P308" s="16">
        <v>305</v>
      </c>
    </row>
    <row r="309" spans="1:16">
      <c r="A309" s="2">
        <v>41036</v>
      </c>
      <c r="B309" s="3" t="s">
        <v>27</v>
      </c>
      <c r="C309" s="3">
        <v>2</v>
      </c>
      <c r="D309" s="5" t="s">
        <v>18</v>
      </c>
      <c r="E309">
        <v>181</v>
      </c>
      <c r="F309">
        <v>1.05</v>
      </c>
      <c r="P309" s="16">
        <v>306</v>
      </c>
    </row>
    <row r="310" spans="1:16">
      <c r="A310" s="2">
        <v>41036</v>
      </c>
      <c r="B310" s="3" t="s">
        <v>27</v>
      </c>
      <c r="C310" s="3">
        <v>2</v>
      </c>
      <c r="D310" s="5" t="s">
        <v>18</v>
      </c>
      <c r="E310">
        <v>236</v>
      </c>
      <c r="F310">
        <v>1.73</v>
      </c>
      <c r="P310" s="16">
        <v>307</v>
      </c>
    </row>
    <row r="311" spans="1:16">
      <c r="A311" s="2">
        <v>41036</v>
      </c>
      <c r="B311" s="3" t="s">
        <v>27</v>
      </c>
      <c r="C311" s="3">
        <v>2</v>
      </c>
      <c r="D311" s="5" t="s">
        <v>18</v>
      </c>
      <c r="E311">
        <v>339</v>
      </c>
      <c r="F311">
        <v>1.27</v>
      </c>
      <c r="P311" s="16">
        <v>308</v>
      </c>
    </row>
    <row r="312" spans="1:16">
      <c r="A312" s="2">
        <v>41036</v>
      </c>
      <c r="B312" s="3" t="s">
        <v>27</v>
      </c>
      <c r="C312" s="3">
        <v>2</v>
      </c>
      <c r="D312" s="5" t="s">
        <v>18</v>
      </c>
      <c r="E312">
        <v>361</v>
      </c>
      <c r="F312">
        <v>1.43</v>
      </c>
      <c r="P312" s="16">
        <v>309</v>
      </c>
    </row>
    <row r="313" spans="1:16">
      <c r="A313" s="2">
        <v>41036</v>
      </c>
      <c r="B313" s="3" t="s">
        <v>27</v>
      </c>
      <c r="C313" s="3">
        <v>2</v>
      </c>
      <c r="D313" s="5" t="s">
        <v>18</v>
      </c>
      <c r="E313">
        <v>200</v>
      </c>
      <c r="F313">
        <v>1.1000000000000001</v>
      </c>
      <c r="P313" s="16">
        <v>310</v>
      </c>
    </row>
    <row r="314" spans="1:16">
      <c r="A314" s="2">
        <v>41036</v>
      </c>
      <c r="B314" s="3" t="s">
        <v>27</v>
      </c>
      <c r="C314" s="3">
        <v>2</v>
      </c>
      <c r="D314" s="5" t="s">
        <v>18</v>
      </c>
      <c r="E314">
        <v>280</v>
      </c>
      <c r="F314">
        <v>1.9</v>
      </c>
      <c r="P314" s="16">
        <v>311</v>
      </c>
    </row>
    <row r="315" spans="1:16">
      <c r="A315" s="2">
        <v>41036</v>
      </c>
      <c r="B315" s="3" t="s">
        <v>27</v>
      </c>
      <c r="C315" s="3">
        <v>2</v>
      </c>
      <c r="D315" s="5" t="s">
        <v>18</v>
      </c>
      <c r="E315">
        <v>176</v>
      </c>
      <c r="F315">
        <v>0.98</v>
      </c>
      <c r="P315" s="16">
        <v>312</v>
      </c>
    </row>
    <row r="316" spans="1:16">
      <c r="A316" s="2">
        <v>41036</v>
      </c>
      <c r="B316" s="3" t="s">
        <v>27</v>
      </c>
      <c r="C316" s="3">
        <v>2</v>
      </c>
      <c r="D316" s="5" t="s">
        <v>18</v>
      </c>
      <c r="E316">
        <v>182</v>
      </c>
      <c r="F316">
        <v>2.34</v>
      </c>
      <c r="P316" s="16">
        <v>313</v>
      </c>
    </row>
    <row r="317" spans="1:16">
      <c r="A317" s="2">
        <v>41036</v>
      </c>
      <c r="B317" s="3" t="s">
        <v>27</v>
      </c>
      <c r="C317" s="3">
        <v>2</v>
      </c>
      <c r="D317" s="5" t="s">
        <v>18</v>
      </c>
      <c r="E317">
        <v>327</v>
      </c>
      <c r="F317">
        <v>1.95</v>
      </c>
      <c r="P317" s="16">
        <v>314</v>
      </c>
    </row>
    <row r="318" spans="1:16">
      <c r="A318" s="2">
        <v>41036</v>
      </c>
      <c r="B318" s="3" t="s">
        <v>27</v>
      </c>
      <c r="C318" s="3">
        <v>2</v>
      </c>
      <c r="D318" s="5" t="s">
        <v>19</v>
      </c>
      <c r="F318">
        <v>2.46</v>
      </c>
      <c r="J318">
        <f>89+167+190+217+235+258</f>
        <v>1156</v>
      </c>
      <c r="K318">
        <v>6</v>
      </c>
      <c r="L318">
        <v>258</v>
      </c>
      <c r="P318" s="16">
        <v>315</v>
      </c>
    </row>
    <row r="319" spans="1:16">
      <c r="A319" s="2">
        <v>41036</v>
      </c>
      <c r="B319" s="3" t="s">
        <v>28</v>
      </c>
      <c r="C319" s="3">
        <v>53</v>
      </c>
      <c r="D319" s="5" t="s">
        <v>15</v>
      </c>
      <c r="F319">
        <v>3.33</v>
      </c>
      <c r="J319">
        <f>154+341+341+357</f>
        <v>1193</v>
      </c>
      <c r="K319">
        <v>4</v>
      </c>
      <c r="L319">
        <v>357</v>
      </c>
      <c r="P319" s="16">
        <v>316</v>
      </c>
    </row>
    <row r="320" spans="1:16">
      <c r="A320" s="2">
        <v>41036</v>
      </c>
      <c r="B320" s="3" t="s">
        <v>28</v>
      </c>
      <c r="C320" s="3">
        <v>53</v>
      </c>
      <c r="D320" s="5" t="s">
        <v>15</v>
      </c>
      <c r="F320">
        <v>3.96</v>
      </c>
      <c r="J320">
        <f>227+307+323+325+361+370</f>
        <v>1913</v>
      </c>
      <c r="K320">
        <v>6</v>
      </c>
      <c r="L320">
        <v>370</v>
      </c>
      <c r="P320" s="16">
        <v>317</v>
      </c>
    </row>
    <row r="321" spans="1:16">
      <c r="A321" s="2">
        <v>41036</v>
      </c>
      <c r="B321" s="3" t="s">
        <v>28</v>
      </c>
      <c r="C321" s="3">
        <v>53</v>
      </c>
      <c r="D321" s="5" t="s">
        <v>15</v>
      </c>
      <c r="F321">
        <v>3.95</v>
      </c>
      <c r="J321">
        <f>160+166+211+238+263+296+298+317</f>
        <v>1949</v>
      </c>
      <c r="K321">
        <v>8</v>
      </c>
      <c r="L321">
        <v>317</v>
      </c>
      <c r="P321" s="16">
        <v>318</v>
      </c>
    </row>
    <row r="322" spans="1:16">
      <c r="A322" s="2">
        <v>41036</v>
      </c>
      <c r="B322" s="3" t="s">
        <v>28</v>
      </c>
      <c r="C322" s="3">
        <v>53</v>
      </c>
      <c r="D322" s="5" t="s">
        <v>15</v>
      </c>
      <c r="F322">
        <v>2.67</v>
      </c>
      <c r="J322">
        <f>126+156+169+210+211+248+258</f>
        <v>1378</v>
      </c>
      <c r="K322">
        <v>7</v>
      </c>
      <c r="L322">
        <v>258</v>
      </c>
      <c r="P322" s="16">
        <v>319</v>
      </c>
    </row>
    <row r="323" spans="1:16">
      <c r="A323" s="2">
        <v>41036</v>
      </c>
      <c r="B323" s="3" t="s">
        <v>28</v>
      </c>
      <c r="C323" s="3">
        <v>53</v>
      </c>
      <c r="D323" s="5" t="s">
        <v>15</v>
      </c>
      <c r="F323">
        <v>2.4</v>
      </c>
      <c r="J323">
        <f>109+189+226+240+268+284</f>
        <v>1316</v>
      </c>
      <c r="K323">
        <v>6</v>
      </c>
      <c r="L323">
        <v>284</v>
      </c>
      <c r="P323" s="16">
        <v>320</v>
      </c>
    </row>
    <row r="324" spans="1:16">
      <c r="A324" s="2">
        <v>41036</v>
      </c>
      <c r="B324" s="3" t="s">
        <v>28</v>
      </c>
      <c r="C324" s="3">
        <v>50</v>
      </c>
      <c r="D324" s="5" t="s">
        <v>15</v>
      </c>
      <c r="F324">
        <v>5.79</v>
      </c>
      <c r="J324">
        <f>219+243+284+296+312+328+340+343</f>
        <v>2365</v>
      </c>
      <c r="K324">
        <v>8</v>
      </c>
      <c r="L324">
        <v>343</v>
      </c>
      <c r="P324" s="16">
        <v>321</v>
      </c>
    </row>
    <row r="325" spans="1:16">
      <c r="A325" s="2">
        <v>41036</v>
      </c>
      <c r="B325" s="3" t="s">
        <v>28</v>
      </c>
      <c r="C325" s="3">
        <v>50</v>
      </c>
      <c r="D325" s="5" t="s">
        <v>15</v>
      </c>
      <c r="F325">
        <v>2.87</v>
      </c>
      <c r="J325">
        <f>179+155+207+236+243+265</f>
        <v>1285</v>
      </c>
      <c r="K325">
        <v>6</v>
      </c>
      <c r="L325">
        <v>265</v>
      </c>
      <c r="P325" s="16">
        <v>322</v>
      </c>
    </row>
    <row r="326" spans="1:16">
      <c r="A326" s="2">
        <v>41036</v>
      </c>
      <c r="B326" s="3" t="s">
        <v>28</v>
      </c>
      <c r="C326" s="3">
        <v>50</v>
      </c>
      <c r="D326" s="5" t="s">
        <v>15</v>
      </c>
      <c r="F326">
        <v>1.5</v>
      </c>
      <c r="J326">
        <f>53+100+113+154+163+190</f>
        <v>773</v>
      </c>
      <c r="K326">
        <v>6</v>
      </c>
      <c r="L326">
        <v>190</v>
      </c>
      <c r="P326" s="16">
        <v>323</v>
      </c>
    </row>
    <row r="327" spans="1:16">
      <c r="A327" s="2">
        <v>41036</v>
      </c>
      <c r="B327" s="3" t="s">
        <v>28</v>
      </c>
      <c r="C327" s="3">
        <v>50</v>
      </c>
      <c r="D327" s="5" t="s">
        <v>15</v>
      </c>
      <c r="F327">
        <v>3</v>
      </c>
      <c r="J327">
        <f>120+134+184+230+226+267+273+290</f>
        <v>1724</v>
      </c>
      <c r="K327">
        <v>8</v>
      </c>
      <c r="L327">
        <v>290</v>
      </c>
      <c r="P327" s="16">
        <v>324</v>
      </c>
    </row>
    <row r="328" spans="1:16">
      <c r="A328" s="2">
        <v>41036</v>
      </c>
      <c r="B328" s="3" t="s">
        <v>28</v>
      </c>
      <c r="C328" s="3">
        <v>50</v>
      </c>
      <c r="D328" s="5" t="s">
        <v>15</v>
      </c>
      <c r="F328">
        <v>2.9</v>
      </c>
      <c r="J328">
        <f>192+193+149+268+275+238+247</f>
        <v>1562</v>
      </c>
      <c r="K328">
        <v>7</v>
      </c>
      <c r="L328">
        <v>247</v>
      </c>
      <c r="P328" s="16">
        <v>325</v>
      </c>
    </row>
    <row r="329" spans="1:16">
      <c r="A329" s="2">
        <v>41036</v>
      </c>
      <c r="B329" s="3" t="s">
        <v>28</v>
      </c>
      <c r="C329" s="3">
        <v>50</v>
      </c>
      <c r="D329" s="5" t="s">
        <v>15</v>
      </c>
      <c r="F329">
        <v>1.78</v>
      </c>
      <c r="J329">
        <f>104+124+170+173+216</f>
        <v>787</v>
      </c>
      <c r="K329">
        <v>5</v>
      </c>
      <c r="L329">
        <v>216</v>
      </c>
      <c r="P329" s="16">
        <v>326</v>
      </c>
    </row>
    <row r="330" spans="1:16">
      <c r="A330" s="2">
        <v>41036</v>
      </c>
      <c r="B330" s="3" t="s">
        <v>28</v>
      </c>
      <c r="C330" s="3">
        <v>50</v>
      </c>
      <c r="D330" s="5" t="s">
        <v>15</v>
      </c>
      <c r="F330">
        <v>5.45</v>
      </c>
      <c r="J330">
        <f>142+225</f>
        <v>367</v>
      </c>
      <c r="K330">
        <v>2</v>
      </c>
      <c r="L330">
        <v>225</v>
      </c>
      <c r="P330" s="16">
        <v>327</v>
      </c>
    </row>
    <row r="331" spans="1:16">
      <c r="A331" s="2">
        <v>41036</v>
      </c>
      <c r="B331" s="3" t="s">
        <v>28</v>
      </c>
      <c r="C331" s="3">
        <v>50</v>
      </c>
      <c r="D331" s="5" t="s">
        <v>26</v>
      </c>
      <c r="E331">
        <v>314</v>
      </c>
      <c r="F331">
        <v>2.35</v>
      </c>
      <c r="G331">
        <v>16</v>
      </c>
      <c r="P331" s="16">
        <v>328</v>
      </c>
    </row>
    <row r="332" spans="1:16">
      <c r="A332" s="2">
        <v>41036</v>
      </c>
      <c r="B332" s="3" t="s">
        <v>28</v>
      </c>
      <c r="C332" s="3">
        <v>50</v>
      </c>
      <c r="D332" s="5" t="s">
        <v>26</v>
      </c>
      <c r="E332">
        <v>232</v>
      </c>
      <c r="F332">
        <v>2.15</v>
      </c>
      <c r="P332" s="16">
        <v>329</v>
      </c>
    </row>
    <row r="333" spans="1:16">
      <c r="A333" s="2">
        <v>41036</v>
      </c>
      <c r="B333" s="3" t="s">
        <v>28</v>
      </c>
      <c r="C333" s="3">
        <v>50</v>
      </c>
      <c r="D333" s="5" t="s">
        <v>26</v>
      </c>
      <c r="E333">
        <v>311</v>
      </c>
      <c r="F333">
        <v>2.11</v>
      </c>
      <c r="G333">
        <v>16</v>
      </c>
      <c r="P333" s="16">
        <v>330</v>
      </c>
    </row>
    <row r="334" spans="1:16">
      <c r="A334" s="2">
        <v>41036</v>
      </c>
      <c r="B334" s="3" t="s">
        <v>28</v>
      </c>
      <c r="C334" s="3">
        <v>50</v>
      </c>
      <c r="D334" s="5" t="s">
        <v>26</v>
      </c>
      <c r="E334">
        <v>242</v>
      </c>
      <c r="F334">
        <v>1.74</v>
      </c>
      <c r="P334" s="16">
        <v>331</v>
      </c>
    </row>
    <row r="335" spans="1:16">
      <c r="A335" s="2">
        <v>41036</v>
      </c>
      <c r="B335" s="3" t="s">
        <v>28</v>
      </c>
      <c r="C335" s="3">
        <v>50</v>
      </c>
      <c r="D335" s="5" t="s">
        <v>26</v>
      </c>
      <c r="E335">
        <v>255</v>
      </c>
      <c r="F335">
        <v>1.49</v>
      </c>
      <c r="G335">
        <v>10</v>
      </c>
      <c r="P335" s="16">
        <v>332</v>
      </c>
    </row>
    <row r="336" spans="1:16">
      <c r="A336" s="2">
        <v>41036</v>
      </c>
      <c r="B336" s="3" t="s">
        <v>28</v>
      </c>
      <c r="C336" s="3">
        <v>50</v>
      </c>
      <c r="D336" s="5" t="s">
        <v>26</v>
      </c>
      <c r="E336">
        <v>200</v>
      </c>
      <c r="F336">
        <v>1.34</v>
      </c>
      <c r="P336" s="16">
        <v>333</v>
      </c>
    </row>
    <row r="337" spans="1:16">
      <c r="A337" s="2">
        <v>41036</v>
      </c>
      <c r="B337" s="3" t="s">
        <v>28</v>
      </c>
      <c r="C337" s="3">
        <v>50</v>
      </c>
      <c r="D337" s="5" t="s">
        <v>26</v>
      </c>
      <c r="E337">
        <v>112</v>
      </c>
      <c r="F337">
        <v>1.1499999999999999</v>
      </c>
      <c r="P337" s="16">
        <v>334</v>
      </c>
    </row>
    <row r="338" spans="1:16">
      <c r="A338" s="2">
        <v>41036</v>
      </c>
      <c r="B338" s="3" t="s">
        <v>28</v>
      </c>
      <c r="C338" s="3">
        <v>50</v>
      </c>
      <c r="D338" s="5" t="s">
        <v>26</v>
      </c>
      <c r="E338">
        <v>353</v>
      </c>
      <c r="F338">
        <v>1.6</v>
      </c>
      <c r="P338" s="16">
        <v>335</v>
      </c>
    </row>
    <row r="339" spans="1:16">
      <c r="A339" s="2">
        <v>41036</v>
      </c>
      <c r="B339" s="3" t="s">
        <v>28</v>
      </c>
      <c r="C339" s="3">
        <v>24</v>
      </c>
      <c r="D339" s="5" t="s">
        <v>24</v>
      </c>
      <c r="E339">
        <v>99</v>
      </c>
      <c r="F339">
        <v>0.82</v>
      </c>
      <c r="G339">
        <v>10</v>
      </c>
      <c r="P339" s="16">
        <v>336</v>
      </c>
    </row>
    <row r="340" spans="1:16">
      <c r="A340" s="2">
        <v>41036</v>
      </c>
      <c r="B340" s="3" t="s">
        <v>28</v>
      </c>
      <c r="C340" s="3">
        <v>24</v>
      </c>
      <c r="D340" s="5" t="s">
        <v>24</v>
      </c>
      <c r="E340">
        <v>149</v>
      </c>
      <c r="F340">
        <v>1.5</v>
      </c>
      <c r="G340">
        <v>7</v>
      </c>
      <c r="P340" s="16">
        <v>337</v>
      </c>
    </row>
    <row r="341" spans="1:16">
      <c r="A341" s="2">
        <v>41036</v>
      </c>
      <c r="B341" s="3" t="s">
        <v>28</v>
      </c>
      <c r="C341" s="3">
        <v>24</v>
      </c>
      <c r="D341" s="5" t="s">
        <v>24</v>
      </c>
      <c r="E341">
        <v>118</v>
      </c>
      <c r="F341">
        <v>0.9</v>
      </c>
      <c r="G341">
        <v>8</v>
      </c>
      <c r="P341" s="16">
        <v>338</v>
      </c>
    </row>
    <row r="342" spans="1:16">
      <c r="A342" s="2">
        <v>41036</v>
      </c>
      <c r="B342" s="3" t="s">
        <v>28</v>
      </c>
      <c r="C342" s="3">
        <v>24</v>
      </c>
      <c r="D342" s="5" t="s">
        <v>24</v>
      </c>
      <c r="E342">
        <v>97</v>
      </c>
      <c r="F342">
        <v>0.9</v>
      </c>
      <c r="G342">
        <v>7</v>
      </c>
      <c r="P342" s="16">
        <v>339</v>
      </c>
    </row>
    <row r="343" spans="1:16">
      <c r="A343" s="2">
        <v>41036</v>
      </c>
      <c r="B343" s="3" t="s">
        <v>28</v>
      </c>
      <c r="C343" s="3">
        <v>24</v>
      </c>
      <c r="D343" s="5" t="s">
        <v>24</v>
      </c>
      <c r="E343">
        <v>119</v>
      </c>
      <c r="F343">
        <v>1.93</v>
      </c>
      <c r="P343" s="16">
        <v>340</v>
      </c>
    </row>
    <row r="344" spans="1:16">
      <c r="A344" s="2">
        <v>41036</v>
      </c>
      <c r="B344" s="3" t="s">
        <v>28</v>
      </c>
      <c r="C344" s="3">
        <v>24</v>
      </c>
      <c r="D344" s="5" t="s">
        <v>24</v>
      </c>
      <c r="E344">
        <v>76</v>
      </c>
      <c r="F344">
        <v>0.7</v>
      </c>
      <c r="G344">
        <v>5</v>
      </c>
      <c r="P344" s="16">
        <v>341</v>
      </c>
    </row>
    <row r="345" spans="1:16">
      <c r="A345" s="2">
        <v>41036</v>
      </c>
      <c r="B345" s="3" t="s">
        <v>28</v>
      </c>
      <c r="C345" s="3">
        <v>24</v>
      </c>
      <c r="D345" s="5" t="s">
        <v>24</v>
      </c>
      <c r="E345">
        <v>149</v>
      </c>
      <c r="F345">
        <v>2.2999999999999998</v>
      </c>
      <c r="P345" s="16">
        <v>342</v>
      </c>
    </row>
    <row r="346" spans="1:16">
      <c r="A346" s="2">
        <v>41036</v>
      </c>
      <c r="B346" s="3" t="s">
        <v>28</v>
      </c>
      <c r="C346" s="3">
        <v>24</v>
      </c>
      <c r="D346" s="5" t="s">
        <v>24</v>
      </c>
      <c r="E346">
        <v>136</v>
      </c>
      <c r="F346">
        <v>1.28</v>
      </c>
      <c r="P346" s="16">
        <v>343</v>
      </c>
    </row>
    <row r="347" spans="1:16">
      <c r="A347" s="2">
        <v>41036</v>
      </c>
      <c r="B347" s="3" t="s">
        <v>28</v>
      </c>
      <c r="C347" s="3">
        <v>24</v>
      </c>
      <c r="D347" s="5" t="s">
        <v>24</v>
      </c>
      <c r="E347">
        <v>136</v>
      </c>
      <c r="F347">
        <v>2.2599999999999998</v>
      </c>
      <c r="G347">
        <v>13</v>
      </c>
      <c r="P347" s="16">
        <v>344</v>
      </c>
    </row>
    <row r="348" spans="1:16">
      <c r="A348" s="2">
        <v>41036</v>
      </c>
      <c r="B348" s="3" t="s">
        <v>28</v>
      </c>
      <c r="C348" s="3">
        <v>24</v>
      </c>
      <c r="D348" s="5" t="s">
        <v>24</v>
      </c>
      <c r="E348">
        <v>123</v>
      </c>
      <c r="F348">
        <v>1.53</v>
      </c>
      <c r="P348" s="16">
        <v>345</v>
      </c>
    </row>
    <row r="349" spans="1:16">
      <c r="A349" s="2">
        <v>41036</v>
      </c>
      <c r="B349" s="3" t="s">
        <v>28</v>
      </c>
      <c r="C349" s="3">
        <v>24</v>
      </c>
      <c r="D349" s="5" t="s">
        <v>24</v>
      </c>
      <c r="E349">
        <v>54</v>
      </c>
      <c r="F349">
        <v>0.95</v>
      </c>
      <c r="P349" s="16">
        <v>346</v>
      </c>
    </row>
    <row r="350" spans="1:16">
      <c r="A350" s="2">
        <v>41036</v>
      </c>
      <c r="B350" s="3" t="s">
        <v>28</v>
      </c>
      <c r="C350" s="3">
        <v>24</v>
      </c>
      <c r="D350" s="5" t="s">
        <v>24</v>
      </c>
      <c r="E350">
        <v>176</v>
      </c>
      <c r="F350">
        <v>1.7</v>
      </c>
      <c r="G350">
        <v>12</v>
      </c>
      <c r="P350" s="16">
        <v>347</v>
      </c>
    </row>
    <row r="351" spans="1:16">
      <c r="A351" s="2">
        <v>41036</v>
      </c>
      <c r="B351" s="3" t="s">
        <v>28</v>
      </c>
      <c r="C351" s="3">
        <v>24</v>
      </c>
      <c r="D351" s="5" t="s">
        <v>24</v>
      </c>
      <c r="E351">
        <v>80</v>
      </c>
      <c r="F351">
        <v>0.74</v>
      </c>
      <c r="G351">
        <v>1</v>
      </c>
      <c r="P351" s="16">
        <v>348</v>
      </c>
    </row>
    <row r="352" spans="1:16">
      <c r="A352" s="2">
        <v>41036</v>
      </c>
      <c r="B352" s="3" t="s">
        <v>28</v>
      </c>
      <c r="C352" s="3">
        <v>27</v>
      </c>
      <c r="D352" s="6" t="s">
        <v>20</v>
      </c>
      <c r="E352">
        <v>150</v>
      </c>
      <c r="F352">
        <v>0.25</v>
      </c>
      <c r="P352" s="16">
        <v>349</v>
      </c>
    </row>
    <row r="353" spans="1:16">
      <c r="A353" s="2">
        <v>41036</v>
      </c>
      <c r="B353" s="3" t="s">
        <v>28</v>
      </c>
      <c r="C353" s="3">
        <v>27</v>
      </c>
      <c r="D353" s="6" t="s">
        <v>20</v>
      </c>
      <c r="E353">
        <v>72</v>
      </c>
      <c r="F353">
        <v>0.2</v>
      </c>
      <c r="P353" s="16">
        <v>350</v>
      </c>
    </row>
    <row r="354" spans="1:16">
      <c r="A354" s="2">
        <v>41036</v>
      </c>
      <c r="B354" s="3" t="s">
        <v>28</v>
      </c>
      <c r="C354" s="3">
        <v>27</v>
      </c>
      <c r="D354" s="6" t="s">
        <v>20</v>
      </c>
      <c r="E354">
        <v>69</v>
      </c>
      <c r="F354">
        <v>0.25</v>
      </c>
      <c r="P354" s="16">
        <v>351</v>
      </c>
    </row>
    <row r="355" spans="1:16">
      <c r="A355" s="2">
        <v>41036</v>
      </c>
      <c r="B355" s="3" t="s">
        <v>28</v>
      </c>
      <c r="C355" s="3">
        <v>27</v>
      </c>
      <c r="D355" s="6" t="s">
        <v>20</v>
      </c>
      <c r="E355">
        <v>58</v>
      </c>
      <c r="F355">
        <v>0.25</v>
      </c>
      <c r="P355" s="16">
        <v>352</v>
      </c>
    </row>
    <row r="356" spans="1:16">
      <c r="A356" s="2">
        <v>41036</v>
      </c>
      <c r="B356" s="3" t="s">
        <v>28</v>
      </c>
      <c r="C356" s="3">
        <v>27</v>
      </c>
      <c r="D356" s="6" t="s">
        <v>20</v>
      </c>
      <c r="E356">
        <v>140</v>
      </c>
      <c r="F356">
        <v>0.6</v>
      </c>
      <c r="P356" s="16">
        <v>353</v>
      </c>
    </row>
    <row r="357" spans="1:16">
      <c r="A357" s="2">
        <v>41036</v>
      </c>
      <c r="B357" s="3" t="s">
        <v>28</v>
      </c>
      <c r="C357" s="3">
        <v>27</v>
      </c>
      <c r="D357" s="6" t="s">
        <v>20</v>
      </c>
      <c r="E357">
        <v>126</v>
      </c>
      <c r="F357">
        <v>1.1000000000000001</v>
      </c>
      <c r="P357" s="16">
        <v>354</v>
      </c>
    </row>
    <row r="358" spans="1:16">
      <c r="A358" s="2">
        <v>41036</v>
      </c>
      <c r="B358" s="3" t="s">
        <v>28</v>
      </c>
      <c r="C358" s="3">
        <v>27</v>
      </c>
      <c r="D358" s="6" t="s">
        <v>20</v>
      </c>
      <c r="E358">
        <v>121</v>
      </c>
      <c r="F358">
        <v>0.45</v>
      </c>
      <c r="P358" s="16">
        <v>355</v>
      </c>
    </row>
    <row r="359" spans="1:16">
      <c r="A359" s="2">
        <v>41036</v>
      </c>
      <c r="B359" s="3" t="s">
        <v>28</v>
      </c>
      <c r="C359" s="3">
        <v>27</v>
      </c>
      <c r="D359" s="6" t="s">
        <v>20</v>
      </c>
      <c r="E359">
        <v>64</v>
      </c>
      <c r="F359">
        <v>1.4</v>
      </c>
      <c r="P359" s="16">
        <v>356</v>
      </c>
    </row>
    <row r="360" spans="1:16">
      <c r="A360" s="2">
        <v>41036</v>
      </c>
      <c r="B360" s="3" t="s">
        <v>28</v>
      </c>
      <c r="C360" s="3">
        <v>27</v>
      </c>
      <c r="D360" s="6" t="s">
        <v>20</v>
      </c>
      <c r="E360">
        <v>56</v>
      </c>
      <c r="F360">
        <v>0.63</v>
      </c>
      <c r="P360" s="16">
        <v>357</v>
      </c>
    </row>
    <row r="361" spans="1:16">
      <c r="A361" s="2">
        <v>41036</v>
      </c>
      <c r="B361" s="3" t="s">
        <v>28</v>
      </c>
      <c r="C361" s="3">
        <v>27</v>
      </c>
      <c r="D361" s="6" t="s">
        <v>20</v>
      </c>
      <c r="E361">
        <v>118</v>
      </c>
      <c r="F361">
        <v>0.2</v>
      </c>
      <c r="G361">
        <v>4</v>
      </c>
      <c r="P361" s="16">
        <v>358</v>
      </c>
    </row>
    <row r="362" spans="1:16">
      <c r="A362" s="2">
        <v>41036</v>
      </c>
      <c r="B362" s="3" t="s">
        <v>28</v>
      </c>
      <c r="C362" s="3">
        <v>27</v>
      </c>
      <c r="D362" s="6" t="s">
        <v>20</v>
      </c>
      <c r="E362">
        <v>99</v>
      </c>
      <c r="F362">
        <v>0.15</v>
      </c>
      <c r="P362" s="16">
        <v>359</v>
      </c>
    </row>
    <row r="363" spans="1:16">
      <c r="A363" s="2">
        <v>41036</v>
      </c>
      <c r="B363" s="3" t="s">
        <v>28</v>
      </c>
      <c r="C363" s="3">
        <v>27</v>
      </c>
      <c r="D363" s="6" t="s">
        <v>20</v>
      </c>
      <c r="E363">
        <v>163</v>
      </c>
      <c r="F363">
        <v>0.2</v>
      </c>
      <c r="G363">
        <v>4</v>
      </c>
      <c r="P363" s="16">
        <v>360</v>
      </c>
    </row>
    <row r="364" spans="1:16">
      <c r="A364" s="2">
        <v>41036</v>
      </c>
      <c r="B364" s="3" t="s">
        <v>28</v>
      </c>
      <c r="C364" s="3">
        <v>27</v>
      </c>
      <c r="D364" s="6" t="s">
        <v>20</v>
      </c>
      <c r="E364">
        <v>160</v>
      </c>
      <c r="F364">
        <v>0.4</v>
      </c>
      <c r="P364" s="16">
        <v>361</v>
      </c>
    </row>
    <row r="365" spans="1:16">
      <c r="A365" s="2">
        <v>41036</v>
      </c>
      <c r="B365" s="3" t="s">
        <v>28</v>
      </c>
      <c r="C365" s="3">
        <v>27</v>
      </c>
      <c r="D365" s="6" t="s">
        <v>20</v>
      </c>
      <c r="E365">
        <v>128</v>
      </c>
      <c r="F365">
        <v>0.8</v>
      </c>
      <c r="P365" s="16">
        <v>362</v>
      </c>
    </row>
    <row r="366" spans="1:16">
      <c r="A366" s="2">
        <v>41036</v>
      </c>
      <c r="B366" s="3" t="s">
        <v>28</v>
      </c>
      <c r="C366" s="3">
        <v>27</v>
      </c>
      <c r="D366" s="6" t="s">
        <v>20</v>
      </c>
      <c r="E366">
        <v>81</v>
      </c>
      <c r="F366">
        <v>0.4</v>
      </c>
      <c r="P366" s="16">
        <v>363</v>
      </c>
    </row>
    <row r="367" spans="1:16">
      <c r="A367" s="2">
        <v>41036</v>
      </c>
      <c r="B367" s="3" t="s">
        <v>28</v>
      </c>
      <c r="C367" s="3">
        <v>27</v>
      </c>
      <c r="D367" s="6" t="s">
        <v>20</v>
      </c>
      <c r="E367">
        <v>126</v>
      </c>
      <c r="F367">
        <v>0.43</v>
      </c>
      <c r="P367" s="16">
        <v>364</v>
      </c>
    </row>
    <row r="368" spans="1:16">
      <c r="A368" s="2">
        <v>41036</v>
      </c>
      <c r="B368" s="3" t="s">
        <v>28</v>
      </c>
      <c r="C368" s="3">
        <v>27</v>
      </c>
      <c r="D368" s="6" t="s">
        <v>20</v>
      </c>
      <c r="E368">
        <v>123</v>
      </c>
      <c r="F368">
        <v>0.55000000000000004</v>
      </c>
      <c r="P368" s="16">
        <v>365</v>
      </c>
    </row>
    <row r="369" spans="1:16">
      <c r="A369" s="2">
        <v>41036</v>
      </c>
      <c r="B369" s="3" t="s">
        <v>28</v>
      </c>
      <c r="C369" s="3">
        <v>27</v>
      </c>
      <c r="D369" s="6" t="s">
        <v>20</v>
      </c>
      <c r="E369">
        <v>135</v>
      </c>
      <c r="F369">
        <v>0.5</v>
      </c>
      <c r="G369">
        <v>6</v>
      </c>
      <c r="P369" s="16">
        <v>366</v>
      </c>
    </row>
    <row r="370" spans="1:16">
      <c r="A370" s="2">
        <v>41036</v>
      </c>
      <c r="B370" s="3" t="s">
        <v>28</v>
      </c>
      <c r="C370" s="3">
        <v>27</v>
      </c>
      <c r="D370" s="6" t="s">
        <v>20</v>
      </c>
      <c r="E370">
        <v>83</v>
      </c>
      <c r="F370">
        <v>0.2</v>
      </c>
      <c r="P370" s="16">
        <v>367</v>
      </c>
    </row>
    <row r="371" spans="1:16">
      <c r="A371" s="2">
        <v>41036</v>
      </c>
      <c r="B371" s="3" t="s">
        <v>28</v>
      </c>
      <c r="C371" s="3">
        <v>27</v>
      </c>
      <c r="D371" s="6" t="s">
        <v>20</v>
      </c>
      <c r="E371">
        <v>51</v>
      </c>
      <c r="F371">
        <v>0.2</v>
      </c>
      <c r="P371" s="16">
        <v>368</v>
      </c>
    </row>
    <row r="372" spans="1:16">
      <c r="A372" s="2">
        <v>41036</v>
      </c>
      <c r="B372" s="3" t="s">
        <v>28</v>
      </c>
      <c r="C372" s="3">
        <v>27</v>
      </c>
      <c r="D372" s="6" t="s">
        <v>20</v>
      </c>
      <c r="E372">
        <v>78</v>
      </c>
      <c r="F372">
        <v>0.13</v>
      </c>
      <c r="P372" s="16">
        <v>369</v>
      </c>
    </row>
    <row r="373" spans="1:16">
      <c r="A373" s="2">
        <v>41036</v>
      </c>
      <c r="B373" s="3" t="s">
        <v>28</v>
      </c>
      <c r="C373" s="3">
        <v>27</v>
      </c>
      <c r="D373" s="6" t="s">
        <v>20</v>
      </c>
      <c r="E373">
        <v>160</v>
      </c>
      <c r="F373">
        <v>0.45</v>
      </c>
      <c r="P373" s="16">
        <v>370</v>
      </c>
    </row>
    <row r="374" spans="1:16">
      <c r="A374" s="2">
        <v>41036</v>
      </c>
      <c r="B374" s="3" t="s">
        <v>28</v>
      </c>
      <c r="C374" s="3">
        <v>27</v>
      </c>
      <c r="D374" s="6" t="s">
        <v>20</v>
      </c>
      <c r="E374">
        <v>108</v>
      </c>
      <c r="F374">
        <v>0.23</v>
      </c>
      <c r="P374" s="16">
        <v>371</v>
      </c>
    </row>
    <row r="375" spans="1:16">
      <c r="A375" s="2">
        <v>41036</v>
      </c>
      <c r="B375" s="3" t="s">
        <v>28</v>
      </c>
      <c r="C375" s="3">
        <v>27</v>
      </c>
      <c r="D375" s="6" t="s">
        <v>20</v>
      </c>
      <c r="E375">
        <v>96</v>
      </c>
      <c r="F375">
        <v>0.35</v>
      </c>
      <c r="P375" s="16">
        <v>372</v>
      </c>
    </row>
    <row r="376" spans="1:16">
      <c r="A376" s="2">
        <v>41036</v>
      </c>
      <c r="B376" s="3" t="s">
        <v>28</v>
      </c>
      <c r="C376" s="3">
        <v>27</v>
      </c>
      <c r="D376" s="6" t="s">
        <v>20</v>
      </c>
      <c r="E376">
        <v>50</v>
      </c>
      <c r="F376">
        <v>0.75</v>
      </c>
      <c r="P376" s="16">
        <v>373</v>
      </c>
    </row>
    <row r="377" spans="1:16">
      <c r="A377" s="2">
        <v>41036</v>
      </c>
      <c r="B377" s="3" t="s">
        <v>28</v>
      </c>
      <c r="C377" s="3">
        <v>27</v>
      </c>
      <c r="D377" s="6" t="s">
        <v>20</v>
      </c>
      <c r="E377">
        <v>115</v>
      </c>
      <c r="F377">
        <v>0.9</v>
      </c>
      <c r="P377" s="16">
        <v>374</v>
      </c>
    </row>
    <row r="378" spans="1:16">
      <c r="A378" s="2">
        <v>41036</v>
      </c>
      <c r="B378" s="3" t="s">
        <v>28</v>
      </c>
      <c r="C378" s="3">
        <v>27</v>
      </c>
      <c r="D378" s="5" t="s">
        <v>26</v>
      </c>
      <c r="E378">
        <v>286</v>
      </c>
      <c r="F378">
        <v>1.25</v>
      </c>
      <c r="G378">
        <v>6</v>
      </c>
      <c r="P378" s="16">
        <v>375</v>
      </c>
    </row>
    <row r="379" spans="1:16">
      <c r="A379" s="2">
        <v>41036</v>
      </c>
      <c r="B379" s="3" t="s">
        <v>28</v>
      </c>
      <c r="C379" s="3">
        <v>27</v>
      </c>
      <c r="D379" s="5" t="s">
        <v>26</v>
      </c>
      <c r="E379">
        <v>290</v>
      </c>
      <c r="F379">
        <v>1.54</v>
      </c>
      <c r="P379" s="16">
        <v>376</v>
      </c>
    </row>
    <row r="380" spans="1:16">
      <c r="A380" s="2">
        <v>41036</v>
      </c>
      <c r="B380" s="3" t="s">
        <v>28</v>
      </c>
      <c r="C380" s="3">
        <v>27</v>
      </c>
      <c r="D380" s="5" t="s">
        <v>26</v>
      </c>
      <c r="E380">
        <v>252</v>
      </c>
      <c r="F380">
        <v>0.8</v>
      </c>
      <c r="P380" s="16">
        <v>377</v>
      </c>
    </row>
    <row r="381" spans="1:16">
      <c r="A381" s="2">
        <v>41036</v>
      </c>
      <c r="B381" s="3" t="s">
        <v>28</v>
      </c>
      <c r="C381" s="3">
        <v>27</v>
      </c>
      <c r="D381" s="5" t="s">
        <v>26</v>
      </c>
      <c r="E381">
        <v>248</v>
      </c>
      <c r="F381">
        <v>0.95</v>
      </c>
      <c r="P381" s="16">
        <v>378</v>
      </c>
    </row>
    <row r="382" spans="1:16">
      <c r="A382" s="2">
        <v>41036</v>
      </c>
      <c r="B382" s="3" t="s">
        <v>28</v>
      </c>
      <c r="C382" s="3">
        <v>27</v>
      </c>
      <c r="D382" s="5" t="s">
        <v>26</v>
      </c>
      <c r="E382">
        <v>70</v>
      </c>
      <c r="F382">
        <v>0.4</v>
      </c>
      <c r="G382">
        <v>1</v>
      </c>
      <c r="P382" s="16">
        <v>379</v>
      </c>
    </row>
    <row r="383" spans="1:16">
      <c r="A383" s="2">
        <v>41036</v>
      </c>
      <c r="B383" s="3" t="s">
        <v>28</v>
      </c>
      <c r="C383" s="3">
        <v>27</v>
      </c>
      <c r="D383" s="5" t="s">
        <v>26</v>
      </c>
      <c r="E383">
        <v>230</v>
      </c>
      <c r="F383">
        <v>0.85</v>
      </c>
      <c r="P383" s="16">
        <v>380</v>
      </c>
    </row>
    <row r="384" spans="1:16">
      <c r="A384" s="2">
        <v>41036</v>
      </c>
      <c r="B384" s="3" t="s">
        <v>28</v>
      </c>
      <c r="C384" s="3">
        <v>27</v>
      </c>
      <c r="D384" s="5" t="s">
        <v>26</v>
      </c>
      <c r="E384">
        <v>181</v>
      </c>
      <c r="F384">
        <v>0.75</v>
      </c>
      <c r="P384" s="16">
        <v>381</v>
      </c>
    </row>
    <row r="385" spans="1:16">
      <c r="A385" s="2">
        <v>41036</v>
      </c>
      <c r="B385" s="3" t="s">
        <v>28</v>
      </c>
      <c r="C385" s="3">
        <v>27</v>
      </c>
      <c r="D385" s="5" t="s">
        <v>26</v>
      </c>
      <c r="E385">
        <v>191</v>
      </c>
      <c r="F385">
        <v>1.56</v>
      </c>
      <c r="P385" s="16">
        <v>382</v>
      </c>
    </row>
    <row r="386" spans="1:16">
      <c r="A386" s="2">
        <v>41036</v>
      </c>
      <c r="B386" s="3" t="s">
        <v>28</v>
      </c>
      <c r="C386" s="3">
        <v>27</v>
      </c>
      <c r="D386" s="5" t="s">
        <v>26</v>
      </c>
      <c r="E386">
        <v>216</v>
      </c>
      <c r="F386">
        <v>1.74</v>
      </c>
      <c r="P386" s="16">
        <v>383</v>
      </c>
    </row>
    <row r="387" spans="1:16">
      <c r="A387" s="2">
        <v>41036</v>
      </c>
      <c r="B387" s="3" t="s">
        <v>28</v>
      </c>
      <c r="C387" s="3">
        <v>27</v>
      </c>
      <c r="D387" s="5" t="s">
        <v>26</v>
      </c>
      <c r="E387">
        <v>258</v>
      </c>
      <c r="F387">
        <v>0.92</v>
      </c>
      <c r="P387" s="16">
        <v>384</v>
      </c>
    </row>
    <row r="388" spans="1:16">
      <c r="A388" s="2">
        <v>41036</v>
      </c>
      <c r="B388" s="3" t="s">
        <v>28</v>
      </c>
      <c r="C388" s="3">
        <v>27</v>
      </c>
      <c r="D388" s="5" t="s">
        <v>24</v>
      </c>
      <c r="E388">
        <v>177</v>
      </c>
      <c r="F388">
        <v>0.8</v>
      </c>
      <c r="G388">
        <v>4</v>
      </c>
      <c r="P388" s="16">
        <v>385</v>
      </c>
    </row>
    <row r="389" spans="1:16">
      <c r="A389" s="2">
        <v>41036</v>
      </c>
      <c r="B389" s="3" t="s">
        <v>28</v>
      </c>
      <c r="C389" s="3">
        <v>27</v>
      </c>
      <c r="D389" s="5" t="s">
        <v>20</v>
      </c>
      <c r="E389">
        <v>101</v>
      </c>
      <c r="F389">
        <v>0.27</v>
      </c>
      <c r="P389" s="16">
        <v>386</v>
      </c>
    </row>
    <row r="390" spans="1:16">
      <c r="A390" s="2">
        <v>41036</v>
      </c>
      <c r="B390" s="3" t="s">
        <v>28</v>
      </c>
      <c r="C390" s="3">
        <v>27</v>
      </c>
      <c r="D390" s="5" t="s">
        <v>20</v>
      </c>
      <c r="E390">
        <v>167</v>
      </c>
      <c r="F390">
        <v>0.28999999999999998</v>
      </c>
      <c r="P390" s="16">
        <v>387</v>
      </c>
    </row>
    <row r="391" spans="1:16">
      <c r="A391" s="2">
        <v>41036</v>
      </c>
      <c r="B391" s="3" t="s">
        <v>28</v>
      </c>
      <c r="C391" s="3">
        <v>27</v>
      </c>
      <c r="D391" s="5" t="s">
        <v>20</v>
      </c>
      <c r="E391">
        <v>157</v>
      </c>
      <c r="F391">
        <v>0.13</v>
      </c>
      <c r="G391">
        <v>5</v>
      </c>
      <c r="P391" s="16">
        <v>388</v>
      </c>
    </row>
    <row r="392" spans="1:16">
      <c r="A392" s="2">
        <v>41036</v>
      </c>
      <c r="B392" s="3" t="s">
        <v>28</v>
      </c>
      <c r="C392" s="3">
        <v>27</v>
      </c>
      <c r="D392" s="5" t="s">
        <v>20</v>
      </c>
      <c r="E392">
        <v>76</v>
      </c>
      <c r="F392">
        <v>0.3</v>
      </c>
      <c r="P392" s="16">
        <v>389</v>
      </c>
    </row>
    <row r="393" spans="1:16">
      <c r="A393" s="2">
        <v>41036</v>
      </c>
      <c r="B393" s="3" t="s">
        <v>28</v>
      </c>
      <c r="C393" s="3">
        <v>27</v>
      </c>
      <c r="D393" s="5" t="s">
        <v>20</v>
      </c>
      <c r="E393">
        <v>148</v>
      </c>
      <c r="F393">
        <v>0.2</v>
      </c>
      <c r="G393">
        <v>3</v>
      </c>
      <c r="P393" s="16">
        <v>390</v>
      </c>
    </row>
    <row r="394" spans="1:16">
      <c r="A394" s="2">
        <v>41036</v>
      </c>
      <c r="B394" s="3" t="s">
        <v>28</v>
      </c>
      <c r="C394" s="3">
        <v>27</v>
      </c>
      <c r="D394" s="5" t="s">
        <v>20</v>
      </c>
      <c r="E394">
        <v>168</v>
      </c>
      <c r="F394">
        <v>0.5</v>
      </c>
      <c r="G394">
        <v>4</v>
      </c>
      <c r="P394" s="16">
        <v>391</v>
      </c>
    </row>
    <row r="395" spans="1:16">
      <c r="A395" s="2">
        <v>41036</v>
      </c>
      <c r="B395" s="3" t="s">
        <v>28</v>
      </c>
      <c r="C395" s="3">
        <v>27</v>
      </c>
      <c r="D395" s="5" t="s">
        <v>20</v>
      </c>
      <c r="E395">
        <v>124</v>
      </c>
      <c r="F395">
        <v>0.65</v>
      </c>
      <c r="P395" s="16">
        <v>392</v>
      </c>
    </row>
    <row r="396" spans="1:16">
      <c r="A396" s="2">
        <v>41036</v>
      </c>
      <c r="B396" s="3" t="s">
        <v>28</v>
      </c>
      <c r="C396" s="3">
        <v>27</v>
      </c>
      <c r="D396" s="5" t="s">
        <v>20</v>
      </c>
      <c r="E396">
        <v>172</v>
      </c>
      <c r="F396">
        <v>0.3</v>
      </c>
      <c r="G396">
        <v>5</v>
      </c>
      <c r="P396" s="16">
        <v>393</v>
      </c>
    </row>
    <row r="397" spans="1:16">
      <c r="A397" s="2">
        <v>41036</v>
      </c>
      <c r="B397" s="3" t="s">
        <v>28</v>
      </c>
      <c r="C397" s="3">
        <v>27</v>
      </c>
      <c r="D397" s="5" t="s">
        <v>24</v>
      </c>
      <c r="E397">
        <v>240</v>
      </c>
      <c r="F397">
        <v>1.25</v>
      </c>
      <c r="P397" s="16">
        <v>394</v>
      </c>
    </row>
    <row r="398" spans="1:16">
      <c r="A398" s="2">
        <v>41036</v>
      </c>
      <c r="B398" s="3" t="s">
        <v>28</v>
      </c>
      <c r="C398" s="3">
        <v>27</v>
      </c>
      <c r="D398" s="5" t="s">
        <v>24</v>
      </c>
      <c r="E398">
        <v>168</v>
      </c>
      <c r="F398">
        <v>0.78</v>
      </c>
      <c r="P398" s="16">
        <v>395</v>
      </c>
    </row>
    <row r="399" spans="1:16" ht="15.75" customHeight="1">
      <c r="A399" s="2">
        <v>41036</v>
      </c>
      <c r="B399" s="3" t="s">
        <v>28</v>
      </c>
      <c r="C399" s="3">
        <v>27</v>
      </c>
      <c r="D399" s="5" t="s">
        <v>24</v>
      </c>
      <c r="E399">
        <v>170</v>
      </c>
      <c r="F399">
        <v>1.1000000000000001</v>
      </c>
      <c r="G399">
        <v>4</v>
      </c>
      <c r="P399" s="16">
        <v>396</v>
      </c>
    </row>
    <row r="400" spans="1:16">
      <c r="A400" s="2">
        <v>41036</v>
      </c>
      <c r="B400" s="3" t="s">
        <v>28</v>
      </c>
      <c r="C400" s="3">
        <v>27</v>
      </c>
      <c r="D400" s="5" t="s">
        <v>24</v>
      </c>
      <c r="E400">
        <v>228</v>
      </c>
      <c r="F400">
        <v>1.3</v>
      </c>
      <c r="P400" s="16">
        <v>397</v>
      </c>
    </row>
    <row r="401" spans="1:16">
      <c r="A401" s="2">
        <v>41036</v>
      </c>
      <c r="B401" s="3" t="s">
        <v>28</v>
      </c>
      <c r="C401" s="3">
        <v>27</v>
      </c>
      <c r="D401" s="5" t="s">
        <v>24</v>
      </c>
      <c r="E401">
        <v>257</v>
      </c>
      <c r="F401">
        <v>1.5</v>
      </c>
      <c r="G401">
        <v>7</v>
      </c>
      <c r="P401" s="16">
        <v>398</v>
      </c>
    </row>
    <row r="402" spans="1:16">
      <c r="A402" s="2">
        <v>41036</v>
      </c>
      <c r="B402" s="3" t="s">
        <v>28</v>
      </c>
      <c r="C402" s="3">
        <v>27</v>
      </c>
      <c r="D402" s="5" t="s">
        <v>20</v>
      </c>
      <c r="E402">
        <v>132</v>
      </c>
      <c r="F402">
        <v>0.4</v>
      </c>
      <c r="P402" s="16">
        <v>399</v>
      </c>
    </row>
    <row r="403" spans="1:16">
      <c r="A403" s="2">
        <v>41036</v>
      </c>
      <c r="B403" s="3" t="s">
        <v>28</v>
      </c>
      <c r="C403" s="3">
        <v>27</v>
      </c>
      <c r="D403" s="5" t="s">
        <v>20</v>
      </c>
      <c r="E403">
        <v>59</v>
      </c>
      <c r="F403">
        <v>0.6</v>
      </c>
      <c r="P403" s="16">
        <v>400</v>
      </c>
    </row>
    <row r="404" spans="1:16">
      <c r="A404" s="2">
        <v>41036</v>
      </c>
      <c r="B404" s="3" t="s">
        <v>28</v>
      </c>
      <c r="C404" s="3">
        <v>27</v>
      </c>
      <c r="D404" s="5" t="s">
        <v>20</v>
      </c>
      <c r="E404">
        <v>143</v>
      </c>
      <c r="F404">
        <v>0.55000000000000004</v>
      </c>
      <c r="G404">
        <v>6</v>
      </c>
      <c r="P404" s="16">
        <v>401</v>
      </c>
    </row>
    <row r="405" spans="1:16">
      <c r="A405" s="2">
        <v>41036</v>
      </c>
      <c r="B405" s="3" t="s">
        <v>28</v>
      </c>
      <c r="C405" s="3">
        <v>27</v>
      </c>
      <c r="D405" s="5" t="s">
        <v>20</v>
      </c>
      <c r="E405">
        <v>93</v>
      </c>
      <c r="F405">
        <v>0.85</v>
      </c>
      <c r="P405" s="16">
        <v>402</v>
      </c>
    </row>
    <row r="406" spans="1:16">
      <c r="A406" s="2">
        <v>41036</v>
      </c>
      <c r="B406" s="3" t="s">
        <v>28</v>
      </c>
      <c r="C406" s="3">
        <v>27</v>
      </c>
      <c r="D406" s="5" t="s">
        <v>20</v>
      </c>
      <c r="E406">
        <v>102</v>
      </c>
      <c r="F406">
        <v>0.6</v>
      </c>
      <c r="P406" s="16">
        <v>403</v>
      </c>
    </row>
    <row r="407" spans="1:16">
      <c r="A407" s="2">
        <v>41036</v>
      </c>
      <c r="B407" s="3" t="s">
        <v>28</v>
      </c>
      <c r="C407" s="3">
        <v>27</v>
      </c>
      <c r="D407" s="5" t="s">
        <v>20</v>
      </c>
      <c r="E407" s="14">
        <v>64</v>
      </c>
      <c r="F407">
        <v>0.35</v>
      </c>
      <c r="G407">
        <v>5</v>
      </c>
      <c r="P407" s="16">
        <v>404</v>
      </c>
    </row>
    <row r="408" spans="1:16">
      <c r="A408" s="2">
        <v>41036</v>
      </c>
      <c r="B408" s="3" t="s">
        <v>28</v>
      </c>
      <c r="C408" s="3">
        <v>27</v>
      </c>
      <c r="D408" s="5" t="s">
        <v>20</v>
      </c>
      <c r="E408">
        <v>88</v>
      </c>
      <c r="F408">
        <v>0.63</v>
      </c>
      <c r="P408" s="16">
        <v>405</v>
      </c>
    </row>
    <row r="409" spans="1:16">
      <c r="A409" s="2">
        <v>41036</v>
      </c>
      <c r="B409" s="3" t="s">
        <v>28</v>
      </c>
      <c r="C409" s="3">
        <v>27</v>
      </c>
      <c r="D409" s="5" t="s">
        <v>20</v>
      </c>
      <c r="E409">
        <v>146</v>
      </c>
      <c r="F409">
        <v>0.25</v>
      </c>
      <c r="P409" s="16">
        <v>406</v>
      </c>
    </row>
    <row r="410" spans="1:16">
      <c r="A410" s="2">
        <v>41036</v>
      </c>
      <c r="B410" s="3" t="s">
        <v>28</v>
      </c>
      <c r="C410" s="3">
        <v>27</v>
      </c>
      <c r="D410" s="5" t="s">
        <v>20</v>
      </c>
      <c r="E410">
        <v>170</v>
      </c>
      <c r="F410">
        <v>0.6</v>
      </c>
      <c r="P410" s="16">
        <v>407</v>
      </c>
    </row>
    <row r="411" spans="1:16">
      <c r="A411" s="2">
        <v>41036</v>
      </c>
      <c r="B411" s="3" t="s">
        <v>28</v>
      </c>
      <c r="C411" s="3">
        <v>27</v>
      </c>
      <c r="D411" s="5" t="s">
        <v>20</v>
      </c>
      <c r="E411">
        <v>55</v>
      </c>
      <c r="F411">
        <v>0.3</v>
      </c>
      <c r="P411" s="16">
        <v>408</v>
      </c>
    </row>
    <row r="412" spans="1:16">
      <c r="A412" s="2">
        <v>41036</v>
      </c>
      <c r="B412" s="3" t="s">
        <v>28</v>
      </c>
      <c r="C412" s="3">
        <v>27</v>
      </c>
      <c r="D412" s="5" t="s">
        <v>19</v>
      </c>
      <c r="F412">
        <v>1.65</v>
      </c>
      <c r="J412">
        <f>63+110+162+183+194</f>
        <v>712</v>
      </c>
      <c r="K412">
        <v>5</v>
      </c>
      <c r="L412">
        <v>194</v>
      </c>
      <c r="P412" s="16">
        <v>409</v>
      </c>
    </row>
    <row r="413" spans="1:16">
      <c r="A413" s="2">
        <v>41036</v>
      </c>
      <c r="B413" s="3" t="s">
        <v>28</v>
      </c>
      <c r="C413" s="3">
        <v>27</v>
      </c>
      <c r="D413" s="5" t="s">
        <v>20</v>
      </c>
      <c r="E413" s="14">
        <v>101</v>
      </c>
      <c r="F413">
        <v>0.68</v>
      </c>
      <c r="P413" s="16">
        <v>410</v>
      </c>
    </row>
    <row r="414" spans="1:16">
      <c r="A414" s="2">
        <v>41036</v>
      </c>
      <c r="B414" s="3" t="s">
        <v>28</v>
      </c>
      <c r="C414" s="3">
        <v>27</v>
      </c>
      <c r="D414" s="5" t="s">
        <v>20</v>
      </c>
      <c r="E414">
        <v>59</v>
      </c>
      <c r="F414">
        <v>0.4</v>
      </c>
      <c r="P414" s="16">
        <v>411</v>
      </c>
    </row>
    <row r="415" spans="1:16">
      <c r="A415" s="2">
        <v>41036</v>
      </c>
      <c r="B415" s="3" t="s">
        <v>28</v>
      </c>
      <c r="C415" s="3">
        <v>27</v>
      </c>
      <c r="D415" s="5" t="s">
        <v>20</v>
      </c>
      <c r="E415">
        <v>161</v>
      </c>
      <c r="F415">
        <v>0.4</v>
      </c>
      <c r="G415">
        <v>3</v>
      </c>
      <c r="P415" s="16">
        <v>412</v>
      </c>
    </row>
    <row r="416" spans="1:16">
      <c r="A416" s="2">
        <v>41036</v>
      </c>
      <c r="B416" s="3" t="s">
        <v>28</v>
      </c>
      <c r="C416" s="3">
        <v>27</v>
      </c>
      <c r="D416" s="5" t="s">
        <v>20</v>
      </c>
      <c r="E416">
        <v>105</v>
      </c>
      <c r="F416">
        <v>0.55000000000000004</v>
      </c>
      <c r="P416" s="16">
        <v>413</v>
      </c>
    </row>
    <row r="417" spans="1:16">
      <c r="A417" s="2">
        <v>41036</v>
      </c>
      <c r="B417" s="3" t="s">
        <v>28</v>
      </c>
      <c r="C417" s="3">
        <v>27</v>
      </c>
      <c r="D417" s="5" t="s">
        <v>20</v>
      </c>
      <c r="E417">
        <v>79</v>
      </c>
      <c r="F417">
        <v>0.45</v>
      </c>
      <c r="P417" s="16">
        <v>414</v>
      </c>
    </row>
    <row r="418" spans="1:16">
      <c r="A418" s="2">
        <v>41036</v>
      </c>
      <c r="B418" s="3" t="s">
        <v>28</v>
      </c>
      <c r="C418" s="3">
        <v>27</v>
      </c>
      <c r="D418" s="5" t="s">
        <v>20</v>
      </c>
      <c r="E418">
        <v>130</v>
      </c>
      <c r="F418">
        <v>0.75</v>
      </c>
      <c r="P418" s="16">
        <v>415</v>
      </c>
    </row>
    <row r="419" spans="1:16">
      <c r="A419" s="2">
        <v>41036</v>
      </c>
      <c r="B419" s="3" t="s">
        <v>28</v>
      </c>
      <c r="C419" s="3">
        <v>27</v>
      </c>
      <c r="D419" s="5" t="s">
        <v>20</v>
      </c>
      <c r="E419">
        <v>187</v>
      </c>
      <c r="F419">
        <v>0.75</v>
      </c>
      <c r="P419" s="16">
        <v>416</v>
      </c>
    </row>
    <row r="420" spans="1:16">
      <c r="A420" s="2">
        <v>41036</v>
      </c>
      <c r="B420" s="3" t="s">
        <v>28</v>
      </c>
      <c r="C420" s="3">
        <v>27</v>
      </c>
      <c r="D420" s="5" t="s">
        <v>20</v>
      </c>
      <c r="E420">
        <v>150</v>
      </c>
      <c r="F420">
        <v>0.2</v>
      </c>
      <c r="G420">
        <v>2</v>
      </c>
      <c r="P420" s="16">
        <v>417</v>
      </c>
    </row>
    <row r="421" spans="1:16">
      <c r="A421" s="2">
        <v>41036</v>
      </c>
      <c r="B421" s="3" t="s">
        <v>28</v>
      </c>
      <c r="C421" s="3">
        <v>27</v>
      </c>
      <c r="D421" s="5" t="s">
        <v>20</v>
      </c>
      <c r="E421" s="14">
        <v>181</v>
      </c>
      <c r="F421">
        <v>0.7</v>
      </c>
      <c r="P421" s="16">
        <v>418</v>
      </c>
    </row>
    <row r="422" spans="1:16">
      <c r="A422" s="2">
        <v>41036</v>
      </c>
      <c r="B422" s="3" t="s">
        <v>28</v>
      </c>
      <c r="C422" s="3">
        <v>27</v>
      </c>
      <c r="D422" s="5" t="s">
        <v>20</v>
      </c>
      <c r="E422" s="14">
        <v>75</v>
      </c>
      <c r="F422">
        <v>0.62</v>
      </c>
      <c r="P422" s="16">
        <v>419</v>
      </c>
    </row>
    <row r="423" spans="1:16">
      <c r="A423" s="2">
        <v>41036</v>
      </c>
      <c r="B423" s="3" t="s">
        <v>28</v>
      </c>
      <c r="C423" s="3">
        <v>25</v>
      </c>
      <c r="D423" s="6" t="s">
        <v>24</v>
      </c>
      <c r="E423">
        <v>65</v>
      </c>
      <c r="F423">
        <v>1.2</v>
      </c>
      <c r="P423" s="16">
        <v>420</v>
      </c>
    </row>
    <row r="424" spans="1:16">
      <c r="A424" s="2">
        <v>41036</v>
      </c>
      <c r="B424" s="3" t="s">
        <v>28</v>
      </c>
      <c r="C424" s="3">
        <v>25</v>
      </c>
      <c r="D424" s="6" t="s">
        <v>24</v>
      </c>
      <c r="E424">
        <v>49</v>
      </c>
      <c r="F424">
        <v>1.9</v>
      </c>
      <c r="G424">
        <v>8</v>
      </c>
      <c r="P424" s="16">
        <v>421</v>
      </c>
    </row>
    <row r="425" spans="1:16">
      <c r="A425" s="2">
        <v>41036</v>
      </c>
      <c r="B425" s="3" t="s">
        <v>28</v>
      </c>
      <c r="C425" s="3">
        <v>25</v>
      </c>
      <c r="D425" s="6" t="s">
        <v>24</v>
      </c>
      <c r="E425">
        <v>180</v>
      </c>
      <c r="F425">
        <v>1.4</v>
      </c>
      <c r="G425">
        <v>7</v>
      </c>
      <c r="P425" s="16">
        <v>422</v>
      </c>
    </row>
    <row r="426" spans="1:16">
      <c r="A426" s="2">
        <v>41036</v>
      </c>
      <c r="B426" s="3" t="s">
        <v>28</v>
      </c>
      <c r="C426" s="3">
        <v>25</v>
      </c>
      <c r="D426" s="6" t="s">
        <v>24</v>
      </c>
      <c r="E426">
        <v>190</v>
      </c>
      <c r="F426">
        <v>1.7</v>
      </c>
      <c r="P426" s="16">
        <v>423</v>
      </c>
    </row>
    <row r="427" spans="1:16">
      <c r="A427" s="2">
        <v>41036</v>
      </c>
      <c r="B427" s="3" t="s">
        <v>28</v>
      </c>
      <c r="C427" s="3">
        <v>25</v>
      </c>
      <c r="D427" s="6" t="s">
        <v>24</v>
      </c>
      <c r="E427">
        <v>206</v>
      </c>
      <c r="F427">
        <v>0.94</v>
      </c>
      <c r="G427">
        <v>5</v>
      </c>
      <c r="P427" s="16">
        <v>424</v>
      </c>
    </row>
    <row r="428" spans="1:16">
      <c r="A428" s="2">
        <v>41036</v>
      </c>
      <c r="B428" s="3" t="s">
        <v>28</v>
      </c>
      <c r="C428" s="3">
        <v>25</v>
      </c>
      <c r="D428" s="6" t="s">
        <v>24</v>
      </c>
      <c r="E428">
        <v>108</v>
      </c>
      <c r="F428">
        <v>1.2</v>
      </c>
      <c r="P428" s="16">
        <v>425</v>
      </c>
    </row>
    <row r="429" spans="1:16">
      <c r="A429" s="2">
        <v>41036</v>
      </c>
      <c r="B429" s="3" t="s">
        <v>28</v>
      </c>
      <c r="C429" s="3">
        <v>25</v>
      </c>
      <c r="D429" s="6" t="s">
        <v>24</v>
      </c>
      <c r="E429">
        <v>167</v>
      </c>
      <c r="F429">
        <v>1.1499999999999999</v>
      </c>
      <c r="G429">
        <v>7</v>
      </c>
      <c r="P429" s="16">
        <v>426</v>
      </c>
    </row>
    <row r="430" spans="1:16">
      <c r="A430" s="2">
        <v>41036</v>
      </c>
      <c r="B430" s="3" t="s">
        <v>28</v>
      </c>
      <c r="C430" s="3">
        <v>25</v>
      </c>
      <c r="D430" s="6" t="s">
        <v>24</v>
      </c>
      <c r="E430">
        <v>172</v>
      </c>
      <c r="F430">
        <v>1.1000000000000001</v>
      </c>
      <c r="P430" s="16">
        <v>427</v>
      </c>
    </row>
    <row r="431" spans="1:16">
      <c r="A431" s="2">
        <v>41036</v>
      </c>
      <c r="B431" s="3" t="s">
        <v>28</v>
      </c>
      <c r="C431" s="3">
        <v>25</v>
      </c>
      <c r="D431" s="6" t="s">
        <v>24</v>
      </c>
      <c r="E431">
        <v>82</v>
      </c>
      <c r="F431">
        <v>0.65</v>
      </c>
      <c r="G431">
        <v>3</v>
      </c>
      <c r="P431" s="16">
        <v>428</v>
      </c>
    </row>
    <row r="432" spans="1:16">
      <c r="A432" s="2">
        <v>41036</v>
      </c>
      <c r="B432" s="3" t="s">
        <v>28</v>
      </c>
      <c r="C432" s="3">
        <v>25</v>
      </c>
      <c r="D432" s="6" t="s">
        <v>24</v>
      </c>
      <c r="E432">
        <v>52</v>
      </c>
      <c r="F432">
        <v>0.8</v>
      </c>
      <c r="G432">
        <v>3</v>
      </c>
      <c r="P432" s="16">
        <v>429</v>
      </c>
    </row>
    <row r="433" spans="1:16">
      <c r="A433" s="2">
        <v>41036</v>
      </c>
      <c r="B433" s="3" t="s">
        <v>28</v>
      </c>
      <c r="C433" s="3">
        <v>25</v>
      </c>
      <c r="D433" s="6" t="s">
        <v>24</v>
      </c>
      <c r="E433">
        <v>129</v>
      </c>
      <c r="F433">
        <v>1.24</v>
      </c>
      <c r="P433" s="16">
        <v>430</v>
      </c>
    </row>
    <row r="434" spans="1:16">
      <c r="A434" s="2">
        <v>41036</v>
      </c>
      <c r="B434" s="3" t="s">
        <v>28</v>
      </c>
      <c r="C434" s="3">
        <v>25</v>
      </c>
      <c r="D434" s="6" t="s">
        <v>24</v>
      </c>
      <c r="E434">
        <v>48</v>
      </c>
      <c r="F434">
        <v>0.63</v>
      </c>
      <c r="P434" s="16">
        <v>431</v>
      </c>
    </row>
    <row r="435" spans="1:16">
      <c r="A435" s="2">
        <v>41036</v>
      </c>
      <c r="B435" s="3" t="s">
        <v>28</v>
      </c>
      <c r="C435" s="3">
        <v>25</v>
      </c>
      <c r="D435" s="6" t="s">
        <v>24</v>
      </c>
      <c r="E435">
        <v>242</v>
      </c>
      <c r="F435">
        <v>1.7</v>
      </c>
      <c r="G435">
        <v>4</v>
      </c>
      <c r="P435" s="16">
        <v>432</v>
      </c>
    </row>
    <row r="436" spans="1:16">
      <c r="A436" s="2">
        <v>41036</v>
      </c>
      <c r="B436" s="3" t="s">
        <v>28</v>
      </c>
      <c r="C436" s="3">
        <v>25</v>
      </c>
      <c r="D436" s="6" t="s">
        <v>24</v>
      </c>
      <c r="E436">
        <v>138</v>
      </c>
      <c r="F436">
        <v>1.4</v>
      </c>
      <c r="G436">
        <v>8</v>
      </c>
      <c r="P436" s="16">
        <v>433</v>
      </c>
    </row>
    <row r="437" spans="1:16">
      <c r="A437" s="2">
        <v>41036</v>
      </c>
      <c r="B437" s="3" t="s">
        <v>28</v>
      </c>
      <c r="C437" s="3">
        <v>25</v>
      </c>
      <c r="D437" s="6" t="s">
        <v>24</v>
      </c>
      <c r="E437">
        <v>194</v>
      </c>
      <c r="F437">
        <v>1.39</v>
      </c>
      <c r="P437" s="16">
        <v>434</v>
      </c>
    </row>
    <row r="438" spans="1:16">
      <c r="A438" s="2">
        <v>41036</v>
      </c>
      <c r="B438" s="3" t="s">
        <v>28</v>
      </c>
      <c r="C438" s="3">
        <v>25</v>
      </c>
      <c r="D438" s="6" t="s">
        <v>24</v>
      </c>
      <c r="E438">
        <v>196</v>
      </c>
      <c r="F438">
        <v>1.32</v>
      </c>
      <c r="G438">
        <v>4</v>
      </c>
      <c r="P438" s="16">
        <v>435</v>
      </c>
    </row>
    <row r="439" spans="1:16">
      <c r="A439" s="2">
        <v>41036</v>
      </c>
      <c r="B439" s="3" t="s">
        <v>28</v>
      </c>
      <c r="C439" s="3">
        <v>25</v>
      </c>
      <c r="D439" s="6" t="s">
        <v>24</v>
      </c>
      <c r="E439">
        <v>218</v>
      </c>
      <c r="F439">
        <v>1.18</v>
      </c>
      <c r="G439">
        <v>8</v>
      </c>
      <c r="P439" s="16">
        <v>436</v>
      </c>
    </row>
    <row r="440" spans="1:16">
      <c r="A440" s="2">
        <v>41036</v>
      </c>
      <c r="B440" s="3" t="s">
        <v>28</v>
      </c>
      <c r="C440" s="3">
        <v>25</v>
      </c>
      <c r="D440" s="6" t="s">
        <v>24</v>
      </c>
      <c r="E440">
        <v>228</v>
      </c>
      <c r="F440">
        <v>1.4</v>
      </c>
      <c r="G440">
        <v>7</v>
      </c>
      <c r="P440" s="16">
        <v>437</v>
      </c>
    </row>
    <row r="441" spans="1:16">
      <c r="A441" s="2">
        <v>41036</v>
      </c>
      <c r="B441" s="3" t="s">
        <v>28</v>
      </c>
      <c r="C441" s="3">
        <v>25</v>
      </c>
      <c r="D441" s="6" t="s">
        <v>24</v>
      </c>
      <c r="E441">
        <v>248</v>
      </c>
      <c r="F441">
        <v>1.61</v>
      </c>
      <c r="P441" s="16">
        <v>438</v>
      </c>
    </row>
    <row r="442" spans="1:16">
      <c r="A442" s="2">
        <v>41036</v>
      </c>
      <c r="B442" s="3" t="s">
        <v>28</v>
      </c>
      <c r="C442" s="3">
        <v>25</v>
      </c>
      <c r="D442" s="6" t="s">
        <v>24</v>
      </c>
      <c r="E442">
        <v>220</v>
      </c>
      <c r="F442">
        <v>1.52</v>
      </c>
      <c r="G442">
        <v>6</v>
      </c>
      <c r="P442" s="16">
        <v>439</v>
      </c>
    </row>
    <row r="443" spans="1:16">
      <c r="A443" s="2">
        <v>41036</v>
      </c>
      <c r="B443" s="3" t="s">
        <v>28</v>
      </c>
      <c r="C443" s="3">
        <v>25</v>
      </c>
      <c r="D443" s="6" t="s">
        <v>24</v>
      </c>
      <c r="E443">
        <v>214</v>
      </c>
      <c r="F443">
        <v>1.45</v>
      </c>
      <c r="G443">
        <v>16</v>
      </c>
      <c r="P443" s="16">
        <v>440</v>
      </c>
    </row>
    <row r="444" spans="1:16">
      <c r="A444" s="2">
        <v>41036</v>
      </c>
      <c r="B444" s="3" t="s">
        <v>28</v>
      </c>
      <c r="C444" s="3">
        <v>25</v>
      </c>
      <c r="D444" s="6" t="s">
        <v>24</v>
      </c>
      <c r="E444">
        <v>105</v>
      </c>
      <c r="F444">
        <v>0.82</v>
      </c>
      <c r="G444">
        <v>4</v>
      </c>
      <c r="P444" s="16">
        <v>441</v>
      </c>
    </row>
    <row r="445" spans="1:16">
      <c r="A445" s="2">
        <v>41036</v>
      </c>
      <c r="B445" s="3" t="s">
        <v>28</v>
      </c>
      <c r="C445" s="3">
        <v>25</v>
      </c>
      <c r="D445" s="6" t="s">
        <v>24</v>
      </c>
      <c r="E445">
        <v>206</v>
      </c>
      <c r="F445">
        <v>1.72</v>
      </c>
      <c r="P445" s="16">
        <v>442</v>
      </c>
    </row>
    <row r="446" spans="1:16">
      <c r="A446" s="2">
        <v>41036</v>
      </c>
      <c r="B446" s="3" t="s">
        <v>28</v>
      </c>
      <c r="C446" s="3">
        <v>25</v>
      </c>
      <c r="D446" s="6" t="s">
        <v>24</v>
      </c>
      <c r="E446">
        <v>114</v>
      </c>
      <c r="F446">
        <v>0.95</v>
      </c>
      <c r="G446">
        <v>8</v>
      </c>
      <c r="P446" s="16">
        <v>443</v>
      </c>
    </row>
    <row r="447" spans="1:16">
      <c r="A447" s="2">
        <v>41036</v>
      </c>
      <c r="B447" s="3" t="s">
        <v>28</v>
      </c>
      <c r="C447" s="3">
        <v>25</v>
      </c>
      <c r="D447" s="6" t="s">
        <v>24</v>
      </c>
      <c r="E447">
        <v>189</v>
      </c>
      <c r="F447">
        <v>1.4</v>
      </c>
      <c r="P447" s="16">
        <v>444</v>
      </c>
    </row>
    <row r="448" spans="1:16">
      <c r="A448" s="2">
        <v>41036</v>
      </c>
      <c r="B448" s="3" t="s">
        <v>28</v>
      </c>
      <c r="C448" s="3">
        <v>25</v>
      </c>
      <c r="D448" s="6" t="s">
        <v>24</v>
      </c>
      <c r="E448">
        <v>235</v>
      </c>
      <c r="F448">
        <v>1.78</v>
      </c>
      <c r="G448">
        <v>4</v>
      </c>
      <c r="P448" s="16">
        <v>445</v>
      </c>
    </row>
    <row r="449" spans="1:16">
      <c r="A449" s="2">
        <v>41036</v>
      </c>
      <c r="B449" s="3" t="s">
        <v>28</v>
      </c>
      <c r="C449" s="3">
        <v>25</v>
      </c>
      <c r="D449" s="6" t="s">
        <v>24</v>
      </c>
      <c r="E449">
        <v>195</v>
      </c>
      <c r="F449">
        <v>1.65</v>
      </c>
      <c r="G449">
        <v>8</v>
      </c>
      <c r="P449" s="16">
        <v>446</v>
      </c>
    </row>
    <row r="450" spans="1:16">
      <c r="A450" s="2">
        <v>41036</v>
      </c>
      <c r="B450" s="3" t="s">
        <v>28</v>
      </c>
      <c r="C450" s="3">
        <v>25</v>
      </c>
      <c r="D450" s="6" t="s">
        <v>24</v>
      </c>
      <c r="E450">
        <v>186</v>
      </c>
      <c r="F450">
        <v>1.54</v>
      </c>
      <c r="P450" s="16">
        <v>447</v>
      </c>
    </row>
    <row r="451" spans="1:16">
      <c r="A451" s="2">
        <v>41036</v>
      </c>
      <c r="B451" s="3" t="s">
        <v>28</v>
      </c>
      <c r="C451" s="3">
        <v>25</v>
      </c>
      <c r="D451" s="6" t="s">
        <v>24</v>
      </c>
      <c r="E451">
        <v>105</v>
      </c>
      <c r="F451">
        <v>0.64</v>
      </c>
      <c r="G451">
        <v>4</v>
      </c>
      <c r="P451" s="16">
        <v>448</v>
      </c>
    </row>
    <row r="452" spans="1:16">
      <c r="A452" s="2">
        <v>41036</v>
      </c>
      <c r="B452" s="3" t="s">
        <v>28</v>
      </c>
      <c r="C452" s="3">
        <v>25</v>
      </c>
      <c r="D452" s="6" t="s">
        <v>24</v>
      </c>
      <c r="E452">
        <v>217</v>
      </c>
      <c r="F452">
        <v>1.34</v>
      </c>
      <c r="G452">
        <v>6</v>
      </c>
      <c r="P452" s="16">
        <v>449</v>
      </c>
    </row>
    <row r="453" spans="1:16">
      <c r="A453" s="2">
        <v>41036</v>
      </c>
      <c r="B453" s="3" t="s">
        <v>28</v>
      </c>
      <c r="C453" s="3">
        <v>25</v>
      </c>
      <c r="D453" s="6" t="s">
        <v>26</v>
      </c>
      <c r="E453">
        <v>99</v>
      </c>
      <c r="F453">
        <v>1.42</v>
      </c>
      <c r="G453">
        <v>23</v>
      </c>
      <c r="P453" s="16">
        <v>450</v>
      </c>
    </row>
    <row r="454" spans="1:16">
      <c r="A454" s="2">
        <v>41036</v>
      </c>
      <c r="B454" s="3" t="s">
        <v>28</v>
      </c>
      <c r="C454" s="3">
        <v>25</v>
      </c>
      <c r="D454" s="6" t="s">
        <v>24</v>
      </c>
      <c r="E454">
        <v>206</v>
      </c>
      <c r="F454">
        <v>0.98</v>
      </c>
      <c r="G454">
        <v>6</v>
      </c>
      <c r="P454" s="16">
        <v>451</v>
      </c>
    </row>
    <row r="455" spans="1:16">
      <c r="A455" s="2">
        <v>41036</v>
      </c>
      <c r="B455" s="3" t="s">
        <v>28</v>
      </c>
      <c r="C455" s="3">
        <v>25</v>
      </c>
      <c r="D455" s="6" t="s">
        <v>24</v>
      </c>
      <c r="E455">
        <v>248</v>
      </c>
      <c r="F455">
        <v>1.5</v>
      </c>
      <c r="G455">
        <v>5</v>
      </c>
      <c r="P455" s="16">
        <v>452</v>
      </c>
    </row>
    <row r="456" spans="1:16">
      <c r="A456" s="2">
        <v>41036</v>
      </c>
      <c r="B456" s="3" t="s">
        <v>30</v>
      </c>
      <c r="C456" s="3">
        <v>47</v>
      </c>
      <c r="D456" s="5" t="s">
        <v>15</v>
      </c>
      <c r="F456">
        <v>3.51</v>
      </c>
      <c r="J456">
        <f>156+231+245+269+284+316+328</f>
        <v>1829</v>
      </c>
      <c r="K456">
        <v>7</v>
      </c>
      <c r="L456">
        <v>328</v>
      </c>
      <c r="P456" s="16">
        <v>453</v>
      </c>
    </row>
    <row r="457" spans="1:16">
      <c r="A457" s="2">
        <v>41036</v>
      </c>
      <c r="B457" s="3" t="s">
        <v>30</v>
      </c>
      <c r="C457" s="3">
        <v>47</v>
      </c>
      <c r="D457" s="5" t="s">
        <v>15</v>
      </c>
      <c r="F457">
        <v>3.17</v>
      </c>
      <c r="J457">
        <f>110+138+160+180+217+239+275+284+306</f>
        <v>1909</v>
      </c>
      <c r="K457">
        <v>9</v>
      </c>
      <c r="L457">
        <v>306</v>
      </c>
      <c r="P457" s="16">
        <v>454</v>
      </c>
    </row>
    <row r="458" spans="1:16">
      <c r="A458" s="2">
        <v>41036</v>
      </c>
      <c r="B458" s="3" t="s">
        <v>30</v>
      </c>
      <c r="C458" s="3">
        <v>47</v>
      </c>
      <c r="D458" s="5" t="s">
        <v>15</v>
      </c>
      <c r="F458">
        <v>3.34</v>
      </c>
      <c r="J458">
        <f>184+183+280+281+252+305+309+320</f>
        <v>2114</v>
      </c>
      <c r="K458">
        <v>8</v>
      </c>
      <c r="L458">
        <v>320</v>
      </c>
      <c r="P458" s="16">
        <v>455</v>
      </c>
    </row>
    <row r="459" spans="1:16">
      <c r="A459" s="2">
        <v>41036</v>
      </c>
      <c r="B459" s="3" t="s">
        <v>30</v>
      </c>
      <c r="C459" s="3">
        <v>47</v>
      </c>
      <c r="D459" s="5" t="s">
        <v>15</v>
      </c>
      <c r="F459">
        <v>3</v>
      </c>
      <c r="J459">
        <f>79+133+129+200+203+251+278+285</f>
        <v>1558</v>
      </c>
      <c r="K459">
        <v>8</v>
      </c>
      <c r="L459">
        <v>285</v>
      </c>
      <c r="P459" s="16">
        <v>456</v>
      </c>
    </row>
    <row r="460" spans="1:16">
      <c r="A460" s="2">
        <v>41036</v>
      </c>
      <c r="B460" s="3" t="s">
        <v>30</v>
      </c>
      <c r="C460" s="3">
        <v>47</v>
      </c>
      <c r="D460" s="5" t="s">
        <v>15</v>
      </c>
      <c r="F460">
        <v>1.89</v>
      </c>
      <c r="J460">
        <f>153+174+164+230+241+270</f>
        <v>1232</v>
      </c>
      <c r="K460">
        <v>6</v>
      </c>
      <c r="L460">
        <v>270</v>
      </c>
      <c r="P460" s="16">
        <v>457</v>
      </c>
    </row>
    <row r="461" spans="1:16">
      <c r="A461" s="2">
        <v>41036</v>
      </c>
      <c r="B461" s="3" t="s">
        <v>30</v>
      </c>
      <c r="C461" s="3">
        <v>47</v>
      </c>
      <c r="D461" s="5" t="s">
        <v>15</v>
      </c>
      <c r="F461">
        <v>1.92</v>
      </c>
      <c r="J461">
        <f>145+173+198+242+252</f>
        <v>1010</v>
      </c>
      <c r="K461">
        <v>5</v>
      </c>
      <c r="L461">
        <v>252</v>
      </c>
      <c r="P461" s="16">
        <v>458</v>
      </c>
    </row>
    <row r="462" spans="1:16">
      <c r="A462" s="2">
        <v>41036</v>
      </c>
      <c r="B462" s="3" t="s">
        <v>30</v>
      </c>
      <c r="C462" s="3">
        <v>47</v>
      </c>
      <c r="D462" s="5" t="s">
        <v>15</v>
      </c>
      <c r="F462">
        <v>0.87</v>
      </c>
      <c r="J462">
        <f>76+128+140+159</f>
        <v>503</v>
      </c>
      <c r="K462">
        <v>4</v>
      </c>
      <c r="L462">
        <v>159</v>
      </c>
      <c r="P462" s="16">
        <v>459</v>
      </c>
    </row>
    <row r="463" spans="1:16">
      <c r="A463" s="2">
        <v>41036</v>
      </c>
      <c r="B463" s="3" t="s">
        <v>30</v>
      </c>
      <c r="C463" s="3">
        <v>47</v>
      </c>
      <c r="D463" s="5" t="s">
        <v>15</v>
      </c>
      <c r="F463">
        <v>1.93</v>
      </c>
      <c r="J463">
        <f>127+121+180+234+237</f>
        <v>899</v>
      </c>
      <c r="K463">
        <v>5</v>
      </c>
      <c r="L463">
        <v>237</v>
      </c>
      <c r="P463" s="16">
        <v>460</v>
      </c>
    </row>
    <row r="464" spans="1:16">
      <c r="A464" s="2">
        <v>41036</v>
      </c>
      <c r="B464" s="3" t="s">
        <v>30</v>
      </c>
      <c r="C464" s="3">
        <v>47</v>
      </c>
      <c r="D464" s="5" t="s">
        <v>15</v>
      </c>
      <c r="F464">
        <v>2.4300000000000002</v>
      </c>
      <c r="J464">
        <f>168+219+252+265</f>
        <v>904</v>
      </c>
      <c r="K464">
        <v>4</v>
      </c>
      <c r="L464">
        <v>265</v>
      </c>
      <c r="P464" s="16">
        <v>461</v>
      </c>
    </row>
    <row r="465" spans="1:16">
      <c r="A465" s="2">
        <v>41036</v>
      </c>
      <c r="B465" s="3" t="s">
        <v>30</v>
      </c>
      <c r="C465" s="3">
        <v>47</v>
      </c>
      <c r="D465" s="5" t="s">
        <v>15</v>
      </c>
      <c r="F465">
        <v>2.42</v>
      </c>
      <c r="J465">
        <f>156+167+195+252+263+292+302</f>
        <v>1627</v>
      </c>
      <c r="K465">
        <v>7</v>
      </c>
      <c r="L465">
        <v>302</v>
      </c>
      <c r="P465" s="16">
        <v>462</v>
      </c>
    </row>
    <row r="466" spans="1:16">
      <c r="A466" s="2">
        <v>41036</v>
      </c>
      <c r="B466" s="3" t="s">
        <v>30</v>
      </c>
      <c r="C466" s="3">
        <v>47</v>
      </c>
      <c r="D466" s="5" t="s">
        <v>15</v>
      </c>
      <c r="F466">
        <v>1.74</v>
      </c>
      <c r="J466">
        <f>135+159+192+250+232+212</f>
        <v>1180</v>
      </c>
      <c r="K466">
        <v>6</v>
      </c>
      <c r="L466">
        <v>250</v>
      </c>
      <c r="P466" s="16">
        <v>463</v>
      </c>
    </row>
    <row r="467" spans="1:16">
      <c r="A467" s="2">
        <v>41036</v>
      </c>
      <c r="B467" s="3" t="s">
        <v>30</v>
      </c>
      <c r="C467" s="3">
        <v>47</v>
      </c>
      <c r="D467" s="5" t="s">
        <v>15</v>
      </c>
      <c r="F467">
        <v>1.5</v>
      </c>
      <c r="J467">
        <f>80+93+130+167+168</f>
        <v>638</v>
      </c>
      <c r="K467">
        <v>5</v>
      </c>
      <c r="L467">
        <v>168</v>
      </c>
      <c r="P467" s="16">
        <v>464</v>
      </c>
    </row>
    <row r="468" spans="1:16">
      <c r="A468" s="2">
        <v>41036</v>
      </c>
      <c r="B468" s="3" t="s">
        <v>30</v>
      </c>
      <c r="C468" s="3">
        <v>47</v>
      </c>
      <c r="D468" s="5" t="s">
        <v>15</v>
      </c>
      <c r="F468">
        <v>0.92</v>
      </c>
      <c r="J468">
        <f>110+124+158+161</f>
        <v>553</v>
      </c>
      <c r="K468">
        <v>4</v>
      </c>
      <c r="L468">
        <v>161</v>
      </c>
      <c r="P468" s="16">
        <v>465</v>
      </c>
    </row>
    <row r="469" spans="1:16">
      <c r="A469" s="2">
        <v>41036</v>
      </c>
      <c r="B469" s="3" t="s">
        <v>30</v>
      </c>
      <c r="C469" s="3">
        <v>47</v>
      </c>
      <c r="D469" s="5" t="s">
        <v>15</v>
      </c>
      <c r="F469">
        <v>1.39</v>
      </c>
      <c r="J469">
        <f>101+117+155+168+197+202</f>
        <v>940</v>
      </c>
      <c r="K469">
        <v>6</v>
      </c>
      <c r="L469">
        <v>202</v>
      </c>
      <c r="P469" s="16">
        <v>466</v>
      </c>
    </row>
    <row r="470" spans="1:16">
      <c r="A470" s="2">
        <v>41036</v>
      </c>
      <c r="B470" s="3" t="s">
        <v>30</v>
      </c>
      <c r="C470" s="3">
        <v>47</v>
      </c>
      <c r="D470" s="5" t="s">
        <v>15</v>
      </c>
      <c r="F470">
        <v>2.2799999999999998</v>
      </c>
      <c r="J470">
        <f>99+112+199+250+256+288</f>
        <v>1204</v>
      </c>
      <c r="K470">
        <v>6</v>
      </c>
      <c r="L470">
        <v>288</v>
      </c>
      <c r="P470" s="16">
        <v>467</v>
      </c>
    </row>
    <row r="471" spans="1:16">
      <c r="A471" s="2">
        <v>41036</v>
      </c>
      <c r="B471" s="3" t="s">
        <v>30</v>
      </c>
      <c r="C471" s="3">
        <v>47</v>
      </c>
      <c r="D471" s="5" t="s">
        <v>15</v>
      </c>
      <c r="F471">
        <v>1.9</v>
      </c>
      <c r="J471">
        <f>110+212+228+267+219</f>
        <v>1036</v>
      </c>
      <c r="K471">
        <v>5</v>
      </c>
      <c r="L471">
        <v>267</v>
      </c>
      <c r="P471" s="16">
        <v>468</v>
      </c>
    </row>
    <row r="472" spans="1:16">
      <c r="A472" s="2">
        <v>41036</v>
      </c>
      <c r="B472" s="3" t="s">
        <v>30</v>
      </c>
      <c r="C472" s="3">
        <v>47</v>
      </c>
      <c r="D472" s="5" t="s">
        <v>15</v>
      </c>
      <c r="F472">
        <v>2.4700000000000002</v>
      </c>
      <c r="J472">
        <f>110+182+198+255+283+288</f>
        <v>1316</v>
      </c>
      <c r="K472">
        <v>6</v>
      </c>
      <c r="L472">
        <v>288</v>
      </c>
      <c r="P472" s="16">
        <v>469</v>
      </c>
    </row>
    <row r="473" spans="1:16">
      <c r="A473" s="2">
        <v>41036</v>
      </c>
      <c r="B473" s="3" t="s">
        <v>30</v>
      </c>
      <c r="C473" s="3">
        <v>47</v>
      </c>
      <c r="D473" s="5" t="s">
        <v>15</v>
      </c>
      <c r="F473">
        <v>2.0299999999999998</v>
      </c>
      <c r="J473">
        <f>111+190+156+224+227+251</f>
        <v>1159</v>
      </c>
      <c r="K473">
        <v>6</v>
      </c>
      <c r="L473">
        <v>251</v>
      </c>
      <c r="P473" s="16">
        <v>470</v>
      </c>
    </row>
    <row r="474" spans="1:16">
      <c r="A474" s="2">
        <v>41036</v>
      </c>
      <c r="B474" s="3" t="s">
        <v>30</v>
      </c>
      <c r="C474" s="3">
        <v>47</v>
      </c>
      <c r="D474" s="5" t="s">
        <v>15</v>
      </c>
      <c r="F474">
        <v>3</v>
      </c>
      <c r="J474">
        <f>174+199+267+262+310+316</f>
        <v>1528</v>
      </c>
      <c r="K474">
        <v>6</v>
      </c>
      <c r="L474">
        <v>316</v>
      </c>
      <c r="P474" s="16">
        <v>471</v>
      </c>
    </row>
    <row r="475" spans="1:16">
      <c r="A475" s="2">
        <v>41036</v>
      </c>
      <c r="B475" s="3" t="s">
        <v>30</v>
      </c>
      <c r="C475" s="3">
        <v>47</v>
      </c>
      <c r="D475" s="5" t="s">
        <v>15</v>
      </c>
      <c r="F475">
        <v>3.29</v>
      </c>
      <c r="J475">
        <f>215+260+273+304+318</f>
        <v>1370</v>
      </c>
      <c r="K475">
        <v>5</v>
      </c>
      <c r="L475">
        <v>318</v>
      </c>
      <c r="P475" s="16">
        <v>472</v>
      </c>
    </row>
    <row r="476" spans="1:16">
      <c r="A476" s="2">
        <v>41036</v>
      </c>
      <c r="B476" s="3" t="s">
        <v>30</v>
      </c>
      <c r="C476" s="3">
        <v>47</v>
      </c>
      <c r="D476" s="5" t="s">
        <v>15</v>
      </c>
      <c r="F476">
        <v>0.37</v>
      </c>
      <c r="J476">
        <f>88+101</f>
        <v>189</v>
      </c>
      <c r="K476">
        <v>2</v>
      </c>
      <c r="L476">
        <v>101</v>
      </c>
      <c r="P476" s="16">
        <v>473</v>
      </c>
    </row>
    <row r="477" spans="1:16">
      <c r="A477" s="2">
        <v>41036</v>
      </c>
      <c r="B477" s="3" t="s">
        <v>30</v>
      </c>
      <c r="C477" s="3">
        <v>33</v>
      </c>
      <c r="D477" s="5" t="s">
        <v>15</v>
      </c>
      <c r="F477">
        <v>1.39</v>
      </c>
      <c r="J477">
        <f>65+74+100+122</f>
        <v>361</v>
      </c>
      <c r="K477">
        <v>4</v>
      </c>
      <c r="L477">
        <v>122</v>
      </c>
      <c r="P477" s="16">
        <v>474</v>
      </c>
    </row>
    <row r="478" spans="1:16">
      <c r="A478" s="2">
        <v>41036</v>
      </c>
      <c r="B478" s="3" t="s">
        <v>30</v>
      </c>
      <c r="C478" s="3">
        <v>33</v>
      </c>
      <c r="D478" s="5" t="s">
        <v>15</v>
      </c>
      <c r="F478">
        <v>2.4700000000000002</v>
      </c>
      <c r="J478">
        <f>62+97+94+134+123+121+151</f>
        <v>782</v>
      </c>
      <c r="K478">
        <v>7</v>
      </c>
      <c r="L478">
        <v>151</v>
      </c>
      <c r="P478" s="16">
        <v>475</v>
      </c>
    </row>
    <row r="479" spans="1:16">
      <c r="A479" s="2">
        <v>41036</v>
      </c>
      <c r="B479" s="3" t="s">
        <v>30</v>
      </c>
      <c r="C479" s="3">
        <v>33</v>
      </c>
      <c r="D479" s="5" t="s">
        <v>15</v>
      </c>
      <c r="F479">
        <v>1.08</v>
      </c>
      <c r="J479">
        <f>57+75+100+112</f>
        <v>344</v>
      </c>
      <c r="K479">
        <v>4</v>
      </c>
      <c r="L479">
        <v>112</v>
      </c>
      <c r="P479" s="16">
        <v>476</v>
      </c>
    </row>
    <row r="480" spans="1:16">
      <c r="A480" s="2">
        <v>41036</v>
      </c>
      <c r="B480" s="3" t="s">
        <v>30</v>
      </c>
      <c r="C480" s="3">
        <v>33</v>
      </c>
      <c r="D480" s="5" t="s">
        <v>15</v>
      </c>
      <c r="F480">
        <v>2.2599999999999998</v>
      </c>
      <c r="J480">
        <f>60+97+98+134+156+160</f>
        <v>705</v>
      </c>
      <c r="K480">
        <v>6</v>
      </c>
      <c r="L480">
        <v>160</v>
      </c>
      <c r="P480" s="16">
        <v>477</v>
      </c>
    </row>
    <row r="481" spans="1:16">
      <c r="A481" s="2">
        <v>41036</v>
      </c>
      <c r="B481" s="3" t="s">
        <v>30</v>
      </c>
      <c r="C481" s="3">
        <v>33</v>
      </c>
      <c r="D481" s="5" t="s">
        <v>15</v>
      </c>
      <c r="F481">
        <v>1.97</v>
      </c>
      <c r="J481">
        <f>53+70+98+107+138+137+154</f>
        <v>757</v>
      </c>
      <c r="K481">
        <v>7</v>
      </c>
      <c r="L481">
        <v>154</v>
      </c>
      <c r="P481" s="16">
        <v>478</v>
      </c>
    </row>
    <row r="482" spans="1:16">
      <c r="A482" s="2">
        <v>41036</v>
      </c>
      <c r="B482" s="3" t="s">
        <v>30</v>
      </c>
      <c r="C482" s="3">
        <v>33</v>
      </c>
      <c r="D482" s="5" t="s">
        <v>15</v>
      </c>
      <c r="F482">
        <v>1.38</v>
      </c>
      <c r="J482">
        <f>138+153+176+184+188+200</f>
        <v>1039</v>
      </c>
      <c r="K482">
        <v>6</v>
      </c>
      <c r="L482">
        <v>200</v>
      </c>
      <c r="P482" s="16">
        <v>479</v>
      </c>
    </row>
    <row r="483" spans="1:16">
      <c r="A483" s="2">
        <v>41036</v>
      </c>
      <c r="B483" s="3" t="s">
        <v>30</v>
      </c>
      <c r="C483" s="3">
        <v>33</v>
      </c>
      <c r="D483" s="5" t="s">
        <v>15</v>
      </c>
      <c r="F483">
        <v>0.76</v>
      </c>
      <c r="J483">
        <f>27+56+51+67</f>
        <v>201</v>
      </c>
      <c r="K483">
        <v>4</v>
      </c>
      <c r="L483">
        <v>67</v>
      </c>
      <c r="P483" s="16">
        <v>480</v>
      </c>
    </row>
    <row r="484" spans="1:16">
      <c r="A484" s="2">
        <v>41036</v>
      </c>
      <c r="B484" s="3" t="s">
        <v>30</v>
      </c>
      <c r="C484" s="3">
        <v>33</v>
      </c>
      <c r="D484" s="5" t="s">
        <v>15</v>
      </c>
      <c r="F484">
        <v>2.9</v>
      </c>
      <c r="J484">
        <f>90+91+125+158+157+176</f>
        <v>797</v>
      </c>
      <c r="K484">
        <v>6</v>
      </c>
      <c r="L484">
        <v>176</v>
      </c>
      <c r="P484" s="16">
        <v>481</v>
      </c>
    </row>
    <row r="485" spans="1:16">
      <c r="A485" s="2">
        <v>41036</v>
      </c>
      <c r="B485" s="3" t="s">
        <v>30</v>
      </c>
      <c r="C485" s="3">
        <v>33</v>
      </c>
      <c r="D485" s="5" t="s">
        <v>15</v>
      </c>
      <c r="F485">
        <v>2.1</v>
      </c>
      <c r="J485">
        <f>67+98+125+154+128+151</f>
        <v>723</v>
      </c>
      <c r="K485">
        <v>6</v>
      </c>
      <c r="L485">
        <v>154</v>
      </c>
      <c r="P485" s="16">
        <v>482</v>
      </c>
    </row>
    <row r="486" spans="1:16">
      <c r="A486" s="2">
        <v>41036</v>
      </c>
      <c r="B486" s="3" t="s">
        <v>30</v>
      </c>
      <c r="C486" s="3">
        <v>33</v>
      </c>
      <c r="D486" s="5" t="s">
        <v>15</v>
      </c>
      <c r="F486">
        <v>1.97</v>
      </c>
      <c r="J486">
        <f>66+78+99+108+138+132</f>
        <v>621</v>
      </c>
      <c r="K486">
        <v>6</v>
      </c>
      <c r="L486">
        <v>138</v>
      </c>
      <c r="P486" s="16">
        <v>483</v>
      </c>
    </row>
    <row r="487" spans="1:16">
      <c r="A487" s="2">
        <v>41036</v>
      </c>
      <c r="B487" s="3" t="s">
        <v>30</v>
      </c>
      <c r="C487" s="3">
        <v>33</v>
      </c>
      <c r="D487" s="5" t="s">
        <v>19</v>
      </c>
      <c r="F487">
        <v>1.95</v>
      </c>
      <c r="J487">
        <f>105+116+150+150+169</f>
        <v>690</v>
      </c>
      <c r="K487">
        <v>5</v>
      </c>
      <c r="L487">
        <v>169</v>
      </c>
      <c r="P487" s="16">
        <v>484</v>
      </c>
    </row>
    <row r="488" spans="1:16">
      <c r="A488" s="2">
        <v>41036</v>
      </c>
      <c r="B488" s="3" t="s">
        <v>30</v>
      </c>
      <c r="C488" s="3">
        <v>33</v>
      </c>
      <c r="D488" s="5" t="s">
        <v>19</v>
      </c>
      <c r="F488">
        <v>1.23</v>
      </c>
      <c r="J488">
        <f>155+164+176</f>
        <v>495</v>
      </c>
      <c r="K488">
        <v>3</v>
      </c>
      <c r="L488">
        <v>176</v>
      </c>
      <c r="P488" s="16">
        <v>485</v>
      </c>
    </row>
    <row r="489" spans="1:16">
      <c r="A489" s="2">
        <v>41036</v>
      </c>
      <c r="B489" s="3" t="s">
        <v>30</v>
      </c>
      <c r="C489" s="3">
        <v>33</v>
      </c>
      <c r="D489" s="5" t="s">
        <v>20</v>
      </c>
      <c r="E489">
        <v>59</v>
      </c>
      <c r="F489">
        <v>0.64</v>
      </c>
      <c r="P489" s="16">
        <v>486</v>
      </c>
    </row>
    <row r="490" spans="1:16">
      <c r="A490" s="2">
        <v>41036</v>
      </c>
      <c r="B490" s="3" t="s">
        <v>30</v>
      </c>
      <c r="C490" s="3">
        <v>33</v>
      </c>
      <c r="D490" s="5" t="s">
        <v>20</v>
      </c>
      <c r="E490">
        <v>68</v>
      </c>
      <c r="F490">
        <v>0.55000000000000004</v>
      </c>
      <c r="P490" s="16">
        <v>487</v>
      </c>
    </row>
    <row r="491" spans="1:16">
      <c r="A491" s="2">
        <v>41036</v>
      </c>
      <c r="B491" s="3" t="s">
        <v>30</v>
      </c>
      <c r="C491" s="3">
        <v>33</v>
      </c>
      <c r="D491" s="5" t="s">
        <v>20</v>
      </c>
      <c r="E491">
        <v>76</v>
      </c>
      <c r="F491">
        <v>0.5</v>
      </c>
      <c r="P491" s="16">
        <v>488</v>
      </c>
    </row>
    <row r="492" spans="1:16">
      <c r="A492" s="2">
        <v>41036</v>
      </c>
      <c r="B492" s="3" t="s">
        <v>30</v>
      </c>
      <c r="C492" s="3">
        <v>33</v>
      </c>
      <c r="D492" s="5" t="s">
        <v>20</v>
      </c>
      <c r="E492">
        <v>77</v>
      </c>
      <c r="F492">
        <v>0.6</v>
      </c>
      <c r="P492" s="16">
        <v>489</v>
      </c>
    </row>
    <row r="493" spans="1:16">
      <c r="A493" s="2">
        <v>41036</v>
      </c>
      <c r="B493" s="3" t="s">
        <v>30</v>
      </c>
      <c r="C493" s="3">
        <v>32</v>
      </c>
      <c r="D493" s="5" t="s">
        <v>15</v>
      </c>
      <c r="F493">
        <v>8.58</v>
      </c>
      <c r="J493">
        <f>120+146+151+178+180+194</f>
        <v>969</v>
      </c>
      <c r="K493">
        <v>6</v>
      </c>
      <c r="L493">
        <v>194</v>
      </c>
      <c r="P493" s="16">
        <v>490</v>
      </c>
    </row>
    <row r="494" spans="1:16">
      <c r="A494" s="2">
        <v>41036</v>
      </c>
      <c r="B494" s="3" t="s">
        <v>30</v>
      </c>
      <c r="C494" s="3">
        <v>32</v>
      </c>
      <c r="D494" s="5" t="s">
        <v>15</v>
      </c>
      <c r="F494">
        <v>2.2599999999999998</v>
      </c>
      <c r="J494">
        <f>128+131+168+167+198+196</f>
        <v>988</v>
      </c>
      <c r="K494">
        <v>6</v>
      </c>
      <c r="L494">
        <v>198</v>
      </c>
      <c r="P494" s="16">
        <v>491</v>
      </c>
    </row>
    <row r="495" spans="1:16">
      <c r="A495" s="2">
        <v>41036</v>
      </c>
      <c r="B495" s="3" t="s">
        <v>30</v>
      </c>
      <c r="C495" s="3">
        <v>22</v>
      </c>
      <c r="D495" s="5" t="s">
        <v>24</v>
      </c>
      <c r="E495">
        <v>226</v>
      </c>
      <c r="F495">
        <v>1.43</v>
      </c>
      <c r="G495">
        <v>4</v>
      </c>
      <c r="P495" s="16">
        <v>492</v>
      </c>
    </row>
    <row r="496" spans="1:16">
      <c r="A496" s="2">
        <v>41036</v>
      </c>
      <c r="B496" s="3" t="s">
        <v>30</v>
      </c>
      <c r="C496" s="3">
        <v>22</v>
      </c>
      <c r="D496" s="5" t="s">
        <v>26</v>
      </c>
      <c r="E496">
        <v>135</v>
      </c>
      <c r="F496">
        <v>0.9</v>
      </c>
      <c r="G496">
        <v>5</v>
      </c>
      <c r="P496" s="16">
        <v>493</v>
      </c>
    </row>
    <row r="497" spans="1:16">
      <c r="A497" s="2">
        <v>41036</v>
      </c>
      <c r="B497" s="3" t="s">
        <v>30</v>
      </c>
      <c r="C497" s="3">
        <v>22</v>
      </c>
      <c r="D497" s="5" t="s">
        <v>26</v>
      </c>
      <c r="E497">
        <v>231</v>
      </c>
      <c r="F497">
        <v>1.1299999999999999</v>
      </c>
      <c r="G497">
        <v>2</v>
      </c>
      <c r="P497" s="16">
        <v>494</v>
      </c>
    </row>
    <row r="498" spans="1:16">
      <c r="A498" s="2">
        <v>41036</v>
      </c>
      <c r="B498" s="3" t="s">
        <v>30</v>
      </c>
      <c r="C498" s="3">
        <v>22</v>
      </c>
      <c r="D498" s="5" t="s">
        <v>26</v>
      </c>
      <c r="E498">
        <v>119</v>
      </c>
      <c r="F498">
        <v>1.1000000000000001</v>
      </c>
      <c r="P498" s="16">
        <v>495</v>
      </c>
    </row>
    <row r="499" spans="1:16">
      <c r="A499" s="2">
        <v>41036</v>
      </c>
      <c r="B499" s="3" t="s">
        <v>30</v>
      </c>
      <c r="C499" s="3">
        <v>22</v>
      </c>
      <c r="D499" s="5" t="s">
        <v>26</v>
      </c>
      <c r="E499">
        <v>213</v>
      </c>
      <c r="F499">
        <v>1.18</v>
      </c>
      <c r="G499">
        <v>1</v>
      </c>
      <c r="P499" s="16">
        <v>496</v>
      </c>
    </row>
    <row r="500" spans="1:16">
      <c r="A500" s="2">
        <v>41036</v>
      </c>
      <c r="B500" s="3" t="s">
        <v>30</v>
      </c>
      <c r="C500" s="3">
        <v>22</v>
      </c>
      <c r="D500" s="5" t="s">
        <v>26</v>
      </c>
      <c r="E500">
        <v>119</v>
      </c>
      <c r="F500">
        <v>0.7</v>
      </c>
      <c r="G500">
        <v>2</v>
      </c>
      <c r="P500" s="16">
        <v>497</v>
      </c>
    </row>
    <row r="501" spans="1:16">
      <c r="A501" s="2">
        <v>41036</v>
      </c>
      <c r="B501" s="3" t="s">
        <v>30</v>
      </c>
      <c r="C501" s="3">
        <v>22</v>
      </c>
      <c r="D501" s="5" t="s">
        <v>26</v>
      </c>
      <c r="E501">
        <v>215</v>
      </c>
      <c r="F501">
        <v>1</v>
      </c>
      <c r="G501">
        <v>2</v>
      </c>
      <c r="P501" s="16">
        <v>498</v>
      </c>
    </row>
    <row r="502" spans="1:16">
      <c r="A502" s="2">
        <v>41036</v>
      </c>
      <c r="B502" s="3" t="s">
        <v>30</v>
      </c>
      <c r="C502" s="3">
        <v>22</v>
      </c>
      <c r="D502" s="5" t="s">
        <v>19</v>
      </c>
      <c r="F502">
        <v>2.91</v>
      </c>
      <c r="J502">
        <f>113+156+174+193+218+227+249+253</f>
        <v>1583</v>
      </c>
      <c r="K502">
        <v>8</v>
      </c>
      <c r="L502">
        <v>253</v>
      </c>
      <c r="P502" s="16">
        <v>499</v>
      </c>
    </row>
    <row r="503" spans="1:16">
      <c r="A503" s="2">
        <v>41036</v>
      </c>
      <c r="B503" s="3" t="s">
        <v>30</v>
      </c>
      <c r="C503" s="3">
        <v>22</v>
      </c>
      <c r="D503" s="5" t="s">
        <v>19</v>
      </c>
      <c r="F503">
        <v>4.62</v>
      </c>
      <c r="J503">
        <f>162+186+225+235+292+254+271+278+289</f>
        <v>2192</v>
      </c>
      <c r="K503">
        <v>9</v>
      </c>
      <c r="L503">
        <v>292</v>
      </c>
      <c r="P503" s="16">
        <v>500</v>
      </c>
    </row>
    <row r="504" spans="1:16">
      <c r="A504" s="2">
        <v>41036</v>
      </c>
      <c r="B504" s="3" t="s">
        <v>30</v>
      </c>
      <c r="C504" s="3">
        <v>22</v>
      </c>
      <c r="D504" s="5" t="s">
        <v>26</v>
      </c>
      <c r="E504">
        <v>191</v>
      </c>
      <c r="F504">
        <v>1.1000000000000001</v>
      </c>
      <c r="G504">
        <v>6</v>
      </c>
      <c r="P504" s="16">
        <v>501</v>
      </c>
    </row>
    <row r="505" spans="1:16">
      <c r="A505" s="2">
        <v>41036</v>
      </c>
      <c r="B505" s="3" t="s">
        <v>30</v>
      </c>
      <c r="C505" s="3">
        <v>22</v>
      </c>
      <c r="D505" s="5" t="s">
        <v>19</v>
      </c>
      <c r="F505">
        <v>3.7</v>
      </c>
      <c r="J505">
        <f>126+212+213+244+245+271+276+283</f>
        <v>1870</v>
      </c>
      <c r="K505">
        <v>8</v>
      </c>
      <c r="L505">
        <v>283</v>
      </c>
      <c r="P505" s="16">
        <v>502</v>
      </c>
    </row>
    <row r="506" spans="1:16">
      <c r="A506" s="2">
        <v>41036</v>
      </c>
      <c r="B506" s="3" t="s">
        <v>30</v>
      </c>
      <c r="C506" s="3">
        <v>22</v>
      </c>
      <c r="D506" s="5" t="s">
        <v>26</v>
      </c>
      <c r="E506">
        <v>296</v>
      </c>
      <c r="F506">
        <v>2.1</v>
      </c>
      <c r="G506">
        <v>2</v>
      </c>
      <c r="P506" s="16">
        <v>503</v>
      </c>
    </row>
    <row r="507" spans="1:16">
      <c r="A507" s="2">
        <v>41036</v>
      </c>
      <c r="B507" s="3" t="s">
        <v>30</v>
      </c>
      <c r="C507" s="3">
        <v>22</v>
      </c>
      <c r="D507" s="5" t="s">
        <v>26</v>
      </c>
      <c r="E507">
        <v>296</v>
      </c>
      <c r="F507">
        <v>2.1</v>
      </c>
      <c r="P507" s="16">
        <v>504</v>
      </c>
    </row>
    <row r="508" spans="1:16">
      <c r="A508" s="2">
        <v>41036</v>
      </c>
      <c r="B508" s="3" t="s">
        <v>30</v>
      </c>
      <c r="C508" s="3">
        <v>22</v>
      </c>
      <c r="D508" s="5" t="s">
        <v>26</v>
      </c>
      <c r="E508">
        <v>227</v>
      </c>
      <c r="F508">
        <v>1.3</v>
      </c>
      <c r="P508" s="16">
        <v>505</v>
      </c>
    </row>
    <row r="509" spans="1:16">
      <c r="A509" s="2">
        <v>41036</v>
      </c>
      <c r="B509" s="3" t="s">
        <v>30</v>
      </c>
      <c r="C509" s="3">
        <v>22</v>
      </c>
      <c r="D509" s="5" t="s">
        <v>26</v>
      </c>
      <c r="E509">
        <v>113</v>
      </c>
      <c r="F509">
        <v>1.1000000000000001</v>
      </c>
      <c r="G509">
        <v>2</v>
      </c>
      <c r="P509" s="16">
        <v>506</v>
      </c>
    </row>
    <row r="510" spans="1:16">
      <c r="A510" s="2">
        <v>41036</v>
      </c>
      <c r="B510" s="3" t="s">
        <v>30</v>
      </c>
      <c r="C510" s="3">
        <v>22</v>
      </c>
      <c r="D510" s="5" t="s">
        <v>19</v>
      </c>
      <c r="F510">
        <v>1.75</v>
      </c>
      <c r="J510">
        <f>96+96+137+151</f>
        <v>480</v>
      </c>
      <c r="K510">
        <v>4</v>
      </c>
      <c r="L510">
        <v>151</v>
      </c>
      <c r="P510" s="16">
        <v>507</v>
      </c>
    </row>
    <row r="511" spans="1:16">
      <c r="A511" s="2">
        <v>41036</v>
      </c>
      <c r="B511" s="3" t="s">
        <v>30</v>
      </c>
      <c r="C511" s="3">
        <v>22</v>
      </c>
      <c r="D511" s="5" t="s">
        <v>26</v>
      </c>
      <c r="E511">
        <v>178</v>
      </c>
      <c r="F511">
        <v>0.89</v>
      </c>
      <c r="G511">
        <v>1</v>
      </c>
      <c r="P511" s="16">
        <v>508</v>
      </c>
    </row>
    <row r="512" spans="1:16">
      <c r="A512" s="2">
        <v>41036</v>
      </c>
      <c r="B512" s="3" t="s">
        <v>30</v>
      </c>
      <c r="C512" s="3">
        <v>22</v>
      </c>
      <c r="D512" s="5" t="s">
        <v>26</v>
      </c>
      <c r="E512">
        <v>263</v>
      </c>
      <c r="F512">
        <v>0.97</v>
      </c>
      <c r="P512" s="16">
        <v>509</v>
      </c>
    </row>
    <row r="513" spans="1:16">
      <c r="A513" s="2">
        <v>41036</v>
      </c>
      <c r="B513" s="3" t="s">
        <v>30</v>
      </c>
      <c r="C513" s="3">
        <v>22</v>
      </c>
      <c r="D513" s="5" t="s">
        <v>19</v>
      </c>
      <c r="E513" s="5"/>
      <c r="F513">
        <v>1.75</v>
      </c>
      <c r="J513">
        <f>116+164+172+209+208+234</f>
        <v>1103</v>
      </c>
      <c r="K513">
        <v>6</v>
      </c>
      <c r="L513">
        <v>234</v>
      </c>
      <c r="P513" s="16">
        <v>510</v>
      </c>
    </row>
    <row r="514" spans="1:16">
      <c r="A514" s="2">
        <v>41036</v>
      </c>
      <c r="B514" s="3" t="s">
        <v>32</v>
      </c>
      <c r="C514" s="3">
        <v>53</v>
      </c>
      <c r="D514" s="5" t="s">
        <v>15</v>
      </c>
      <c r="E514">
        <v>337</v>
      </c>
      <c r="F514">
        <v>4.5999999999999996</v>
      </c>
      <c r="H514">
        <v>73</v>
      </c>
      <c r="I514">
        <v>2.5</v>
      </c>
      <c r="P514" s="16">
        <v>511</v>
      </c>
    </row>
    <row r="515" spans="1:16">
      <c r="A515" s="2">
        <v>41036</v>
      </c>
      <c r="B515" s="3" t="s">
        <v>32</v>
      </c>
      <c r="C515" s="3">
        <v>53</v>
      </c>
      <c r="D515" s="5" t="s">
        <v>18</v>
      </c>
      <c r="E515">
        <v>310</v>
      </c>
      <c r="F515">
        <v>1.92</v>
      </c>
      <c r="G515">
        <v>15</v>
      </c>
      <c r="P515" s="16">
        <v>512</v>
      </c>
    </row>
    <row r="516" spans="1:16">
      <c r="A516" s="2">
        <v>41036</v>
      </c>
      <c r="B516" s="3" t="s">
        <v>32</v>
      </c>
      <c r="C516" s="3">
        <v>53</v>
      </c>
      <c r="D516" s="5" t="s">
        <v>15</v>
      </c>
      <c r="E516">
        <v>325</v>
      </c>
      <c r="F516">
        <v>4.84</v>
      </c>
      <c r="H516">
        <v>82</v>
      </c>
      <c r="I516">
        <v>2</v>
      </c>
      <c r="P516" s="16">
        <v>513</v>
      </c>
    </row>
    <row r="517" spans="1:16">
      <c r="A517" s="2">
        <v>41036</v>
      </c>
      <c r="B517" s="3" t="s">
        <v>32</v>
      </c>
      <c r="C517" s="3">
        <v>53</v>
      </c>
      <c r="D517" s="5" t="s">
        <v>15</v>
      </c>
      <c r="E517">
        <v>376</v>
      </c>
      <c r="F517">
        <v>5.23</v>
      </c>
      <c r="H517">
        <v>65</v>
      </c>
      <c r="I517">
        <v>2</v>
      </c>
      <c r="P517" s="16">
        <v>514</v>
      </c>
    </row>
    <row r="518" spans="1:16">
      <c r="A518" s="2">
        <v>41036</v>
      </c>
      <c r="B518" s="3" t="s">
        <v>32</v>
      </c>
      <c r="C518" s="3">
        <v>53</v>
      </c>
      <c r="D518" s="5" t="s">
        <v>15</v>
      </c>
      <c r="F518">
        <v>0.6</v>
      </c>
      <c r="J518">
        <f>81+128+126+148</f>
        <v>483</v>
      </c>
      <c r="K518">
        <v>4</v>
      </c>
      <c r="L518">
        <v>148</v>
      </c>
      <c r="P518" s="16">
        <v>515</v>
      </c>
    </row>
    <row r="519" spans="1:16">
      <c r="A519" s="2">
        <v>41036</v>
      </c>
      <c r="B519" s="3" t="s">
        <v>32</v>
      </c>
      <c r="C519" s="3">
        <v>53</v>
      </c>
      <c r="D519" s="5" t="s">
        <v>15</v>
      </c>
      <c r="E519">
        <v>348</v>
      </c>
      <c r="F519">
        <v>4.55</v>
      </c>
      <c r="H519">
        <v>62</v>
      </c>
      <c r="I519">
        <v>2</v>
      </c>
      <c r="P519" s="16">
        <v>516</v>
      </c>
    </row>
    <row r="520" spans="1:16">
      <c r="A520" s="2">
        <v>41036</v>
      </c>
      <c r="B520" s="3" t="s">
        <v>32</v>
      </c>
      <c r="C520" s="3">
        <v>53</v>
      </c>
      <c r="D520" s="5" t="s">
        <v>15</v>
      </c>
      <c r="E520">
        <v>406</v>
      </c>
      <c r="F520">
        <v>3.6</v>
      </c>
      <c r="H520">
        <v>86</v>
      </c>
      <c r="I520">
        <v>2</v>
      </c>
      <c r="P520" s="16">
        <v>517</v>
      </c>
    </row>
    <row r="521" spans="1:16">
      <c r="A521" s="2">
        <v>41036</v>
      </c>
      <c r="B521" s="3" t="s">
        <v>32</v>
      </c>
      <c r="C521" s="3">
        <v>53</v>
      </c>
      <c r="D521" s="5" t="s">
        <v>15</v>
      </c>
      <c r="F521">
        <v>0.96</v>
      </c>
      <c r="J521">
        <f>98+121+137+167</f>
        <v>523</v>
      </c>
      <c r="K521">
        <v>4</v>
      </c>
      <c r="L521">
        <v>167</v>
      </c>
      <c r="P521" s="16">
        <v>518</v>
      </c>
    </row>
    <row r="522" spans="1:16">
      <c r="A522" s="2">
        <v>41036</v>
      </c>
      <c r="B522" s="3" t="s">
        <v>32</v>
      </c>
      <c r="C522" s="3">
        <v>42</v>
      </c>
      <c r="D522" s="5" t="s">
        <v>15</v>
      </c>
      <c r="F522">
        <v>2.37</v>
      </c>
      <c r="J522">
        <f>125+173+209+212</f>
        <v>719</v>
      </c>
      <c r="K522">
        <v>4</v>
      </c>
      <c r="L522">
        <v>212</v>
      </c>
      <c r="P522" s="16">
        <v>519</v>
      </c>
    </row>
    <row r="523" spans="1:16">
      <c r="A523" s="2">
        <v>41036</v>
      </c>
      <c r="B523" s="3" t="s">
        <v>32</v>
      </c>
      <c r="C523" s="3">
        <v>42</v>
      </c>
      <c r="D523" s="5" t="s">
        <v>15</v>
      </c>
      <c r="F523">
        <v>7.95</v>
      </c>
      <c r="J523">
        <f>252+287+293+306+334+338</f>
        <v>1810</v>
      </c>
      <c r="K523">
        <v>6</v>
      </c>
      <c r="L523">
        <v>338</v>
      </c>
      <c r="P523" s="16">
        <v>520</v>
      </c>
    </row>
    <row r="524" spans="1:16">
      <c r="A524" s="2">
        <v>41036</v>
      </c>
      <c r="B524" s="3" t="s">
        <v>32</v>
      </c>
      <c r="C524" s="3">
        <v>42</v>
      </c>
      <c r="D524" s="5" t="s">
        <v>15</v>
      </c>
      <c r="F524">
        <v>6.52</v>
      </c>
      <c r="J524">
        <f>252+286+361+395+397+384</f>
        <v>2075</v>
      </c>
      <c r="K524">
        <v>6</v>
      </c>
      <c r="L524">
        <v>397</v>
      </c>
      <c r="P524" s="16">
        <v>521</v>
      </c>
    </row>
    <row r="525" spans="1:16">
      <c r="A525" s="2">
        <v>41036</v>
      </c>
      <c r="B525" s="3" t="s">
        <v>32</v>
      </c>
      <c r="C525" s="3">
        <v>42</v>
      </c>
      <c r="D525" s="5" t="s">
        <v>15</v>
      </c>
      <c r="F525">
        <v>3.69</v>
      </c>
      <c r="J525">
        <f>182+246+301+311+362+350</f>
        <v>1752</v>
      </c>
      <c r="K525">
        <v>6</v>
      </c>
      <c r="L525">
        <v>362</v>
      </c>
      <c r="P525" s="16">
        <v>522</v>
      </c>
    </row>
    <row r="526" spans="1:16">
      <c r="A526" s="2">
        <v>41036</v>
      </c>
      <c r="B526" s="3" t="s">
        <v>32</v>
      </c>
      <c r="C526" s="3">
        <v>42</v>
      </c>
      <c r="D526" s="5" t="s">
        <v>15</v>
      </c>
      <c r="F526">
        <v>4.24</v>
      </c>
      <c r="J526">
        <f>185+222+241+258+309+336+332+347</f>
        <v>2230</v>
      </c>
      <c r="K526">
        <v>8</v>
      </c>
      <c r="L526">
        <v>347</v>
      </c>
      <c r="P526" s="16">
        <v>523</v>
      </c>
    </row>
    <row r="527" spans="1:16">
      <c r="A527" s="2">
        <v>41036</v>
      </c>
      <c r="B527" s="3" t="s">
        <v>32</v>
      </c>
      <c r="C527" s="3">
        <v>42</v>
      </c>
      <c r="D527" s="5" t="s">
        <v>15</v>
      </c>
      <c r="F527">
        <v>7.4</v>
      </c>
      <c r="J527">
        <f>296+319+381+398+385+399+223+308+354</f>
        <v>3063</v>
      </c>
      <c r="K527">
        <v>9</v>
      </c>
      <c r="L527">
        <v>398</v>
      </c>
      <c r="P527" s="16">
        <v>524</v>
      </c>
    </row>
    <row r="528" spans="1:16">
      <c r="A528" s="2">
        <v>41036</v>
      </c>
      <c r="B528" s="3" t="s">
        <v>32</v>
      </c>
      <c r="C528" s="3">
        <v>42</v>
      </c>
      <c r="D528" s="5" t="s">
        <v>15</v>
      </c>
      <c r="F528">
        <v>2.96</v>
      </c>
      <c r="J528">
        <f>176+204+263+254+306+320</f>
        <v>1523</v>
      </c>
      <c r="K528">
        <v>6</v>
      </c>
      <c r="L528">
        <v>320</v>
      </c>
      <c r="P528" s="16">
        <v>525</v>
      </c>
    </row>
    <row r="529" spans="1:16">
      <c r="A529" s="2">
        <v>41036</v>
      </c>
      <c r="B529" s="3" t="s">
        <v>32</v>
      </c>
      <c r="C529" s="3">
        <v>42</v>
      </c>
      <c r="D529" s="5" t="s">
        <v>15</v>
      </c>
      <c r="F529">
        <v>1.97</v>
      </c>
      <c r="J529">
        <f>71+148+189+206+239</f>
        <v>853</v>
      </c>
      <c r="K529">
        <v>5</v>
      </c>
      <c r="L529">
        <v>239</v>
      </c>
      <c r="P529" s="16">
        <v>526</v>
      </c>
    </row>
    <row r="530" spans="1:16">
      <c r="A530" s="2">
        <v>41036</v>
      </c>
      <c r="B530" s="3" t="s">
        <v>32</v>
      </c>
      <c r="C530" s="3">
        <v>42</v>
      </c>
      <c r="D530" s="5" t="s">
        <v>15</v>
      </c>
      <c r="F530">
        <v>2.12</v>
      </c>
      <c r="J530">
        <f>110+124+116+129</f>
        <v>479</v>
      </c>
      <c r="K530">
        <v>4</v>
      </c>
      <c r="L530">
        <v>129</v>
      </c>
      <c r="P530" s="16">
        <v>527</v>
      </c>
    </row>
    <row r="531" spans="1:16">
      <c r="A531" s="2">
        <v>41036</v>
      </c>
      <c r="B531" s="3" t="s">
        <v>32</v>
      </c>
      <c r="C531" s="3">
        <v>42</v>
      </c>
      <c r="D531" s="5" t="s">
        <v>15</v>
      </c>
      <c r="F531">
        <v>1.85</v>
      </c>
      <c r="J531">
        <f>89+170+189+250+237</f>
        <v>935</v>
      </c>
      <c r="K531">
        <v>5</v>
      </c>
      <c r="L531">
        <v>250</v>
      </c>
      <c r="P531" s="16">
        <v>528</v>
      </c>
    </row>
    <row r="532" spans="1:16">
      <c r="A532" s="2">
        <v>41036</v>
      </c>
      <c r="B532" s="3" t="s">
        <v>32</v>
      </c>
      <c r="C532" s="3">
        <v>42</v>
      </c>
      <c r="D532" s="5" t="s">
        <v>15</v>
      </c>
      <c r="F532">
        <v>1.53</v>
      </c>
      <c r="J532">
        <f>133+131+200+239</f>
        <v>703</v>
      </c>
      <c r="K532">
        <v>4</v>
      </c>
      <c r="L532">
        <v>239</v>
      </c>
      <c r="P532" s="16">
        <v>529</v>
      </c>
    </row>
    <row r="533" spans="1:16">
      <c r="A533" s="2">
        <v>41036</v>
      </c>
      <c r="B533" s="3" t="s">
        <v>32</v>
      </c>
      <c r="C533" s="3">
        <v>42</v>
      </c>
      <c r="D533" s="5" t="s">
        <v>15</v>
      </c>
      <c r="F533">
        <v>1.88</v>
      </c>
      <c r="J533">
        <f>165+191+235+234+177</f>
        <v>1002</v>
      </c>
      <c r="K533">
        <v>5</v>
      </c>
      <c r="L533">
        <v>277</v>
      </c>
      <c r="P533" s="16">
        <v>530</v>
      </c>
    </row>
    <row r="534" spans="1:16">
      <c r="A534" s="2">
        <v>41036</v>
      </c>
      <c r="B534" s="3" t="s">
        <v>32</v>
      </c>
      <c r="C534" s="3">
        <v>19</v>
      </c>
      <c r="D534" s="6" t="s">
        <v>19</v>
      </c>
      <c r="E534" s="15"/>
      <c r="F534">
        <v>1.2</v>
      </c>
      <c r="J534">
        <f>88+109+132+164+166</f>
        <v>659</v>
      </c>
      <c r="K534">
        <v>5</v>
      </c>
      <c r="L534">
        <v>166</v>
      </c>
      <c r="P534" s="16">
        <v>531</v>
      </c>
    </row>
    <row r="535" spans="1:16">
      <c r="A535" s="2">
        <v>41036</v>
      </c>
      <c r="B535" s="3" t="s">
        <v>32</v>
      </c>
      <c r="C535" s="3">
        <v>19</v>
      </c>
      <c r="D535" s="6" t="s">
        <v>19</v>
      </c>
      <c r="F535">
        <v>2.41</v>
      </c>
      <c r="J535">
        <f>138+176+213+213</f>
        <v>740</v>
      </c>
      <c r="K535">
        <v>4</v>
      </c>
      <c r="L535">
        <v>213</v>
      </c>
      <c r="P535" s="16">
        <v>532</v>
      </c>
    </row>
    <row r="536" spans="1:16">
      <c r="A536" s="2">
        <v>41036</v>
      </c>
      <c r="B536" s="3" t="s">
        <v>32</v>
      </c>
      <c r="C536" s="3">
        <v>19</v>
      </c>
      <c r="D536" s="6" t="s">
        <v>19</v>
      </c>
      <c r="F536">
        <v>1.56</v>
      </c>
      <c r="J536">
        <f>115+155+186+188</f>
        <v>644</v>
      </c>
      <c r="K536">
        <v>4</v>
      </c>
      <c r="L536">
        <v>188</v>
      </c>
      <c r="P536" s="16">
        <v>533</v>
      </c>
    </row>
    <row r="537" spans="1:16">
      <c r="A537" s="2">
        <v>41036</v>
      </c>
      <c r="B537" s="3" t="s">
        <v>32</v>
      </c>
      <c r="C537" s="3">
        <v>19</v>
      </c>
      <c r="D537" s="6" t="s">
        <v>19</v>
      </c>
      <c r="F537">
        <v>2.75</v>
      </c>
      <c r="J537">
        <f>160+162+187+195+218+227</f>
        <v>1149</v>
      </c>
      <c r="K537">
        <v>6</v>
      </c>
      <c r="L537">
        <v>227</v>
      </c>
      <c r="P537" s="16">
        <v>534</v>
      </c>
    </row>
    <row r="538" spans="1:16">
      <c r="A538" s="2">
        <v>41036</v>
      </c>
      <c r="B538" s="3" t="s">
        <v>32</v>
      </c>
      <c r="C538" s="3">
        <v>19</v>
      </c>
      <c r="D538" s="6" t="s">
        <v>24</v>
      </c>
      <c r="E538">
        <v>207</v>
      </c>
      <c r="F538">
        <v>0.55000000000000004</v>
      </c>
      <c r="P538" s="16">
        <v>535</v>
      </c>
    </row>
    <row r="539" spans="1:16">
      <c r="A539" s="2">
        <v>41036</v>
      </c>
      <c r="B539" s="3" t="s">
        <v>32</v>
      </c>
      <c r="C539" s="3">
        <v>19</v>
      </c>
      <c r="D539" s="6" t="s">
        <v>19</v>
      </c>
      <c r="F539">
        <v>1.37</v>
      </c>
      <c r="J539">
        <f>112+134+162+169</f>
        <v>577</v>
      </c>
      <c r="K539">
        <v>4</v>
      </c>
      <c r="L539">
        <v>169</v>
      </c>
      <c r="P539" s="16">
        <v>536</v>
      </c>
    </row>
    <row r="540" spans="1:16">
      <c r="A540" s="2">
        <v>41036</v>
      </c>
      <c r="B540" s="3" t="s">
        <v>32</v>
      </c>
      <c r="C540" s="3">
        <v>19</v>
      </c>
      <c r="D540" s="6" t="s">
        <v>19</v>
      </c>
      <c r="F540">
        <v>4.5</v>
      </c>
      <c r="J540">
        <f>156+212+219+253+254+283+281</f>
        <v>1658</v>
      </c>
      <c r="K540">
        <v>7</v>
      </c>
      <c r="L540">
        <v>283</v>
      </c>
      <c r="P540" s="16">
        <v>537</v>
      </c>
    </row>
    <row r="541" spans="1:16">
      <c r="A541" s="2">
        <v>41036</v>
      </c>
      <c r="B541" s="3" t="s">
        <v>32</v>
      </c>
      <c r="C541" s="3">
        <v>19</v>
      </c>
      <c r="D541" s="6" t="s">
        <v>19</v>
      </c>
      <c r="F541">
        <v>4.5999999999999996</v>
      </c>
      <c r="J541">
        <f>169+187+224+226+227+264+288+290+300+307</f>
        <v>2482</v>
      </c>
      <c r="K541">
        <v>10</v>
      </c>
      <c r="L541">
        <v>307</v>
      </c>
      <c r="P541" s="16">
        <v>538</v>
      </c>
    </row>
    <row r="542" spans="1:16">
      <c r="A542" s="2">
        <v>41036</v>
      </c>
      <c r="B542" s="3" t="s">
        <v>32</v>
      </c>
      <c r="C542" s="3">
        <v>19</v>
      </c>
      <c r="D542" s="6" t="s">
        <v>19</v>
      </c>
      <c r="F542">
        <v>1.48</v>
      </c>
      <c r="J542">
        <f>62+136+150+185+198</f>
        <v>731</v>
      </c>
      <c r="K542">
        <v>5</v>
      </c>
      <c r="L542">
        <v>198</v>
      </c>
      <c r="P542" s="16">
        <v>539</v>
      </c>
    </row>
    <row r="543" spans="1:16">
      <c r="A543" s="2">
        <v>41036</v>
      </c>
      <c r="B543" s="3" t="s">
        <v>32</v>
      </c>
      <c r="C543" s="3">
        <v>19</v>
      </c>
      <c r="D543" s="6" t="s">
        <v>19</v>
      </c>
      <c r="F543">
        <v>0.86</v>
      </c>
      <c r="J543">
        <f>47+108+136+151</f>
        <v>442</v>
      </c>
      <c r="K543">
        <v>4</v>
      </c>
      <c r="L543">
        <v>151</v>
      </c>
      <c r="P543" s="16">
        <v>540</v>
      </c>
    </row>
    <row r="544" spans="1:16">
      <c r="A544" s="2">
        <v>41036</v>
      </c>
      <c r="B544" s="3" t="s">
        <v>32</v>
      </c>
      <c r="C544" s="3">
        <v>19</v>
      </c>
      <c r="D544" s="6" t="s">
        <v>19</v>
      </c>
      <c r="F544">
        <v>2.56</v>
      </c>
      <c r="J544">
        <f>139+155+184+200+232+240</f>
        <v>1150</v>
      </c>
      <c r="K544">
        <v>6</v>
      </c>
      <c r="L544">
        <v>240</v>
      </c>
      <c r="P544" s="16">
        <v>541</v>
      </c>
    </row>
    <row r="545" spans="1:16">
      <c r="A545" s="2">
        <v>41036</v>
      </c>
      <c r="B545" s="3" t="s">
        <v>32</v>
      </c>
      <c r="C545" s="3">
        <v>19</v>
      </c>
      <c r="D545" s="6" t="s">
        <v>24</v>
      </c>
      <c r="E545">
        <v>167</v>
      </c>
      <c r="F545">
        <v>0.88</v>
      </c>
      <c r="G545">
        <v>8</v>
      </c>
      <c r="P545" s="16">
        <v>542</v>
      </c>
    </row>
    <row r="546" spans="1:16">
      <c r="A546" s="2">
        <v>41036</v>
      </c>
      <c r="B546" s="3" t="s">
        <v>32</v>
      </c>
      <c r="C546" s="3">
        <v>19</v>
      </c>
      <c r="D546" s="6" t="s">
        <v>24</v>
      </c>
      <c r="E546">
        <v>171</v>
      </c>
      <c r="F546">
        <v>0.84</v>
      </c>
      <c r="G546">
        <v>5</v>
      </c>
      <c r="P546" s="16">
        <v>543</v>
      </c>
    </row>
    <row r="547" spans="1:16">
      <c r="A547" s="2">
        <v>41036</v>
      </c>
      <c r="B547" s="3" t="s">
        <v>32</v>
      </c>
      <c r="C547" s="3">
        <v>19</v>
      </c>
      <c r="D547" s="6" t="s">
        <v>19</v>
      </c>
      <c r="F547">
        <v>1.94</v>
      </c>
      <c r="J547">
        <f>89+105+158+203+236+238</f>
        <v>1029</v>
      </c>
      <c r="K547">
        <v>6</v>
      </c>
      <c r="L547">
        <v>238</v>
      </c>
      <c r="P547" s="16">
        <v>544</v>
      </c>
    </row>
    <row r="548" spans="1:16">
      <c r="A548" s="2">
        <v>41036</v>
      </c>
      <c r="B548" s="3" t="s">
        <v>32</v>
      </c>
      <c r="C548" s="3">
        <v>19</v>
      </c>
      <c r="D548" s="6" t="s">
        <v>24</v>
      </c>
      <c r="E548">
        <v>212</v>
      </c>
      <c r="F548">
        <v>0.6</v>
      </c>
      <c r="G548">
        <v>6</v>
      </c>
      <c r="P548" s="16">
        <v>545</v>
      </c>
    </row>
    <row r="549" spans="1:16">
      <c r="A549" s="2">
        <v>41036</v>
      </c>
      <c r="B549" s="3" t="s">
        <v>32</v>
      </c>
      <c r="C549" s="3">
        <v>15</v>
      </c>
      <c r="D549" s="6" t="s">
        <v>19</v>
      </c>
      <c r="F549">
        <v>1.54</v>
      </c>
      <c r="J549">
        <f>38+87+112+133+135</f>
        <v>505</v>
      </c>
      <c r="K549">
        <v>5</v>
      </c>
      <c r="L549">
        <v>135</v>
      </c>
      <c r="P549" s="16">
        <v>546</v>
      </c>
    </row>
    <row r="550" spans="1:16">
      <c r="A550" s="2">
        <v>41036</v>
      </c>
      <c r="B550" s="3" t="s">
        <v>32</v>
      </c>
      <c r="C550" s="3">
        <v>15</v>
      </c>
      <c r="D550" s="6" t="s">
        <v>19</v>
      </c>
      <c r="F550">
        <v>0.28999999999999998</v>
      </c>
      <c r="J550">
        <f>41+44+60</f>
        <v>145</v>
      </c>
      <c r="K550">
        <v>3</v>
      </c>
      <c r="L550">
        <v>60</v>
      </c>
      <c r="P550" s="16">
        <v>547</v>
      </c>
    </row>
    <row r="551" spans="1:16">
      <c r="A551" s="2">
        <v>41036</v>
      </c>
      <c r="B551" s="3" t="s">
        <v>32</v>
      </c>
      <c r="C551" s="3">
        <v>15</v>
      </c>
      <c r="D551" s="6" t="s">
        <v>19</v>
      </c>
      <c r="F551">
        <v>1.87</v>
      </c>
      <c r="J551">
        <f>85+99+121+147+158+183+184</f>
        <v>977</v>
      </c>
      <c r="K551">
        <v>7</v>
      </c>
      <c r="L551">
        <v>184</v>
      </c>
      <c r="P551" s="16">
        <v>548</v>
      </c>
    </row>
    <row r="552" spans="1:16">
      <c r="A552" s="2">
        <v>41036</v>
      </c>
      <c r="B552" s="3" t="s">
        <v>32</v>
      </c>
      <c r="C552" s="3">
        <v>15</v>
      </c>
      <c r="D552" s="6" t="s">
        <v>19</v>
      </c>
      <c r="F552">
        <v>2.2000000000000002</v>
      </c>
      <c r="J552">
        <f>121+139+157+164+185+190</f>
        <v>956</v>
      </c>
      <c r="K552">
        <v>6</v>
      </c>
      <c r="L552">
        <v>190</v>
      </c>
      <c r="P552" s="16">
        <v>549</v>
      </c>
    </row>
    <row r="553" spans="1:16">
      <c r="A553" s="2">
        <v>41036</v>
      </c>
      <c r="B553" s="3" t="s">
        <v>32</v>
      </c>
      <c r="C553" s="3">
        <v>15</v>
      </c>
      <c r="D553" s="6" t="s">
        <v>19</v>
      </c>
      <c r="F553">
        <v>1.25</v>
      </c>
      <c r="J553">
        <f>83+98+118+149+150</f>
        <v>598</v>
      </c>
      <c r="K553">
        <v>5</v>
      </c>
      <c r="L553">
        <v>150</v>
      </c>
      <c r="P553" s="16">
        <v>550</v>
      </c>
    </row>
    <row r="554" spans="1:16">
      <c r="A554" s="2">
        <v>41036</v>
      </c>
      <c r="B554" s="3" t="s">
        <v>32</v>
      </c>
      <c r="C554" s="3">
        <v>15</v>
      </c>
      <c r="D554" s="6" t="s">
        <v>19</v>
      </c>
      <c r="F554">
        <v>2.15</v>
      </c>
      <c r="J554">
        <f>103+105+152+179+195+208+217</f>
        <v>1159</v>
      </c>
      <c r="K554">
        <v>7</v>
      </c>
      <c r="L554">
        <v>217</v>
      </c>
      <c r="P554" s="16">
        <v>551</v>
      </c>
    </row>
    <row r="555" spans="1:16">
      <c r="A555" s="2">
        <v>41036</v>
      </c>
      <c r="B555" s="3" t="s">
        <v>32</v>
      </c>
      <c r="C555" s="3">
        <v>15</v>
      </c>
      <c r="D555" s="6" t="s">
        <v>19</v>
      </c>
      <c r="F555">
        <v>2.34</v>
      </c>
      <c r="J555">
        <f>92+226+260+292+305+321+324</f>
        <v>1820</v>
      </c>
      <c r="K555">
        <v>7</v>
      </c>
      <c r="L555">
        <v>324</v>
      </c>
      <c r="P555" s="16">
        <v>552</v>
      </c>
    </row>
    <row r="556" spans="1:16">
      <c r="A556" s="2">
        <v>41036</v>
      </c>
      <c r="B556" s="3" t="s">
        <v>32</v>
      </c>
      <c r="C556" s="3">
        <v>15</v>
      </c>
      <c r="D556" s="6" t="s">
        <v>19</v>
      </c>
      <c r="F556">
        <v>0.97</v>
      </c>
      <c r="J556">
        <f>100+115+127</f>
        <v>342</v>
      </c>
      <c r="K556">
        <v>3</v>
      </c>
      <c r="L556">
        <v>127</v>
      </c>
      <c r="P556" s="16">
        <v>553</v>
      </c>
    </row>
    <row r="557" spans="1:16">
      <c r="A557" s="2">
        <v>41036</v>
      </c>
      <c r="B557" s="3" t="s">
        <v>32</v>
      </c>
      <c r="C557" s="3">
        <v>15</v>
      </c>
      <c r="D557" s="6" t="s">
        <v>19</v>
      </c>
      <c r="F557">
        <v>1.39</v>
      </c>
      <c r="J557">
        <f>59+108+129+154+156</f>
        <v>606</v>
      </c>
      <c r="K557">
        <v>5</v>
      </c>
      <c r="L557">
        <v>156</v>
      </c>
      <c r="P557" s="16">
        <v>554</v>
      </c>
    </row>
    <row r="558" spans="1:16">
      <c r="A558" s="2">
        <v>41036</v>
      </c>
      <c r="B558" s="3" t="s">
        <v>32</v>
      </c>
      <c r="C558" s="3">
        <v>15</v>
      </c>
      <c r="D558" s="6" t="s">
        <v>19</v>
      </c>
      <c r="F558">
        <v>2.0499999999999998</v>
      </c>
      <c r="J558">
        <f>96+149+167+196+214+228</f>
        <v>1050</v>
      </c>
      <c r="K558">
        <v>6</v>
      </c>
      <c r="L558">
        <v>228</v>
      </c>
      <c r="P558" s="16">
        <v>555</v>
      </c>
    </row>
    <row r="559" spans="1:16">
      <c r="A559" s="2">
        <v>41036</v>
      </c>
      <c r="B559" s="3" t="s">
        <v>32</v>
      </c>
      <c r="C559" s="3">
        <v>15</v>
      </c>
      <c r="D559" s="6" t="s">
        <v>19</v>
      </c>
      <c r="F559">
        <v>2</v>
      </c>
      <c r="J559">
        <f>89+107+120+154+200+199+225</f>
        <v>1094</v>
      </c>
      <c r="K559">
        <v>7</v>
      </c>
      <c r="L559">
        <v>225</v>
      </c>
      <c r="P559" s="16">
        <v>556</v>
      </c>
    </row>
    <row r="560" spans="1:16">
      <c r="A560" s="2">
        <v>41036</v>
      </c>
      <c r="B560" s="3" t="s">
        <v>32</v>
      </c>
      <c r="C560" s="3">
        <v>15</v>
      </c>
      <c r="D560" s="6" t="s">
        <v>19</v>
      </c>
      <c r="F560">
        <v>1.87</v>
      </c>
      <c r="J560">
        <f>148+153+194+185+222</f>
        <v>902</v>
      </c>
      <c r="K560">
        <v>5</v>
      </c>
      <c r="L560">
        <v>222</v>
      </c>
      <c r="P560" s="16">
        <v>557</v>
      </c>
    </row>
    <row r="561" spans="1:16">
      <c r="A561" s="2">
        <v>41036</v>
      </c>
      <c r="B561" s="3" t="s">
        <v>32</v>
      </c>
      <c r="C561" s="3">
        <v>15</v>
      </c>
      <c r="D561" s="6" t="s">
        <v>19</v>
      </c>
      <c r="F561">
        <v>3.32</v>
      </c>
      <c r="J561">
        <f>129+132+168+174+206+212</f>
        <v>1021</v>
      </c>
      <c r="K561">
        <v>6</v>
      </c>
      <c r="L561">
        <v>212</v>
      </c>
      <c r="P561" s="16">
        <v>558</v>
      </c>
    </row>
    <row r="562" spans="1:16">
      <c r="A562" s="2">
        <v>41036</v>
      </c>
      <c r="B562" s="3" t="s">
        <v>32</v>
      </c>
      <c r="C562" s="3">
        <v>15</v>
      </c>
      <c r="D562" s="6" t="s">
        <v>19</v>
      </c>
      <c r="F562">
        <v>2.4300000000000002</v>
      </c>
      <c r="J562">
        <f>150+164+190+205+224</f>
        <v>933</v>
      </c>
      <c r="K562">
        <v>5</v>
      </c>
      <c r="L562">
        <v>224</v>
      </c>
      <c r="P562" s="16">
        <v>559</v>
      </c>
    </row>
    <row r="563" spans="1:16">
      <c r="A563" s="2">
        <v>41036</v>
      </c>
      <c r="B563" s="3" t="s">
        <v>32</v>
      </c>
      <c r="C563" s="3">
        <v>15</v>
      </c>
      <c r="D563" s="6" t="s">
        <v>19</v>
      </c>
      <c r="F563">
        <v>1.99</v>
      </c>
      <c r="J563">
        <f>96+97+130+169+200+204+229</f>
        <v>1125</v>
      </c>
      <c r="K563">
        <v>7</v>
      </c>
      <c r="L563">
        <v>229</v>
      </c>
      <c r="P563" s="16">
        <v>560</v>
      </c>
    </row>
    <row r="564" spans="1:16">
      <c r="A564" s="2">
        <v>41036</v>
      </c>
      <c r="B564" s="3" t="s">
        <v>32</v>
      </c>
      <c r="C564" s="3">
        <v>14</v>
      </c>
      <c r="D564" s="6" t="s">
        <v>19</v>
      </c>
      <c r="F564">
        <v>2.46</v>
      </c>
      <c r="J564">
        <f>104+133+148+163+192+195+219</f>
        <v>1154</v>
      </c>
      <c r="K564">
        <v>7</v>
      </c>
      <c r="L564">
        <v>219</v>
      </c>
      <c r="P564" s="16">
        <v>561</v>
      </c>
    </row>
    <row r="565" spans="1:16">
      <c r="A565" s="2">
        <v>41036</v>
      </c>
      <c r="B565" s="3" t="s">
        <v>32</v>
      </c>
      <c r="C565" s="3">
        <v>14</v>
      </c>
      <c r="D565" s="6" t="s">
        <v>19</v>
      </c>
      <c r="F565">
        <v>2.15</v>
      </c>
      <c r="J565">
        <f>99+127+133+154+182+184</f>
        <v>879</v>
      </c>
      <c r="K565">
        <v>6</v>
      </c>
      <c r="L565">
        <v>184</v>
      </c>
      <c r="P565" s="16">
        <v>562</v>
      </c>
    </row>
    <row r="566" spans="1:16">
      <c r="A566" s="2">
        <v>41036</v>
      </c>
      <c r="B566" s="3" t="s">
        <v>32</v>
      </c>
      <c r="C566" s="3">
        <v>14</v>
      </c>
      <c r="D566" s="6" t="s">
        <v>19</v>
      </c>
      <c r="F566">
        <v>1.54</v>
      </c>
      <c r="J566">
        <f>89+116+141+150+172+175</f>
        <v>843</v>
      </c>
      <c r="K566">
        <v>6</v>
      </c>
      <c r="L566">
        <v>175</v>
      </c>
      <c r="P566" s="16">
        <v>563</v>
      </c>
    </row>
    <row r="567" spans="1:16">
      <c r="A567" s="2">
        <v>41036</v>
      </c>
      <c r="B567" s="3" t="s">
        <v>32</v>
      </c>
      <c r="C567" s="3">
        <v>14</v>
      </c>
      <c r="D567" s="6" t="s">
        <v>19</v>
      </c>
      <c r="F567">
        <v>2.75</v>
      </c>
      <c r="J567">
        <f>194+198+234+253+255+240</f>
        <v>1374</v>
      </c>
      <c r="K567">
        <v>6</v>
      </c>
      <c r="L567">
        <v>240</v>
      </c>
      <c r="P567" s="16">
        <v>564</v>
      </c>
    </row>
    <row r="568" spans="1:16">
      <c r="A568" s="2">
        <v>41036</v>
      </c>
      <c r="B568" s="3" t="s">
        <v>32</v>
      </c>
      <c r="C568" s="3">
        <v>14</v>
      </c>
      <c r="D568" s="6" t="s">
        <v>19</v>
      </c>
      <c r="F568">
        <v>1.53</v>
      </c>
      <c r="J568">
        <f>79+90+113+149+174+171</f>
        <v>776</v>
      </c>
      <c r="K568">
        <v>6</v>
      </c>
      <c r="L568">
        <v>174</v>
      </c>
      <c r="P568" s="16">
        <v>565</v>
      </c>
    </row>
    <row r="569" spans="1:16">
      <c r="A569" s="2">
        <v>41036</v>
      </c>
      <c r="B569" s="3" t="s">
        <v>32</v>
      </c>
      <c r="C569" s="3">
        <v>14</v>
      </c>
      <c r="D569" s="6" t="s">
        <v>18</v>
      </c>
      <c r="E569">
        <v>202</v>
      </c>
      <c r="F569">
        <v>1.5</v>
      </c>
      <c r="P569" s="16">
        <v>566</v>
      </c>
    </row>
    <row r="570" spans="1:16">
      <c r="A570" s="2">
        <v>41036</v>
      </c>
      <c r="B570" s="3" t="s">
        <v>32</v>
      </c>
      <c r="C570" s="3">
        <v>14</v>
      </c>
      <c r="D570" s="6" t="s">
        <v>24</v>
      </c>
      <c r="E570">
        <v>241</v>
      </c>
      <c r="F570">
        <v>2.1800000000000002</v>
      </c>
      <c r="G570">
        <v>4</v>
      </c>
      <c r="P570" s="16">
        <v>567</v>
      </c>
    </row>
    <row r="571" spans="1:16">
      <c r="A571" s="2">
        <v>41036</v>
      </c>
      <c r="B571" s="3" t="s">
        <v>32</v>
      </c>
      <c r="C571" s="3">
        <v>14</v>
      </c>
      <c r="D571" s="6" t="s">
        <v>18</v>
      </c>
      <c r="E571">
        <v>92</v>
      </c>
      <c r="F571">
        <v>0.87</v>
      </c>
      <c r="G571">
        <v>8</v>
      </c>
      <c r="P571" s="16">
        <v>568</v>
      </c>
    </row>
    <row r="572" spans="1:16">
      <c r="A572" s="2">
        <v>41036</v>
      </c>
      <c r="B572" s="3" t="s">
        <v>32</v>
      </c>
      <c r="C572" s="3">
        <v>14</v>
      </c>
      <c r="D572" s="6" t="s">
        <v>24</v>
      </c>
      <c r="E572">
        <v>214</v>
      </c>
      <c r="F572">
        <v>1.65</v>
      </c>
      <c r="G572">
        <v>13</v>
      </c>
      <c r="P572" s="16">
        <v>569</v>
      </c>
    </row>
    <row r="573" spans="1:16">
      <c r="A573" s="2">
        <v>41036</v>
      </c>
      <c r="B573" s="3" t="s">
        <v>32</v>
      </c>
      <c r="C573" s="3">
        <v>14</v>
      </c>
      <c r="D573" s="6" t="s">
        <v>19</v>
      </c>
      <c r="F573">
        <v>1.3</v>
      </c>
      <c r="J573">
        <f>91+128+147+158</f>
        <v>524</v>
      </c>
      <c r="K573">
        <v>4</v>
      </c>
      <c r="L573">
        <v>158</v>
      </c>
      <c r="P573" s="16">
        <v>570</v>
      </c>
    </row>
    <row r="574" spans="1:16">
      <c r="A574" s="2">
        <v>41036</v>
      </c>
      <c r="B574" s="3" t="s">
        <v>32</v>
      </c>
      <c r="C574" s="3">
        <v>14</v>
      </c>
      <c r="D574" s="6" t="s">
        <v>15</v>
      </c>
      <c r="F574">
        <v>6.3</v>
      </c>
      <c r="J574">
        <f>101+143+153+179+201+222+232</f>
        <v>1231</v>
      </c>
      <c r="K574">
        <v>7</v>
      </c>
      <c r="L574">
        <v>232</v>
      </c>
      <c r="P574" s="16">
        <v>571</v>
      </c>
    </row>
    <row r="575" spans="1:16">
      <c r="A575" s="2">
        <v>41036</v>
      </c>
      <c r="B575" s="3" t="s">
        <v>32</v>
      </c>
      <c r="C575" s="3">
        <v>14</v>
      </c>
      <c r="D575" s="6" t="s">
        <v>19</v>
      </c>
      <c r="F575">
        <v>3.12</v>
      </c>
      <c r="J575">
        <f>174+181+202+208+229+237+243</f>
        <v>1474</v>
      </c>
      <c r="K575">
        <v>7</v>
      </c>
      <c r="L575">
        <v>243</v>
      </c>
      <c r="P575" s="16">
        <v>572</v>
      </c>
    </row>
    <row r="576" spans="1:16">
      <c r="A576" s="2">
        <v>41036</v>
      </c>
      <c r="B576" s="3" t="s">
        <v>32</v>
      </c>
      <c r="C576" s="3">
        <v>14</v>
      </c>
      <c r="D576" s="6" t="s">
        <v>19</v>
      </c>
      <c r="F576">
        <v>0.59</v>
      </c>
      <c r="J576">
        <f>33+60+74+105</f>
        <v>272</v>
      </c>
      <c r="K576">
        <v>4</v>
      </c>
      <c r="L576">
        <v>105</v>
      </c>
      <c r="P576" s="16">
        <v>573</v>
      </c>
    </row>
    <row r="577" spans="1:16">
      <c r="A577" s="2">
        <v>41036</v>
      </c>
      <c r="B577" s="3" t="s">
        <v>32</v>
      </c>
      <c r="C577" s="3">
        <v>14</v>
      </c>
      <c r="D577" s="6" t="s">
        <v>19</v>
      </c>
      <c r="F577">
        <v>1.43</v>
      </c>
      <c r="J577">
        <f>96+112+135+164+163</f>
        <v>670</v>
      </c>
      <c r="K577">
        <v>5</v>
      </c>
      <c r="L577">
        <v>164</v>
      </c>
      <c r="P577" s="16">
        <v>574</v>
      </c>
    </row>
    <row r="578" spans="1:16">
      <c r="A578" s="2">
        <v>41036</v>
      </c>
      <c r="B578" s="3" t="s">
        <v>32</v>
      </c>
      <c r="C578" s="3">
        <v>14</v>
      </c>
      <c r="D578" s="6" t="s">
        <v>19</v>
      </c>
      <c r="F578">
        <v>2.7</v>
      </c>
      <c r="J578">
        <f>154+162+197+227+226+224</f>
        <v>1190</v>
      </c>
      <c r="K578">
        <v>6</v>
      </c>
      <c r="L578">
        <v>227</v>
      </c>
      <c r="P578" s="16">
        <v>575</v>
      </c>
    </row>
    <row r="579" spans="1:16">
      <c r="A579" s="2">
        <v>41036</v>
      </c>
      <c r="B579" s="3" t="s">
        <v>32</v>
      </c>
      <c r="C579" s="3">
        <v>14</v>
      </c>
      <c r="D579" s="6" t="s">
        <v>19</v>
      </c>
      <c r="F579">
        <v>2.27</v>
      </c>
      <c r="J579">
        <f>143+176+196+202+240+238+247</f>
        <v>1442</v>
      </c>
      <c r="K579">
        <v>7</v>
      </c>
      <c r="L579">
        <v>247</v>
      </c>
      <c r="P579" s="16">
        <v>576</v>
      </c>
    </row>
    <row r="580" spans="1:16">
      <c r="A580" s="2">
        <v>41036</v>
      </c>
      <c r="B580" s="3" t="s">
        <v>32</v>
      </c>
      <c r="C580" s="3">
        <v>14</v>
      </c>
      <c r="D580" s="6" t="s">
        <v>19</v>
      </c>
      <c r="F580">
        <v>2.64</v>
      </c>
      <c r="J580">
        <f>106+162+171+199+200+216+224+238</f>
        <v>1516</v>
      </c>
      <c r="K580">
        <v>4</v>
      </c>
      <c r="L580">
        <v>238</v>
      </c>
      <c r="P580" s="16">
        <v>577</v>
      </c>
    </row>
    <row r="581" spans="1:16">
      <c r="A581" s="2">
        <v>41036</v>
      </c>
      <c r="B581" s="3" t="s">
        <v>32</v>
      </c>
      <c r="C581" s="3">
        <v>14</v>
      </c>
      <c r="D581" s="6" t="s">
        <v>19</v>
      </c>
      <c r="F581">
        <v>1.19</v>
      </c>
      <c r="J581">
        <f>105+122+148+179+181</f>
        <v>735</v>
      </c>
      <c r="K581">
        <v>5</v>
      </c>
      <c r="L581">
        <v>181</v>
      </c>
      <c r="P581" s="16">
        <v>578</v>
      </c>
    </row>
    <row r="582" spans="1:16">
      <c r="A582" s="2">
        <v>41036</v>
      </c>
      <c r="B582" s="3" t="s">
        <v>32</v>
      </c>
      <c r="C582" s="3">
        <v>14</v>
      </c>
      <c r="D582" s="6" t="s">
        <v>18</v>
      </c>
      <c r="E582">
        <v>250</v>
      </c>
      <c r="F582">
        <v>1.19</v>
      </c>
      <c r="P582" s="16">
        <v>579</v>
      </c>
    </row>
    <row r="583" spans="1:16">
      <c r="A583" s="2">
        <v>41036</v>
      </c>
      <c r="B583" s="3" t="s">
        <v>32</v>
      </c>
      <c r="C583" s="3">
        <v>14</v>
      </c>
      <c r="D583" s="6" t="s">
        <v>15</v>
      </c>
      <c r="F583">
        <v>2.61</v>
      </c>
      <c r="J583">
        <f>102+142+179+191+221+242+252</f>
        <v>1329</v>
      </c>
      <c r="K583">
        <v>7</v>
      </c>
      <c r="L583">
        <v>252</v>
      </c>
      <c r="P583" s="16">
        <v>580</v>
      </c>
    </row>
    <row r="584" spans="1:16">
      <c r="A584" s="2">
        <v>41036</v>
      </c>
      <c r="B584" s="3" t="s">
        <v>32</v>
      </c>
      <c r="C584" s="3">
        <v>14</v>
      </c>
      <c r="D584" s="6" t="s">
        <v>18</v>
      </c>
      <c r="E584">
        <v>239</v>
      </c>
      <c r="F584">
        <v>1.7</v>
      </c>
      <c r="P584" s="16">
        <v>581</v>
      </c>
    </row>
    <row r="585" spans="1:16">
      <c r="A585" s="2">
        <v>41030</v>
      </c>
      <c r="B585" t="s">
        <v>23</v>
      </c>
      <c r="C585">
        <v>59</v>
      </c>
      <c r="D585" s="5" t="s">
        <v>15</v>
      </c>
      <c r="F585">
        <v>5.14</v>
      </c>
      <c r="J585">
        <f>180+164+234+254+260+255</f>
        <v>1347</v>
      </c>
      <c r="K585">
        <v>6</v>
      </c>
      <c r="L585">
        <v>260</v>
      </c>
      <c r="P585" s="16">
        <v>582</v>
      </c>
    </row>
    <row r="586" spans="1:16">
      <c r="A586" s="2">
        <v>41030</v>
      </c>
      <c r="B586" t="s">
        <v>23</v>
      </c>
      <c r="C586">
        <v>59</v>
      </c>
      <c r="D586" s="5" t="s">
        <v>15</v>
      </c>
      <c r="E586">
        <v>291</v>
      </c>
      <c r="F586">
        <v>14.2</v>
      </c>
      <c r="H586">
        <v>44</v>
      </c>
      <c r="I586">
        <v>1.8</v>
      </c>
      <c r="P586" s="16">
        <v>583</v>
      </c>
    </row>
    <row r="587" spans="1:16">
      <c r="A587" s="2">
        <v>41030</v>
      </c>
      <c r="B587" t="s">
        <v>23</v>
      </c>
      <c r="C587">
        <v>59</v>
      </c>
      <c r="D587" s="5" t="s">
        <v>15</v>
      </c>
      <c r="F587">
        <v>5</v>
      </c>
      <c r="J587">
        <f>118+256+214+295+310+342+332</f>
        <v>1867</v>
      </c>
      <c r="K587">
        <v>7</v>
      </c>
      <c r="L587">
        <v>342</v>
      </c>
      <c r="P587" s="16">
        <v>584</v>
      </c>
    </row>
    <row r="588" spans="1:16">
      <c r="A588" s="2">
        <v>41030</v>
      </c>
      <c r="B588" t="s">
        <v>23</v>
      </c>
      <c r="C588">
        <v>59</v>
      </c>
      <c r="D588" s="5" t="s">
        <v>15</v>
      </c>
      <c r="F588">
        <v>4.66</v>
      </c>
      <c r="J588">
        <f>252+316+320+363+376+398</f>
        <v>2025</v>
      </c>
      <c r="K588">
        <v>6</v>
      </c>
      <c r="L588">
        <v>398</v>
      </c>
      <c r="P588" s="16">
        <v>585</v>
      </c>
    </row>
    <row r="589" spans="1:16">
      <c r="A589" s="2">
        <v>41030</v>
      </c>
      <c r="B589" t="s">
        <v>23</v>
      </c>
      <c r="C589">
        <v>59</v>
      </c>
      <c r="D589" s="5" t="s">
        <v>15</v>
      </c>
      <c r="F589">
        <v>6.87</v>
      </c>
      <c r="J589">
        <f>298+390+400+458+461+481</f>
        <v>2488</v>
      </c>
      <c r="K589">
        <v>6</v>
      </c>
      <c r="L589">
        <v>481</v>
      </c>
      <c r="P589" s="16">
        <v>586</v>
      </c>
    </row>
    <row r="590" spans="1:16">
      <c r="A590" s="2">
        <v>41030</v>
      </c>
      <c r="B590" t="s">
        <v>23</v>
      </c>
      <c r="C590">
        <v>59</v>
      </c>
      <c r="D590" s="5" t="s">
        <v>15</v>
      </c>
      <c r="F590">
        <v>3.08</v>
      </c>
      <c r="J590">
        <f>119+189+241+168+290+300</f>
        <v>1307</v>
      </c>
      <c r="K590">
        <v>6</v>
      </c>
      <c r="L590">
        <v>300</v>
      </c>
      <c r="P590" s="16">
        <v>587</v>
      </c>
    </row>
    <row r="591" spans="1:16">
      <c r="A591" s="2">
        <v>41030</v>
      </c>
      <c r="B591" t="s">
        <v>23</v>
      </c>
      <c r="C591">
        <v>59</v>
      </c>
      <c r="D591" s="5" t="s">
        <v>15</v>
      </c>
      <c r="F591">
        <v>5.45</v>
      </c>
      <c r="J591">
        <f>232+328+340+370+391+402</f>
        <v>2063</v>
      </c>
      <c r="K591">
        <v>6</v>
      </c>
      <c r="L591">
        <v>402</v>
      </c>
      <c r="P591" s="16">
        <v>588</v>
      </c>
    </row>
    <row r="592" spans="1:16">
      <c r="A592" s="2">
        <v>41030</v>
      </c>
      <c r="B592" t="s">
        <v>23</v>
      </c>
      <c r="C592">
        <v>42</v>
      </c>
      <c r="D592" s="5" t="s">
        <v>15</v>
      </c>
      <c r="F592">
        <v>6.18</v>
      </c>
      <c r="J592">
        <f>182+276+300+330+315+341+349</f>
        <v>2093</v>
      </c>
      <c r="K592">
        <v>7</v>
      </c>
      <c r="L592">
        <v>349</v>
      </c>
      <c r="P592" s="16">
        <v>589</v>
      </c>
    </row>
    <row r="593" spans="1:16">
      <c r="A593" s="2">
        <v>41030</v>
      </c>
      <c r="B593" t="s">
        <v>23</v>
      </c>
      <c r="C593">
        <v>42</v>
      </c>
      <c r="D593" s="5" t="s">
        <v>24</v>
      </c>
      <c r="E593">
        <v>103</v>
      </c>
      <c r="F593">
        <v>1.53</v>
      </c>
      <c r="P593" s="16">
        <v>590</v>
      </c>
    </row>
    <row r="594" spans="1:16">
      <c r="A594" s="2">
        <v>41030</v>
      </c>
      <c r="B594" t="s">
        <v>23</v>
      </c>
      <c r="C594">
        <v>42</v>
      </c>
      <c r="D594" s="5" t="s">
        <v>15</v>
      </c>
      <c r="F594">
        <v>3.7</v>
      </c>
      <c r="J594">
        <f>177+261+234+242+293+305+320+348</f>
        <v>2180</v>
      </c>
      <c r="K594">
        <v>8</v>
      </c>
      <c r="L594">
        <v>348</v>
      </c>
      <c r="P594" s="16">
        <v>591</v>
      </c>
    </row>
    <row r="595" spans="1:16">
      <c r="A595" s="2">
        <v>41030</v>
      </c>
      <c r="B595" t="s">
        <v>23</v>
      </c>
      <c r="C595">
        <v>42</v>
      </c>
      <c r="D595" s="5" t="s">
        <v>15</v>
      </c>
      <c r="F595">
        <v>3.25</v>
      </c>
      <c r="J595">
        <f>178+285+259+326+346</f>
        <v>1394</v>
      </c>
      <c r="K595">
        <v>5</v>
      </c>
      <c r="L595">
        <v>346</v>
      </c>
      <c r="P595" s="16">
        <v>592</v>
      </c>
    </row>
    <row r="596" spans="1:16">
      <c r="A596" s="2">
        <v>41030</v>
      </c>
      <c r="B596" t="s">
        <v>23</v>
      </c>
      <c r="C596">
        <v>42</v>
      </c>
      <c r="D596" s="5" t="s">
        <v>24</v>
      </c>
      <c r="E596">
        <v>136</v>
      </c>
      <c r="F596">
        <v>0.8</v>
      </c>
      <c r="P596" s="16">
        <v>593</v>
      </c>
    </row>
    <row r="597" spans="1:16">
      <c r="A597" s="2">
        <v>41030</v>
      </c>
      <c r="B597" t="s">
        <v>23</v>
      </c>
      <c r="C597">
        <v>42</v>
      </c>
      <c r="D597" s="5" t="s">
        <v>24</v>
      </c>
      <c r="E597">
        <v>174</v>
      </c>
      <c r="F597">
        <v>0.68</v>
      </c>
      <c r="P597" s="16">
        <v>594</v>
      </c>
    </row>
    <row r="598" spans="1:16">
      <c r="A598" s="2">
        <v>41030</v>
      </c>
      <c r="B598" t="s">
        <v>23</v>
      </c>
      <c r="C598">
        <v>42</v>
      </c>
      <c r="D598" s="5" t="s">
        <v>24</v>
      </c>
      <c r="E598">
        <v>227</v>
      </c>
      <c r="F598">
        <v>0.77</v>
      </c>
      <c r="G598">
        <v>1</v>
      </c>
      <c r="P598" s="16">
        <v>595</v>
      </c>
    </row>
    <row r="599" spans="1:16">
      <c r="A599" s="2">
        <v>41030</v>
      </c>
      <c r="B599" t="s">
        <v>23</v>
      </c>
      <c r="C599">
        <v>42</v>
      </c>
      <c r="D599" s="5" t="s">
        <v>15</v>
      </c>
      <c r="F599">
        <v>3.72</v>
      </c>
      <c r="J599">
        <f>120+201+258+303+333+368+376</f>
        <v>1959</v>
      </c>
      <c r="K599">
        <v>7</v>
      </c>
      <c r="L599">
        <v>376</v>
      </c>
      <c r="P599" s="16">
        <v>596</v>
      </c>
    </row>
    <row r="600" spans="1:16">
      <c r="A600" s="2">
        <v>41030</v>
      </c>
      <c r="B600" t="s">
        <v>23</v>
      </c>
      <c r="C600">
        <v>42</v>
      </c>
      <c r="D600" s="5" t="s">
        <v>15</v>
      </c>
      <c r="F600">
        <v>3.64</v>
      </c>
      <c r="J600">
        <f>126+198+206+275+288+293+337</f>
        <v>1723</v>
      </c>
      <c r="K600">
        <v>7</v>
      </c>
      <c r="L600">
        <v>337</v>
      </c>
      <c r="P600" s="16">
        <v>597</v>
      </c>
    </row>
    <row r="601" spans="1:16">
      <c r="A601" s="2">
        <v>41030</v>
      </c>
      <c r="B601" t="s">
        <v>23</v>
      </c>
      <c r="C601">
        <v>42</v>
      </c>
      <c r="D601" s="5" t="s">
        <v>19</v>
      </c>
      <c r="F601">
        <v>1.82</v>
      </c>
      <c r="J601">
        <f>138+210+209+282+142+139</f>
        <v>1120</v>
      </c>
      <c r="K601">
        <v>6</v>
      </c>
      <c r="L601">
        <v>282</v>
      </c>
      <c r="P601" s="16">
        <v>598</v>
      </c>
    </row>
    <row r="602" spans="1:16">
      <c r="A602" s="2">
        <v>41030</v>
      </c>
      <c r="B602" s="3" t="s">
        <v>23</v>
      </c>
      <c r="C602" s="3">
        <v>27</v>
      </c>
      <c r="D602" s="6" t="s">
        <v>15</v>
      </c>
      <c r="F602">
        <v>2</v>
      </c>
      <c r="J602">
        <f>100+136+135+156</f>
        <v>527</v>
      </c>
      <c r="K602">
        <v>4</v>
      </c>
      <c r="L602">
        <v>156</v>
      </c>
      <c r="P602" s="16">
        <v>599</v>
      </c>
    </row>
    <row r="603" spans="1:16">
      <c r="A603" s="2">
        <v>41030</v>
      </c>
      <c r="B603" s="3" t="s">
        <v>23</v>
      </c>
      <c r="C603" s="3">
        <v>27</v>
      </c>
      <c r="D603" s="6" t="s">
        <v>15</v>
      </c>
      <c r="F603">
        <v>2.5</v>
      </c>
      <c r="J603">
        <f>103+133+140+168+167+189</f>
        <v>900</v>
      </c>
      <c r="K603">
        <v>6</v>
      </c>
      <c r="L603">
        <v>189</v>
      </c>
      <c r="P603" s="16">
        <v>600</v>
      </c>
    </row>
    <row r="604" spans="1:16">
      <c r="A604" s="2">
        <v>41030</v>
      </c>
      <c r="B604" s="3" t="s">
        <v>23</v>
      </c>
      <c r="C604" s="3">
        <v>27</v>
      </c>
      <c r="D604" s="6" t="s">
        <v>15</v>
      </c>
      <c r="F604">
        <v>3.02</v>
      </c>
      <c r="J604">
        <f>131+164+168+200+198</f>
        <v>861</v>
      </c>
      <c r="K604">
        <v>5</v>
      </c>
      <c r="L604">
        <v>200</v>
      </c>
      <c r="P604" s="16">
        <v>601</v>
      </c>
    </row>
    <row r="605" spans="1:16">
      <c r="A605" s="2">
        <v>41030</v>
      </c>
      <c r="B605" s="3" t="s">
        <v>23</v>
      </c>
      <c r="C605" s="3">
        <v>27</v>
      </c>
      <c r="D605" s="6" t="s">
        <v>15</v>
      </c>
      <c r="F605">
        <v>1.95</v>
      </c>
      <c r="J605">
        <f>114+157+154+186</f>
        <v>611</v>
      </c>
      <c r="K605">
        <v>4</v>
      </c>
      <c r="L605">
        <v>186</v>
      </c>
      <c r="P605" s="16">
        <v>602</v>
      </c>
    </row>
    <row r="606" spans="1:16">
      <c r="A606" s="2">
        <v>41030</v>
      </c>
      <c r="B606" s="3" t="s">
        <v>23</v>
      </c>
      <c r="C606" s="3">
        <v>27</v>
      </c>
      <c r="D606" s="6" t="s">
        <v>15</v>
      </c>
      <c r="F606">
        <v>1.4</v>
      </c>
      <c r="J606">
        <f>91+96+118+127+150+153</f>
        <v>735</v>
      </c>
      <c r="K606">
        <v>6</v>
      </c>
      <c r="L606">
        <v>153</v>
      </c>
      <c r="P606" s="16">
        <v>603</v>
      </c>
    </row>
    <row r="607" spans="1:16">
      <c r="A607" s="2">
        <v>41030</v>
      </c>
      <c r="B607" s="3" t="s">
        <v>23</v>
      </c>
      <c r="C607" s="3">
        <v>27</v>
      </c>
      <c r="D607" s="6" t="s">
        <v>15</v>
      </c>
      <c r="F607">
        <v>2.2599999999999998</v>
      </c>
      <c r="J607">
        <f>81+116+147+144+182+176</f>
        <v>846</v>
      </c>
      <c r="K607">
        <v>6</v>
      </c>
      <c r="L607">
        <v>182</v>
      </c>
      <c r="P607" s="16">
        <v>604</v>
      </c>
    </row>
    <row r="608" spans="1:16">
      <c r="A608" s="2">
        <v>41030</v>
      </c>
      <c r="B608" s="3" t="s">
        <v>23</v>
      </c>
      <c r="C608" s="3">
        <v>27</v>
      </c>
      <c r="D608" s="6" t="s">
        <v>15</v>
      </c>
      <c r="F608">
        <v>0.89</v>
      </c>
      <c r="J608">
        <f>76+91+107</f>
        <v>274</v>
      </c>
      <c r="K608">
        <v>3</v>
      </c>
      <c r="L608">
        <v>107</v>
      </c>
      <c r="P608" s="16">
        <v>605</v>
      </c>
    </row>
    <row r="609" spans="1:16">
      <c r="A609" s="2">
        <v>41030</v>
      </c>
      <c r="B609" s="3" t="s">
        <v>23</v>
      </c>
      <c r="C609" s="3">
        <v>19</v>
      </c>
      <c r="D609" s="6" t="s">
        <v>15</v>
      </c>
      <c r="F609">
        <v>3</v>
      </c>
      <c r="J609">
        <f>101+141+149+186+170+192</f>
        <v>939</v>
      </c>
      <c r="K609">
        <v>6</v>
      </c>
      <c r="L609">
        <v>192</v>
      </c>
      <c r="P609" s="16">
        <v>606</v>
      </c>
    </row>
    <row r="610" spans="1:16">
      <c r="A610" s="2">
        <v>41030</v>
      </c>
      <c r="B610" s="3" t="s">
        <v>23</v>
      </c>
      <c r="C610" s="3">
        <v>19</v>
      </c>
      <c r="D610" s="6" t="s">
        <v>15</v>
      </c>
      <c r="F610">
        <v>4</v>
      </c>
      <c r="J610">
        <f>91+144+180+178+209+203</f>
        <v>1005</v>
      </c>
      <c r="K610">
        <v>6</v>
      </c>
      <c r="L610">
        <v>209</v>
      </c>
      <c r="P610" s="16">
        <v>607</v>
      </c>
    </row>
    <row r="611" spans="1:16">
      <c r="A611" s="2">
        <v>41030</v>
      </c>
      <c r="B611" s="3" t="s">
        <v>23</v>
      </c>
      <c r="C611" s="3">
        <v>19</v>
      </c>
      <c r="D611" s="6" t="s">
        <v>15</v>
      </c>
      <c r="F611">
        <v>1.6</v>
      </c>
      <c r="J611">
        <f>91+104+127+126+111</f>
        <v>559</v>
      </c>
      <c r="K611">
        <v>5</v>
      </c>
      <c r="L611">
        <v>127</v>
      </c>
      <c r="P611" s="16">
        <v>608</v>
      </c>
    </row>
    <row r="612" spans="1:16">
      <c r="A612" s="2">
        <v>41030</v>
      </c>
      <c r="B612" s="3" t="s">
        <v>23</v>
      </c>
      <c r="C612" s="3">
        <v>19</v>
      </c>
      <c r="D612" s="6" t="s">
        <v>15</v>
      </c>
      <c r="F612">
        <v>4.1500000000000004</v>
      </c>
      <c r="J612">
        <f>115+143+136+171+180</f>
        <v>745</v>
      </c>
      <c r="K612">
        <v>5</v>
      </c>
      <c r="L612">
        <v>180</v>
      </c>
      <c r="P612" s="16">
        <v>609</v>
      </c>
    </row>
    <row r="613" spans="1:16">
      <c r="A613" s="2">
        <v>41030</v>
      </c>
      <c r="B613" s="3" t="s">
        <v>23</v>
      </c>
      <c r="C613" s="3">
        <v>12</v>
      </c>
      <c r="D613" s="6" t="s">
        <v>26</v>
      </c>
      <c r="E613">
        <v>201</v>
      </c>
      <c r="F613">
        <v>0.96</v>
      </c>
      <c r="P613" s="16">
        <v>610</v>
      </c>
    </row>
    <row r="614" spans="1:16">
      <c r="A614" s="2">
        <v>41030</v>
      </c>
      <c r="B614" s="3" t="s">
        <v>23</v>
      </c>
      <c r="C614" s="3">
        <v>12</v>
      </c>
      <c r="D614" s="6" t="s">
        <v>26</v>
      </c>
      <c r="E614">
        <v>149</v>
      </c>
      <c r="F614">
        <v>0.91</v>
      </c>
      <c r="P614" s="16">
        <v>611</v>
      </c>
    </row>
    <row r="615" spans="1:16">
      <c r="A615" s="2">
        <v>41030</v>
      </c>
      <c r="B615" s="3" t="s">
        <v>23</v>
      </c>
      <c r="C615" s="3">
        <v>12</v>
      </c>
      <c r="D615" s="6" t="s">
        <v>26</v>
      </c>
      <c r="E615">
        <v>100</v>
      </c>
      <c r="F615">
        <v>0.92</v>
      </c>
      <c r="P615" s="16">
        <v>612</v>
      </c>
    </row>
    <row r="616" spans="1:16">
      <c r="A616" s="2">
        <v>41030</v>
      </c>
      <c r="B616" s="3" t="s">
        <v>23</v>
      </c>
      <c r="C616" s="3">
        <v>12</v>
      </c>
      <c r="D616" s="6" t="s">
        <v>26</v>
      </c>
      <c r="E616">
        <v>243</v>
      </c>
      <c r="F616">
        <v>1.39</v>
      </c>
      <c r="G616">
        <v>3</v>
      </c>
      <c r="P616" s="16">
        <v>613</v>
      </c>
    </row>
    <row r="617" spans="1:16">
      <c r="A617" s="2">
        <v>41030</v>
      </c>
      <c r="B617" s="3" t="s">
        <v>23</v>
      </c>
      <c r="C617" s="3">
        <v>12</v>
      </c>
      <c r="D617" s="6" t="s">
        <v>26</v>
      </c>
      <c r="E617">
        <v>115</v>
      </c>
      <c r="F617">
        <v>0.45</v>
      </c>
      <c r="P617" s="16">
        <v>614</v>
      </c>
    </row>
    <row r="618" spans="1:16">
      <c r="A618" s="2">
        <v>41030</v>
      </c>
      <c r="B618" s="3" t="s">
        <v>23</v>
      </c>
      <c r="C618" s="3">
        <v>12</v>
      </c>
      <c r="D618" s="6" t="s">
        <v>26</v>
      </c>
      <c r="E618">
        <v>243</v>
      </c>
      <c r="F618">
        <v>1.41</v>
      </c>
      <c r="G618">
        <v>3</v>
      </c>
      <c r="P618" s="16">
        <v>615</v>
      </c>
    </row>
    <row r="619" spans="1:16">
      <c r="A619" s="2">
        <v>41030</v>
      </c>
      <c r="B619" s="3" t="s">
        <v>23</v>
      </c>
      <c r="C619" s="3">
        <v>12</v>
      </c>
      <c r="D619" s="6" t="s">
        <v>26</v>
      </c>
      <c r="E619">
        <v>187</v>
      </c>
      <c r="F619">
        <v>1.35</v>
      </c>
      <c r="P619" s="16">
        <v>616</v>
      </c>
    </row>
    <row r="620" spans="1:16">
      <c r="A620" s="2">
        <v>41030</v>
      </c>
      <c r="B620" s="3" t="s">
        <v>23</v>
      </c>
      <c r="C620" s="3">
        <v>12</v>
      </c>
      <c r="D620" s="6" t="s">
        <v>26</v>
      </c>
      <c r="E620">
        <v>205</v>
      </c>
      <c r="F620">
        <v>1.17</v>
      </c>
      <c r="P620" s="16">
        <v>617</v>
      </c>
    </row>
    <row r="621" spans="1:16">
      <c r="A621" s="2">
        <v>41030</v>
      </c>
      <c r="B621" s="3" t="s">
        <v>23</v>
      </c>
      <c r="C621" s="3">
        <v>12</v>
      </c>
      <c r="D621" s="6" t="s">
        <v>26</v>
      </c>
      <c r="E621">
        <v>222</v>
      </c>
      <c r="F621">
        <v>1.19</v>
      </c>
      <c r="P621" s="16">
        <v>618</v>
      </c>
    </row>
    <row r="622" spans="1:16">
      <c r="A622" s="2">
        <v>41030</v>
      </c>
      <c r="B622" s="3" t="s">
        <v>23</v>
      </c>
      <c r="C622" s="3">
        <v>12</v>
      </c>
      <c r="D622" s="6" t="s">
        <v>26</v>
      </c>
      <c r="E622">
        <v>279</v>
      </c>
      <c r="F622">
        <v>1.5</v>
      </c>
      <c r="G622">
        <v>11</v>
      </c>
      <c r="P622" s="16">
        <v>619</v>
      </c>
    </row>
    <row r="623" spans="1:16">
      <c r="A623" s="2">
        <v>41030</v>
      </c>
      <c r="B623" s="3" t="s">
        <v>23</v>
      </c>
      <c r="C623" s="3">
        <v>12</v>
      </c>
      <c r="D623" s="6" t="s">
        <v>26</v>
      </c>
      <c r="E623">
        <v>163</v>
      </c>
      <c r="F623">
        <v>0.62</v>
      </c>
      <c r="P623" s="16">
        <v>620</v>
      </c>
    </row>
    <row r="624" spans="1:16">
      <c r="A624" s="2">
        <v>41030</v>
      </c>
      <c r="B624" s="3" t="s">
        <v>23</v>
      </c>
      <c r="C624" s="3">
        <v>12</v>
      </c>
      <c r="D624" s="6" t="s">
        <v>26</v>
      </c>
      <c r="E624">
        <v>205</v>
      </c>
      <c r="F624">
        <v>0.82</v>
      </c>
      <c r="G624">
        <v>7</v>
      </c>
      <c r="P624" s="16">
        <v>621</v>
      </c>
    </row>
    <row r="625" spans="1:16">
      <c r="A625" s="2">
        <v>41030</v>
      </c>
      <c r="B625" s="3" t="s">
        <v>23</v>
      </c>
      <c r="C625" s="3">
        <v>12</v>
      </c>
      <c r="D625" s="6" t="s">
        <v>26</v>
      </c>
      <c r="E625">
        <v>229</v>
      </c>
      <c r="F625">
        <v>1</v>
      </c>
      <c r="G625">
        <v>20</v>
      </c>
      <c r="P625" s="16">
        <v>622</v>
      </c>
    </row>
    <row r="626" spans="1:16">
      <c r="A626" s="2">
        <v>41030</v>
      </c>
      <c r="B626" s="3" t="s">
        <v>23</v>
      </c>
      <c r="C626" s="3">
        <v>12</v>
      </c>
      <c r="D626" s="6" t="s">
        <v>26</v>
      </c>
      <c r="E626">
        <v>170</v>
      </c>
      <c r="F626">
        <v>0.63</v>
      </c>
      <c r="P626" s="16">
        <v>623</v>
      </c>
    </row>
    <row r="627" spans="1:16">
      <c r="A627" s="2">
        <v>41030</v>
      </c>
      <c r="B627" s="3" t="s">
        <v>23</v>
      </c>
      <c r="C627" s="3">
        <v>12</v>
      </c>
      <c r="D627" s="6" t="s">
        <v>26</v>
      </c>
      <c r="E627">
        <v>243</v>
      </c>
      <c r="F627">
        <v>1.5</v>
      </c>
      <c r="G627">
        <v>5</v>
      </c>
      <c r="P627" s="16">
        <v>624</v>
      </c>
    </row>
    <row r="628" spans="1:16">
      <c r="A628" s="2">
        <v>41030</v>
      </c>
      <c r="B628" s="3" t="s">
        <v>23</v>
      </c>
      <c r="C628" s="3">
        <v>12</v>
      </c>
      <c r="D628" s="6" t="s">
        <v>26</v>
      </c>
      <c r="E628">
        <v>221</v>
      </c>
      <c r="F628">
        <v>0.91</v>
      </c>
      <c r="P628" s="16">
        <v>625</v>
      </c>
    </row>
    <row r="629" spans="1:16">
      <c r="A629" s="2">
        <v>41030</v>
      </c>
      <c r="B629" s="3" t="s">
        <v>23</v>
      </c>
      <c r="C629" s="3">
        <v>12</v>
      </c>
      <c r="D629" s="6" t="s">
        <v>26</v>
      </c>
      <c r="E629">
        <v>181</v>
      </c>
      <c r="F629">
        <v>0.73</v>
      </c>
      <c r="G629">
        <v>4</v>
      </c>
      <c r="P629" s="16">
        <v>626</v>
      </c>
    </row>
    <row r="630" spans="1:16">
      <c r="A630" s="2">
        <v>41030</v>
      </c>
      <c r="B630" s="3" t="s">
        <v>23</v>
      </c>
      <c r="C630" s="3">
        <v>12</v>
      </c>
      <c r="D630" s="6" t="s">
        <v>26</v>
      </c>
      <c r="E630">
        <v>273</v>
      </c>
      <c r="F630">
        <v>1.1000000000000001</v>
      </c>
      <c r="G630">
        <v>9</v>
      </c>
      <c r="P630" s="16">
        <v>627</v>
      </c>
    </row>
    <row r="631" spans="1:16">
      <c r="A631" s="2">
        <v>41030</v>
      </c>
      <c r="B631" s="3" t="s">
        <v>23</v>
      </c>
      <c r="C631" s="3">
        <v>12</v>
      </c>
      <c r="D631" s="6" t="s">
        <v>26</v>
      </c>
      <c r="E631">
        <v>93</v>
      </c>
      <c r="F631">
        <v>0.91</v>
      </c>
      <c r="G631">
        <v>3</v>
      </c>
      <c r="P631" s="16">
        <v>628</v>
      </c>
    </row>
    <row r="632" spans="1:16">
      <c r="A632" s="2">
        <v>41030</v>
      </c>
      <c r="B632" s="3" t="s">
        <v>23</v>
      </c>
      <c r="C632" s="3">
        <v>12</v>
      </c>
      <c r="D632" s="6" t="s">
        <v>26</v>
      </c>
      <c r="E632">
        <v>246</v>
      </c>
      <c r="F632">
        <v>1.26</v>
      </c>
      <c r="G632">
        <v>7</v>
      </c>
      <c r="P632" s="16">
        <v>629</v>
      </c>
    </row>
    <row r="633" spans="1:16">
      <c r="A633" s="2">
        <v>41030</v>
      </c>
      <c r="B633" s="3" t="s">
        <v>23</v>
      </c>
      <c r="C633" s="3">
        <v>12</v>
      </c>
      <c r="D633" s="6" t="s">
        <v>26</v>
      </c>
      <c r="E633">
        <v>289</v>
      </c>
      <c r="F633">
        <v>1.38</v>
      </c>
      <c r="G633">
        <v>34</v>
      </c>
      <c r="P633" s="16">
        <v>630</v>
      </c>
    </row>
    <row r="634" spans="1:16">
      <c r="A634" s="2">
        <v>41030</v>
      </c>
      <c r="B634" s="3" t="s">
        <v>23</v>
      </c>
      <c r="C634" s="3">
        <v>12</v>
      </c>
      <c r="D634" s="6" t="s">
        <v>26</v>
      </c>
      <c r="E634">
        <v>289</v>
      </c>
      <c r="F634">
        <v>1.22</v>
      </c>
      <c r="G634" s="14">
        <v>4</v>
      </c>
      <c r="P634" s="16">
        <v>631</v>
      </c>
    </row>
    <row r="635" spans="1:16">
      <c r="A635" s="2">
        <v>41030</v>
      </c>
      <c r="B635" t="s">
        <v>22</v>
      </c>
      <c r="C635">
        <v>46</v>
      </c>
      <c r="D635" s="5" t="s">
        <v>15</v>
      </c>
      <c r="F635">
        <v>3.09</v>
      </c>
      <c r="J635">
        <f>137+183+186+260+279+243+248+262</f>
        <v>1798</v>
      </c>
      <c r="K635">
        <v>8</v>
      </c>
      <c r="L635">
        <v>279</v>
      </c>
      <c r="P635" s="16">
        <v>632</v>
      </c>
    </row>
    <row r="636" spans="1:16">
      <c r="A636" s="2">
        <v>41030</v>
      </c>
      <c r="B636" t="s">
        <v>22</v>
      </c>
      <c r="C636">
        <v>46</v>
      </c>
      <c r="D636" s="5" t="s">
        <v>15</v>
      </c>
      <c r="F636">
        <v>1.07</v>
      </c>
      <c r="J636">
        <f>42+53+93+99+110</f>
        <v>397</v>
      </c>
      <c r="K636">
        <v>5</v>
      </c>
      <c r="L636">
        <v>110</v>
      </c>
      <c r="P636" s="16">
        <v>633</v>
      </c>
    </row>
    <row r="637" spans="1:16">
      <c r="A637" s="2">
        <v>41030</v>
      </c>
      <c r="B637" t="s">
        <v>22</v>
      </c>
      <c r="C637">
        <v>46</v>
      </c>
      <c r="D637" s="5" t="s">
        <v>15</v>
      </c>
      <c r="F637">
        <v>3.05</v>
      </c>
      <c r="J637">
        <f>182+270+230+295+300+265+244+310</f>
        <v>2096</v>
      </c>
      <c r="K637">
        <v>8</v>
      </c>
      <c r="L637">
        <v>310</v>
      </c>
      <c r="P637" s="16">
        <v>634</v>
      </c>
    </row>
    <row r="638" spans="1:16">
      <c r="A638" s="2">
        <v>41030</v>
      </c>
      <c r="B638" t="s">
        <v>22</v>
      </c>
      <c r="C638">
        <v>46</v>
      </c>
      <c r="D638" s="5" t="s">
        <v>15</v>
      </c>
      <c r="F638">
        <v>2.67</v>
      </c>
      <c r="J638">
        <f>110+152+168+213+221+257</f>
        <v>1121</v>
      </c>
      <c r="K638">
        <v>6</v>
      </c>
      <c r="L638">
        <v>257</v>
      </c>
      <c r="P638" s="16">
        <v>635</v>
      </c>
    </row>
    <row r="639" spans="1:16">
      <c r="A639" s="2">
        <v>41030</v>
      </c>
      <c r="B639" t="s">
        <v>22</v>
      </c>
      <c r="C639">
        <v>46</v>
      </c>
      <c r="D639" s="5" t="s">
        <v>15</v>
      </c>
      <c r="F639">
        <v>0.72</v>
      </c>
      <c r="J639">
        <f>19+24+27</f>
        <v>70</v>
      </c>
      <c r="K639">
        <v>3</v>
      </c>
      <c r="L639">
        <v>27</v>
      </c>
      <c r="P639" s="16">
        <v>636</v>
      </c>
    </row>
    <row r="640" spans="1:16">
      <c r="A640" s="2">
        <v>41030</v>
      </c>
      <c r="B640" t="s">
        <v>22</v>
      </c>
      <c r="C640">
        <v>46</v>
      </c>
      <c r="D640" s="5" t="s">
        <v>15</v>
      </c>
      <c r="F640">
        <v>0.86</v>
      </c>
      <c r="J640">
        <f>22+47+41+48</f>
        <v>158</v>
      </c>
      <c r="K640">
        <v>4</v>
      </c>
      <c r="L640">
        <v>48</v>
      </c>
      <c r="P640" s="16">
        <v>637</v>
      </c>
    </row>
    <row r="641" spans="1:16">
      <c r="A641" s="2">
        <v>41030</v>
      </c>
      <c r="B641" t="s">
        <v>22</v>
      </c>
      <c r="C641">
        <v>46</v>
      </c>
      <c r="D641" s="5" t="s">
        <v>15</v>
      </c>
      <c r="F641">
        <v>2.68</v>
      </c>
      <c r="J641">
        <f>213+194+229+245+258+284</f>
        <v>1423</v>
      </c>
      <c r="K641">
        <v>6</v>
      </c>
      <c r="L641">
        <v>284</v>
      </c>
      <c r="P641" s="16">
        <v>638</v>
      </c>
    </row>
    <row r="642" spans="1:16">
      <c r="A642" s="2">
        <v>41030</v>
      </c>
      <c r="B642" t="s">
        <v>22</v>
      </c>
      <c r="C642">
        <v>46</v>
      </c>
      <c r="D642" s="5" t="s">
        <v>15</v>
      </c>
      <c r="F642">
        <v>0.57999999999999996</v>
      </c>
      <c r="J642">
        <f>19+28+36</f>
        <v>83</v>
      </c>
      <c r="K642">
        <v>3</v>
      </c>
      <c r="L642">
        <v>36</v>
      </c>
      <c r="P642" s="16">
        <v>639</v>
      </c>
    </row>
    <row r="643" spans="1:16">
      <c r="A643" s="2">
        <v>41030</v>
      </c>
      <c r="B643" t="s">
        <v>22</v>
      </c>
      <c r="C643">
        <v>46</v>
      </c>
      <c r="D643" s="5" t="s">
        <v>19</v>
      </c>
      <c r="F643">
        <v>1.56</v>
      </c>
      <c r="J643">
        <f>110+108+132+171+189+219+235</f>
        <v>1164</v>
      </c>
      <c r="K643">
        <v>7</v>
      </c>
      <c r="L643">
        <v>235</v>
      </c>
      <c r="P643" s="16">
        <v>640</v>
      </c>
    </row>
    <row r="644" spans="1:16">
      <c r="A644" s="2">
        <v>41030</v>
      </c>
      <c r="B644" t="s">
        <v>22</v>
      </c>
      <c r="C644">
        <v>46</v>
      </c>
      <c r="D644" s="5" t="s">
        <v>19</v>
      </c>
      <c r="F644">
        <v>1.52</v>
      </c>
      <c r="J644">
        <f>61+137+155+189+201</f>
        <v>743</v>
      </c>
      <c r="K644">
        <v>5</v>
      </c>
      <c r="L644">
        <v>201</v>
      </c>
      <c r="P644" s="16">
        <v>641</v>
      </c>
    </row>
    <row r="645" spans="1:16">
      <c r="A645" s="2">
        <v>41030</v>
      </c>
      <c r="B645" t="s">
        <v>22</v>
      </c>
      <c r="C645">
        <v>46</v>
      </c>
      <c r="D645" s="5" t="s">
        <v>15</v>
      </c>
      <c r="F645">
        <v>2.44</v>
      </c>
      <c r="J645">
        <f>77+130+136+133+158+240+237+233</f>
        <v>1344</v>
      </c>
      <c r="K645">
        <v>8</v>
      </c>
      <c r="L645">
        <v>240</v>
      </c>
      <c r="P645" s="16">
        <v>642</v>
      </c>
    </row>
    <row r="646" spans="1:16">
      <c r="A646" s="2">
        <v>41030</v>
      </c>
      <c r="B646" t="s">
        <v>22</v>
      </c>
      <c r="C646">
        <v>46</v>
      </c>
      <c r="D646" s="5" t="s">
        <v>19</v>
      </c>
      <c r="F646">
        <v>1.31</v>
      </c>
      <c r="J646">
        <f>37+99+136+163+172</f>
        <v>607</v>
      </c>
      <c r="K646">
        <v>5</v>
      </c>
      <c r="L646">
        <v>172</v>
      </c>
      <c r="P646" s="16">
        <v>643</v>
      </c>
    </row>
    <row r="647" spans="1:16">
      <c r="A647" s="2">
        <v>41030</v>
      </c>
      <c r="B647" t="s">
        <v>22</v>
      </c>
      <c r="C647">
        <v>46</v>
      </c>
      <c r="D647" s="5" t="s">
        <v>15</v>
      </c>
      <c r="F647">
        <v>2.12</v>
      </c>
      <c r="J647">
        <f>133+138+167+195+198</f>
        <v>831</v>
      </c>
      <c r="K647">
        <v>5</v>
      </c>
      <c r="L647">
        <v>198</v>
      </c>
      <c r="P647" s="16">
        <v>644</v>
      </c>
    </row>
    <row r="648" spans="1:16">
      <c r="A648" s="2">
        <v>41030</v>
      </c>
      <c r="B648" t="s">
        <v>22</v>
      </c>
      <c r="C648">
        <v>46</v>
      </c>
      <c r="D648" s="5" t="s">
        <v>15</v>
      </c>
      <c r="F648">
        <v>1.57</v>
      </c>
      <c r="J648">
        <f>183+191+234+250+254+272+273+274+280+300+301+295</f>
        <v>3107</v>
      </c>
      <c r="K648">
        <v>12</v>
      </c>
      <c r="L648">
        <v>301</v>
      </c>
      <c r="P648" s="16">
        <v>645</v>
      </c>
    </row>
    <row r="649" spans="1:16">
      <c r="A649" s="2">
        <v>41030</v>
      </c>
      <c r="B649" t="s">
        <v>22</v>
      </c>
      <c r="C649">
        <v>45</v>
      </c>
      <c r="D649" s="5" t="s">
        <v>15</v>
      </c>
      <c r="F649">
        <v>1.29</v>
      </c>
      <c r="J649">
        <f>96+112+167+151+208</f>
        <v>734</v>
      </c>
      <c r="K649">
        <v>5</v>
      </c>
      <c r="L649">
        <v>208</v>
      </c>
      <c r="P649" s="16">
        <v>646</v>
      </c>
    </row>
    <row r="650" spans="1:16">
      <c r="A650" s="2">
        <v>41030</v>
      </c>
      <c r="B650" t="s">
        <v>22</v>
      </c>
      <c r="C650">
        <v>45</v>
      </c>
      <c r="D650" s="5" t="s">
        <v>19</v>
      </c>
      <c r="F650">
        <v>1.25</v>
      </c>
      <c r="J650">
        <f>76+119+131+174+174</f>
        <v>674</v>
      </c>
      <c r="K650">
        <v>5</v>
      </c>
      <c r="L650">
        <v>174</v>
      </c>
      <c r="P650" s="16">
        <v>647</v>
      </c>
    </row>
    <row r="651" spans="1:16">
      <c r="A651" s="2">
        <v>41030</v>
      </c>
      <c r="B651" t="s">
        <v>22</v>
      </c>
      <c r="C651">
        <v>45</v>
      </c>
      <c r="D651" s="5" t="s">
        <v>15</v>
      </c>
      <c r="F651">
        <v>3.96</v>
      </c>
      <c r="J651">
        <f>152+146+183+183+253+258+282+283+275</f>
        <v>2015</v>
      </c>
      <c r="K651">
        <v>9</v>
      </c>
      <c r="L651">
        <v>283</v>
      </c>
      <c r="P651" s="16">
        <v>648</v>
      </c>
    </row>
    <row r="652" spans="1:16">
      <c r="A652" s="2">
        <v>41030</v>
      </c>
      <c r="B652" t="s">
        <v>22</v>
      </c>
      <c r="C652">
        <v>45</v>
      </c>
      <c r="D652" s="5" t="s">
        <v>19</v>
      </c>
      <c r="F652">
        <v>2.37</v>
      </c>
      <c r="J652">
        <f>52+123+155+185+192+214</f>
        <v>921</v>
      </c>
      <c r="K652">
        <v>6</v>
      </c>
      <c r="L652">
        <v>214</v>
      </c>
      <c r="P652" s="16">
        <v>649</v>
      </c>
    </row>
    <row r="653" spans="1:16">
      <c r="A653" s="2">
        <v>41030</v>
      </c>
      <c r="B653" t="s">
        <v>22</v>
      </c>
      <c r="C653">
        <v>45</v>
      </c>
      <c r="D653" s="5" t="s">
        <v>15</v>
      </c>
      <c r="F653">
        <v>2.62</v>
      </c>
      <c r="J653">
        <f>96+159+178+196+218+240+287+307</f>
        <v>1681</v>
      </c>
      <c r="K653">
        <v>8</v>
      </c>
      <c r="L653">
        <v>307</v>
      </c>
      <c r="P653" s="16">
        <v>650</v>
      </c>
    </row>
    <row r="654" spans="1:16">
      <c r="A654" s="2">
        <v>41030</v>
      </c>
      <c r="B654" t="s">
        <v>22</v>
      </c>
      <c r="C654">
        <v>45</v>
      </c>
      <c r="D654" s="5" t="s">
        <v>19</v>
      </c>
      <c r="F654">
        <v>1.36</v>
      </c>
      <c r="J654">
        <f>56+120+140+148</f>
        <v>464</v>
      </c>
      <c r="K654">
        <v>4</v>
      </c>
      <c r="L654">
        <v>148</v>
      </c>
      <c r="P654" s="16">
        <v>651</v>
      </c>
    </row>
    <row r="655" spans="1:16">
      <c r="A655" s="2">
        <v>41030</v>
      </c>
      <c r="B655" t="s">
        <v>22</v>
      </c>
      <c r="C655">
        <v>45</v>
      </c>
      <c r="D655" s="5" t="s">
        <v>19</v>
      </c>
      <c r="F655">
        <v>2.27</v>
      </c>
      <c r="J655">
        <f>72+139+153+192+196+238+241</f>
        <v>1231</v>
      </c>
      <c r="K655">
        <v>7</v>
      </c>
      <c r="L655">
        <v>241</v>
      </c>
      <c r="P655" s="16">
        <v>652</v>
      </c>
    </row>
    <row r="656" spans="1:16">
      <c r="A656" s="2">
        <v>41030</v>
      </c>
      <c r="B656" t="s">
        <v>22</v>
      </c>
      <c r="C656">
        <v>45</v>
      </c>
      <c r="D656" s="5" t="s">
        <v>15</v>
      </c>
      <c r="F656">
        <v>2.4300000000000002</v>
      </c>
      <c r="J656">
        <f>106+134+157+192+253+234+233</f>
        <v>1309</v>
      </c>
      <c r="K656">
        <v>7</v>
      </c>
      <c r="L656">
        <v>253</v>
      </c>
      <c r="P656" s="16">
        <v>653</v>
      </c>
    </row>
    <row r="657" spans="1:16">
      <c r="A657" s="2">
        <v>41030</v>
      </c>
      <c r="B657" t="s">
        <v>22</v>
      </c>
      <c r="C657">
        <v>45</v>
      </c>
      <c r="D657" s="5" t="s">
        <v>19</v>
      </c>
      <c r="F657">
        <v>1.32</v>
      </c>
      <c r="J657">
        <f>41+102+151+156</f>
        <v>450</v>
      </c>
      <c r="K657">
        <v>4</v>
      </c>
      <c r="L657">
        <v>156</v>
      </c>
      <c r="P657" s="16">
        <v>654</v>
      </c>
    </row>
    <row r="658" spans="1:16">
      <c r="A658" s="2">
        <v>41030</v>
      </c>
      <c r="B658" t="s">
        <v>22</v>
      </c>
      <c r="C658">
        <v>45</v>
      </c>
      <c r="D658" s="5" t="s">
        <v>15</v>
      </c>
      <c r="F658">
        <v>3.9</v>
      </c>
      <c r="J658">
        <f>118+131+157+220+253+252+277</f>
        <v>1408</v>
      </c>
      <c r="K658">
        <v>7</v>
      </c>
      <c r="L658">
        <v>277</v>
      </c>
      <c r="P658" s="16">
        <v>655</v>
      </c>
    </row>
    <row r="659" spans="1:16">
      <c r="A659" s="2">
        <v>41030</v>
      </c>
      <c r="B659" t="s">
        <v>22</v>
      </c>
      <c r="C659">
        <v>45</v>
      </c>
      <c r="D659" s="5" t="s">
        <v>19</v>
      </c>
      <c r="F659">
        <v>1.77</v>
      </c>
      <c r="J659">
        <f>64+135+146+190+196+225</f>
        <v>956</v>
      </c>
      <c r="K659">
        <v>6</v>
      </c>
      <c r="L659">
        <v>225</v>
      </c>
      <c r="P659" s="16">
        <v>656</v>
      </c>
    </row>
    <row r="660" spans="1:16">
      <c r="A660" s="2">
        <v>41030</v>
      </c>
      <c r="B660" s="3" t="s">
        <v>22</v>
      </c>
      <c r="C660">
        <v>36</v>
      </c>
      <c r="D660" s="5" t="s">
        <v>24</v>
      </c>
      <c r="E660">
        <v>108</v>
      </c>
      <c r="F660">
        <v>2.77</v>
      </c>
      <c r="P660" s="16">
        <v>657</v>
      </c>
    </row>
    <row r="661" spans="1:16">
      <c r="A661" s="2">
        <v>41030</v>
      </c>
      <c r="B661" s="3" t="s">
        <v>22</v>
      </c>
      <c r="C661">
        <v>36</v>
      </c>
      <c r="D661" s="5" t="s">
        <v>24</v>
      </c>
      <c r="E661">
        <v>183</v>
      </c>
      <c r="F661">
        <v>2.73</v>
      </c>
      <c r="G661">
        <v>29</v>
      </c>
      <c r="P661" s="16">
        <v>658</v>
      </c>
    </row>
    <row r="662" spans="1:16">
      <c r="A662" s="2">
        <v>41030</v>
      </c>
      <c r="B662" s="3" t="s">
        <v>22</v>
      </c>
      <c r="C662">
        <v>36</v>
      </c>
      <c r="D662" s="5" t="s">
        <v>24</v>
      </c>
      <c r="E662">
        <v>137</v>
      </c>
      <c r="F662">
        <v>2.9</v>
      </c>
      <c r="G662">
        <v>8</v>
      </c>
      <c r="P662" s="16">
        <v>659</v>
      </c>
    </row>
    <row r="663" spans="1:16">
      <c r="A663" s="2">
        <v>41030</v>
      </c>
      <c r="B663" s="3" t="s">
        <v>22</v>
      </c>
      <c r="C663">
        <v>36</v>
      </c>
      <c r="D663" s="5" t="s">
        <v>24</v>
      </c>
      <c r="E663">
        <v>61</v>
      </c>
      <c r="F663">
        <v>1.1499999999999999</v>
      </c>
      <c r="P663" s="16">
        <v>660</v>
      </c>
    </row>
    <row r="664" spans="1:16">
      <c r="A664" s="2">
        <v>41030</v>
      </c>
      <c r="B664" s="3" t="s">
        <v>22</v>
      </c>
      <c r="C664">
        <v>36</v>
      </c>
      <c r="D664" s="5" t="s">
        <v>24</v>
      </c>
      <c r="E664">
        <v>149</v>
      </c>
      <c r="F664">
        <v>1.81</v>
      </c>
      <c r="G664">
        <v>36</v>
      </c>
      <c r="P664" s="16">
        <v>661</v>
      </c>
    </row>
    <row r="665" spans="1:16">
      <c r="A665" s="2">
        <v>41030</v>
      </c>
      <c r="B665" s="3" t="s">
        <v>22</v>
      </c>
      <c r="C665">
        <v>36</v>
      </c>
      <c r="D665" s="5" t="s">
        <v>24</v>
      </c>
      <c r="E665">
        <v>77</v>
      </c>
      <c r="F665">
        <v>1.7</v>
      </c>
      <c r="P665" s="16">
        <v>662</v>
      </c>
    </row>
    <row r="666" spans="1:16">
      <c r="A666" s="2">
        <v>41030</v>
      </c>
      <c r="B666" s="3" t="s">
        <v>22</v>
      </c>
      <c r="C666">
        <v>36</v>
      </c>
      <c r="D666" s="5" t="s">
        <v>24</v>
      </c>
      <c r="E666">
        <v>136</v>
      </c>
      <c r="F666">
        <v>1.36</v>
      </c>
      <c r="P666" s="16">
        <v>663</v>
      </c>
    </row>
    <row r="667" spans="1:16">
      <c r="A667" s="2">
        <v>41030</v>
      </c>
      <c r="B667" s="3" t="s">
        <v>22</v>
      </c>
      <c r="C667">
        <v>36</v>
      </c>
      <c r="D667" s="5" t="s">
        <v>15</v>
      </c>
      <c r="F667">
        <v>1.97</v>
      </c>
      <c r="J667">
        <f>66+89+96+114+127</f>
        <v>492</v>
      </c>
      <c r="K667">
        <v>5</v>
      </c>
      <c r="L667">
        <v>127</v>
      </c>
      <c r="P667" s="16">
        <v>664</v>
      </c>
    </row>
    <row r="668" spans="1:16">
      <c r="A668" s="2">
        <v>41030</v>
      </c>
      <c r="B668" s="3" t="s">
        <v>22</v>
      </c>
      <c r="C668">
        <v>18</v>
      </c>
      <c r="D668" s="5" t="s">
        <v>24</v>
      </c>
      <c r="E668">
        <v>104</v>
      </c>
      <c r="F668">
        <v>0.44</v>
      </c>
      <c r="G668">
        <v>4</v>
      </c>
      <c r="P668" s="16">
        <v>665</v>
      </c>
    </row>
    <row r="669" spans="1:16">
      <c r="A669" s="2">
        <v>41030</v>
      </c>
      <c r="B669" s="3" t="s">
        <v>22</v>
      </c>
      <c r="C669">
        <v>18</v>
      </c>
      <c r="D669" s="5" t="s">
        <v>24</v>
      </c>
      <c r="E669">
        <v>116</v>
      </c>
      <c r="F669">
        <v>0.67</v>
      </c>
      <c r="G669">
        <v>10</v>
      </c>
      <c r="P669" s="16">
        <v>666</v>
      </c>
    </row>
    <row r="670" spans="1:16">
      <c r="A670" s="2">
        <v>41030</v>
      </c>
      <c r="B670" s="3" t="s">
        <v>22</v>
      </c>
      <c r="C670">
        <v>18</v>
      </c>
      <c r="D670" s="5" t="s">
        <v>19</v>
      </c>
      <c r="F670">
        <v>1.17</v>
      </c>
      <c r="J670">
        <f>105+110+128</f>
        <v>343</v>
      </c>
      <c r="K670">
        <v>3</v>
      </c>
      <c r="L670">
        <v>128</v>
      </c>
      <c r="P670" s="16">
        <v>667</v>
      </c>
    </row>
    <row r="671" spans="1:16">
      <c r="A671" s="2">
        <v>41030</v>
      </c>
      <c r="B671" s="3" t="s">
        <v>22</v>
      </c>
      <c r="C671">
        <v>18</v>
      </c>
      <c r="D671" s="5" t="s">
        <v>19</v>
      </c>
      <c r="F671">
        <v>0.88</v>
      </c>
      <c r="J671">
        <f>66+88+103</f>
        <v>257</v>
      </c>
      <c r="K671">
        <v>3</v>
      </c>
      <c r="L671">
        <v>103</v>
      </c>
      <c r="P671" s="16">
        <v>668</v>
      </c>
    </row>
    <row r="672" spans="1:16">
      <c r="A672" s="2">
        <v>41030</v>
      </c>
      <c r="B672" s="3" t="s">
        <v>22</v>
      </c>
      <c r="C672">
        <v>18</v>
      </c>
      <c r="D672" s="5" t="s">
        <v>24</v>
      </c>
      <c r="E672">
        <v>148</v>
      </c>
      <c r="F672">
        <v>0.76</v>
      </c>
      <c r="G672">
        <v>10</v>
      </c>
      <c r="P672" s="16">
        <v>669</v>
      </c>
    </row>
    <row r="673" spans="1:16">
      <c r="A673" s="2">
        <v>41030</v>
      </c>
      <c r="B673" s="3" t="s">
        <v>22</v>
      </c>
      <c r="C673">
        <v>18</v>
      </c>
      <c r="D673" s="5" t="s">
        <v>15</v>
      </c>
      <c r="F673">
        <v>1.1599999999999999</v>
      </c>
      <c r="J673">
        <f>67+72+102+107+128</f>
        <v>476</v>
      </c>
      <c r="K673">
        <v>5</v>
      </c>
      <c r="L673">
        <v>128</v>
      </c>
      <c r="P673" s="16">
        <v>670</v>
      </c>
    </row>
    <row r="674" spans="1:16">
      <c r="A674" s="2">
        <v>41030</v>
      </c>
      <c r="B674" s="3" t="s">
        <v>22</v>
      </c>
      <c r="C674">
        <v>18</v>
      </c>
      <c r="D674" s="5" t="s">
        <v>15</v>
      </c>
      <c r="F674">
        <v>1.1000000000000001</v>
      </c>
      <c r="J674">
        <f>80+104+112+130</f>
        <v>426</v>
      </c>
      <c r="K674">
        <v>4</v>
      </c>
      <c r="L674">
        <v>130</v>
      </c>
      <c r="P674" s="16">
        <v>671</v>
      </c>
    </row>
    <row r="675" spans="1:16">
      <c r="A675" s="2">
        <v>41030</v>
      </c>
      <c r="B675" s="3" t="s">
        <v>22</v>
      </c>
      <c r="C675">
        <v>18</v>
      </c>
      <c r="D675" s="5" t="s">
        <v>15</v>
      </c>
      <c r="F675">
        <v>1.34</v>
      </c>
      <c r="J675">
        <f>87+80+114+119+138</f>
        <v>538</v>
      </c>
      <c r="K675">
        <v>5</v>
      </c>
      <c r="L675">
        <v>138</v>
      </c>
      <c r="P675" s="16">
        <v>672</v>
      </c>
    </row>
    <row r="676" spans="1:16">
      <c r="A676" s="2">
        <v>41030</v>
      </c>
      <c r="B676" s="3" t="s">
        <v>22</v>
      </c>
      <c r="C676">
        <v>18</v>
      </c>
      <c r="D676" s="5" t="s">
        <v>15</v>
      </c>
      <c r="F676">
        <v>1.64</v>
      </c>
      <c r="J676">
        <f>105+111+160+142+134</f>
        <v>652</v>
      </c>
      <c r="K676">
        <v>5</v>
      </c>
      <c r="L676">
        <v>160</v>
      </c>
      <c r="P676" s="16">
        <v>673</v>
      </c>
    </row>
    <row r="677" spans="1:16">
      <c r="A677" s="2">
        <v>41030</v>
      </c>
      <c r="B677" s="3" t="s">
        <v>22</v>
      </c>
      <c r="C677">
        <v>18</v>
      </c>
      <c r="D677" s="5" t="s">
        <v>15</v>
      </c>
      <c r="F677">
        <v>2.76</v>
      </c>
      <c r="J677">
        <f>196+200+234+228</f>
        <v>858</v>
      </c>
      <c r="K677">
        <v>4</v>
      </c>
      <c r="L677">
        <v>234</v>
      </c>
      <c r="P677" s="16">
        <v>674</v>
      </c>
    </row>
    <row r="678" spans="1:16">
      <c r="A678" s="2">
        <v>41030</v>
      </c>
      <c r="B678" s="3" t="s">
        <v>22</v>
      </c>
      <c r="C678">
        <v>18</v>
      </c>
      <c r="D678" s="5" t="s">
        <v>24</v>
      </c>
      <c r="E678">
        <v>70</v>
      </c>
      <c r="F678">
        <v>0.5</v>
      </c>
      <c r="G678">
        <v>4</v>
      </c>
      <c r="P678" s="16">
        <v>675</v>
      </c>
    </row>
    <row r="679" spans="1:16">
      <c r="A679" s="2">
        <v>41030</v>
      </c>
      <c r="B679" s="3" t="s">
        <v>22</v>
      </c>
      <c r="C679">
        <v>18</v>
      </c>
      <c r="D679" s="5" t="s">
        <v>24</v>
      </c>
      <c r="E679">
        <v>207</v>
      </c>
      <c r="F679">
        <v>0.85</v>
      </c>
      <c r="G679">
        <v>10</v>
      </c>
      <c r="P679" s="16">
        <v>676</v>
      </c>
    </row>
    <row r="680" spans="1:16">
      <c r="A680" s="2">
        <v>41030</v>
      </c>
      <c r="B680" s="3" t="s">
        <v>22</v>
      </c>
      <c r="C680">
        <v>18</v>
      </c>
      <c r="D680" s="5" t="s">
        <v>15</v>
      </c>
      <c r="F680">
        <v>1.31</v>
      </c>
      <c r="J680">
        <f>89+105+138+151+165</f>
        <v>648</v>
      </c>
      <c r="K680">
        <v>5</v>
      </c>
      <c r="L680">
        <v>165</v>
      </c>
      <c r="P680" s="16">
        <v>677</v>
      </c>
    </row>
    <row r="681" spans="1:16">
      <c r="A681" s="2">
        <v>41030</v>
      </c>
      <c r="B681" s="3" t="s">
        <v>22</v>
      </c>
      <c r="C681">
        <v>18</v>
      </c>
      <c r="D681" s="5" t="s">
        <v>15</v>
      </c>
      <c r="F681">
        <v>1.92</v>
      </c>
      <c r="J681">
        <f>112+147+147+171</f>
        <v>577</v>
      </c>
      <c r="K681">
        <v>4</v>
      </c>
      <c r="L681">
        <v>171</v>
      </c>
      <c r="P681" s="16">
        <v>678</v>
      </c>
    </row>
    <row r="682" spans="1:16">
      <c r="A682" s="2">
        <v>41030</v>
      </c>
      <c r="B682" s="3" t="s">
        <v>22</v>
      </c>
      <c r="C682">
        <v>18</v>
      </c>
      <c r="D682" s="5" t="s">
        <v>24</v>
      </c>
      <c r="E682">
        <v>62</v>
      </c>
      <c r="F682">
        <v>0.52</v>
      </c>
      <c r="G682">
        <v>3</v>
      </c>
      <c r="P682" s="16">
        <v>679</v>
      </c>
    </row>
    <row r="683" spans="1:16">
      <c r="A683" s="2">
        <v>41030</v>
      </c>
      <c r="B683" s="3" t="s">
        <v>22</v>
      </c>
      <c r="C683">
        <v>18</v>
      </c>
      <c r="D683" s="5" t="s">
        <v>15</v>
      </c>
      <c r="F683">
        <v>0.89</v>
      </c>
      <c r="J683">
        <f>67+97+105+131</f>
        <v>400</v>
      </c>
      <c r="K683">
        <v>4</v>
      </c>
      <c r="L683">
        <v>131</v>
      </c>
      <c r="P683" s="16">
        <v>680</v>
      </c>
    </row>
    <row r="684" spans="1:16">
      <c r="A684" s="2">
        <v>41030</v>
      </c>
      <c r="B684" s="3" t="s">
        <v>22</v>
      </c>
      <c r="C684">
        <v>18</v>
      </c>
      <c r="D684" s="5" t="s">
        <v>15</v>
      </c>
      <c r="F684">
        <v>1.38</v>
      </c>
      <c r="J684">
        <f>122+154+147</f>
        <v>423</v>
      </c>
      <c r="K684">
        <v>3</v>
      </c>
      <c r="L684">
        <v>154</v>
      </c>
      <c r="P684" s="16">
        <v>681</v>
      </c>
    </row>
    <row r="685" spans="1:16">
      <c r="A685" s="2">
        <v>41030</v>
      </c>
      <c r="B685" s="3" t="s">
        <v>22</v>
      </c>
      <c r="C685">
        <v>18</v>
      </c>
      <c r="D685" s="5" t="s">
        <v>15</v>
      </c>
      <c r="F685">
        <v>3.9</v>
      </c>
      <c r="J685">
        <f>143+176+204+244+240+261</f>
        <v>1268</v>
      </c>
      <c r="K685">
        <v>6</v>
      </c>
      <c r="L685">
        <v>261</v>
      </c>
      <c r="P685" s="16">
        <v>682</v>
      </c>
    </row>
    <row r="686" spans="1:16">
      <c r="A686" s="2">
        <v>41030</v>
      </c>
      <c r="B686" s="3" t="s">
        <v>22</v>
      </c>
      <c r="C686">
        <v>18</v>
      </c>
      <c r="D686" s="5" t="s">
        <v>15</v>
      </c>
      <c r="F686">
        <v>2.19</v>
      </c>
      <c r="J686">
        <f>77+118+128+152+173+187+204</f>
        <v>1039</v>
      </c>
      <c r="K686">
        <v>7</v>
      </c>
      <c r="L686">
        <v>204</v>
      </c>
      <c r="P686" s="16">
        <v>683</v>
      </c>
    </row>
    <row r="687" spans="1:16">
      <c r="A687" s="2">
        <v>41030</v>
      </c>
      <c r="B687" s="3" t="s">
        <v>22</v>
      </c>
      <c r="C687">
        <v>18</v>
      </c>
      <c r="D687" s="5" t="s">
        <v>24</v>
      </c>
      <c r="E687">
        <v>139</v>
      </c>
      <c r="F687">
        <v>0.69</v>
      </c>
      <c r="G687">
        <v>4</v>
      </c>
      <c r="P687" s="16">
        <v>684</v>
      </c>
    </row>
    <row r="688" spans="1:16">
      <c r="A688" s="2">
        <v>41030</v>
      </c>
      <c r="B688" s="3" t="s">
        <v>22</v>
      </c>
      <c r="C688">
        <v>18</v>
      </c>
      <c r="D688" s="5" t="s">
        <v>24</v>
      </c>
      <c r="E688">
        <v>129</v>
      </c>
      <c r="F688">
        <v>0.95</v>
      </c>
      <c r="G688">
        <v>4</v>
      </c>
      <c r="P688" s="16">
        <v>685</v>
      </c>
    </row>
    <row r="689" spans="1:16">
      <c r="A689" s="2">
        <v>41030</v>
      </c>
      <c r="B689" s="3" t="s">
        <v>22</v>
      </c>
      <c r="C689">
        <v>18</v>
      </c>
      <c r="D689" s="5" t="s">
        <v>24</v>
      </c>
      <c r="E689">
        <v>126</v>
      </c>
      <c r="F689">
        <v>0.94</v>
      </c>
      <c r="G689">
        <v>5</v>
      </c>
      <c r="P689" s="16">
        <v>686</v>
      </c>
    </row>
    <row r="690" spans="1:16">
      <c r="A690" s="2">
        <v>41030</v>
      </c>
      <c r="B690" s="3" t="s">
        <v>22</v>
      </c>
      <c r="C690">
        <v>18</v>
      </c>
      <c r="D690" s="5" t="s">
        <v>24</v>
      </c>
      <c r="E690">
        <v>171</v>
      </c>
      <c r="F690">
        <v>0.97</v>
      </c>
      <c r="P690" s="16">
        <v>687</v>
      </c>
    </row>
    <row r="691" spans="1:16">
      <c r="A691" s="2">
        <v>41030</v>
      </c>
      <c r="B691" s="3" t="s">
        <v>22</v>
      </c>
      <c r="C691">
        <v>18</v>
      </c>
      <c r="D691" s="5" t="s">
        <v>15</v>
      </c>
      <c r="F691">
        <v>1.85</v>
      </c>
      <c r="J691">
        <f>91+136+168+181+196</f>
        <v>772</v>
      </c>
      <c r="K691">
        <v>5</v>
      </c>
      <c r="L691">
        <v>196</v>
      </c>
      <c r="P691" s="16">
        <v>688</v>
      </c>
    </row>
    <row r="692" spans="1:16">
      <c r="A692" s="2">
        <v>41030</v>
      </c>
      <c r="B692" s="3" t="s">
        <v>22</v>
      </c>
      <c r="C692">
        <v>18</v>
      </c>
      <c r="D692" s="5" t="s">
        <v>15</v>
      </c>
      <c r="F692">
        <v>2.25</v>
      </c>
      <c r="J692">
        <f>91+117+131+174+183+211+213</f>
        <v>1120</v>
      </c>
      <c r="K692">
        <v>7</v>
      </c>
      <c r="L692">
        <v>213</v>
      </c>
      <c r="P692" s="16">
        <v>689</v>
      </c>
    </row>
    <row r="693" spans="1:16">
      <c r="A693" s="2">
        <v>41030</v>
      </c>
      <c r="B693" s="3" t="s">
        <v>22</v>
      </c>
      <c r="C693">
        <v>18</v>
      </c>
      <c r="D693" s="5" t="s">
        <v>15</v>
      </c>
      <c r="F693">
        <v>1.25</v>
      </c>
      <c r="J693">
        <f>90+153+143+182</f>
        <v>568</v>
      </c>
      <c r="K693">
        <v>4</v>
      </c>
      <c r="L693">
        <v>182</v>
      </c>
      <c r="P693" s="16">
        <v>690</v>
      </c>
    </row>
    <row r="694" spans="1:16">
      <c r="A694" s="2">
        <v>41030</v>
      </c>
      <c r="B694" s="3" t="s">
        <v>22</v>
      </c>
      <c r="C694">
        <v>1</v>
      </c>
      <c r="D694" s="5" t="s">
        <v>15</v>
      </c>
      <c r="F694">
        <v>2.95</v>
      </c>
      <c r="J694">
        <f>175+221+225+247</f>
        <v>868</v>
      </c>
      <c r="K694">
        <v>4</v>
      </c>
      <c r="L694">
        <v>247</v>
      </c>
      <c r="P694" s="16">
        <v>691</v>
      </c>
    </row>
    <row r="695" spans="1:16">
      <c r="A695" s="2">
        <v>41030</v>
      </c>
      <c r="B695" s="3" t="s">
        <v>22</v>
      </c>
      <c r="C695">
        <v>1</v>
      </c>
      <c r="D695" s="5" t="s">
        <v>24</v>
      </c>
      <c r="E695">
        <v>137</v>
      </c>
      <c r="F695">
        <v>0.56999999999999995</v>
      </c>
      <c r="G695">
        <v>7</v>
      </c>
      <c r="P695" s="16">
        <v>692</v>
      </c>
    </row>
    <row r="696" spans="1:16">
      <c r="A696" s="2">
        <v>41030</v>
      </c>
      <c r="B696" s="3" t="s">
        <v>22</v>
      </c>
      <c r="C696">
        <v>1</v>
      </c>
      <c r="D696" s="5" t="s">
        <v>24</v>
      </c>
      <c r="E696">
        <v>106</v>
      </c>
      <c r="F696">
        <v>0.63</v>
      </c>
      <c r="G696">
        <v>5</v>
      </c>
      <c r="P696" s="16">
        <v>693</v>
      </c>
    </row>
    <row r="697" spans="1:16">
      <c r="A697" s="2">
        <v>41030</v>
      </c>
      <c r="B697" s="3" t="s">
        <v>22</v>
      </c>
      <c r="C697">
        <v>1</v>
      </c>
      <c r="D697" s="5" t="s">
        <v>24</v>
      </c>
      <c r="E697">
        <v>131</v>
      </c>
      <c r="F697">
        <v>0.54</v>
      </c>
      <c r="G697">
        <v>8</v>
      </c>
      <c r="P697" s="16">
        <v>694</v>
      </c>
    </row>
    <row r="698" spans="1:16">
      <c r="A698" s="2">
        <v>41030</v>
      </c>
      <c r="B698" s="3" t="s">
        <v>22</v>
      </c>
      <c r="C698">
        <v>1</v>
      </c>
      <c r="D698" s="5" t="s">
        <v>24</v>
      </c>
      <c r="E698">
        <v>116</v>
      </c>
      <c r="F698">
        <v>0.55000000000000004</v>
      </c>
      <c r="P698" s="16">
        <v>695</v>
      </c>
    </row>
    <row r="699" spans="1:16">
      <c r="A699" s="2">
        <v>41030</v>
      </c>
      <c r="B699" s="3" t="s">
        <v>22</v>
      </c>
      <c r="C699">
        <v>1</v>
      </c>
      <c r="D699" s="5" t="s">
        <v>24</v>
      </c>
      <c r="E699">
        <v>174</v>
      </c>
      <c r="F699">
        <v>0.7</v>
      </c>
      <c r="G699">
        <v>5</v>
      </c>
      <c r="P699" s="16">
        <v>696</v>
      </c>
    </row>
    <row r="700" spans="1:16">
      <c r="A700" s="2">
        <v>41030</v>
      </c>
      <c r="B700" s="3" t="s">
        <v>22</v>
      </c>
      <c r="C700">
        <v>1</v>
      </c>
      <c r="D700" s="5" t="s">
        <v>24</v>
      </c>
      <c r="E700">
        <v>53</v>
      </c>
      <c r="F700">
        <v>0.36</v>
      </c>
      <c r="G700">
        <v>7</v>
      </c>
      <c r="P700" s="16">
        <v>697</v>
      </c>
    </row>
    <row r="701" spans="1:16">
      <c r="A701" s="2">
        <v>41030</v>
      </c>
      <c r="B701" s="3" t="s">
        <v>22</v>
      </c>
      <c r="C701">
        <v>1</v>
      </c>
      <c r="D701" s="5" t="s">
        <v>15</v>
      </c>
      <c r="F701">
        <v>4.05</v>
      </c>
      <c r="J701">
        <f>149+187+199+225+265+240+231</f>
        <v>1496</v>
      </c>
      <c r="K701">
        <v>7</v>
      </c>
      <c r="L701">
        <v>265</v>
      </c>
      <c r="P701" s="16">
        <v>698</v>
      </c>
    </row>
    <row r="702" spans="1:16">
      <c r="A702" s="2">
        <v>41030</v>
      </c>
      <c r="B702" s="3" t="s">
        <v>22</v>
      </c>
      <c r="C702">
        <v>1</v>
      </c>
      <c r="D702" s="5" t="s">
        <v>24</v>
      </c>
      <c r="E702">
        <v>134</v>
      </c>
      <c r="F702">
        <v>0.48</v>
      </c>
      <c r="G702">
        <v>6</v>
      </c>
      <c r="P702" s="16">
        <v>699</v>
      </c>
    </row>
    <row r="703" spans="1:16">
      <c r="A703" s="2">
        <v>41030</v>
      </c>
      <c r="B703" s="3" t="s">
        <v>22</v>
      </c>
      <c r="C703">
        <v>1</v>
      </c>
      <c r="D703" s="5" t="s">
        <v>24</v>
      </c>
      <c r="E703">
        <v>164</v>
      </c>
      <c r="F703">
        <v>0.6</v>
      </c>
      <c r="G703">
        <v>10</v>
      </c>
      <c r="P703" s="16">
        <v>700</v>
      </c>
    </row>
    <row r="704" spans="1:16">
      <c r="A704" s="2">
        <v>41030</v>
      </c>
      <c r="B704" s="3" t="s">
        <v>22</v>
      </c>
      <c r="C704">
        <v>1</v>
      </c>
      <c r="D704" s="5" t="s">
        <v>24</v>
      </c>
      <c r="E704">
        <v>80</v>
      </c>
      <c r="F704">
        <v>0.57999999999999996</v>
      </c>
      <c r="G704">
        <v>2</v>
      </c>
      <c r="P704" s="16">
        <v>701</v>
      </c>
    </row>
    <row r="705" spans="1:16">
      <c r="A705" s="2">
        <v>41030</v>
      </c>
      <c r="B705" s="3" t="s">
        <v>22</v>
      </c>
      <c r="C705">
        <v>1</v>
      </c>
      <c r="D705" s="5" t="s">
        <v>24</v>
      </c>
      <c r="E705">
        <v>41</v>
      </c>
      <c r="F705">
        <v>0.5</v>
      </c>
      <c r="P705" s="16">
        <v>702</v>
      </c>
    </row>
    <row r="706" spans="1:16">
      <c r="A706" s="2">
        <v>41030</v>
      </c>
      <c r="B706" s="3" t="s">
        <v>22</v>
      </c>
      <c r="C706">
        <v>1</v>
      </c>
      <c r="D706" s="5" t="s">
        <v>24</v>
      </c>
      <c r="E706">
        <v>82</v>
      </c>
      <c r="F706">
        <v>0.52</v>
      </c>
      <c r="G706">
        <v>2</v>
      </c>
      <c r="P706" s="16">
        <v>703</v>
      </c>
    </row>
    <row r="707" spans="1:16">
      <c r="A707" s="2">
        <v>41030</v>
      </c>
      <c r="B707" s="3" t="s">
        <v>22</v>
      </c>
      <c r="C707">
        <v>1</v>
      </c>
      <c r="D707" s="5" t="s">
        <v>24</v>
      </c>
      <c r="E707">
        <v>162</v>
      </c>
      <c r="F707">
        <v>0.84</v>
      </c>
      <c r="G707">
        <v>6</v>
      </c>
      <c r="P707" s="16">
        <v>704</v>
      </c>
    </row>
    <row r="708" spans="1:16">
      <c r="A708" s="2">
        <v>41030</v>
      </c>
      <c r="B708" s="3" t="s">
        <v>22</v>
      </c>
      <c r="C708">
        <v>1</v>
      </c>
      <c r="D708" s="5" t="s">
        <v>24</v>
      </c>
      <c r="E708">
        <v>147</v>
      </c>
      <c r="F708">
        <v>0.66</v>
      </c>
      <c r="G708">
        <v>2</v>
      </c>
      <c r="P708" s="16">
        <v>705</v>
      </c>
    </row>
    <row r="709" spans="1:16">
      <c r="A709" s="2">
        <v>41030</v>
      </c>
      <c r="B709" s="3" t="s">
        <v>22</v>
      </c>
      <c r="C709">
        <v>1</v>
      </c>
      <c r="D709" s="5" t="s">
        <v>24</v>
      </c>
      <c r="E709">
        <v>126</v>
      </c>
      <c r="F709">
        <v>0.46</v>
      </c>
      <c r="P709" s="16">
        <v>706</v>
      </c>
    </row>
    <row r="710" spans="1:16">
      <c r="A710" s="2">
        <v>41030</v>
      </c>
      <c r="B710" s="3" t="s">
        <v>22</v>
      </c>
      <c r="C710">
        <v>1</v>
      </c>
      <c r="D710" s="5" t="s">
        <v>24</v>
      </c>
      <c r="E710">
        <v>127</v>
      </c>
      <c r="F710">
        <v>0.73</v>
      </c>
      <c r="G710">
        <v>4</v>
      </c>
      <c r="P710" s="16">
        <v>707</v>
      </c>
    </row>
    <row r="711" spans="1:16">
      <c r="A711" s="2">
        <v>41030</v>
      </c>
      <c r="B711" s="3" t="s">
        <v>22</v>
      </c>
      <c r="C711">
        <v>1</v>
      </c>
      <c r="D711" s="5" t="s">
        <v>24</v>
      </c>
      <c r="E711">
        <v>126</v>
      </c>
      <c r="F711">
        <v>0.54</v>
      </c>
      <c r="G711">
        <v>3</v>
      </c>
      <c r="P711" s="16">
        <v>708</v>
      </c>
    </row>
    <row r="712" spans="1:16">
      <c r="A712" s="2">
        <v>41030</v>
      </c>
      <c r="B712" s="3" t="s">
        <v>22</v>
      </c>
      <c r="C712">
        <v>1</v>
      </c>
      <c r="D712" s="5" t="s">
        <v>24</v>
      </c>
      <c r="E712">
        <v>71</v>
      </c>
      <c r="F712">
        <v>0.36</v>
      </c>
      <c r="P712" s="16">
        <v>709</v>
      </c>
    </row>
    <row r="713" spans="1:16">
      <c r="A713" s="2">
        <v>41030</v>
      </c>
      <c r="B713" s="3" t="s">
        <v>22</v>
      </c>
      <c r="C713">
        <v>1</v>
      </c>
      <c r="D713" s="5" t="s">
        <v>24</v>
      </c>
      <c r="E713">
        <v>82</v>
      </c>
      <c r="F713">
        <v>0.72</v>
      </c>
      <c r="P713" s="16">
        <v>710</v>
      </c>
    </row>
    <row r="714" spans="1:16">
      <c r="A714" s="2">
        <v>41030</v>
      </c>
      <c r="B714" s="3" t="s">
        <v>22</v>
      </c>
      <c r="C714">
        <v>1</v>
      </c>
      <c r="D714" s="5" t="s">
        <v>24</v>
      </c>
      <c r="E714">
        <v>169</v>
      </c>
      <c r="F714">
        <v>0.7</v>
      </c>
      <c r="G714">
        <v>5</v>
      </c>
      <c r="P714" s="16">
        <v>711</v>
      </c>
    </row>
    <row r="715" spans="1:16">
      <c r="A715" s="2">
        <v>41030</v>
      </c>
      <c r="B715" s="3" t="s">
        <v>22</v>
      </c>
      <c r="C715">
        <v>1</v>
      </c>
      <c r="D715" s="5" t="s">
        <v>24</v>
      </c>
      <c r="E715">
        <v>161</v>
      </c>
      <c r="F715">
        <v>0.65</v>
      </c>
      <c r="G715">
        <v>6</v>
      </c>
      <c r="P715" s="16">
        <v>712</v>
      </c>
    </row>
    <row r="716" spans="1:16">
      <c r="A716" s="2">
        <v>41030</v>
      </c>
      <c r="B716" s="3" t="s">
        <v>22</v>
      </c>
      <c r="C716">
        <v>1</v>
      </c>
      <c r="D716" s="5" t="s">
        <v>24</v>
      </c>
      <c r="E716">
        <v>103</v>
      </c>
      <c r="F716">
        <v>0.48</v>
      </c>
      <c r="G716">
        <v>4</v>
      </c>
      <c r="P716" s="16">
        <v>713</v>
      </c>
    </row>
    <row r="717" spans="1:16">
      <c r="A717" s="2">
        <v>41030</v>
      </c>
      <c r="B717" s="3" t="s">
        <v>22</v>
      </c>
      <c r="C717">
        <v>1</v>
      </c>
      <c r="D717" s="5" t="s">
        <v>15</v>
      </c>
      <c r="F717">
        <v>2.98</v>
      </c>
      <c r="J717">
        <f>194+203+241+239</f>
        <v>877</v>
      </c>
      <c r="K717">
        <v>4</v>
      </c>
      <c r="L717">
        <v>241</v>
      </c>
      <c r="P717" s="16">
        <v>714</v>
      </c>
    </row>
    <row r="718" spans="1:16">
      <c r="A718" s="2">
        <v>41030</v>
      </c>
      <c r="B718" s="3" t="s">
        <v>22</v>
      </c>
      <c r="C718">
        <v>1</v>
      </c>
      <c r="D718" s="5" t="s">
        <v>24</v>
      </c>
      <c r="E718">
        <v>107</v>
      </c>
      <c r="F718">
        <v>0.56999999999999995</v>
      </c>
      <c r="G718">
        <v>3</v>
      </c>
      <c r="P718" s="16">
        <v>715</v>
      </c>
    </row>
    <row r="719" spans="1:16">
      <c r="A719" s="2">
        <v>41030</v>
      </c>
      <c r="B719" s="3" t="s">
        <v>22</v>
      </c>
      <c r="C719">
        <v>1</v>
      </c>
      <c r="D719" s="5" t="s">
        <v>24</v>
      </c>
      <c r="E719">
        <v>38</v>
      </c>
      <c r="F719">
        <v>0.41</v>
      </c>
      <c r="P719" s="16">
        <v>716</v>
      </c>
    </row>
    <row r="720" spans="1:16">
      <c r="A720" s="2">
        <v>41030</v>
      </c>
      <c r="B720" s="3" t="s">
        <v>22</v>
      </c>
      <c r="C720">
        <v>1</v>
      </c>
      <c r="D720" s="5" t="s">
        <v>15</v>
      </c>
      <c r="F720">
        <v>3.72</v>
      </c>
      <c r="J720">
        <f>177+175+212+246+267+253</f>
        <v>1330</v>
      </c>
      <c r="K720">
        <v>6</v>
      </c>
      <c r="L720">
        <v>267</v>
      </c>
      <c r="P720" s="16">
        <v>717</v>
      </c>
    </row>
    <row r="721" spans="1:16">
      <c r="A721" s="2">
        <v>41030</v>
      </c>
      <c r="B721" s="3" t="s">
        <v>22</v>
      </c>
      <c r="C721">
        <v>1</v>
      </c>
      <c r="D721" s="5" t="s">
        <v>24</v>
      </c>
      <c r="E721">
        <v>90</v>
      </c>
      <c r="F721">
        <v>0.55000000000000004</v>
      </c>
      <c r="P721" s="16">
        <v>718</v>
      </c>
    </row>
    <row r="722" spans="1:16">
      <c r="A722" s="2">
        <v>41030</v>
      </c>
      <c r="B722" t="s">
        <v>25</v>
      </c>
      <c r="C722">
        <v>29</v>
      </c>
      <c r="D722" s="5" t="s">
        <v>19</v>
      </c>
      <c r="F722">
        <v>1.45</v>
      </c>
      <c r="J722">
        <f>100+122+168+173+221+223</f>
        <v>1007</v>
      </c>
      <c r="K722">
        <v>6</v>
      </c>
      <c r="L722">
        <v>223</v>
      </c>
      <c r="P722" s="16">
        <v>719</v>
      </c>
    </row>
    <row r="723" spans="1:16">
      <c r="A723" s="2">
        <v>41030</v>
      </c>
      <c r="B723" t="s">
        <v>25</v>
      </c>
      <c r="C723">
        <v>29</v>
      </c>
      <c r="D723" s="5" t="s">
        <v>15</v>
      </c>
      <c r="F723">
        <v>2.68</v>
      </c>
      <c r="J723">
        <f>122+169+170+215+230+273+287+310</f>
        <v>1776</v>
      </c>
      <c r="K723">
        <v>8</v>
      </c>
      <c r="L723">
        <v>310</v>
      </c>
      <c r="P723" s="16">
        <v>720</v>
      </c>
    </row>
    <row r="724" spans="1:16">
      <c r="A724" s="2">
        <v>41030</v>
      </c>
      <c r="B724" t="s">
        <v>25</v>
      </c>
      <c r="C724">
        <v>29</v>
      </c>
      <c r="D724" s="5" t="s">
        <v>15</v>
      </c>
      <c r="F724">
        <v>2.57</v>
      </c>
      <c r="J724">
        <f>121+130+177+213+237+281+292+324</f>
        <v>1775</v>
      </c>
      <c r="K724">
        <v>8</v>
      </c>
      <c r="L724">
        <v>324</v>
      </c>
      <c r="P724" s="16">
        <v>721</v>
      </c>
    </row>
    <row r="725" spans="1:16">
      <c r="A725" s="2">
        <v>41030</v>
      </c>
      <c r="B725" t="s">
        <v>25</v>
      </c>
      <c r="C725">
        <v>29</v>
      </c>
      <c r="D725" s="5" t="s">
        <v>19</v>
      </c>
      <c r="F725">
        <v>1.38</v>
      </c>
      <c r="J725">
        <f>98+124+135+196+205+231</f>
        <v>989</v>
      </c>
      <c r="K725">
        <v>6</v>
      </c>
      <c r="L725">
        <v>231</v>
      </c>
      <c r="P725" s="16">
        <v>722</v>
      </c>
    </row>
    <row r="726" spans="1:16">
      <c r="A726" s="2">
        <v>41030</v>
      </c>
      <c r="B726" t="s">
        <v>25</v>
      </c>
      <c r="C726">
        <v>29</v>
      </c>
      <c r="D726" s="5" t="s">
        <v>19</v>
      </c>
      <c r="F726">
        <v>1.58</v>
      </c>
      <c r="J726">
        <f>128+163+193+241+252+285</f>
        <v>1262</v>
      </c>
      <c r="K726">
        <v>6</v>
      </c>
      <c r="L726">
        <v>285</v>
      </c>
      <c r="P726" s="16">
        <v>723</v>
      </c>
    </row>
    <row r="727" spans="1:16">
      <c r="A727" s="2">
        <v>41030</v>
      </c>
      <c r="B727" t="s">
        <v>25</v>
      </c>
      <c r="C727">
        <v>29</v>
      </c>
      <c r="D727" s="5" t="s">
        <v>19</v>
      </c>
      <c r="F727">
        <v>0.79</v>
      </c>
      <c r="J727">
        <f>74+152+169</f>
        <v>395</v>
      </c>
      <c r="K727">
        <v>3</v>
      </c>
      <c r="L727">
        <v>169</v>
      </c>
      <c r="P727" s="16">
        <v>724</v>
      </c>
    </row>
    <row r="728" spans="1:16">
      <c r="A728" s="2">
        <v>41030</v>
      </c>
      <c r="B728" t="s">
        <v>25</v>
      </c>
      <c r="C728">
        <v>29</v>
      </c>
      <c r="D728" s="5" t="s">
        <v>19</v>
      </c>
      <c r="F728">
        <v>1.59</v>
      </c>
      <c r="J728">
        <f>157+138+163+198+239+282</f>
        <v>1177</v>
      </c>
      <c r="K728">
        <v>6</v>
      </c>
      <c r="L728">
        <v>282</v>
      </c>
      <c r="P728" s="16">
        <v>725</v>
      </c>
    </row>
    <row r="729" spans="1:16">
      <c r="A729" s="2">
        <v>41030</v>
      </c>
      <c r="B729" t="s">
        <v>25</v>
      </c>
      <c r="C729">
        <v>29</v>
      </c>
      <c r="D729" s="5" t="s">
        <v>19</v>
      </c>
      <c r="F729">
        <v>2.36</v>
      </c>
      <c r="J729">
        <f>107+124+177+194+266+273+300</f>
        <v>1441</v>
      </c>
      <c r="K729">
        <v>7</v>
      </c>
      <c r="L729">
        <v>300</v>
      </c>
      <c r="P729" s="16">
        <v>726</v>
      </c>
    </row>
    <row r="730" spans="1:16">
      <c r="A730" s="2">
        <v>41030</v>
      </c>
      <c r="B730" t="s">
        <v>25</v>
      </c>
      <c r="C730">
        <v>29</v>
      </c>
      <c r="D730" s="5" t="s">
        <v>19</v>
      </c>
      <c r="F730">
        <v>2.57</v>
      </c>
      <c r="J730">
        <f>143+191+220+246+287+302+318</f>
        <v>1707</v>
      </c>
      <c r="K730">
        <v>7</v>
      </c>
      <c r="L730">
        <v>318</v>
      </c>
      <c r="P730" s="16">
        <v>727</v>
      </c>
    </row>
    <row r="731" spans="1:16">
      <c r="A731" s="2">
        <v>41030</v>
      </c>
      <c r="B731" t="s">
        <v>25</v>
      </c>
      <c r="C731">
        <v>29</v>
      </c>
      <c r="D731" s="5" t="s">
        <v>19</v>
      </c>
      <c r="F731">
        <v>1.45</v>
      </c>
      <c r="J731">
        <f>82+130+143+180+216+222</f>
        <v>973</v>
      </c>
      <c r="K731">
        <v>6</v>
      </c>
      <c r="L731">
        <v>222</v>
      </c>
      <c r="P731" s="16">
        <v>728</v>
      </c>
    </row>
    <row r="732" spans="1:16">
      <c r="A732" s="2">
        <v>41030</v>
      </c>
      <c r="B732" t="s">
        <v>25</v>
      </c>
      <c r="C732">
        <v>29</v>
      </c>
      <c r="D732" s="5" t="s">
        <v>19</v>
      </c>
      <c r="F732">
        <v>1.6</v>
      </c>
      <c r="J732">
        <f>128+138+194+237+264+238</f>
        <v>1199</v>
      </c>
      <c r="K732">
        <v>6</v>
      </c>
      <c r="L732">
        <v>264</v>
      </c>
      <c r="P732" s="16">
        <v>729</v>
      </c>
    </row>
    <row r="733" spans="1:16">
      <c r="A733" s="2">
        <v>41030</v>
      </c>
      <c r="B733" t="s">
        <v>25</v>
      </c>
      <c r="C733">
        <v>29</v>
      </c>
      <c r="D733" s="5" t="s">
        <v>19</v>
      </c>
      <c r="F733">
        <v>1.39</v>
      </c>
      <c r="J733">
        <f>110+133+183+198+245+251</f>
        <v>1120</v>
      </c>
      <c r="K733">
        <v>6</v>
      </c>
      <c r="L733">
        <v>251</v>
      </c>
      <c r="P733" s="16">
        <v>730</v>
      </c>
    </row>
    <row r="734" spans="1:16">
      <c r="A734" s="2">
        <v>41030</v>
      </c>
      <c r="B734" t="s">
        <v>25</v>
      </c>
      <c r="C734">
        <v>29</v>
      </c>
      <c r="D734" s="5" t="s">
        <v>19</v>
      </c>
      <c r="F734">
        <v>1.72</v>
      </c>
      <c r="J734">
        <f>71+133+135+175+174</f>
        <v>688</v>
      </c>
      <c r="K734">
        <v>5</v>
      </c>
      <c r="L734">
        <v>175</v>
      </c>
      <c r="P734" s="16">
        <v>731</v>
      </c>
    </row>
    <row r="735" spans="1:16">
      <c r="A735" s="2">
        <v>41030</v>
      </c>
      <c r="B735" t="s">
        <v>25</v>
      </c>
      <c r="C735">
        <v>29</v>
      </c>
      <c r="D735" s="5" t="s">
        <v>19</v>
      </c>
      <c r="F735">
        <v>0.89</v>
      </c>
      <c r="J735">
        <f>110+126+135</f>
        <v>371</v>
      </c>
      <c r="K735">
        <v>3</v>
      </c>
      <c r="L735">
        <v>135</v>
      </c>
      <c r="P735" s="16">
        <v>732</v>
      </c>
    </row>
    <row r="736" spans="1:16">
      <c r="A736" s="2">
        <v>41030</v>
      </c>
      <c r="B736" t="s">
        <v>25</v>
      </c>
      <c r="C736">
        <v>29</v>
      </c>
      <c r="D736" s="5" t="s">
        <v>19</v>
      </c>
      <c r="F736">
        <v>1.81</v>
      </c>
      <c r="J736">
        <f>80+181+201+245+243</f>
        <v>950</v>
      </c>
      <c r="K736">
        <v>5</v>
      </c>
      <c r="L736">
        <v>245</v>
      </c>
      <c r="P736" s="16">
        <v>733</v>
      </c>
    </row>
    <row r="737" spans="1:16">
      <c r="A737" s="2">
        <v>41030</v>
      </c>
      <c r="B737" t="s">
        <v>25</v>
      </c>
      <c r="C737">
        <v>29</v>
      </c>
      <c r="D737" s="5" t="s">
        <v>19</v>
      </c>
      <c r="F737">
        <v>1.32</v>
      </c>
      <c r="J737">
        <f>109+131+159+167+179</f>
        <v>745</v>
      </c>
      <c r="K737">
        <v>5</v>
      </c>
      <c r="L737">
        <v>179</v>
      </c>
      <c r="P737" s="16">
        <v>734</v>
      </c>
    </row>
    <row r="738" spans="1:16">
      <c r="A738" s="2">
        <v>41030</v>
      </c>
      <c r="B738" t="s">
        <v>25</v>
      </c>
      <c r="C738">
        <v>29</v>
      </c>
      <c r="D738" s="5" t="s">
        <v>19</v>
      </c>
      <c r="F738">
        <v>1.26</v>
      </c>
      <c r="J738">
        <f>112+115+152+182+205</f>
        <v>766</v>
      </c>
      <c r="K738">
        <v>5</v>
      </c>
      <c r="L738">
        <v>205</v>
      </c>
      <c r="P738" s="16">
        <v>735</v>
      </c>
    </row>
    <row r="739" spans="1:16">
      <c r="A739" s="2">
        <v>41030</v>
      </c>
      <c r="B739" t="s">
        <v>25</v>
      </c>
      <c r="C739">
        <v>29</v>
      </c>
      <c r="D739" s="5" t="s">
        <v>19</v>
      </c>
      <c r="F739">
        <v>1.9</v>
      </c>
      <c r="J739">
        <f>94+132+150+204+243</f>
        <v>823</v>
      </c>
      <c r="K739">
        <v>5</v>
      </c>
      <c r="L739">
        <v>243</v>
      </c>
      <c r="P739" s="16">
        <v>736</v>
      </c>
    </row>
    <row r="740" spans="1:16">
      <c r="A740" s="2">
        <v>41030</v>
      </c>
      <c r="B740" t="s">
        <v>25</v>
      </c>
      <c r="C740">
        <v>26</v>
      </c>
      <c r="D740" s="5" t="s">
        <v>18</v>
      </c>
      <c r="E740">
        <v>83</v>
      </c>
      <c r="F740">
        <v>1.35</v>
      </c>
      <c r="G740">
        <v>10</v>
      </c>
      <c r="P740" s="16">
        <v>737</v>
      </c>
    </row>
    <row r="741" spans="1:16">
      <c r="A741" s="2">
        <v>41030</v>
      </c>
      <c r="B741" t="s">
        <v>25</v>
      </c>
      <c r="C741">
        <v>26</v>
      </c>
      <c r="D741" s="5" t="s">
        <v>19</v>
      </c>
      <c r="F741">
        <v>3.45</v>
      </c>
      <c r="J741">
        <f>127+170+169+207+234+225</f>
        <v>1132</v>
      </c>
      <c r="K741">
        <v>6</v>
      </c>
      <c r="L741">
        <v>234</v>
      </c>
      <c r="P741" s="16">
        <v>738</v>
      </c>
    </row>
    <row r="742" spans="1:16">
      <c r="A742" s="2">
        <v>41030</v>
      </c>
      <c r="B742" t="s">
        <v>25</v>
      </c>
      <c r="C742">
        <v>26</v>
      </c>
      <c r="D742" s="5" t="s">
        <v>18</v>
      </c>
      <c r="E742">
        <v>43</v>
      </c>
      <c r="F742">
        <v>0.8</v>
      </c>
      <c r="P742" s="16">
        <v>739</v>
      </c>
    </row>
    <row r="743" spans="1:16">
      <c r="A743" s="2">
        <v>41030</v>
      </c>
      <c r="B743" t="s">
        <v>25</v>
      </c>
      <c r="C743">
        <v>26</v>
      </c>
      <c r="D743" s="5" t="s">
        <v>19</v>
      </c>
      <c r="F743">
        <v>3.45</v>
      </c>
      <c r="J743">
        <f>102+102+156+169+188+217+200+220+230</f>
        <v>1584</v>
      </c>
      <c r="K743">
        <v>9</v>
      </c>
      <c r="L743">
        <v>230</v>
      </c>
      <c r="P743" s="16">
        <v>740</v>
      </c>
    </row>
    <row r="744" spans="1:16">
      <c r="A744" s="2">
        <v>41030</v>
      </c>
      <c r="B744" t="s">
        <v>25</v>
      </c>
      <c r="C744">
        <v>26</v>
      </c>
      <c r="D744" s="5" t="s">
        <v>19</v>
      </c>
      <c r="F744">
        <v>1.28</v>
      </c>
      <c r="J744">
        <f>93+101+133+153+169+186</f>
        <v>835</v>
      </c>
      <c r="K744">
        <v>6</v>
      </c>
      <c r="L744">
        <v>186</v>
      </c>
      <c r="P744" s="16">
        <v>741</v>
      </c>
    </row>
    <row r="745" spans="1:16">
      <c r="A745" s="2">
        <v>41030</v>
      </c>
      <c r="B745" t="s">
        <v>25</v>
      </c>
      <c r="C745">
        <v>26</v>
      </c>
      <c r="D745" s="5" t="s">
        <v>19</v>
      </c>
      <c r="F745">
        <v>1.32</v>
      </c>
      <c r="J745">
        <f>56+76+114+125+153+163+183</f>
        <v>870</v>
      </c>
      <c r="K745">
        <v>7</v>
      </c>
      <c r="L745">
        <v>183</v>
      </c>
      <c r="P745" s="16">
        <v>742</v>
      </c>
    </row>
    <row r="746" spans="1:16">
      <c r="A746" s="2">
        <v>41030</v>
      </c>
      <c r="B746" t="s">
        <v>25</v>
      </c>
      <c r="C746">
        <v>26</v>
      </c>
      <c r="D746" s="5" t="s">
        <v>19</v>
      </c>
      <c r="F746">
        <v>1.65</v>
      </c>
      <c r="J746">
        <f>86+100+136+135+174+171</f>
        <v>802</v>
      </c>
      <c r="K746">
        <v>6</v>
      </c>
      <c r="L746">
        <v>174</v>
      </c>
      <c r="P746" s="16">
        <v>743</v>
      </c>
    </row>
    <row r="747" spans="1:16">
      <c r="A747" s="2">
        <v>41030</v>
      </c>
      <c r="B747" t="s">
        <v>25</v>
      </c>
      <c r="C747">
        <v>26</v>
      </c>
      <c r="D747" s="5" t="s">
        <v>19</v>
      </c>
      <c r="F747">
        <v>2.95</v>
      </c>
      <c r="J747">
        <f>102+110+158+185+223+217</f>
        <v>995</v>
      </c>
      <c r="K747">
        <v>6</v>
      </c>
      <c r="L747">
        <v>223</v>
      </c>
      <c r="P747" s="16">
        <v>744</v>
      </c>
    </row>
    <row r="748" spans="1:16">
      <c r="A748" s="2">
        <v>41030</v>
      </c>
      <c r="B748" t="s">
        <v>25</v>
      </c>
      <c r="C748">
        <v>26</v>
      </c>
      <c r="D748" s="5" t="s">
        <v>18</v>
      </c>
      <c r="E748">
        <v>51</v>
      </c>
      <c r="F748">
        <v>0.6</v>
      </c>
      <c r="P748" s="16">
        <v>745</v>
      </c>
    </row>
    <row r="749" spans="1:16">
      <c r="A749" s="2">
        <v>41030</v>
      </c>
      <c r="B749" t="s">
        <v>25</v>
      </c>
      <c r="C749">
        <v>26</v>
      </c>
      <c r="D749" s="5" t="s">
        <v>18</v>
      </c>
      <c r="E749">
        <v>124</v>
      </c>
      <c r="F749">
        <v>0.65</v>
      </c>
      <c r="P749" s="16">
        <v>746</v>
      </c>
    </row>
    <row r="750" spans="1:16">
      <c r="A750" s="2">
        <v>41030</v>
      </c>
      <c r="B750" t="s">
        <v>25</v>
      </c>
      <c r="C750">
        <v>26</v>
      </c>
      <c r="D750" s="5" t="s">
        <v>19</v>
      </c>
      <c r="F750">
        <v>3.33</v>
      </c>
      <c r="J750">
        <f>78+120+120+157+174+190+210+219+240</f>
        <v>1508</v>
      </c>
      <c r="K750">
        <v>9</v>
      </c>
      <c r="L750">
        <v>240</v>
      </c>
      <c r="P750" s="16">
        <v>747</v>
      </c>
    </row>
    <row r="751" spans="1:16">
      <c r="A751" s="2">
        <v>41030</v>
      </c>
      <c r="B751" t="s">
        <v>25</v>
      </c>
      <c r="C751">
        <v>26</v>
      </c>
      <c r="D751" s="5" t="s">
        <v>19</v>
      </c>
      <c r="F751">
        <v>2.2000000000000002</v>
      </c>
      <c r="J751">
        <f>60+85+126+163+182+189</f>
        <v>805</v>
      </c>
      <c r="K751">
        <v>6</v>
      </c>
      <c r="L751">
        <v>189</v>
      </c>
      <c r="P751" s="16">
        <v>748</v>
      </c>
    </row>
    <row r="752" spans="1:16">
      <c r="A752" s="2">
        <v>41030</v>
      </c>
      <c r="B752" t="s">
        <v>25</v>
      </c>
      <c r="C752">
        <v>26</v>
      </c>
      <c r="D752" s="5" t="s">
        <v>19</v>
      </c>
      <c r="F752">
        <v>2.23</v>
      </c>
      <c r="J752">
        <f>99+112+136+143+145</f>
        <v>635</v>
      </c>
      <c r="K752">
        <v>5</v>
      </c>
      <c r="L752">
        <v>145</v>
      </c>
      <c r="P752" s="16">
        <v>749</v>
      </c>
    </row>
    <row r="753" spans="1:16">
      <c r="A753" s="2">
        <v>41030</v>
      </c>
      <c r="B753" t="s">
        <v>25</v>
      </c>
      <c r="C753">
        <v>3</v>
      </c>
      <c r="D753" s="5" t="s">
        <v>18</v>
      </c>
      <c r="E753">
        <v>130</v>
      </c>
      <c r="F753">
        <v>0.8</v>
      </c>
      <c r="G753">
        <v>10</v>
      </c>
      <c r="P753" s="16">
        <v>750</v>
      </c>
    </row>
    <row r="754" spans="1:16">
      <c r="A754" s="2">
        <v>41030</v>
      </c>
      <c r="B754" t="s">
        <v>25</v>
      </c>
      <c r="C754">
        <v>3</v>
      </c>
      <c r="D754" s="5" t="s">
        <v>18</v>
      </c>
      <c r="E754">
        <v>180</v>
      </c>
      <c r="F754">
        <v>0.86</v>
      </c>
      <c r="G754">
        <v>3</v>
      </c>
      <c r="P754" s="16">
        <v>751</v>
      </c>
    </row>
    <row r="755" spans="1:16">
      <c r="A755" s="2">
        <v>41030</v>
      </c>
      <c r="B755" t="s">
        <v>25</v>
      </c>
      <c r="C755">
        <v>3</v>
      </c>
      <c r="D755" s="5" t="s">
        <v>18</v>
      </c>
      <c r="E755">
        <v>212</v>
      </c>
      <c r="F755">
        <v>1.03</v>
      </c>
      <c r="P755" s="16">
        <v>752</v>
      </c>
    </row>
    <row r="756" spans="1:16">
      <c r="A756" s="2">
        <v>41030</v>
      </c>
      <c r="B756" t="s">
        <v>25</v>
      </c>
      <c r="C756">
        <v>3</v>
      </c>
      <c r="D756" s="5" t="s">
        <v>18</v>
      </c>
      <c r="E756">
        <v>129</v>
      </c>
      <c r="F756">
        <v>1.04</v>
      </c>
      <c r="G756">
        <v>8</v>
      </c>
      <c r="P756" s="16">
        <v>753</v>
      </c>
    </row>
    <row r="757" spans="1:16">
      <c r="A757" s="2">
        <v>41030</v>
      </c>
      <c r="B757" t="s">
        <v>25</v>
      </c>
      <c r="C757">
        <v>3</v>
      </c>
      <c r="D757" s="5" t="s">
        <v>18</v>
      </c>
      <c r="E757">
        <v>140</v>
      </c>
      <c r="F757">
        <v>1.3</v>
      </c>
      <c r="P757" s="16">
        <v>754</v>
      </c>
    </row>
    <row r="758" spans="1:16">
      <c r="A758" s="2">
        <v>41030</v>
      </c>
      <c r="B758" t="s">
        <v>25</v>
      </c>
      <c r="C758">
        <v>3</v>
      </c>
      <c r="D758" s="5" t="s">
        <v>15</v>
      </c>
      <c r="F758">
        <v>0.93</v>
      </c>
      <c r="J758">
        <f>100+121+138</f>
        <v>359</v>
      </c>
      <c r="K758">
        <v>3</v>
      </c>
      <c r="L758">
        <v>138</v>
      </c>
      <c r="P758" s="16">
        <v>755</v>
      </c>
    </row>
    <row r="759" spans="1:16">
      <c r="A759" s="2">
        <v>41030</v>
      </c>
      <c r="B759" t="s">
        <v>25</v>
      </c>
      <c r="C759">
        <v>3</v>
      </c>
      <c r="D759" s="5" t="s">
        <v>18</v>
      </c>
      <c r="E759">
        <v>130</v>
      </c>
      <c r="F759">
        <v>1.1299999999999999</v>
      </c>
      <c r="G759">
        <v>7</v>
      </c>
      <c r="P759" s="16">
        <v>756</v>
      </c>
    </row>
    <row r="760" spans="1:16">
      <c r="A760" s="2">
        <v>41030</v>
      </c>
      <c r="B760" t="s">
        <v>25</v>
      </c>
      <c r="C760">
        <v>3</v>
      </c>
      <c r="D760" s="5" t="s">
        <v>19</v>
      </c>
      <c r="F760">
        <v>1.77</v>
      </c>
      <c r="J760">
        <f>78+96+144+137+167+187</f>
        <v>809</v>
      </c>
      <c r="K760">
        <v>6</v>
      </c>
      <c r="L760">
        <v>187</v>
      </c>
      <c r="P760" s="16">
        <v>757</v>
      </c>
    </row>
    <row r="761" spans="1:16">
      <c r="A761" s="2">
        <v>41030</v>
      </c>
      <c r="B761" t="s">
        <v>25</v>
      </c>
      <c r="C761">
        <v>3</v>
      </c>
      <c r="D761" s="5" t="s">
        <v>18</v>
      </c>
      <c r="E761">
        <v>123</v>
      </c>
      <c r="F761">
        <v>0.9</v>
      </c>
      <c r="G761">
        <v>9</v>
      </c>
      <c r="P761" s="16">
        <v>758</v>
      </c>
    </row>
    <row r="762" spans="1:16">
      <c r="A762" s="2">
        <v>41030</v>
      </c>
      <c r="B762" t="s">
        <v>25</v>
      </c>
      <c r="C762">
        <v>3</v>
      </c>
      <c r="D762" s="5" t="s">
        <v>18</v>
      </c>
      <c r="E762">
        <v>362</v>
      </c>
      <c r="F762">
        <v>1.23</v>
      </c>
      <c r="P762" s="16">
        <v>759</v>
      </c>
    </row>
    <row r="763" spans="1:16">
      <c r="A763" s="2">
        <v>41030</v>
      </c>
      <c r="B763" t="s">
        <v>25</v>
      </c>
      <c r="C763">
        <v>3</v>
      </c>
      <c r="D763" s="5" t="s">
        <v>18</v>
      </c>
      <c r="E763">
        <v>200</v>
      </c>
      <c r="F763">
        <v>0.9</v>
      </c>
      <c r="P763" s="16">
        <v>760</v>
      </c>
    </row>
    <row r="764" spans="1:16">
      <c r="A764" s="2">
        <v>41030</v>
      </c>
      <c r="B764" t="s">
        <v>25</v>
      </c>
      <c r="C764">
        <v>3</v>
      </c>
      <c r="D764" s="5" t="s">
        <v>18</v>
      </c>
      <c r="E764">
        <v>167</v>
      </c>
      <c r="F764">
        <v>1.42</v>
      </c>
      <c r="P764" s="16">
        <v>761</v>
      </c>
    </row>
    <row r="765" spans="1:16">
      <c r="A765" s="2">
        <v>41030</v>
      </c>
      <c r="B765" t="s">
        <v>25</v>
      </c>
      <c r="C765">
        <v>3</v>
      </c>
      <c r="D765" s="5" t="s">
        <v>18</v>
      </c>
      <c r="E765">
        <v>272</v>
      </c>
      <c r="F765">
        <v>1.1499999999999999</v>
      </c>
      <c r="P765" s="16">
        <v>762</v>
      </c>
    </row>
    <row r="766" spans="1:16">
      <c r="A766" s="2">
        <v>41030</v>
      </c>
      <c r="B766" t="s">
        <v>25</v>
      </c>
      <c r="C766">
        <v>3</v>
      </c>
      <c r="D766" s="5" t="s">
        <v>18</v>
      </c>
      <c r="E766">
        <v>121</v>
      </c>
      <c r="F766">
        <v>0.95</v>
      </c>
      <c r="G766">
        <v>6</v>
      </c>
      <c r="P766" s="16">
        <v>763</v>
      </c>
    </row>
    <row r="767" spans="1:16">
      <c r="A767" s="2">
        <v>41030</v>
      </c>
      <c r="B767" t="s">
        <v>25</v>
      </c>
      <c r="C767">
        <v>3</v>
      </c>
      <c r="D767" s="5" t="s">
        <v>18</v>
      </c>
      <c r="E767">
        <v>265</v>
      </c>
      <c r="F767">
        <v>1.23</v>
      </c>
      <c r="P767" s="16">
        <v>764</v>
      </c>
    </row>
    <row r="768" spans="1:16">
      <c r="A768" s="2">
        <v>41030</v>
      </c>
      <c r="B768" t="s">
        <v>25</v>
      </c>
      <c r="C768">
        <v>3</v>
      </c>
      <c r="D768" s="5" t="s">
        <v>18</v>
      </c>
      <c r="E768">
        <v>143</v>
      </c>
      <c r="F768">
        <v>0.99</v>
      </c>
      <c r="G768">
        <v>11</v>
      </c>
      <c r="P768" s="16">
        <v>765</v>
      </c>
    </row>
    <row r="769" spans="1:16">
      <c r="A769" s="2">
        <v>41030</v>
      </c>
      <c r="B769" t="s">
        <v>25</v>
      </c>
      <c r="C769">
        <v>3</v>
      </c>
      <c r="D769" s="5" t="s">
        <v>18</v>
      </c>
      <c r="E769">
        <v>255</v>
      </c>
      <c r="F769">
        <v>0.72</v>
      </c>
      <c r="G769">
        <v>6</v>
      </c>
      <c r="P769" s="16">
        <v>766</v>
      </c>
    </row>
    <row r="770" spans="1:16">
      <c r="A770" s="2">
        <v>41030</v>
      </c>
      <c r="B770" t="s">
        <v>25</v>
      </c>
      <c r="C770">
        <v>3</v>
      </c>
      <c r="D770" s="5" t="s">
        <v>18</v>
      </c>
      <c r="E770">
        <v>209</v>
      </c>
      <c r="F770">
        <v>1.3</v>
      </c>
      <c r="G770">
        <v>6</v>
      </c>
      <c r="P770" s="16">
        <v>767</v>
      </c>
    </row>
    <row r="771" spans="1:16">
      <c r="A771" s="2">
        <v>41030</v>
      </c>
      <c r="B771" t="s">
        <v>25</v>
      </c>
      <c r="C771">
        <v>3</v>
      </c>
      <c r="D771" s="5" t="s">
        <v>15</v>
      </c>
      <c r="F771">
        <v>3.54</v>
      </c>
      <c r="J771">
        <f>129+176+193+207+215+247+241</f>
        <v>1408</v>
      </c>
      <c r="K771">
        <v>7</v>
      </c>
      <c r="L771">
        <v>247</v>
      </c>
      <c r="P771" s="16">
        <v>768</v>
      </c>
    </row>
    <row r="772" spans="1:16">
      <c r="A772" s="2">
        <v>41030</v>
      </c>
      <c r="B772" t="s">
        <v>25</v>
      </c>
      <c r="C772">
        <v>3</v>
      </c>
      <c r="D772" s="5" t="s">
        <v>18</v>
      </c>
      <c r="E772">
        <v>210</v>
      </c>
      <c r="F772">
        <v>1.78</v>
      </c>
      <c r="P772" s="16">
        <v>769</v>
      </c>
    </row>
    <row r="773" spans="1:16">
      <c r="A773" s="2">
        <v>41030</v>
      </c>
      <c r="B773" t="s">
        <v>25</v>
      </c>
      <c r="C773">
        <v>3</v>
      </c>
      <c r="D773" s="5" t="s">
        <v>18</v>
      </c>
      <c r="E773">
        <v>240</v>
      </c>
      <c r="F773">
        <v>1.54</v>
      </c>
      <c r="P773" s="16">
        <v>770</v>
      </c>
    </row>
    <row r="774" spans="1:16">
      <c r="A774" s="2">
        <v>41030</v>
      </c>
      <c r="B774" t="s">
        <v>25</v>
      </c>
      <c r="C774">
        <v>3</v>
      </c>
      <c r="D774" s="5" t="s">
        <v>18</v>
      </c>
      <c r="E774">
        <v>190</v>
      </c>
      <c r="F774">
        <v>1.54</v>
      </c>
      <c r="P774" s="16">
        <v>771</v>
      </c>
    </row>
    <row r="775" spans="1:16">
      <c r="A775" s="2">
        <v>41030</v>
      </c>
      <c r="B775" t="s">
        <v>25</v>
      </c>
      <c r="C775">
        <v>3</v>
      </c>
      <c r="D775" s="5" t="s">
        <v>18</v>
      </c>
      <c r="E775">
        <v>280</v>
      </c>
      <c r="F775">
        <v>2.08</v>
      </c>
      <c r="P775" s="16">
        <v>772</v>
      </c>
    </row>
    <row r="776" spans="1:16">
      <c r="A776" s="2">
        <v>41030</v>
      </c>
      <c r="B776" t="s">
        <v>25</v>
      </c>
      <c r="C776">
        <v>3</v>
      </c>
      <c r="D776" s="5" t="s">
        <v>15</v>
      </c>
      <c r="F776">
        <v>0.97</v>
      </c>
      <c r="J776">
        <f>64+99+141+121</f>
        <v>425</v>
      </c>
      <c r="K776">
        <v>4</v>
      </c>
      <c r="L776">
        <v>141</v>
      </c>
      <c r="P776" s="16">
        <v>773</v>
      </c>
    </row>
    <row r="777" spans="1:16">
      <c r="A777" s="2">
        <v>41030</v>
      </c>
      <c r="B777" t="s">
        <v>25</v>
      </c>
      <c r="C777">
        <v>3</v>
      </c>
      <c r="D777" s="5" t="s">
        <v>18</v>
      </c>
      <c r="E777">
        <v>207</v>
      </c>
      <c r="F777">
        <v>1.9</v>
      </c>
      <c r="P777" s="16">
        <v>774</v>
      </c>
    </row>
    <row r="778" spans="1:16">
      <c r="A778" s="2">
        <v>41030</v>
      </c>
      <c r="B778" t="s">
        <v>25</v>
      </c>
      <c r="C778">
        <v>3</v>
      </c>
      <c r="D778" s="5" t="s">
        <v>18</v>
      </c>
      <c r="E778">
        <v>142</v>
      </c>
      <c r="F778">
        <v>0.83</v>
      </c>
      <c r="G778">
        <v>7</v>
      </c>
      <c r="P778" s="16">
        <v>775</v>
      </c>
    </row>
    <row r="779" spans="1:16">
      <c r="A779" s="2">
        <v>41030</v>
      </c>
      <c r="B779" t="s">
        <v>25</v>
      </c>
      <c r="C779">
        <v>3</v>
      </c>
      <c r="D779" s="5" t="s">
        <v>18</v>
      </c>
      <c r="E779">
        <v>237</v>
      </c>
      <c r="F779">
        <v>1.1299999999999999</v>
      </c>
      <c r="G779">
        <v>7</v>
      </c>
      <c r="P779" s="16">
        <v>776</v>
      </c>
    </row>
    <row r="780" spans="1:16">
      <c r="A780" s="2">
        <v>41030</v>
      </c>
      <c r="B780" t="s">
        <v>25</v>
      </c>
      <c r="C780">
        <v>3</v>
      </c>
      <c r="D780" s="5" t="s">
        <v>18</v>
      </c>
      <c r="E780">
        <v>197</v>
      </c>
      <c r="F780">
        <v>1.52</v>
      </c>
      <c r="G780">
        <v>7</v>
      </c>
      <c r="P780" s="16">
        <v>777</v>
      </c>
    </row>
    <row r="781" spans="1:16">
      <c r="A781" s="2">
        <v>41030</v>
      </c>
      <c r="B781" t="s">
        <v>25</v>
      </c>
      <c r="C781">
        <v>3</v>
      </c>
      <c r="D781" s="5" t="s">
        <v>18</v>
      </c>
      <c r="E781">
        <v>189</v>
      </c>
      <c r="F781">
        <v>1.4</v>
      </c>
      <c r="P781" s="16">
        <v>778</v>
      </c>
    </row>
    <row r="782" spans="1:16">
      <c r="A782" s="2">
        <v>41030</v>
      </c>
      <c r="B782" t="s">
        <v>25</v>
      </c>
      <c r="C782">
        <v>3</v>
      </c>
      <c r="D782" s="5" t="s">
        <v>15</v>
      </c>
      <c r="F782">
        <v>1.1399999999999999</v>
      </c>
      <c r="J782">
        <f>94+115+144+146</f>
        <v>499</v>
      </c>
      <c r="K782">
        <v>4</v>
      </c>
      <c r="L782">
        <v>146</v>
      </c>
      <c r="P782" s="16">
        <v>779</v>
      </c>
    </row>
    <row r="783" spans="1:16">
      <c r="A783" s="2">
        <v>41030</v>
      </c>
      <c r="B783" t="s">
        <v>25</v>
      </c>
      <c r="C783">
        <v>3</v>
      </c>
      <c r="D783" s="5" t="s">
        <v>15</v>
      </c>
      <c r="F783">
        <v>1.1100000000000001</v>
      </c>
      <c r="J783">
        <f>126+141+171</f>
        <v>438</v>
      </c>
      <c r="K783">
        <v>3</v>
      </c>
      <c r="L783">
        <v>171</v>
      </c>
      <c r="P783" s="16">
        <v>780</v>
      </c>
    </row>
    <row r="784" spans="1:16">
      <c r="A784" s="2">
        <v>41030</v>
      </c>
      <c r="B784" t="s">
        <v>25</v>
      </c>
      <c r="C784">
        <v>3</v>
      </c>
      <c r="D784" s="5" t="s">
        <v>15</v>
      </c>
      <c r="F784">
        <v>1.6</v>
      </c>
      <c r="J784">
        <f>107+141+148+172+191</f>
        <v>759</v>
      </c>
      <c r="K784">
        <v>5</v>
      </c>
      <c r="L784">
        <v>191</v>
      </c>
      <c r="P784" s="16">
        <v>781</v>
      </c>
    </row>
    <row r="785" spans="1:16">
      <c r="A785" s="2">
        <v>41030</v>
      </c>
      <c r="B785" t="s">
        <v>25</v>
      </c>
      <c r="C785">
        <v>3</v>
      </c>
      <c r="D785" s="5" t="s">
        <v>18</v>
      </c>
      <c r="E785">
        <v>330</v>
      </c>
      <c r="F785">
        <v>1.28</v>
      </c>
      <c r="P785" s="16">
        <v>782</v>
      </c>
    </row>
    <row r="786" spans="1:16">
      <c r="A786" s="2">
        <v>41030</v>
      </c>
      <c r="B786" t="s">
        <v>25</v>
      </c>
      <c r="C786">
        <v>3</v>
      </c>
      <c r="D786" s="5" t="s">
        <v>15</v>
      </c>
      <c r="F786">
        <v>2.75</v>
      </c>
      <c r="J786">
        <f>90+133+138+171+186+203+240+238</f>
        <v>1399</v>
      </c>
      <c r="K786">
        <v>8</v>
      </c>
      <c r="L786">
        <v>240</v>
      </c>
      <c r="P786" s="16">
        <v>783</v>
      </c>
    </row>
    <row r="787" spans="1:16">
      <c r="A787" s="2">
        <v>41030</v>
      </c>
      <c r="B787" t="s">
        <v>25</v>
      </c>
      <c r="C787">
        <v>3</v>
      </c>
      <c r="D787" s="5" t="s">
        <v>19</v>
      </c>
      <c r="F787">
        <v>2.4500000000000002</v>
      </c>
      <c r="J787">
        <f>120+142+162+198+204+230+245</f>
        <v>1301</v>
      </c>
      <c r="K787">
        <v>7</v>
      </c>
      <c r="L787">
        <v>245</v>
      </c>
      <c r="P787" s="16">
        <v>784</v>
      </c>
    </row>
    <row r="788" spans="1:16">
      <c r="A788" s="2">
        <v>41030</v>
      </c>
      <c r="B788" t="s">
        <v>25</v>
      </c>
      <c r="C788">
        <v>3</v>
      </c>
      <c r="D788" s="5" t="s">
        <v>19</v>
      </c>
      <c r="F788">
        <v>2.77</v>
      </c>
      <c r="J788">
        <f>142+165+192+202+232+241+362</f>
        <v>1536</v>
      </c>
      <c r="K788">
        <v>7</v>
      </c>
      <c r="L788">
        <v>362</v>
      </c>
      <c r="P788" s="16">
        <v>785</v>
      </c>
    </row>
    <row r="789" spans="1:16">
      <c r="A789" s="2">
        <v>41030</v>
      </c>
      <c r="B789" t="s">
        <v>25</v>
      </c>
      <c r="C789">
        <v>3</v>
      </c>
      <c r="D789" s="5" t="s">
        <v>15</v>
      </c>
      <c r="F789">
        <v>2.4500000000000002</v>
      </c>
      <c r="J789">
        <f>192+199+156+196+208+222+271</f>
        <v>1444</v>
      </c>
      <c r="K789">
        <v>7</v>
      </c>
      <c r="L789">
        <v>271</v>
      </c>
      <c r="P789" s="16">
        <v>786</v>
      </c>
    </row>
    <row r="790" spans="1:16">
      <c r="A790" s="2">
        <v>41030</v>
      </c>
      <c r="B790" t="s">
        <v>25</v>
      </c>
      <c r="C790">
        <v>3</v>
      </c>
      <c r="D790" s="5" t="s">
        <v>19</v>
      </c>
      <c r="F790">
        <v>2.71</v>
      </c>
      <c r="J790">
        <f>140+166+175+209+220</f>
        <v>910</v>
      </c>
      <c r="K790">
        <v>5</v>
      </c>
      <c r="L790">
        <v>220</v>
      </c>
      <c r="P790" s="16">
        <v>787</v>
      </c>
    </row>
    <row r="791" spans="1:16">
      <c r="A791" s="2">
        <v>41030</v>
      </c>
      <c r="B791" s="3" t="s">
        <v>25</v>
      </c>
      <c r="C791" s="3">
        <v>18</v>
      </c>
      <c r="D791" s="6" t="s">
        <v>19</v>
      </c>
      <c r="F791">
        <v>2.78</v>
      </c>
      <c r="J791">
        <f>106+143+180+226+238+269+299</f>
        <v>1461</v>
      </c>
      <c r="K791">
        <v>7</v>
      </c>
      <c r="L791">
        <v>299</v>
      </c>
      <c r="P791" s="16">
        <v>788</v>
      </c>
    </row>
    <row r="792" spans="1:16">
      <c r="A792" s="2">
        <v>41030</v>
      </c>
      <c r="B792" s="3" t="s">
        <v>25</v>
      </c>
      <c r="C792" s="3">
        <v>18</v>
      </c>
      <c r="D792" s="6" t="s">
        <v>19</v>
      </c>
      <c r="F792">
        <v>3.2</v>
      </c>
      <c r="J792">
        <f>110+168+173+240+256+210+277</f>
        <v>1434</v>
      </c>
      <c r="K792">
        <v>7</v>
      </c>
      <c r="L792">
        <v>277</v>
      </c>
      <c r="P792" s="16">
        <v>789</v>
      </c>
    </row>
    <row r="793" spans="1:16">
      <c r="A793" s="2">
        <v>41030</v>
      </c>
      <c r="B793" s="3" t="s">
        <v>25</v>
      </c>
      <c r="C793" s="3">
        <v>18</v>
      </c>
      <c r="D793" s="6" t="s">
        <v>19</v>
      </c>
      <c r="F793">
        <v>2.8</v>
      </c>
      <c r="J793">
        <f>137+179+181+250+251+220</f>
        <v>1218</v>
      </c>
      <c r="K793">
        <v>6</v>
      </c>
      <c r="L793">
        <v>251</v>
      </c>
      <c r="P793" s="16">
        <v>790</v>
      </c>
    </row>
    <row r="794" spans="1:16">
      <c r="A794" s="2">
        <v>41030</v>
      </c>
      <c r="B794" s="3" t="s">
        <v>25</v>
      </c>
      <c r="C794" s="3">
        <v>18</v>
      </c>
      <c r="D794" s="6" t="s">
        <v>19</v>
      </c>
      <c r="F794">
        <v>1.98</v>
      </c>
      <c r="J794">
        <f>135+178+185+211+234</f>
        <v>943</v>
      </c>
      <c r="K794">
        <v>5</v>
      </c>
      <c r="L794">
        <v>234</v>
      </c>
      <c r="P794" s="16">
        <v>791</v>
      </c>
    </row>
    <row r="795" spans="1:16">
      <c r="A795" s="2">
        <v>41030</v>
      </c>
      <c r="B795" s="3" t="s">
        <v>25</v>
      </c>
      <c r="C795" s="3">
        <v>18</v>
      </c>
      <c r="D795" s="6" t="s">
        <v>19</v>
      </c>
      <c r="F795">
        <v>1.1100000000000001</v>
      </c>
      <c r="J795">
        <f>125+172+189+210</f>
        <v>696</v>
      </c>
      <c r="K795">
        <v>4</v>
      </c>
      <c r="L795">
        <v>210</v>
      </c>
      <c r="P795" s="16">
        <v>792</v>
      </c>
    </row>
    <row r="796" spans="1:16">
      <c r="A796" s="2">
        <v>41030</v>
      </c>
      <c r="B796" s="3" t="s">
        <v>25</v>
      </c>
      <c r="C796" s="3">
        <v>18</v>
      </c>
      <c r="D796" s="6" t="s">
        <v>19</v>
      </c>
      <c r="F796">
        <v>2.11</v>
      </c>
      <c r="J796">
        <f>124+184+196+226+255+268+288</f>
        <v>1541</v>
      </c>
      <c r="K796">
        <v>7</v>
      </c>
      <c r="L796">
        <v>288</v>
      </c>
      <c r="P796" s="16">
        <v>793</v>
      </c>
    </row>
    <row r="797" spans="1:16">
      <c r="A797" s="2">
        <v>41030</v>
      </c>
      <c r="B797" s="3" t="s">
        <v>25</v>
      </c>
      <c r="C797" s="3">
        <v>18</v>
      </c>
      <c r="D797" s="6" t="s">
        <v>19</v>
      </c>
      <c r="F797">
        <v>2.87</v>
      </c>
      <c r="J797">
        <f>132+154+186+199+238+279+284</f>
        <v>1472</v>
      </c>
      <c r="K797">
        <v>7</v>
      </c>
      <c r="L797">
        <v>284</v>
      </c>
      <c r="P797" s="16">
        <v>794</v>
      </c>
    </row>
    <row r="798" spans="1:16">
      <c r="A798" s="2">
        <v>41030</v>
      </c>
      <c r="B798" s="3" t="s">
        <v>25</v>
      </c>
      <c r="C798" s="3">
        <v>18</v>
      </c>
      <c r="D798" s="6" t="s">
        <v>19</v>
      </c>
      <c r="F798">
        <v>2.11</v>
      </c>
      <c r="J798">
        <f>135+173+186+218+219</f>
        <v>931</v>
      </c>
      <c r="K798">
        <v>5</v>
      </c>
      <c r="L798">
        <v>219</v>
      </c>
      <c r="P798" s="16">
        <v>795</v>
      </c>
    </row>
    <row r="799" spans="1:16">
      <c r="A799" s="2">
        <v>41030</v>
      </c>
      <c r="B799" s="3" t="s">
        <v>25</v>
      </c>
      <c r="C799" s="3">
        <v>18</v>
      </c>
      <c r="D799" s="6" t="s">
        <v>19</v>
      </c>
      <c r="F799">
        <v>1.34</v>
      </c>
      <c r="J799">
        <f>105+123+161+160</f>
        <v>549</v>
      </c>
      <c r="K799">
        <v>4</v>
      </c>
      <c r="L799">
        <v>161</v>
      </c>
      <c r="P799" s="16">
        <v>796</v>
      </c>
    </row>
    <row r="800" spans="1:16">
      <c r="A800" s="2">
        <v>41030</v>
      </c>
      <c r="B800" s="3" t="s">
        <v>25</v>
      </c>
      <c r="C800" s="3">
        <v>18</v>
      </c>
      <c r="D800" s="6" t="s">
        <v>19</v>
      </c>
      <c r="F800">
        <v>2.34</v>
      </c>
      <c r="J800">
        <f>161+161+207+246+269+254</f>
        <v>1298</v>
      </c>
      <c r="K800">
        <v>6</v>
      </c>
      <c r="L800">
        <v>269</v>
      </c>
      <c r="P800" s="16">
        <v>797</v>
      </c>
    </row>
    <row r="801" spans="1:16">
      <c r="A801" s="2">
        <v>41030</v>
      </c>
      <c r="B801" s="3" t="s">
        <v>25</v>
      </c>
      <c r="C801" s="3">
        <v>5</v>
      </c>
      <c r="D801" s="6" t="s">
        <v>24</v>
      </c>
      <c r="E801">
        <v>91</v>
      </c>
      <c r="F801">
        <v>0.8</v>
      </c>
      <c r="P801" s="16">
        <v>798</v>
      </c>
    </row>
    <row r="802" spans="1:16">
      <c r="A802" s="2">
        <v>41030</v>
      </c>
      <c r="B802" s="3" t="s">
        <v>25</v>
      </c>
      <c r="C802" s="3">
        <v>5</v>
      </c>
      <c r="D802" s="6" t="s">
        <v>19</v>
      </c>
      <c r="F802">
        <v>1.56</v>
      </c>
      <c r="J802">
        <f>77+86+123+117+141</f>
        <v>544</v>
      </c>
      <c r="K802">
        <v>5</v>
      </c>
      <c r="L802">
        <v>141</v>
      </c>
      <c r="P802" s="16">
        <v>799</v>
      </c>
    </row>
    <row r="803" spans="1:16">
      <c r="A803" s="2">
        <v>41030</v>
      </c>
      <c r="B803" s="3" t="s">
        <v>25</v>
      </c>
      <c r="C803" s="3">
        <v>5</v>
      </c>
      <c r="D803" s="6" t="s">
        <v>19</v>
      </c>
      <c r="F803">
        <v>0.5</v>
      </c>
      <c r="J803">
        <f>63+84</f>
        <v>147</v>
      </c>
      <c r="K803">
        <v>2</v>
      </c>
      <c r="L803">
        <v>84</v>
      </c>
      <c r="P803" s="16">
        <v>800</v>
      </c>
    </row>
    <row r="804" spans="1:16">
      <c r="A804" s="2">
        <v>41030</v>
      </c>
      <c r="B804" s="3" t="s">
        <v>25</v>
      </c>
      <c r="C804" s="3">
        <v>5</v>
      </c>
      <c r="D804" s="6" t="s">
        <v>19</v>
      </c>
      <c r="F804">
        <v>1.29</v>
      </c>
      <c r="J804">
        <f>100+97+108+131+139</f>
        <v>575</v>
      </c>
      <c r="K804">
        <v>5</v>
      </c>
      <c r="L804">
        <v>139</v>
      </c>
      <c r="P804" s="16">
        <v>801</v>
      </c>
    </row>
    <row r="805" spans="1:16">
      <c r="A805" s="2">
        <v>41030</v>
      </c>
      <c r="B805" s="3" t="s">
        <v>25</v>
      </c>
      <c r="C805" s="3">
        <v>5</v>
      </c>
      <c r="D805" s="6" t="s">
        <v>18</v>
      </c>
      <c r="E805">
        <v>162</v>
      </c>
      <c r="F805">
        <v>2.0299999999999998</v>
      </c>
      <c r="P805" s="16">
        <v>802</v>
      </c>
    </row>
    <row r="806" spans="1:16">
      <c r="A806" s="2">
        <v>41030</v>
      </c>
      <c r="B806" s="3" t="s">
        <v>25</v>
      </c>
      <c r="C806" s="3">
        <v>5</v>
      </c>
      <c r="D806" s="6" t="s">
        <v>18</v>
      </c>
      <c r="E806">
        <v>115</v>
      </c>
      <c r="F806">
        <v>0.95</v>
      </c>
      <c r="G806">
        <v>9</v>
      </c>
      <c r="P806" s="16">
        <v>803</v>
      </c>
    </row>
    <row r="807" spans="1:16">
      <c r="A807" s="2">
        <v>41030</v>
      </c>
      <c r="B807" s="3" t="s">
        <v>25</v>
      </c>
      <c r="C807" s="3">
        <v>5</v>
      </c>
      <c r="D807" s="6" t="s">
        <v>18</v>
      </c>
      <c r="E807">
        <v>77</v>
      </c>
      <c r="F807">
        <v>0.74</v>
      </c>
      <c r="G807">
        <v>3</v>
      </c>
      <c r="P807" s="16">
        <v>804</v>
      </c>
    </row>
    <row r="808" spans="1:16">
      <c r="A808" s="2">
        <v>41030</v>
      </c>
      <c r="B808" s="3" t="s">
        <v>25</v>
      </c>
      <c r="C808" s="3">
        <v>5</v>
      </c>
      <c r="D808" s="6" t="s">
        <v>18</v>
      </c>
      <c r="E808">
        <v>150</v>
      </c>
      <c r="F808">
        <v>1.84</v>
      </c>
      <c r="P808" s="16">
        <v>805</v>
      </c>
    </row>
    <row r="809" spans="1:16">
      <c r="A809" s="2">
        <v>41030</v>
      </c>
      <c r="B809" s="3" t="s">
        <v>25</v>
      </c>
      <c r="C809" s="3">
        <v>5</v>
      </c>
      <c r="D809" s="6" t="s">
        <v>18</v>
      </c>
      <c r="E809">
        <v>184</v>
      </c>
      <c r="F809">
        <v>1.8</v>
      </c>
      <c r="P809" s="16">
        <v>806</v>
      </c>
    </row>
    <row r="810" spans="1:16">
      <c r="A810" s="2">
        <v>41030</v>
      </c>
      <c r="B810" s="3" t="s">
        <v>25</v>
      </c>
      <c r="C810" s="3">
        <v>5</v>
      </c>
      <c r="D810" s="6" t="s">
        <v>19</v>
      </c>
      <c r="F810">
        <v>0.72</v>
      </c>
      <c r="J810">
        <f>54+69</f>
        <v>123</v>
      </c>
      <c r="K810">
        <v>2</v>
      </c>
      <c r="L810">
        <v>69</v>
      </c>
      <c r="P810" s="16">
        <v>807</v>
      </c>
    </row>
    <row r="811" spans="1:16">
      <c r="A811" s="2">
        <v>41030</v>
      </c>
      <c r="B811" s="3" t="s">
        <v>25</v>
      </c>
      <c r="C811" s="3">
        <v>5</v>
      </c>
      <c r="D811" s="6" t="s">
        <v>18</v>
      </c>
      <c r="E811">
        <v>209</v>
      </c>
      <c r="F811">
        <v>1.38</v>
      </c>
      <c r="P811" s="16">
        <v>808</v>
      </c>
    </row>
    <row r="812" spans="1:16">
      <c r="A812" s="2">
        <v>41030</v>
      </c>
      <c r="B812" s="3" t="s">
        <v>25</v>
      </c>
      <c r="C812" s="3">
        <v>5</v>
      </c>
      <c r="D812" s="6" t="s">
        <v>18</v>
      </c>
      <c r="E812">
        <v>261</v>
      </c>
      <c r="F812">
        <v>1.8</v>
      </c>
      <c r="P812" s="16">
        <v>809</v>
      </c>
    </row>
    <row r="813" spans="1:16">
      <c r="A813" s="2">
        <v>41030</v>
      </c>
      <c r="B813" s="3" t="s">
        <v>25</v>
      </c>
      <c r="C813" s="3">
        <v>5</v>
      </c>
      <c r="D813" s="6" t="s">
        <v>18</v>
      </c>
      <c r="E813">
        <v>163</v>
      </c>
      <c r="F813">
        <v>1.45</v>
      </c>
      <c r="P813" s="16">
        <v>810</v>
      </c>
    </row>
    <row r="814" spans="1:16">
      <c r="A814" s="2">
        <v>41030</v>
      </c>
      <c r="B814" s="3" t="s">
        <v>25</v>
      </c>
      <c r="C814" s="3">
        <v>5</v>
      </c>
      <c r="D814" s="6" t="s">
        <v>18</v>
      </c>
      <c r="E814">
        <v>139</v>
      </c>
      <c r="F814">
        <v>1.1299999999999999</v>
      </c>
      <c r="G814">
        <v>11</v>
      </c>
      <c r="P814" s="16">
        <v>811</v>
      </c>
    </row>
    <row r="815" spans="1:16">
      <c r="A815" s="2">
        <v>41030</v>
      </c>
      <c r="B815" s="3" t="s">
        <v>25</v>
      </c>
      <c r="C815" s="3">
        <v>5</v>
      </c>
      <c r="D815" s="6" t="s">
        <v>18</v>
      </c>
      <c r="E815">
        <v>124</v>
      </c>
      <c r="F815">
        <v>1.1200000000000001</v>
      </c>
      <c r="G815">
        <v>10</v>
      </c>
      <c r="P815" s="16">
        <v>812</v>
      </c>
    </row>
    <row r="816" spans="1:16">
      <c r="A816" s="2">
        <v>41030</v>
      </c>
      <c r="B816" s="3" t="s">
        <v>25</v>
      </c>
      <c r="C816" s="3">
        <v>5</v>
      </c>
      <c r="D816" s="6" t="s">
        <v>18</v>
      </c>
      <c r="E816">
        <v>97</v>
      </c>
      <c r="F816">
        <v>0.85</v>
      </c>
      <c r="G816">
        <v>6</v>
      </c>
      <c r="P816" s="16">
        <v>813</v>
      </c>
    </row>
    <row r="817" spans="1:16">
      <c r="A817" s="2">
        <v>41030</v>
      </c>
      <c r="B817" s="3" t="s">
        <v>25</v>
      </c>
      <c r="C817" s="3">
        <v>5</v>
      </c>
      <c r="D817" s="6" t="s">
        <v>18</v>
      </c>
      <c r="E817">
        <v>240</v>
      </c>
      <c r="F817">
        <v>1.53</v>
      </c>
      <c r="P817" s="16">
        <v>814</v>
      </c>
    </row>
    <row r="818" spans="1:16">
      <c r="A818" s="2">
        <v>41030</v>
      </c>
      <c r="B818" s="3" t="s">
        <v>25</v>
      </c>
      <c r="C818" s="3">
        <v>5</v>
      </c>
      <c r="D818" s="6" t="s">
        <v>18</v>
      </c>
      <c r="E818">
        <v>219</v>
      </c>
      <c r="F818">
        <v>1.33</v>
      </c>
      <c r="P818" s="16">
        <v>815</v>
      </c>
    </row>
    <row r="819" spans="1:16">
      <c r="A819" s="2">
        <v>41030</v>
      </c>
      <c r="B819" s="3" t="s">
        <v>25</v>
      </c>
      <c r="C819" s="3">
        <v>5</v>
      </c>
      <c r="D819" s="6" t="s">
        <v>18</v>
      </c>
      <c r="E819">
        <v>271</v>
      </c>
      <c r="F819">
        <v>1.77</v>
      </c>
      <c r="P819" s="16">
        <v>816</v>
      </c>
    </row>
    <row r="820" spans="1:16">
      <c r="A820" s="2">
        <v>41030</v>
      </c>
      <c r="B820" s="3" t="s">
        <v>25</v>
      </c>
      <c r="C820" s="3">
        <v>5</v>
      </c>
      <c r="D820" s="6" t="s">
        <v>18</v>
      </c>
      <c r="E820">
        <v>203</v>
      </c>
      <c r="F820">
        <v>1.47</v>
      </c>
      <c r="P820" s="16">
        <v>817</v>
      </c>
    </row>
    <row r="821" spans="1:16">
      <c r="A821" s="2">
        <v>41030</v>
      </c>
      <c r="B821" s="3" t="s">
        <v>25</v>
      </c>
      <c r="C821" s="3">
        <v>5</v>
      </c>
      <c r="D821" s="6" t="s">
        <v>18</v>
      </c>
      <c r="E821">
        <v>86</v>
      </c>
      <c r="F821">
        <v>0.62</v>
      </c>
      <c r="G821">
        <v>1</v>
      </c>
      <c r="P821" s="16">
        <v>818</v>
      </c>
    </row>
    <row r="822" spans="1:16">
      <c r="A822" s="2">
        <v>41030</v>
      </c>
      <c r="B822" s="3" t="s">
        <v>25</v>
      </c>
      <c r="C822" s="3">
        <v>5</v>
      </c>
      <c r="D822" s="6" t="s">
        <v>15</v>
      </c>
      <c r="F822">
        <v>1.9</v>
      </c>
      <c r="J822">
        <f>120+139+151+171+181</f>
        <v>762</v>
      </c>
      <c r="K822">
        <v>5</v>
      </c>
      <c r="L822">
        <v>181</v>
      </c>
      <c r="P822" s="16">
        <v>819</v>
      </c>
    </row>
    <row r="823" spans="1:16">
      <c r="A823" s="2">
        <v>41030</v>
      </c>
      <c r="B823" s="3" t="s">
        <v>25</v>
      </c>
      <c r="C823" s="3">
        <v>5</v>
      </c>
      <c r="D823" s="6" t="s">
        <v>18</v>
      </c>
      <c r="E823">
        <v>88</v>
      </c>
      <c r="F823">
        <v>0.92</v>
      </c>
      <c r="G823">
        <v>3</v>
      </c>
      <c r="P823" s="16">
        <v>820</v>
      </c>
    </row>
    <row r="824" spans="1:16">
      <c r="A824" s="2">
        <v>41030</v>
      </c>
      <c r="B824" s="3" t="s">
        <v>25</v>
      </c>
      <c r="C824" s="3">
        <v>5</v>
      </c>
      <c r="D824" s="6" t="s">
        <v>18</v>
      </c>
      <c r="E824">
        <v>197</v>
      </c>
      <c r="F824">
        <v>1.47</v>
      </c>
      <c r="G824">
        <v>12</v>
      </c>
      <c r="P824" s="16">
        <v>821</v>
      </c>
    </row>
    <row r="825" spans="1:16">
      <c r="A825" s="2">
        <v>41030</v>
      </c>
      <c r="B825" s="3" t="s">
        <v>25</v>
      </c>
      <c r="C825" s="3">
        <v>5</v>
      </c>
      <c r="D825" s="6" t="s">
        <v>18</v>
      </c>
      <c r="E825">
        <v>139</v>
      </c>
      <c r="F825">
        <v>1.1000000000000001</v>
      </c>
      <c r="G825">
        <v>9</v>
      </c>
      <c r="P825" s="16">
        <v>822</v>
      </c>
    </row>
    <row r="826" spans="1:16">
      <c r="A826" s="2">
        <v>41030</v>
      </c>
      <c r="B826" s="3" t="s">
        <v>25</v>
      </c>
      <c r="C826" s="3">
        <v>5</v>
      </c>
      <c r="D826" s="6" t="s">
        <v>18</v>
      </c>
      <c r="E826">
        <v>196</v>
      </c>
      <c r="F826">
        <v>1.7</v>
      </c>
      <c r="P826" s="16">
        <v>823</v>
      </c>
    </row>
    <row r="827" spans="1:16">
      <c r="A827" s="2">
        <v>41030</v>
      </c>
      <c r="B827" s="3" t="s">
        <v>25</v>
      </c>
      <c r="C827" s="3">
        <v>5</v>
      </c>
      <c r="D827" s="6" t="s">
        <v>18</v>
      </c>
      <c r="E827">
        <v>244</v>
      </c>
      <c r="F827">
        <v>1.59</v>
      </c>
      <c r="P827" s="16">
        <v>824</v>
      </c>
    </row>
    <row r="828" spans="1:16">
      <c r="A828" s="2">
        <v>41030</v>
      </c>
      <c r="B828" s="3" t="s">
        <v>25</v>
      </c>
      <c r="C828" s="3">
        <v>5</v>
      </c>
      <c r="D828" s="6" t="s">
        <v>18</v>
      </c>
      <c r="E828">
        <v>119</v>
      </c>
      <c r="F828">
        <v>1.91</v>
      </c>
      <c r="P828" s="16">
        <v>825</v>
      </c>
    </row>
    <row r="829" spans="1:16">
      <c r="A829" s="2">
        <v>41030</v>
      </c>
      <c r="B829" s="3" t="s">
        <v>25</v>
      </c>
      <c r="C829" s="3">
        <v>5</v>
      </c>
      <c r="D829" s="6" t="s">
        <v>18</v>
      </c>
      <c r="E829">
        <v>154</v>
      </c>
      <c r="F829">
        <v>1.33</v>
      </c>
      <c r="P829" s="16">
        <v>826</v>
      </c>
    </row>
    <row r="830" spans="1:16">
      <c r="A830" s="2">
        <v>41030</v>
      </c>
      <c r="B830" s="3" t="s">
        <v>25</v>
      </c>
      <c r="C830" s="3">
        <v>5</v>
      </c>
      <c r="D830" s="6" t="s">
        <v>18</v>
      </c>
      <c r="E830">
        <v>182</v>
      </c>
      <c r="F830">
        <v>1.77</v>
      </c>
      <c r="P830" s="16">
        <v>827</v>
      </c>
    </row>
    <row r="831" spans="1:16">
      <c r="A831" s="2">
        <v>41030</v>
      </c>
      <c r="B831" s="3" t="s">
        <v>25</v>
      </c>
      <c r="C831" s="3">
        <v>5</v>
      </c>
      <c r="D831" s="6" t="s">
        <v>18</v>
      </c>
      <c r="E831">
        <v>124</v>
      </c>
      <c r="F831">
        <v>0.95</v>
      </c>
      <c r="G831">
        <v>12</v>
      </c>
      <c r="P831" s="16">
        <v>828</v>
      </c>
    </row>
    <row r="832" spans="1:16">
      <c r="A832" s="2">
        <v>41030</v>
      </c>
      <c r="B832" s="3" t="s">
        <v>25</v>
      </c>
      <c r="C832" s="3">
        <v>5</v>
      </c>
      <c r="D832" s="6" t="s">
        <v>18</v>
      </c>
      <c r="E832">
        <v>177</v>
      </c>
      <c r="F832">
        <v>2.02</v>
      </c>
      <c r="P832" s="16">
        <v>829</v>
      </c>
    </row>
    <row r="833" spans="1:16">
      <c r="A833" s="2">
        <v>41030</v>
      </c>
      <c r="B833" s="3" t="s">
        <v>25</v>
      </c>
      <c r="C833" s="3">
        <v>5</v>
      </c>
      <c r="D833" s="6" t="s">
        <v>18</v>
      </c>
      <c r="E833">
        <v>104</v>
      </c>
      <c r="F833">
        <v>2.2200000000000002</v>
      </c>
      <c r="P833" s="16">
        <v>830</v>
      </c>
    </row>
    <row r="834" spans="1:16">
      <c r="A834" s="2">
        <v>41030</v>
      </c>
      <c r="B834" s="3" t="s">
        <v>25</v>
      </c>
      <c r="C834" s="3">
        <v>5</v>
      </c>
      <c r="D834" s="6" t="s">
        <v>18</v>
      </c>
      <c r="E834">
        <v>178</v>
      </c>
      <c r="F834">
        <v>1.66</v>
      </c>
      <c r="P834" s="16">
        <v>831</v>
      </c>
    </row>
    <row r="835" spans="1:16">
      <c r="A835" s="2">
        <v>41030</v>
      </c>
      <c r="B835" s="3" t="s">
        <v>25</v>
      </c>
      <c r="C835" s="3">
        <v>5</v>
      </c>
      <c r="D835" s="6" t="s">
        <v>18</v>
      </c>
      <c r="E835">
        <v>67</v>
      </c>
      <c r="F835">
        <v>0.7</v>
      </c>
      <c r="P835" s="16">
        <v>832</v>
      </c>
    </row>
    <row r="836" spans="1:16">
      <c r="A836" s="2">
        <v>41030</v>
      </c>
      <c r="B836" s="3" t="s">
        <v>25</v>
      </c>
      <c r="C836" s="3">
        <v>5</v>
      </c>
      <c r="D836" s="6" t="s">
        <v>18</v>
      </c>
      <c r="E836">
        <v>193</v>
      </c>
      <c r="F836">
        <v>2.2000000000000002</v>
      </c>
      <c r="P836" s="16">
        <v>833</v>
      </c>
    </row>
    <row r="837" spans="1:16">
      <c r="A837" s="2">
        <v>41030</v>
      </c>
      <c r="B837" s="3" t="s">
        <v>25</v>
      </c>
      <c r="C837" s="3">
        <v>5</v>
      </c>
      <c r="D837" s="6" t="s">
        <v>15</v>
      </c>
      <c r="F837">
        <v>1.44</v>
      </c>
      <c r="J837">
        <f>98+130+159+170</f>
        <v>557</v>
      </c>
      <c r="K837">
        <v>4</v>
      </c>
      <c r="L837">
        <v>170</v>
      </c>
      <c r="P837" s="16">
        <v>834</v>
      </c>
    </row>
    <row r="838" spans="1:16">
      <c r="A838" s="2">
        <v>41030</v>
      </c>
      <c r="B838" t="s">
        <v>21</v>
      </c>
      <c r="C838">
        <v>44</v>
      </c>
      <c r="D838" s="5" t="s">
        <v>15</v>
      </c>
      <c r="F838">
        <v>3.61</v>
      </c>
      <c r="J838">
        <f>125+158+159+177+189+203</f>
        <v>1011</v>
      </c>
      <c r="K838">
        <v>6</v>
      </c>
      <c r="L838">
        <v>203</v>
      </c>
      <c r="P838" s="16">
        <v>835</v>
      </c>
    </row>
    <row r="839" spans="1:16">
      <c r="A839" s="2">
        <v>41030</v>
      </c>
      <c r="B839" t="s">
        <v>21</v>
      </c>
      <c r="C839">
        <v>44</v>
      </c>
      <c r="D839" s="5" t="s">
        <v>15</v>
      </c>
      <c r="F839">
        <v>4.4400000000000004</v>
      </c>
      <c r="J839">
        <f>94+94+94+94+223+244+250</f>
        <v>1093</v>
      </c>
      <c r="K839">
        <v>7</v>
      </c>
      <c r="L839">
        <v>250</v>
      </c>
      <c r="P839" s="16">
        <v>836</v>
      </c>
    </row>
    <row r="840" spans="1:16">
      <c r="A840" s="2">
        <v>41030</v>
      </c>
      <c r="B840" t="s">
        <v>21</v>
      </c>
      <c r="C840">
        <v>44</v>
      </c>
      <c r="D840" s="5" t="s">
        <v>15</v>
      </c>
      <c r="F840">
        <v>0.91</v>
      </c>
      <c r="J840">
        <f>30+57+69+89</f>
        <v>245</v>
      </c>
      <c r="K840">
        <v>4</v>
      </c>
      <c r="L840">
        <v>89</v>
      </c>
      <c r="P840" s="16">
        <v>837</v>
      </c>
    </row>
    <row r="841" spans="1:16">
      <c r="A841" s="2">
        <v>41030</v>
      </c>
      <c r="B841" t="s">
        <v>21</v>
      </c>
      <c r="C841">
        <v>44</v>
      </c>
      <c r="D841" s="5" t="s">
        <v>15</v>
      </c>
      <c r="F841">
        <v>1.64</v>
      </c>
      <c r="J841">
        <f>62+107+115+150+161+185</f>
        <v>780</v>
      </c>
      <c r="K841">
        <v>6</v>
      </c>
      <c r="L841">
        <v>185</v>
      </c>
      <c r="P841" s="16">
        <v>838</v>
      </c>
    </row>
    <row r="842" spans="1:16">
      <c r="A842" s="2">
        <v>41030</v>
      </c>
      <c r="B842" t="s">
        <v>21</v>
      </c>
      <c r="C842">
        <v>44</v>
      </c>
      <c r="D842" s="5" t="s">
        <v>15</v>
      </c>
      <c r="F842">
        <v>2.78</v>
      </c>
      <c r="J842">
        <f>61+94+88+118+126+142+151</f>
        <v>780</v>
      </c>
      <c r="K842">
        <v>7</v>
      </c>
      <c r="L842">
        <v>151</v>
      </c>
      <c r="P842" s="16">
        <v>839</v>
      </c>
    </row>
    <row r="843" spans="1:16">
      <c r="A843" s="2">
        <v>41030</v>
      </c>
      <c r="B843" t="s">
        <v>21</v>
      </c>
      <c r="C843">
        <v>44</v>
      </c>
      <c r="D843" s="5" t="s">
        <v>15</v>
      </c>
      <c r="F843">
        <v>4.2</v>
      </c>
      <c r="J843">
        <f>138+169+209+250+217+250</f>
        <v>1233</v>
      </c>
      <c r="K843">
        <v>6</v>
      </c>
      <c r="L843">
        <v>250</v>
      </c>
      <c r="P843" s="16">
        <v>840</v>
      </c>
    </row>
    <row r="844" spans="1:16">
      <c r="A844" s="2">
        <v>41030</v>
      </c>
      <c r="B844" t="s">
        <v>21</v>
      </c>
      <c r="C844">
        <v>44</v>
      </c>
      <c r="D844" s="5" t="s">
        <v>15</v>
      </c>
      <c r="F844">
        <v>3.2</v>
      </c>
      <c r="J844">
        <f>45+95+96+136+140+175+176+201</f>
        <v>1064</v>
      </c>
      <c r="K844">
        <v>8</v>
      </c>
      <c r="L844">
        <v>201</v>
      </c>
      <c r="P844" s="16">
        <v>841</v>
      </c>
    </row>
    <row r="845" spans="1:16">
      <c r="A845" s="2">
        <v>41030</v>
      </c>
      <c r="B845" t="s">
        <v>21</v>
      </c>
      <c r="C845">
        <v>44</v>
      </c>
      <c r="D845" s="5" t="s">
        <v>15</v>
      </c>
      <c r="F845">
        <v>2.84</v>
      </c>
      <c r="J845">
        <f>134+135+150+156+178+203+213</f>
        <v>1169</v>
      </c>
      <c r="K845">
        <v>7</v>
      </c>
      <c r="L845">
        <v>213</v>
      </c>
      <c r="P845" s="16">
        <v>842</v>
      </c>
    </row>
    <row r="846" spans="1:16">
      <c r="A846" s="2">
        <v>41030</v>
      </c>
      <c r="B846" t="s">
        <v>21</v>
      </c>
      <c r="C846">
        <v>44</v>
      </c>
      <c r="D846" s="5" t="s">
        <v>15</v>
      </c>
      <c r="F846">
        <v>1.32</v>
      </c>
      <c r="J846">
        <f>85+81+121+137+156</f>
        <v>580</v>
      </c>
      <c r="K846">
        <v>5</v>
      </c>
      <c r="L846">
        <v>156</v>
      </c>
      <c r="P846" s="16">
        <v>843</v>
      </c>
    </row>
    <row r="847" spans="1:16">
      <c r="A847" s="2">
        <v>41030</v>
      </c>
      <c r="B847" t="s">
        <v>21</v>
      </c>
      <c r="C847">
        <v>44</v>
      </c>
      <c r="D847" s="5" t="s">
        <v>15</v>
      </c>
      <c r="F847">
        <v>2.14</v>
      </c>
      <c r="J847">
        <f>123+149+156+177+190+209</f>
        <v>1004</v>
      </c>
      <c r="K847">
        <v>6</v>
      </c>
      <c r="L847">
        <v>209</v>
      </c>
      <c r="P847" s="16">
        <v>844</v>
      </c>
    </row>
    <row r="848" spans="1:16">
      <c r="A848" s="2">
        <v>41030</v>
      </c>
      <c r="B848" t="s">
        <v>21</v>
      </c>
      <c r="C848">
        <v>44</v>
      </c>
      <c r="D848" s="5" t="s">
        <v>15</v>
      </c>
      <c r="F848">
        <v>2</v>
      </c>
      <c r="J848">
        <f>119+166+167+208+217</f>
        <v>877</v>
      </c>
      <c r="K848">
        <v>5</v>
      </c>
      <c r="L848">
        <v>217</v>
      </c>
      <c r="P848" s="16">
        <v>845</v>
      </c>
    </row>
    <row r="849" spans="1:16">
      <c r="A849" s="2">
        <v>41030</v>
      </c>
      <c r="B849" t="s">
        <v>21</v>
      </c>
      <c r="C849">
        <v>44</v>
      </c>
      <c r="D849" s="5" t="s">
        <v>15</v>
      </c>
      <c r="F849">
        <v>3.65</v>
      </c>
      <c r="J849">
        <f>114+117+165+194+190+220+234+250</f>
        <v>1484</v>
      </c>
      <c r="K849">
        <v>8</v>
      </c>
      <c r="L849">
        <v>250</v>
      </c>
      <c r="P849" s="16">
        <v>846</v>
      </c>
    </row>
    <row r="850" spans="1:16">
      <c r="A850" s="2">
        <v>41030</v>
      </c>
      <c r="B850" t="s">
        <v>21</v>
      </c>
      <c r="C850">
        <v>44</v>
      </c>
      <c r="D850" s="5" t="s">
        <v>15</v>
      </c>
      <c r="F850">
        <v>3.55</v>
      </c>
      <c r="J850">
        <f>98+135+139+164+165+199+205+224</f>
        <v>1329</v>
      </c>
      <c r="K850">
        <v>8</v>
      </c>
      <c r="L850">
        <v>224</v>
      </c>
      <c r="P850" s="16">
        <v>847</v>
      </c>
    </row>
    <row r="851" spans="1:16">
      <c r="A851" s="2">
        <v>41030</v>
      </c>
      <c r="B851" t="s">
        <v>21</v>
      </c>
      <c r="C851">
        <v>44</v>
      </c>
      <c r="D851" s="5" t="s">
        <v>15</v>
      </c>
      <c r="F851">
        <v>2.4500000000000002</v>
      </c>
      <c r="J851">
        <f>102+112+164+166+205+223</f>
        <v>972</v>
      </c>
      <c r="K851">
        <v>6</v>
      </c>
      <c r="L851">
        <v>223</v>
      </c>
      <c r="P851" s="16">
        <v>848</v>
      </c>
    </row>
    <row r="852" spans="1:16">
      <c r="A852" s="2">
        <v>41030</v>
      </c>
      <c r="B852" t="s">
        <v>21</v>
      </c>
      <c r="C852">
        <v>44</v>
      </c>
      <c r="D852" s="5" t="s">
        <v>15</v>
      </c>
      <c r="F852">
        <v>4.07</v>
      </c>
      <c r="J852">
        <f>203+216+234+240+248+260</f>
        <v>1401</v>
      </c>
      <c r="K852">
        <v>6</v>
      </c>
      <c r="L852">
        <v>260</v>
      </c>
      <c r="P852" s="16">
        <v>849</v>
      </c>
    </row>
    <row r="853" spans="1:16">
      <c r="A853" s="2">
        <v>41030</v>
      </c>
      <c r="B853" t="s">
        <v>21</v>
      </c>
      <c r="C853">
        <v>44</v>
      </c>
      <c r="D853" s="5" t="s">
        <v>15</v>
      </c>
      <c r="F853">
        <v>3.88</v>
      </c>
      <c r="J853">
        <f>164+192+114+129+144+145+155</f>
        <v>1043</v>
      </c>
      <c r="K853">
        <v>7</v>
      </c>
      <c r="L853">
        <v>192</v>
      </c>
      <c r="P853" s="16">
        <v>850</v>
      </c>
    </row>
    <row r="854" spans="1:16">
      <c r="A854" s="2">
        <v>41030</v>
      </c>
      <c r="B854" t="s">
        <v>21</v>
      </c>
      <c r="C854">
        <v>44</v>
      </c>
      <c r="D854" s="5" t="s">
        <v>15</v>
      </c>
      <c r="F854">
        <v>1.96</v>
      </c>
      <c r="J854">
        <f>136+174+166+197+198</f>
        <v>871</v>
      </c>
      <c r="K854">
        <v>5</v>
      </c>
      <c r="L854">
        <v>198</v>
      </c>
      <c r="P854" s="16">
        <v>851</v>
      </c>
    </row>
    <row r="855" spans="1:16">
      <c r="A855" s="2">
        <v>41030</v>
      </c>
      <c r="B855" t="s">
        <v>21</v>
      </c>
      <c r="C855">
        <v>43</v>
      </c>
      <c r="D855" s="5" t="s">
        <v>18</v>
      </c>
      <c r="E855">
        <v>155</v>
      </c>
      <c r="F855">
        <v>2.77</v>
      </c>
      <c r="P855" s="16">
        <v>852</v>
      </c>
    </row>
    <row r="856" spans="1:16">
      <c r="A856" s="2">
        <v>41030</v>
      </c>
      <c r="B856" t="s">
        <v>21</v>
      </c>
      <c r="C856">
        <v>43</v>
      </c>
      <c r="D856" s="5" t="s">
        <v>18</v>
      </c>
      <c r="E856">
        <v>99</v>
      </c>
      <c r="F856">
        <v>0.99</v>
      </c>
      <c r="G856">
        <v>5</v>
      </c>
      <c r="P856" s="16">
        <v>853</v>
      </c>
    </row>
    <row r="857" spans="1:16">
      <c r="A857" s="2">
        <v>41030</v>
      </c>
      <c r="B857" t="s">
        <v>21</v>
      </c>
      <c r="C857">
        <v>43</v>
      </c>
      <c r="D857" s="5" t="s">
        <v>18</v>
      </c>
      <c r="E857">
        <v>192</v>
      </c>
      <c r="F857">
        <v>1.35</v>
      </c>
      <c r="G857">
        <v>14</v>
      </c>
      <c r="P857" s="16">
        <v>854</v>
      </c>
    </row>
    <row r="858" spans="1:16">
      <c r="A858" s="2">
        <v>41030</v>
      </c>
      <c r="B858" t="s">
        <v>21</v>
      </c>
      <c r="C858">
        <v>43</v>
      </c>
      <c r="D858" s="5" t="s">
        <v>18</v>
      </c>
      <c r="E858">
        <v>40</v>
      </c>
      <c r="F858">
        <v>0.65</v>
      </c>
      <c r="P858" s="16">
        <v>855</v>
      </c>
    </row>
    <row r="859" spans="1:16">
      <c r="A859" s="2">
        <v>41030</v>
      </c>
      <c r="B859" t="s">
        <v>21</v>
      </c>
      <c r="C859">
        <v>43</v>
      </c>
      <c r="D859" s="5" t="s">
        <v>19</v>
      </c>
      <c r="F859">
        <v>1.8</v>
      </c>
      <c r="J859">
        <f>131+148+162+191+191</f>
        <v>823</v>
      </c>
      <c r="K859">
        <v>5</v>
      </c>
      <c r="L859">
        <v>191</v>
      </c>
      <c r="P859" s="16">
        <v>856</v>
      </c>
    </row>
    <row r="860" spans="1:16">
      <c r="A860" s="2">
        <v>41030</v>
      </c>
      <c r="B860" t="s">
        <v>21</v>
      </c>
      <c r="C860">
        <v>43</v>
      </c>
      <c r="D860" s="5" t="s">
        <v>18</v>
      </c>
      <c r="E860">
        <v>86</v>
      </c>
      <c r="F860">
        <v>1</v>
      </c>
      <c r="G860">
        <v>5</v>
      </c>
      <c r="P860" s="16">
        <v>857</v>
      </c>
    </row>
    <row r="861" spans="1:16">
      <c r="A861" s="2">
        <v>41030</v>
      </c>
      <c r="B861" t="s">
        <v>21</v>
      </c>
      <c r="C861">
        <v>43</v>
      </c>
      <c r="D861" s="5" t="s">
        <v>18</v>
      </c>
      <c r="E861">
        <v>184</v>
      </c>
      <c r="F861">
        <v>1.95</v>
      </c>
      <c r="G861">
        <v>10</v>
      </c>
      <c r="P861" s="16">
        <v>858</v>
      </c>
    </row>
    <row r="862" spans="1:16">
      <c r="A862" s="2">
        <v>41030</v>
      </c>
      <c r="B862" t="s">
        <v>21</v>
      </c>
      <c r="C862">
        <v>43</v>
      </c>
      <c r="D862" s="5" t="s">
        <v>19</v>
      </c>
      <c r="F862">
        <v>1.83</v>
      </c>
      <c r="J862">
        <f>120+138+148+173+179</f>
        <v>758</v>
      </c>
      <c r="K862">
        <v>5</v>
      </c>
      <c r="L862">
        <v>179</v>
      </c>
      <c r="P862" s="16">
        <v>859</v>
      </c>
    </row>
    <row r="863" spans="1:16">
      <c r="A863" s="2">
        <v>41030</v>
      </c>
      <c r="B863" t="s">
        <v>21</v>
      </c>
      <c r="C863">
        <v>43</v>
      </c>
      <c r="D863" s="5" t="s">
        <v>19</v>
      </c>
      <c r="F863">
        <v>2.23</v>
      </c>
      <c r="J863">
        <f>87+135+171+180+199+202</f>
        <v>974</v>
      </c>
      <c r="K863">
        <v>6</v>
      </c>
      <c r="L863">
        <v>202</v>
      </c>
      <c r="P863" s="16">
        <v>860</v>
      </c>
    </row>
    <row r="864" spans="1:16">
      <c r="A864" s="2">
        <v>41030</v>
      </c>
      <c r="B864" t="s">
        <v>21</v>
      </c>
      <c r="C864">
        <v>43</v>
      </c>
      <c r="D864" s="5" t="s">
        <v>15</v>
      </c>
      <c r="F864">
        <v>3.8</v>
      </c>
      <c r="J864">
        <f>118+190+231+224+220</f>
        <v>983</v>
      </c>
      <c r="K864">
        <v>5</v>
      </c>
      <c r="L864">
        <v>231</v>
      </c>
      <c r="P864" s="16">
        <v>861</v>
      </c>
    </row>
    <row r="865" spans="1:16">
      <c r="A865" s="2">
        <v>41030</v>
      </c>
      <c r="B865" t="s">
        <v>21</v>
      </c>
      <c r="C865">
        <v>43</v>
      </c>
      <c r="D865" s="5" t="s">
        <v>15</v>
      </c>
      <c r="F865">
        <v>3.78</v>
      </c>
      <c r="J865">
        <f>161+167+169+204+228+234+255+261+264</f>
        <v>1943</v>
      </c>
      <c r="K865">
        <v>9</v>
      </c>
      <c r="L865">
        <v>264</v>
      </c>
      <c r="P865" s="16">
        <v>862</v>
      </c>
    </row>
    <row r="866" spans="1:16">
      <c r="A866" s="2">
        <v>41030</v>
      </c>
      <c r="B866" t="s">
        <v>21</v>
      </c>
      <c r="C866">
        <v>43</v>
      </c>
      <c r="D866" s="5" t="s">
        <v>19</v>
      </c>
      <c r="F866">
        <v>1.25</v>
      </c>
      <c r="J866">
        <f>76+87+111+133+144+162</f>
        <v>713</v>
      </c>
      <c r="K866">
        <v>6</v>
      </c>
      <c r="L866">
        <v>162</v>
      </c>
      <c r="P866" s="16">
        <v>863</v>
      </c>
    </row>
    <row r="867" spans="1:16">
      <c r="A867" s="2">
        <v>41030</v>
      </c>
      <c r="B867" t="s">
        <v>21</v>
      </c>
      <c r="C867">
        <v>43</v>
      </c>
      <c r="D867" s="5" t="s">
        <v>19</v>
      </c>
      <c r="F867">
        <v>2</v>
      </c>
      <c r="J867">
        <f>126+156+160+188+193+115</f>
        <v>938</v>
      </c>
      <c r="K867">
        <v>6</v>
      </c>
      <c r="L867">
        <v>193</v>
      </c>
      <c r="P867" s="16">
        <v>864</v>
      </c>
    </row>
    <row r="868" spans="1:16">
      <c r="A868" s="2">
        <v>41030</v>
      </c>
      <c r="B868" t="s">
        <v>21</v>
      </c>
      <c r="C868">
        <v>43</v>
      </c>
      <c r="D868" s="5" t="s">
        <v>19</v>
      </c>
      <c r="F868">
        <v>1.4</v>
      </c>
      <c r="J868">
        <f>62+97+104+146+159+179</f>
        <v>747</v>
      </c>
      <c r="K868">
        <v>6</v>
      </c>
      <c r="L868">
        <v>179</v>
      </c>
      <c r="P868" s="16">
        <v>865</v>
      </c>
    </row>
    <row r="869" spans="1:16">
      <c r="A869" s="2">
        <v>41030</v>
      </c>
      <c r="B869" t="s">
        <v>21</v>
      </c>
      <c r="C869">
        <v>36</v>
      </c>
      <c r="D869" s="5" t="s">
        <v>20</v>
      </c>
      <c r="E869">
        <v>62</v>
      </c>
      <c r="F869">
        <v>0.56999999999999995</v>
      </c>
      <c r="G869">
        <v>1</v>
      </c>
      <c r="P869" s="16">
        <v>866</v>
      </c>
    </row>
    <row r="870" spans="1:16">
      <c r="A870" s="2">
        <v>41030</v>
      </c>
      <c r="B870" t="s">
        <v>21</v>
      </c>
      <c r="C870">
        <v>36</v>
      </c>
      <c r="D870" s="5" t="s">
        <v>20</v>
      </c>
      <c r="E870">
        <v>139</v>
      </c>
      <c r="F870">
        <v>0.62</v>
      </c>
      <c r="G870">
        <v>5</v>
      </c>
      <c r="P870" s="16">
        <v>867</v>
      </c>
    </row>
    <row r="871" spans="1:16">
      <c r="A871" s="2">
        <v>41030</v>
      </c>
      <c r="B871" t="s">
        <v>21</v>
      </c>
      <c r="C871">
        <v>36</v>
      </c>
      <c r="D871" s="5" t="s">
        <v>20</v>
      </c>
      <c r="E871">
        <v>133</v>
      </c>
      <c r="F871">
        <v>0.53</v>
      </c>
      <c r="G871">
        <v>5</v>
      </c>
      <c r="P871" s="16">
        <v>868</v>
      </c>
    </row>
    <row r="872" spans="1:16">
      <c r="A872" s="2">
        <v>41030</v>
      </c>
      <c r="B872" t="s">
        <v>21</v>
      </c>
      <c r="C872">
        <v>36</v>
      </c>
      <c r="D872" s="5" t="s">
        <v>20</v>
      </c>
      <c r="E872">
        <v>42</v>
      </c>
      <c r="F872">
        <v>0.48</v>
      </c>
      <c r="G872">
        <v>0</v>
      </c>
      <c r="P872" s="16">
        <v>869</v>
      </c>
    </row>
    <row r="873" spans="1:16">
      <c r="A873" s="2">
        <v>41030</v>
      </c>
      <c r="B873" t="s">
        <v>21</v>
      </c>
      <c r="C873">
        <v>36</v>
      </c>
      <c r="D873" s="5" t="s">
        <v>20</v>
      </c>
      <c r="E873">
        <v>116</v>
      </c>
      <c r="F873">
        <v>0.56999999999999995</v>
      </c>
      <c r="G873">
        <v>4</v>
      </c>
      <c r="P873" s="16">
        <v>870</v>
      </c>
    </row>
    <row r="874" spans="1:16">
      <c r="A874" s="2">
        <v>41030</v>
      </c>
      <c r="B874" t="s">
        <v>21</v>
      </c>
      <c r="C874">
        <v>36</v>
      </c>
      <c r="D874" s="5" t="s">
        <v>20</v>
      </c>
      <c r="E874">
        <v>166</v>
      </c>
      <c r="F874">
        <v>0.45</v>
      </c>
      <c r="G874">
        <v>1</v>
      </c>
      <c r="P874" s="16">
        <v>871</v>
      </c>
    </row>
    <row r="875" spans="1:16">
      <c r="A875" s="2">
        <v>41030</v>
      </c>
      <c r="B875" t="s">
        <v>21</v>
      </c>
      <c r="C875">
        <v>36</v>
      </c>
      <c r="D875" s="5" t="s">
        <v>20</v>
      </c>
      <c r="E875">
        <v>122</v>
      </c>
      <c r="F875">
        <v>0.6</v>
      </c>
      <c r="G875">
        <v>5</v>
      </c>
      <c r="P875" s="16">
        <v>872</v>
      </c>
    </row>
    <row r="876" spans="1:16">
      <c r="A876" s="2">
        <v>41030</v>
      </c>
      <c r="B876" t="s">
        <v>21</v>
      </c>
      <c r="C876">
        <v>36</v>
      </c>
      <c r="D876" s="5" t="s">
        <v>20</v>
      </c>
      <c r="E876">
        <v>131</v>
      </c>
      <c r="F876">
        <v>0.5</v>
      </c>
      <c r="G876">
        <v>7</v>
      </c>
      <c r="P876" s="16">
        <v>873</v>
      </c>
    </row>
    <row r="877" spans="1:16">
      <c r="A877" s="2">
        <v>41030</v>
      </c>
      <c r="B877" t="s">
        <v>21</v>
      </c>
      <c r="C877">
        <v>36</v>
      </c>
      <c r="D877" s="5" t="s">
        <v>20</v>
      </c>
      <c r="E877">
        <v>162</v>
      </c>
      <c r="F877">
        <v>0.51</v>
      </c>
      <c r="G877">
        <v>10</v>
      </c>
      <c r="P877" s="16">
        <v>874</v>
      </c>
    </row>
    <row r="878" spans="1:16">
      <c r="A878" s="2">
        <v>41030</v>
      </c>
      <c r="B878" t="s">
        <v>21</v>
      </c>
      <c r="C878">
        <v>36</v>
      </c>
      <c r="D878" s="5" t="s">
        <v>20</v>
      </c>
      <c r="E878">
        <v>133</v>
      </c>
      <c r="F878">
        <v>0.54</v>
      </c>
      <c r="G878">
        <v>7</v>
      </c>
      <c r="P878" s="16">
        <v>875</v>
      </c>
    </row>
    <row r="879" spans="1:16">
      <c r="A879" s="2">
        <v>41030</v>
      </c>
      <c r="B879" t="s">
        <v>21</v>
      </c>
      <c r="C879">
        <v>36</v>
      </c>
      <c r="D879" s="5" t="s">
        <v>20</v>
      </c>
      <c r="E879">
        <v>86</v>
      </c>
      <c r="F879">
        <v>0.47</v>
      </c>
      <c r="G879">
        <v>0</v>
      </c>
      <c r="P879" s="16">
        <v>876</v>
      </c>
    </row>
    <row r="880" spans="1:16">
      <c r="A880" s="2">
        <v>41030</v>
      </c>
      <c r="B880" t="s">
        <v>21</v>
      </c>
      <c r="C880">
        <v>36</v>
      </c>
      <c r="D880" s="5" t="s">
        <v>20</v>
      </c>
      <c r="E880">
        <v>135</v>
      </c>
      <c r="F880">
        <v>0.5</v>
      </c>
      <c r="G880">
        <v>8</v>
      </c>
      <c r="P880" s="16">
        <v>877</v>
      </c>
    </row>
    <row r="881" spans="1:16">
      <c r="A881" s="2">
        <v>41030</v>
      </c>
      <c r="B881" t="s">
        <v>21</v>
      </c>
      <c r="C881">
        <v>36</v>
      </c>
      <c r="D881" s="5" t="s">
        <v>20</v>
      </c>
      <c r="E881">
        <v>158</v>
      </c>
      <c r="F881">
        <v>0.78</v>
      </c>
      <c r="G881">
        <v>8</v>
      </c>
      <c r="P881" s="16">
        <v>878</v>
      </c>
    </row>
    <row r="882" spans="1:16">
      <c r="A882" s="2">
        <v>41030</v>
      </c>
      <c r="B882" t="s">
        <v>21</v>
      </c>
      <c r="C882">
        <v>36</v>
      </c>
      <c r="D882" s="5" t="s">
        <v>20</v>
      </c>
      <c r="E882">
        <v>67</v>
      </c>
      <c r="F882">
        <v>0.56000000000000005</v>
      </c>
      <c r="G882">
        <v>0</v>
      </c>
      <c r="P882" s="16">
        <v>879</v>
      </c>
    </row>
    <row r="883" spans="1:16">
      <c r="A883" s="2">
        <v>41030</v>
      </c>
      <c r="B883" t="s">
        <v>21</v>
      </c>
      <c r="C883">
        <v>36</v>
      </c>
      <c r="D883" s="5" t="s">
        <v>20</v>
      </c>
      <c r="E883">
        <v>125</v>
      </c>
      <c r="F883">
        <v>0.57999999999999996</v>
      </c>
      <c r="G883">
        <v>7</v>
      </c>
      <c r="P883" s="16">
        <v>880</v>
      </c>
    </row>
    <row r="884" spans="1:16">
      <c r="A884" s="2">
        <v>41030</v>
      </c>
      <c r="B884" t="s">
        <v>21</v>
      </c>
      <c r="C884">
        <v>36</v>
      </c>
      <c r="D884" s="5" t="s">
        <v>20</v>
      </c>
      <c r="E884">
        <v>143</v>
      </c>
      <c r="F884">
        <v>0.56000000000000005</v>
      </c>
      <c r="G884">
        <v>0</v>
      </c>
      <c r="P884" s="16">
        <v>881</v>
      </c>
    </row>
    <row r="885" spans="1:16">
      <c r="A885" s="2">
        <v>41030</v>
      </c>
      <c r="B885" t="s">
        <v>21</v>
      </c>
      <c r="C885">
        <v>36</v>
      </c>
      <c r="D885" s="5" t="s">
        <v>20</v>
      </c>
      <c r="E885">
        <v>123</v>
      </c>
      <c r="F885">
        <v>0.74</v>
      </c>
      <c r="G885">
        <v>10</v>
      </c>
      <c r="P885" s="16">
        <v>882</v>
      </c>
    </row>
    <row r="886" spans="1:16">
      <c r="A886" s="2">
        <v>41030</v>
      </c>
      <c r="B886" t="s">
        <v>21</v>
      </c>
      <c r="C886">
        <v>36</v>
      </c>
      <c r="D886" s="5" t="s">
        <v>20</v>
      </c>
      <c r="E886">
        <v>151</v>
      </c>
      <c r="F886">
        <v>0.5</v>
      </c>
      <c r="G886">
        <v>7</v>
      </c>
      <c r="P886" s="16">
        <v>883</v>
      </c>
    </row>
    <row r="887" spans="1:16">
      <c r="A887" s="2">
        <v>41030</v>
      </c>
      <c r="B887" t="s">
        <v>21</v>
      </c>
      <c r="C887">
        <v>36</v>
      </c>
      <c r="D887" s="5" t="s">
        <v>20</v>
      </c>
      <c r="E887">
        <v>123</v>
      </c>
      <c r="F887">
        <v>0.42</v>
      </c>
      <c r="G887">
        <v>9</v>
      </c>
      <c r="P887" s="16">
        <v>884</v>
      </c>
    </row>
    <row r="888" spans="1:16">
      <c r="A888" s="2">
        <v>41030</v>
      </c>
      <c r="B888" t="s">
        <v>21</v>
      </c>
      <c r="C888">
        <v>36</v>
      </c>
      <c r="D888" s="5" t="s">
        <v>20</v>
      </c>
      <c r="E888">
        <v>134</v>
      </c>
      <c r="F888">
        <v>0.56000000000000005</v>
      </c>
      <c r="G888">
        <v>4</v>
      </c>
      <c r="P888" s="16">
        <v>885</v>
      </c>
    </row>
    <row r="889" spans="1:16">
      <c r="A889" s="2">
        <v>41030</v>
      </c>
      <c r="B889" t="s">
        <v>21</v>
      </c>
      <c r="C889">
        <v>36</v>
      </c>
      <c r="D889" s="5" t="s">
        <v>20</v>
      </c>
      <c r="E889">
        <v>26</v>
      </c>
      <c r="F889">
        <v>0.38</v>
      </c>
      <c r="G889">
        <v>0</v>
      </c>
      <c r="P889" s="16">
        <v>886</v>
      </c>
    </row>
    <row r="890" spans="1:16">
      <c r="A890" s="2">
        <v>41030</v>
      </c>
      <c r="B890" t="s">
        <v>21</v>
      </c>
      <c r="C890">
        <v>36</v>
      </c>
      <c r="D890" s="5" t="s">
        <v>20</v>
      </c>
      <c r="E890">
        <v>132</v>
      </c>
      <c r="F890">
        <v>0.55000000000000004</v>
      </c>
      <c r="G890">
        <v>5</v>
      </c>
      <c r="P890" s="16">
        <v>887</v>
      </c>
    </row>
    <row r="891" spans="1:16">
      <c r="A891" s="2">
        <v>41030</v>
      </c>
      <c r="B891" t="s">
        <v>21</v>
      </c>
      <c r="C891">
        <v>36</v>
      </c>
      <c r="D891" s="5" t="s">
        <v>20</v>
      </c>
      <c r="E891">
        <v>104</v>
      </c>
      <c r="F891">
        <v>0.33</v>
      </c>
      <c r="G891">
        <v>5</v>
      </c>
      <c r="P891" s="16">
        <v>888</v>
      </c>
    </row>
    <row r="892" spans="1:16">
      <c r="A892" s="2">
        <v>41030</v>
      </c>
      <c r="B892" t="s">
        <v>21</v>
      </c>
      <c r="C892">
        <v>36</v>
      </c>
      <c r="D892" s="5" t="s">
        <v>20</v>
      </c>
      <c r="E892">
        <v>142</v>
      </c>
      <c r="F892">
        <v>0.56000000000000005</v>
      </c>
      <c r="G892">
        <v>7</v>
      </c>
      <c r="P892" s="16">
        <v>889</v>
      </c>
    </row>
    <row r="893" spans="1:16">
      <c r="A893" s="2">
        <v>41030</v>
      </c>
      <c r="B893" t="s">
        <v>21</v>
      </c>
      <c r="C893">
        <v>36</v>
      </c>
      <c r="D893" s="5" t="s">
        <v>20</v>
      </c>
      <c r="E893">
        <v>22</v>
      </c>
      <c r="F893">
        <v>0.65</v>
      </c>
      <c r="P893" s="16">
        <v>890</v>
      </c>
    </row>
    <row r="894" spans="1:16">
      <c r="A894" s="2">
        <v>41030</v>
      </c>
      <c r="B894" t="s">
        <v>21</v>
      </c>
      <c r="C894">
        <v>36</v>
      </c>
      <c r="D894" s="5" t="s">
        <v>20</v>
      </c>
      <c r="E894">
        <v>90</v>
      </c>
      <c r="F894">
        <v>0.56000000000000005</v>
      </c>
      <c r="P894" s="16">
        <v>891</v>
      </c>
    </row>
    <row r="895" spans="1:16">
      <c r="A895" s="2">
        <v>41030</v>
      </c>
      <c r="B895" t="s">
        <v>21</v>
      </c>
      <c r="C895">
        <v>36</v>
      </c>
      <c r="D895" s="5" t="s">
        <v>20</v>
      </c>
      <c r="E895">
        <v>51</v>
      </c>
      <c r="F895">
        <v>0.48</v>
      </c>
      <c r="P895" s="16">
        <v>892</v>
      </c>
    </row>
    <row r="896" spans="1:16">
      <c r="A896" s="2">
        <v>41030</v>
      </c>
      <c r="B896" t="s">
        <v>21</v>
      </c>
      <c r="C896">
        <v>36</v>
      </c>
      <c r="D896" s="5" t="s">
        <v>20</v>
      </c>
      <c r="E896">
        <v>33</v>
      </c>
      <c r="F896">
        <v>0.65</v>
      </c>
      <c r="P896" s="16">
        <v>893</v>
      </c>
    </row>
    <row r="897" spans="1:16">
      <c r="A897" s="2">
        <v>41030</v>
      </c>
      <c r="B897" t="s">
        <v>21</v>
      </c>
      <c r="C897">
        <v>36</v>
      </c>
      <c r="D897" s="5" t="s">
        <v>20</v>
      </c>
      <c r="E897">
        <v>30</v>
      </c>
      <c r="F897">
        <v>0.45</v>
      </c>
      <c r="P897" s="16">
        <v>894</v>
      </c>
    </row>
    <row r="898" spans="1:16">
      <c r="A898" s="2">
        <v>41030</v>
      </c>
      <c r="B898" t="s">
        <v>21</v>
      </c>
      <c r="C898">
        <v>36</v>
      </c>
      <c r="D898" s="5" t="s">
        <v>20</v>
      </c>
      <c r="E898">
        <v>147</v>
      </c>
      <c r="F898">
        <v>0.6</v>
      </c>
      <c r="G898">
        <v>14</v>
      </c>
      <c r="P898" s="16">
        <v>895</v>
      </c>
    </row>
    <row r="899" spans="1:16">
      <c r="A899" s="2">
        <v>41030</v>
      </c>
      <c r="B899" t="s">
        <v>21</v>
      </c>
      <c r="C899">
        <v>36</v>
      </c>
      <c r="D899" s="5" t="s">
        <v>20</v>
      </c>
      <c r="E899">
        <v>81</v>
      </c>
      <c r="F899">
        <v>0.48</v>
      </c>
      <c r="G899">
        <v>10</v>
      </c>
      <c r="P899" s="16">
        <v>896</v>
      </c>
    </row>
    <row r="900" spans="1:16">
      <c r="A900" s="2">
        <v>41030</v>
      </c>
      <c r="B900" t="s">
        <v>21</v>
      </c>
      <c r="C900">
        <v>36</v>
      </c>
      <c r="D900" s="5" t="s">
        <v>20</v>
      </c>
      <c r="E900">
        <v>125</v>
      </c>
      <c r="F900">
        <v>0.5</v>
      </c>
      <c r="G900">
        <v>8</v>
      </c>
      <c r="P900" s="16">
        <v>897</v>
      </c>
    </row>
    <row r="901" spans="1:16">
      <c r="A901" s="2">
        <v>41030</v>
      </c>
      <c r="B901" t="s">
        <v>21</v>
      </c>
      <c r="C901">
        <v>36</v>
      </c>
      <c r="D901" s="5" t="s">
        <v>20</v>
      </c>
      <c r="E901">
        <v>129</v>
      </c>
      <c r="F901">
        <v>0.62</v>
      </c>
      <c r="P901" s="16">
        <v>898</v>
      </c>
    </row>
    <row r="902" spans="1:16">
      <c r="A902" s="2">
        <v>41030</v>
      </c>
      <c r="B902" t="s">
        <v>21</v>
      </c>
      <c r="C902">
        <v>36</v>
      </c>
      <c r="D902" s="5" t="s">
        <v>20</v>
      </c>
      <c r="E902">
        <v>49</v>
      </c>
      <c r="F902">
        <v>0.48</v>
      </c>
      <c r="P902" s="16">
        <v>899</v>
      </c>
    </row>
    <row r="903" spans="1:16">
      <c r="A903" s="2">
        <v>41030</v>
      </c>
      <c r="B903" t="s">
        <v>21</v>
      </c>
      <c r="C903">
        <v>36</v>
      </c>
      <c r="D903" s="5" t="s">
        <v>20</v>
      </c>
      <c r="E903">
        <v>165</v>
      </c>
      <c r="F903">
        <v>0.42</v>
      </c>
      <c r="G903">
        <v>8</v>
      </c>
      <c r="P903" s="16">
        <v>900</v>
      </c>
    </row>
    <row r="904" spans="1:16">
      <c r="A904" s="2">
        <v>41030</v>
      </c>
      <c r="B904" t="s">
        <v>21</v>
      </c>
      <c r="C904">
        <v>36</v>
      </c>
      <c r="D904" s="5" t="s">
        <v>20</v>
      </c>
      <c r="E904">
        <v>47</v>
      </c>
      <c r="F904">
        <v>0.67</v>
      </c>
      <c r="P904" s="16">
        <v>901</v>
      </c>
    </row>
    <row r="905" spans="1:16">
      <c r="A905" s="2">
        <v>41030</v>
      </c>
      <c r="B905" t="s">
        <v>21</v>
      </c>
      <c r="C905">
        <v>36</v>
      </c>
      <c r="D905" s="5" t="s">
        <v>20</v>
      </c>
      <c r="E905">
        <v>153</v>
      </c>
      <c r="F905">
        <v>0.69</v>
      </c>
      <c r="G905">
        <v>12</v>
      </c>
      <c r="P905" s="16">
        <v>902</v>
      </c>
    </row>
    <row r="906" spans="1:16">
      <c r="A906" s="2">
        <v>41030</v>
      </c>
      <c r="B906" t="s">
        <v>21</v>
      </c>
      <c r="C906">
        <v>36</v>
      </c>
      <c r="D906" s="5" t="s">
        <v>20</v>
      </c>
      <c r="E906">
        <v>147</v>
      </c>
      <c r="F906">
        <v>0.62</v>
      </c>
      <c r="P906" s="16">
        <v>903</v>
      </c>
    </row>
    <row r="907" spans="1:16">
      <c r="A907" s="2">
        <v>41030</v>
      </c>
      <c r="B907" t="s">
        <v>21</v>
      </c>
      <c r="C907">
        <v>36</v>
      </c>
      <c r="D907" s="5" t="s">
        <v>20</v>
      </c>
      <c r="E907">
        <v>70</v>
      </c>
      <c r="F907">
        <v>0.5</v>
      </c>
      <c r="P907" s="16">
        <v>904</v>
      </c>
    </row>
    <row r="908" spans="1:16">
      <c r="A908" s="2">
        <v>41030</v>
      </c>
      <c r="B908" t="s">
        <v>21</v>
      </c>
      <c r="C908">
        <v>36</v>
      </c>
      <c r="D908" s="5" t="s">
        <v>20</v>
      </c>
      <c r="E908">
        <v>122</v>
      </c>
      <c r="F908">
        <v>0.72</v>
      </c>
      <c r="G908">
        <v>7</v>
      </c>
      <c r="P908" s="16">
        <v>905</v>
      </c>
    </row>
    <row r="909" spans="1:16">
      <c r="A909" s="2">
        <v>41030</v>
      </c>
      <c r="B909" t="s">
        <v>21</v>
      </c>
      <c r="C909">
        <v>36</v>
      </c>
      <c r="D909" s="5" t="s">
        <v>20</v>
      </c>
      <c r="E909">
        <v>83</v>
      </c>
      <c r="F909">
        <v>0.4</v>
      </c>
      <c r="G909">
        <v>2</v>
      </c>
      <c r="P909" s="16">
        <v>906</v>
      </c>
    </row>
    <row r="910" spans="1:16">
      <c r="A910" s="2">
        <v>41030</v>
      </c>
      <c r="B910" t="s">
        <v>21</v>
      </c>
      <c r="C910">
        <v>36</v>
      </c>
      <c r="D910" s="5" t="s">
        <v>20</v>
      </c>
      <c r="E910">
        <v>96</v>
      </c>
      <c r="F910">
        <v>0.43</v>
      </c>
      <c r="G910">
        <v>5</v>
      </c>
      <c r="P910" s="16">
        <v>907</v>
      </c>
    </row>
    <row r="911" spans="1:16">
      <c r="A911" s="2">
        <v>41030</v>
      </c>
      <c r="B911" t="s">
        <v>21</v>
      </c>
      <c r="C911">
        <v>36</v>
      </c>
      <c r="D911" s="5" t="s">
        <v>20</v>
      </c>
      <c r="E911">
        <v>50</v>
      </c>
      <c r="F911">
        <v>0.32</v>
      </c>
      <c r="P911" s="16">
        <v>908</v>
      </c>
    </row>
    <row r="912" spans="1:16">
      <c r="A912" s="2">
        <v>41030</v>
      </c>
      <c r="B912" t="s">
        <v>21</v>
      </c>
      <c r="C912">
        <v>36</v>
      </c>
      <c r="D912" s="5" t="s">
        <v>20</v>
      </c>
      <c r="E912">
        <v>111</v>
      </c>
      <c r="F912">
        <v>0.6</v>
      </c>
      <c r="G912">
        <v>5</v>
      </c>
      <c r="P912" s="16">
        <v>909</v>
      </c>
    </row>
    <row r="913" spans="1:16">
      <c r="A913" s="2">
        <v>41030</v>
      </c>
      <c r="B913" t="s">
        <v>21</v>
      </c>
      <c r="C913">
        <v>36</v>
      </c>
      <c r="D913" s="5" t="s">
        <v>20</v>
      </c>
      <c r="E913">
        <v>102</v>
      </c>
      <c r="F913">
        <v>0.4</v>
      </c>
      <c r="G913">
        <v>3</v>
      </c>
      <c r="P913" s="16">
        <v>910</v>
      </c>
    </row>
    <row r="914" spans="1:16">
      <c r="A914" s="2">
        <v>41030</v>
      </c>
      <c r="B914" t="s">
        <v>21</v>
      </c>
      <c r="C914">
        <v>36</v>
      </c>
      <c r="D914" s="5" t="s">
        <v>20</v>
      </c>
      <c r="E914">
        <v>109</v>
      </c>
      <c r="F914">
        <v>0.48</v>
      </c>
      <c r="G914">
        <v>4</v>
      </c>
      <c r="P914" s="16">
        <v>911</v>
      </c>
    </row>
    <row r="915" spans="1:16">
      <c r="A915" s="2">
        <v>41030</v>
      </c>
      <c r="B915" t="s">
        <v>21</v>
      </c>
      <c r="C915">
        <v>36</v>
      </c>
      <c r="D915" s="5" t="s">
        <v>20</v>
      </c>
      <c r="E915">
        <v>128</v>
      </c>
      <c r="F915">
        <v>0.45</v>
      </c>
      <c r="G915">
        <v>4</v>
      </c>
      <c r="P915" s="16">
        <v>912</v>
      </c>
    </row>
    <row r="916" spans="1:16">
      <c r="A916" s="2">
        <v>41030</v>
      </c>
      <c r="B916" t="s">
        <v>21</v>
      </c>
      <c r="C916">
        <v>36</v>
      </c>
      <c r="D916" s="5" t="s">
        <v>20</v>
      </c>
      <c r="E916">
        <v>98</v>
      </c>
      <c r="F916">
        <v>0.42</v>
      </c>
      <c r="P916" s="16">
        <v>913</v>
      </c>
    </row>
    <row r="917" spans="1:16">
      <c r="A917" s="2">
        <v>41030</v>
      </c>
      <c r="B917" t="s">
        <v>21</v>
      </c>
      <c r="C917">
        <v>36</v>
      </c>
      <c r="D917" s="5" t="s">
        <v>20</v>
      </c>
      <c r="E917">
        <v>106</v>
      </c>
      <c r="F917">
        <v>0.78</v>
      </c>
      <c r="G917">
        <v>11</v>
      </c>
      <c r="P917" s="16">
        <v>914</v>
      </c>
    </row>
    <row r="918" spans="1:16">
      <c r="A918" s="2">
        <v>41030</v>
      </c>
      <c r="B918" t="s">
        <v>21</v>
      </c>
      <c r="C918">
        <v>36</v>
      </c>
      <c r="D918" s="5" t="s">
        <v>20</v>
      </c>
      <c r="E918">
        <v>139</v>
      </c>
      <c r="F918">
        <v>0.9</v>
      </c>
      <c r="P918" s="16">
        <v>915</v>
      </c>
    </row>
    <row r="919" spans="1:16">
      <c r="A919" s="2">
        <v>41030</v>
      </c>
      <c r="B919" t="s">
        <v>21</v>
      </c>
      <c r="C919">
        <v>36</v>
      </c>
      <c r="D919" s="5" t="s">
        <v>20</v>
      </c>
      <c r="E919">
        <v>60</v>
      </c>
      <c r="F919">
        <v>0.84</v>
      </c>
      <c r="P919" s="16">
        <v>916</v>
      </c>
    </row>
    <row r="920" spans="1:16">
      <c r="A920" s="2">
        <v>41030</v>
      </c>
      <c r="B920" t="s">
        <v>21</v>
      </c>
      <c r="C920">
        <v>36</v>
      </c>
      <c r="D920" s="5" t="s">
        <v>20</v>
      </c>
      <c r="E920">
        <v>115</v>
      </c>
      <c r="F920">
        <v>0.6</v>
      </c>
      <c r="G920">
        <v>10</v>
      </c>
      <c r="P920" s="16">
        <v>917</v>
      </c>
    </row>
    <row r="921" spans="1:16">
      <c r="A921" s="2">
        <v>41030</v>
      </c>
      <c r="B921" t="s">
        <v>21</v>
      </c>
      <c r="C921">
        <v>36</v>
      </c>
      <c r="D921" s="5" t="s">
        <v>20</v>
      </c>
      <c r="E921">
        <v>138</v>
      </c>
      <c r="F921">
        <v>0.91</v>
      </c>
      <c r="G921">
        <v>5</v>
      </c>
      <c r="P921" s="16">
        <v>918</v>
      </c>
    </row>
    <row r="922" spans="1:16">
      <c r="A922" s="2">
        <v>41030</v>
      </c>
      <c r="B922" t="s">
        <v>21</v>
      </c>
      <c r="C922">
        <v>36</v>
      </c>
      <c r="D922" s="5" t="s">
        <v>20</v>
      </c>
      <c r="E922">
        <v>122</v>
      </c>
      <c r="F922">
        <v>0.78</v>
      </c>
      <c r="G922">
        <v>13</v>
      </c>
      <c r="P922" s="16">
        <v>919</v>
      </c>
    </row>
    <row r="923" spans="1:16">
      <c r="A923" s="2">
        <v>41030</v>
      </c>
      <c r="B923" t="s">
        <v>21</v>
      </c>
      <c r="C923">
        <v>36</v>
      </c>
      <c r="D923" s="5" t="s">
        <v>20</v>
      </c>
      <c r="E923">
        <v>140</v>
      </c>
      <c r="F923">
        <v>0.72</v>
      </c>
      <c r="G923">
        <v>7</v>
      </c>
      <c r="P923" s="16">
        <v>920</v>
      </c>
    </row>
    <row r="924" spans="1:16">
      <c r="A924" s="2">
        <v>41030</v>
      </c>
      <c r="B924" t="s">
        <v>21</v>
      </c>
      <c r="C924">
        <v>36</v>
      </c>
      <c r="D924" s="5" t="s">
        <v>20</v>
      </c>
      <c r="E924">
        <v>70</v>
      </c>
      <c r="F924">
        <v>0.7</v>
      </c>
      <c r="P924" s="16">
        <v>921</v>
      </c>
    </row>
    <row r="925" spans="1:16">
      <c r="A925" s="2">
        <v>41030</v>
      </c>
      <c r="B925" t="s">
        <v>21</v>
      </c>
      <c r="C925">
        <v>36</v>
      </c>
      <c r="D925" s="5" t="s">
        <v>20</v>
      </c>
      <c r="E925">
        <v>57</v>
      </c>
      <c r="F925">
        <v>0.82</v>
      </c>
      <c r="P925" s="16">
        <v>922</v>
      </c>
    </row>
    <row r="926" spans="1:16">
      <c r="A926" s="2">
        <v>41030</v>
      </c>
      <c r="B926" t="s">
        <v>21</v>
      </c>
      <c r="C926">
        <v>36</v>
      </c>
      <c r="D926" s="5" t="s">
        <v>20</v>
      </c>
      <c r="E926">
        <v>159</v>
      </c>
      <c r="F926">
        <v>0.82</v>
      </c>
      <c r="G926">
        <v>9</v>
      </c>
      <c r="P926" s="16">
        <v>923</v>
      </c>
    </row>
    <row r="927" spans="1:16">
      <c r="A927" s="2">
        <v>41030</v>
      </c>
      <c r="B927" t="s">
        <v>21</v>
      </c>
      <c r="C927">
        <v>36</v>
      </c>
      <c r="D927" s="5" t="s">
        <v>20</v>
      </c>
      <c r="E927">
        <v>49</v>
      </c>
      <c r="F927">
        <v>0.7</v>
      </c>
      <c r="P927" s="16">
        <v>924</v>
      </c>
    </row>
    <row r="928" spans="1:16">
      <c r="A928" s="2">
        <v>41030</v>
      </c>
      <c r="B928" t="s">
        <v>21</v>
      </c>
      <c r="C928">
        <v>36</v>
      </c>
      <c r="D928" s="5" t="s">
        <v>20</v>
      </c>
      <c r="E928">
        <v>161</v>
      </c>
      <c r="F928">
        <v>0.64</v>
      </c>
      <c r="G928">
        <v>11</v>
      </c>
      <c r="P928" s="16">
        <v>925</v>
      </c>
    </row>
    <row r="929" spans="1:16">
      <c r="A929" s="2">
        <v>41030</v>
      </c>
      <c r="B929" t="s">
        <v>21</v>
      </c>
      <c r="C929">
        <v>36</v>
      </c>
      <c r="D929" s="5" t="s">
        <v>20</v>
      </c>
      <c r="E929">
        <v>208</v>
      </c>
      <c r="F929">
        <v>1.5</v>
      </c>
      <c r="P929" s="16">
        <v>926</v>
      </c>
    </row>
    <row r="930" spans="1:16">
      <c r="A930" s="2">
        <v>41030</v>
      </c>
      <c r="B930" t="s">
        <v>21</v>
      </c>
      <c r="C930">
        <v>36</v>
      </c>
      <c r="D930" s="5" t="s">
        <v>20</v>
      </c>
      <c r="E930">
        <v>169</v>
      </c>
      <c r="F930">
        <v>0.76</v>
      </c>
      <c r="G930">
        <v>6</v>
      </c>
      <c r="P930" s="16">
        <v>927</v>
      </c>
    </row>
    <row r="931" spans="1:16">
      <c r="A931" s="2">
        <v>41030</v>
      </c>
      <c r="B931" t="s">
        <v>21</v>
      </c>
      <c r="C931">
        <v>36</v>
      </c>
      <c r="D931" s="5" t="s">
        <v>20</v>
      </c>
      <c r="E931">
        <v>39</v>
      </c>
      <c r="F931">
        <v>0.56000000000000005</v>
      </c>
      <c r="P931" s="16">
        <v>928</v>
      </c>
    </row>
    <row r="932" spans="1:16">
      <c r="A932" s="2">
        <v>41030</v>
      </c>
      <c r="B932" t="s">
        <v>21</v>
      </c>
      <c r="C932">
        <v>36</v>
      </c>
      <c r="D932" s="5" t="s">
        <v>20</v>
      </c>
      <c r="E932">
        <v>97</v>
      </c>
      <c r="F932">
        <v>0.5</v>
      </c>
      <c r="P932" s="16">
        <v>929</v>
      </c>
    </row>
    <row r="933" spans="1:16">
      <c r="A933" s="2">
        <v>41030</v>
      </c>
      <c r="B933" t="s">
        <v>21</v>
      </c>
      <c r="C933">
        <v>36</v>
      </c>
      <c r="D933" s="5" t="s">
        <v>20</v>
      </c>
      <c r="E933">
        <v>155</v>
      </c>
      <c r="F933">
        <v>0.7</v>
      </c>
      <c r="P933" s="16">
        <v>930</v>
      </c>
    </row>
    <row r="934" spans="1:16">
      <c r="A934" s="2">
        <v>41030</v>
      </c>
      <c r="B934" t="s">
        <v>21</v>
      </c>
      <c r="C934">
        <v>36</v>
      </c>
      <c r="D934" s="5" t="s">
        <v>20</v>
      </c>
      <c r="E934">
        <v>103</v>
      </c>
      <c r="F934">
        <v>0.55000000000000004</v>
      </c>
      <c r="G934">
        <v>6</v>
      </c>
      <c r="P934" s="16">
        <v>931</v>
      </c>
    </row>
    <row r="935" spans="1:16">
      <c r="A935" s="2">
        <v>41030</v>
      </c>
      <c r="B935" t="s">
        <v>21</v>
      </c>
      <c r="C935">
        <v>36</v>
      </c>
      <c r="D935" s="5" t="s">
        <v>20</v>
      </c>
      <c r="E935">
        <v>132</v>
      </c>
      <c r="F935">
        <v>0.54</v>
      </c>
      <c r="G935">
        <v>5</v>
      </c>
      <c r="P935" s="16">
        <v>932</v>
      </c>
    </row>
    <row r="936" spans="1:16">
      <c r="A936" s="2">
        <v>41030</v>
      </c>
      <c r="B936" t="s">
        <v>21</v>
      </c>
      <c r="C936">
        <v>36</v>
      </c>
      <c r="D936" s="5" t="s">
        <v>20</v>
      </c>
      <c r="E936">
        <v>97</v>
      </c>
      <c r="F936">
        <v>0.74</v>
      </c>
      <c r="G936">
        <v>7</v>
      </c>
      <c r="P936" s="16">
        <v>933</v>
      </c>
    </row>
    <row r="937" spans="1:16">
      <c r="A937" s="2">
        <v>41030</v>
      </c>
      <c r="B937" t="s">
        <v>21</v>
      </c>
      <c r="C937">
        <v>36</v>
      </c>
      <c r="D937" s="5" t="s">
        <v>20</v>
      </c>
      <c r="E937">
        <v>77</v>
      </c>
      <c r="F937">
        <v>0.83</v>
      </c>
      <c r="P937" s="16">
        <v>934</v>
      </c>
    </row>
    <row r="938" spans="1:16">
      <c r="A938" s="2">
        <v>41030</v>
      </c>
      <c r="B938" t="s">
        <v>21</v>
      </c>
      <c r="C938">
        <v>36</v>
      </c>
      <c r="D938" s="5" t="s">
        <v>20</v>
      </c>
      <c r="E938">
        <v>130</v>
      </c>
      <c r="F938">
        <v>0.5</v>
      </c>
      <c r="G938">
        <v>5</v>
      </c>
      <c r="P938" s="16">
        <v>935</v>
      </c>
    </row>
    <row r="939" spans="1:16">
      <c r="A939" s="2">
        <v>41030</v>
      </c>
      <c r="B939" t="s">
        <v>21</v>
      </c>
      <c r="C939">
        <v>36</v>
      </c>
      <c r="D939" s="5" t="s">
        <v>20</v>
      </c>
      <c r="E939">
        <v>86</v>
      </c>
      <c r="F939">
        <v>0.74</v>
      </c>
      <c r="G939">
        <v>6</v>
      </c>
      <c r="P939" s="16">
        <v>936</v>
      </c>
    </row>
    <row r="940" spans="1:16">
      <c r="A940" s="2">
        <v>41030</v>
      </c>
      <c r="B940" t="s">
        <v>21</v>
      </c>
      <c r="C940">
        <v>36</v>
      </c>
      <c r="D940" s="5" t="s">
        <v>20</v>
      </c>
      <c r="E940">
        <v>115</v>
      </c>
      <c r="F940">
        <v>0.62</v>
      </c>
      <c r="P940" s="16">
        <v>937</v>
      </c>
    </row>
    <row r="941" spans="1:16">
      <c r="A941" s="2">
        <v>41030</v>
      </c>
      <c r="B941" t="s">
        <v>21</v>
      </c>
      <c r="C941">
        <v>36</v>
      </c>
      <c r="D941" s="5" t="s">
        <v>20</v>
      </c>
      <c r="E941">
        <v>144</v>
      </c>
      <c r="F941">
        <v>1.08</v>
      </c>
      <c r="P941" s="16">
        <v>938</v>
      </c>
    </row>
    <row r="942" spans="1:16">
      <c r="A942" s="2">
        <v>41030</v>
      </c>
      <c r="B942" t="s">
        <v>21</v>
      </c>
      <c r="C942">
        <v>36</v>
      </c>
      <c r="D942" s="5" t="s">
        <v>20</v>
      </c>
      <c r="E942">
        <v>164</v>
      </c>
      <c r="F942">
        <v>0.39</v>
      </c>
      <c r="G942">
        <v>6</v>
      </c>
      <c r="P942" s="16">
        <v>939</v>
      </c>
    </row>
    <row r="943" spans="1:16">
      <c r="A943" s="2">
        <v>41030</v>
      </c>
      <c r="B943" t="s">
        <v>21</v>
      </c>
      <c r="C943">
        <v>36</v>
      </c>
      <c r="D943" s="5" t="s">
        <v>20</v>
      </c>
      <c r="E943">
        <v>147</v>
      </c>
      <c r="F943">
        <v>0.44</v>
      </c>
      <c r="G943">
        <v>6</v>
      </c>
      <c r="P943" s="16">
        <v>940</v>
      </c>
    </row>
    <row r="944" spans="1:16">
      <c r="A944" s="2">
        <v>41030</v>
      </c>
      <c r="B944" t="s">
        <v>21</v>
      </c>
      <c r="C944">
        <v>36</v>
      </c>
      <c r="D944" s="5" t="s">
        <v>20</v>
      </c>
      <c r="E944">
        <v>160</v>
      </c>
      <c r="F944">
        <v>0.5</v>
      </c>
      <c r="G944">
        <v>8</v>
      </c>
      <c r="P944" s="16">
        <v>941</v>
      </c>
    </row>
    <row r="945" spans="1:16">
      <c r="A945" s="2">
        <v>41030</v>
      </c>
      <c r="B945" t="s">
        <v>21</v>
      </c>
      <c r="C945">
        <v>36</v>
      </c>
      <c r="D945" s="5" t="s">
        <v>20</v>
      </c>
      <c r="E945">
        <v>99</v>
      </c>
      <c r="F945">
        <v>0.51</v>
      </c>
      <c r="G945">
        <v>8</v>
      </c>
      <c r="P945" s="16">
        <v>942</v>
      </c>
    </row>
    <row r="946" spans="1:16">
      <c r="A946" s="2">
        <v>41030</v>
      </c>
      <c r="B946" t="s">
        <v>21</v>
      </c>
      <c r="C946">
        <v>36</v>
      </c>
      <c r="D946" s="5" t="s">
        <v>20</v>
      </c>
      <c r="E946">
        <v>127</v>
      </c>
      <c r="F946">
        <v>0.5</v>
      </c>
      <c r="P946" s="16">
        <v>943</v>
      </c>
    </row>
    <row r="947" spans="1:16">
      <c r="A947" s="2">
        <v>41030</v>
      </c>
      <c r="B947" t="s">
        <v>21</v>
      </c>
      <c r="C947">
        <v>36</v>
      </c>
      <c r="D947" s="5" t="s">
        <v>20</v>
      </c>
      <c r="E947">
        <v>154</v>
      </c>
      <c r="F947">
        <v>0.55000000000000004</v>
      </c>
      <c r="G947">
        <v>6</v>
      </c>
      <c r="P947" s="16">
        <v>944</v>
      </c>
    </row>
    <row r="948" spans="1:16">
      <c r="A948" s="2">
        <v>41030</v>
      </c>
      <c r="B948" t="s">
        <v>21</v>
      </c>
      <c r="C948">
        <v>36</v>
      </c>
      <c r="D948" s="5" t="s">
        <v>20</v>
      </c>
      <c r="E948">
        <v>148</v>
      </c>
      <c r="F948">
        <v>0.4</v>
      </c>
      <c r="G948">
        <v>5</v>
      </c>
      <c r="P948" s="16">
        <v>945</v>
      </c>
    </row>
    <row r="949" spans="1:16">
      <c r="A949" s="2">
        <v>41030</v>
      </c>
      <c r="B949" t="s">
        <v>21</v>
      </c>
      <c r="C949">
        <v>36</v>
      </c>
      <c r="D949" s="5" t="s">
        <v>20</v>
      </c>
      <c r="E949">
        <v>146</v>
      </c>
      <c r="F949">
        <v>0.55000000000000004</v>
      </c>
      <c r="P949" s="16">
        <v>946</v>
      </c>
    </row>
    <row r="950" spans="1:16">
      <c r="A950" s="2">
        <v>41030</v>
      </c>
      <c r="B950" t="s">
        <v>21</v>
      </c>
      <c r="C950">
        <v>36</v>
      </c>
      <c r="D950" s="5" t="s">
        <v>20</v>
      </c>
      <c r="E950">
        <v>143</v>
      </c>
      <c r="F950">
        <v>0.6</v>
      </c>
      <c r="P950" s="16">
        <v>947</v>
      </c>
    </row>
    <row r="951" spans="1:16">
      <c r="A951" s="2">
        <v>41030</v>
      </c>
      <c r="B951" t="s">
        <v>21</v>
      </c>
      <c r="C951">
        <v>36</v>
      </c>
      <c r="D951" s="5" t="s">
        <v>20</v>
      </c>
      <c r="E951">
        <v>100</v>
      </c>
      <c r="F951">
        <v>0.38</v>
      </c>
      <c r="P951" s="16">
        <v>948</v>
      </c>
    </row>
    <row r="952" spans="1:16">
      <c r="A952" s="2">
        <v>41030</v>
      </c>
      <c r="B952" t="s">
        <v>21</v>
      </c>
      <c r="C952">
        <v>36</v>
      </c>
      <c r="D952" s="5" t="s">
        <v>20</v>
      </c>
      <c r="E952">
        <v>127</v>
      </c>
      <c r="F952">
        <v>0.5</v>
      </c>
      <c r="P952" s="16">
        <v>949</v>
      </c>
    </row>
    <row r="953" spans="1:16">
      <c r="A953" s="2">
        <v>41030</v>
      </c>
      <c r="B953" t="s">
        <v>21</v>
      </c>
      <c r="C953">
        <v>36</v>
      </c>
      <c r="D953" s="5" t="s">
        <v>20</v>
      </c>
      <c r="E953">
        <v>103</v>
      </c>
      <c r="F953">
        <v>0.4</v>
      </c>
      <c r="G953">
        <v>10</v>
      </c>
      <c r="P953" s="16">
        <v>950</v>
      </c>
    </row>
    <row r="954" spans="1:16">
      <c r="A954" s="2">
        <v>41030</v>
      </c>
      <c r="B954" t="s">
        <v>21</v>
      </c>
      <c r="C954">
        <v>36</v>
      </c>
      <c r="D954" s="5" t="s">
        <v>20</v>
      </c>
      <c r="E954">
        <v>150</v>
      </c>
      <c r="F954">
        <v>0.5</v>
      </c>
      <c r="G954">
        <v>7</v>
      </c>
      <c r="P954" s="16">
        <v>951</v>
      </c>
    </row>
    <row r="955" spans="1:16">
      <c r="A955" s="2">
        <v>41030</v>
      </c>
      <c r="B955" t="s">
        <v>21</v>
      </c>
      <c r="C955">
        <v>36</v>
      </c>
      <c r="D955" s="5" t="s">
        <v>20</v>
      </c>
      <c r="E955">
        <v>146</v>
      </c>
      <c r="F955">
        <v>0.38</v>
      </c>
      <c r="G955">
        <v>6</v>
      </c>
      <c r="P955" s="16">
        <v>952</v>
      </c>
    </row>
    <row r="956" spans="1:16">
      <c r="A956" s="2">
        <v>41030</v>
      </c>
      <c r="B956" t="s">
        <v>21</v>
      </c>
      <c r="C956">
        <v>36</v>
      </c>
      <c r="D956" s="5" t="s">
        <v>20</v>
      </c>
      <c r="E956">
        <v>146</v>
      </c>
      <c r="F956">
        <v>0.51</v>
      </c>
      <c r="G956">
        <v>9</v>
      </c>
      <c r="P956" s="16">
        <v>953</v>
      </c>
    </row>
    <row r="957" spans="1:16">
      <c r="A957" s="2">
        <v>41030</v>
      </c>
      <c r="B957" t="s">
        <v>21</v>
      </c>
      <c r="C957">
        <v>36</v>
      </c>
      <c r="D957" s="5" t="s">
        <v>20</v>
      </c>
      <c r="E957">
        <v>96</v>
      </c>
      <c r="F957">
        <v>0.48</v>
      </c>
      <c r="G957">
        <v>10</v>
      </c>
      <c r="P957" s="16">
        <v>954</v>
      </c>
    </row>
    <row r="958" spans="1:16">
      <c r="A958" s="2">
        <v>41030</v>
      </c>
      <c r="B958" t="s">
        <v>21</v>
      </c>
      <c r="C958">
        <v>36</v>
      </c>
      <c r="D958" s="5" t="s">
        <v>20</v>
      </c>
      <c r="E958">
        <v>146</v>
      </c>
      <c r="F958">
        <v>0.61</v>
      </c>
      <c r="G958">
        <v>13</v>
      </c>
      <c r="P958" s="16">
        <v>955</v>
      </c>
    </row>
    <row r="959" spans="1:16">
      <c r="A959" s="2">
        <v>41030</v>
      </c>
      <c r="B959" t="s">
        <v>21</v>
      </c>
      <c r="C959">
        <v>36</v>
      </c>
      <c r="D959" s="5" t="s">
        <v>20</v>
      </c>
      <c r="E959">
        <v>166</v>
      </c>
      <c r="F959">
        <v>0.54</v>
      </c>
      <c r="P959" s="16">
        <v>956</v>
      </c>
    </row>
    <row r="960" spans="1:16">
      <c r="A960" s="2">
        <v>41030</v>
      </c>
      <c r="B960" t="s">
        <v>21</v>
      </c>
      <c r="C960">
        <v>36</v>
      </c>
      <c r="D960" s="5" t="s">
        <v>20</v>
      </c>
      <c r="E960">
        <v>147</v>
      </c>
      <c r="F960">
        <v>0.5</v>
      </c>
      <c r="G960">
        <v>11</v>
      </c>
      <c r="P960" s="16">
        <v>957</v>
      </c>
    </row>
    <row r="961" spans="1:16">
      <c r="A961" s="2">
        <v>41030</v>
      </c>
      <c r="B961" t="s">
        <v>21</v>
      </c>
      <c r="C961">
        <v>36</v>
      </c>
      <c r="D961" s="5" t="s">
        <v>20</v>
      </c>
      <c r="E961">
        <v>73</v>
      </c>
      <c r="F961">
        <v>0.66</v>
      </c>
      <c r="G961">
        <v>1</v>
      </c>
      <c r="P961" s="16">
        <v>958</v>
      </c>
    </row>
    <row r="962" spans="1:16">
      <c r="A962" s="2">
        <v>41030</v>
      </c>
      <c r="B962" t="s">
        <v>21</v>
      </c>
      <c r="C962">
        <v>36</v>
      </c>
      <c r="D962" s="5" t="s">
        <v>20</v>
      </c>
      <c r="E962">
        <v>155</v>
      </c>
      <c r="F962">
        <v>0.61</v>
      </c>
      <c r="G962">
        <v>6</v>
      </c>
      <c r="P962" s="16">
        <v>959</v>
      </c>
    </row>
    <row r="963" spans="1:16">
      <c r="A963" s="2">
        <v>41030</v>
      </c>
      <c r="B963" t="s">
        <v>21</v>
      </c>
      <c r="C963">
        <v>36</v>
      </c>
      <c r="D963" s="5" t="s">
        <v>20</v>
      </c>
      <c r="E963">
        <v>150</v>
      </c>
      <c r="F963">
        <v>0.46</v>
      </c>
      <c r="G963">
        <v>9</v>
      </c>
      <c r="P963" s="16">
        <v>960</v>
      </c>
    </row>
    <row r="964" spans="1:16">
      <c r="A964" s="2">
        <v>41030</v>
      </c>
      <c r="B964" t="s">
        <v>21</v>
      </c>
      <c r="C964">
        <v>36</v>
      </c>
      <c r="D964" s="5" t="s">
        <v>20</v>
      </c>
      <c r="E964">
        <v>153</v>
      </c>
      <c r="F964">
        <v>0.38</v>
      </c>
      <c r="G964">
        <v>17</v>
      </c>
      <c r="P964" s="16">
        <v>961</v>
      </c>
    </row>
    <row r="965" spans="1:16">
      <c r="A965" s="2">
        <v>41030</v>
      </c>
      <c r="B965" t="s">
        <v>21</v>
      </c>
      <c r="C965">
        <v>36</v>
      </c>
      <c r="D965" s="5" t="s">
        <v>20</v>
      </c>
      <c r="E965">
        <v>49</v>
      </c>
      <c r="F965">
        <v>0.35</v>
      </c>
      <c r="G965">
        <v>1</v>
      </c>
      <c r="P965" s="16">
        <v>962</v>
      </c>
    </row>
    <row r="966" spans="1:16">
      <c r="A966" s="2">
        <v>41030</v>
      </c>
      <c r="B966" t="s">
        <v>21</v>
      </c>
      <c r="C966">
        <v>36</v>
      </c>
      <c r="D966" s="5" t="s">
        <v>20</v>
      </c>
      <c r="E966">
        <v>78</v>
      </c>
      <c r="F966">
        <v>0.54</v>
      </c>
      <c r="G966">
        <v>8</v>
      </c>
      <c r="P966" s="16">
        <v>963</v>
      </c>
    </row>
    <row r="967" spans="1:16">
      <c r="A967" s="2">
        <v>41030</v>
      </c>
      <c r="B967" t="s">
        <v>21</v>
      </c>
      <c r="C967">
        <v>36</v>
      </c>
      <c r="D967" s="5" t="s">
        <v>20</v>
      </c>
      <c r="E967">
        <v>89</v>
      </c>
      <c r="F967">
        <v>0.91</v>
      </c>
      <c r="P967" s="16">
        <v>964</v>
      </c>
    </row>
    <row r="968" spans="1:16">
      <c r="A968" s="2">
        <v>41030</v>
      </c>
      <c r="B968" t="s">
        <v>21</v>
      </c>
      <c r="C968">
        <v>36</v>
      </c>
      <c r="D968" s="5" t="s">
        <v>20</v>
      </c>
      <c r="E968">
        <v>106</v>
      </c>
      <c r="F968">
        <v>0.35</v>
      </c>
      <c r="G968">
        <v>8</v>
      </c>
      <c r="P968" s="16">
        <v>965</v>
      </c>
    </row>
    <row r="969" spans="1:16">
      <c r="A969" s="2">
        <v>41030</v>
      </c>
      <c r="B969" t="s">
        <v>21</v>
      </c>
      <c r="C969">
        <v>36</v>
      </c>
      <c r="D969" s="5" t="s">
        <v>20</v>
      </c>
      <c r="E969">
        <v>141</v>
      </c>
      <c r="F969">
        <v>0.44</v>
      </c>
      <c r="G969">
        <v>8</v>
      </c>
      <c r="P969" s="16">
        <v>966</v>
      </c>
    </row>
    <row r="970" spans="1:16">
      <c r="A970" s="2">
        <v>41030</v>
      </c>
      <c r="B970" t="s">
        <v>21</v>
      </c>
      <c r="C970">
        <v>36</v>
      </c>
      <c r="D970" s="5" t="s">
        <v>20</v>
      </c>
      <c r="E970">
        <v>146</v>
      </c>
      <c r="F970">
        <v>0.32</v>
      </c>
      <c r="G970">
        <v>7</v>
      </c>
      <c r="P970" s="16">
        <v>967</v>
      </c>
    </row>
    <row r="971" spans="1:16">
      <c r="A971" s="2">
        <v>41030</v>
      </c>
      <c r="B971" t="s">
        <v>21</v>
      </c>
      <c r="C971">
        <v>36</v>
      </c>
      <c r="D971" s="5" t="s">
        <v>20</v>
      </c>
      <c r="E971">
        <v>102</v>
      </c>
      <c r="F971">
        <v>0.4</v>
      </c>
      <c r="G971">
        <v>10</v>
      </c>
      <c r="P971" s="16">
        <v>968</v>
      </c>
    </row>
    <row r="972" spans="1:16">
      <c r="A972" s="2">
        <v>41030</v>
      </c>
      <c r="B972" t="s">
        <v>21</v>
      </c>
      <c r="C972">
        <v>36</v>
      </c>
      <c r="D972" s="5" t="s">
        <v>20</v>
      </c>
      <c r="E972">
        <v>151</v>
      </c>
      <c r="F972">
        <v>0.36</v>
      </c>
      <c r="G972">
        <v>9</v>
      </c>
      <c r="P972" s="16">
        <v>969</v>
      </c>
    </row>
    <row r="973" spans="1:16">
      <c r="A973" s="2">
        <v>41030</v>
      </c>
      <c r="B973" t="s">
        <v>21</v>
      </c>
      <c r="C973">
        <v>36</v>
      </c>
      <c r="D973" s="5" t="s">
        <v>20</v>
      </c>
      <c r="E973">
        <v>148</v>
      </c>
      <c r="F973">
        <v>0.6</v>
      </c>
      <c r="G973">
        <v>13</v>
      </c>
      <c r="P973" s="16">
        <v>970</v>
      </c>
    </row>
    <row r="974" spans="1:16">
      <c r="A974" s="2">
        <v>41030</v>
      </c>
      <c r="B974" t="s">
        <v>21</v>
      </c>
      <c r="C974">
        <v>36</v>
      </c>
      <c r="D974" s="5" t="s">
        <v>20</v>
      </c>
      <c r="E974">
        <v>128</v>
      </c>
      <c r="F974">
        <v>0.4</v>
      </c>
      <c r="G974">
        <v>6</v>
      </c>
      <c r="P974" s="16">
        <v>971</v>
      </c>
    </row>
    <row r="975" spans="1:16">
      <c r="A975" s="2">
        <v>41030</v>
      </c>
      <c r="B975" t="s">
        <v>21</v>
      </c>
      <c r="C975">
        <v>36</v>
      </c>
      <c r="D975" s="5" t="s">
        <v>20</v>
      </c>
      <c r="E975">
        <v>80</v>
      </c>
      <c r="F975">
        <v>0.59</v>
      </c>
      <c r="G975">
        <v>10</v>
      </c>
      <c r="P975" s="16">
        <v>972</v>
      </c>
    </row>
    <row r="976" spans="1:16">
      <c r="A976" s="2">
        <v>41030</v>
      </c>
      <c r="B976" t="s">
        <v>21</v>
      </c>
      <c r="C976">
        <v>36</v>
      </c>
      <c r="D976" s="5" t="s">
        <v>20</v>
      </c>
      <c r="E976">
        <v>115</v>
      </c>
      <c r="F976">
        <v>0.52</v>
      </c>
      <c r="G976">
        <v>6</v>
      </c>
      <c r="P976" s="16">
        <v>973</v>
      </c>
    </row>
    <row r="977" spans="1:16">
      <c r="A977" s="2">
        <v>41030</v>
      </c>
      <c r="B977" t="s">
        <v>21</v>
      </c>
      <c r="C977">
        <v>36</v>
      </c>
      <c r="D977" s="5" t="s">
        <v>20</v>
      </c>
      <c r="E977">
        <v>58</v>
      </c>
      <c r="F977">
        <v>0.55000000000000004</v>
      </c>
      <c r="G977">
        <v>7</v>
      </c>
      <c r="P977" s="16">
        <v>974</v>
      </c>
    </row>
    <row r="978" spans="1:16">
      <c r="A978" s="2">
        <v>41030</v>
      </c>
      <c r="B978" t="s">
        <v>21</v>
      </c>
      <c r="C978">
        <v>36</v>
      </c>
      <c r="D978" s="5" t="s">
        <v>20</v>
      </c>
      <c r="E978">
        <v>90</v>
      </c>
      <c r="F978">
        <v>0.18</v>
      </c>
      <c r="G978">
        <v>7</v>
      </c>
      <c r="P978" s="16">
        <v>975</v>
      </c>
    </row>
    <row r="979" spans="1:16">
      <c r="A979" s="2">
        <v>41030</v>
      </c>
      <c r="B979" t="s">
        <v>21</v>
      </c>
      <c r="C979">
        <v>36</v>
      </c>
      <c r="D979" s="5" t="s">
        <v>20</v>
      </c>
      <c r="E979">
        <v>85</v>
      </c>
      <c r="F979">
        <v>0.53</v>
      </c>
      <c r="G979">
        <v>9</v>
      </c>
      <c r="P979" s="16">
        <v>976</v>
      </c>
    </row>
    <row r="980" spans="1:16">
      <c r="A980" s="2">
        <v>41030</v>
      </c>
      <c r="B980" t="s">
        <v>21</v>
      </c>
      <c r="C980">
        <v>36</v>
      </c>
      <c r="D980" s="5" t="s">
        <v>20</v>
      </c>
      <c r="E980">
        <v>149</v>
      </c>
      <c r="F980">
        <v>0.65</v>
      </c>
      <c r="G980">
        <v>11</v>
      </c>
      <c r="P980" s="16">
        <v>977</v>
      </c>
    </row>
    <row r="981" spans="1:16">
      <c r="A981" s="2">
        <v>41030</v>
      </c>
      <c r="B981" t="s">
        <v>21</v>
      </c>
      <c r="C981">
        <v>36</v>
      </c>
      <c r="D981" s="5" t="s">
        <v>20</v>
      </c>
      <c r="E981">
        <v>150</v>
      </c>
      <c r="F981">
        <v>0.42</v>
      </c>
      <c r="G981">
        <v>7</v>
      </c>
      <c r="P981" s="16">
        <v>978</v>
      </c>
    </row>
    <row r="982" spans="1:16">
      <c r="A982" s="2">
        <v>41030</v>
      </c>
      <c r="B982" t="s">
        <v>21</v>
      </c>
      <c r="C982">
        <v>36</v>
      </c>
      <c r="D982" s="5" t="s">
        <v>20</v>
      </c>
      <c r="E982">
        <v>65</v>
      </c>
      <c r="F982">
        <v>0.62</v>
      </c>
      <c r="G982">
        <v>1</v>
      </c>
      <c r="P982" s="16">
        <v>979</v>
      </c>
    </row>
    <row r="983" spans="1:16">
      <c r="A983" s="2">
        <v>41030</v>
      </c>
      <c r="B983" t="s">
        <v>21</v>
      </c>
      <c r="C983">
        <v>36</v>
      </c>
      <c r="D983" s="5" t="s">
        <v>20</v>
      </c>
      <c r="E983">
        <v>77</v>
      </c>
      <c r="F983">
        <v>0.25</v>
      </c>
      <c r="G983">
        <v>6</v>
      </c>
      <c r="P983" s="16">
        <v>980</v>
      </c>
    </row>
    <row r="984" spans="1:16">
      <c r="A984" s="2">
        <v>41030</v>
      </c>
      <c r="B984" t="s">
        <v>21</v>
      </c>
      <c r="C984">
        <v>36</v>
      </c>
      <c r="D984" s="5" t="s">
        <v>20</v>
      </c>
      <c r="E984">
        <v>95</v>
      </c>
      <c r="F984">
        <v>0.64</v>
      </c>
      <c r="G984">
        <v>8</v>
      </c>
      <c r="P984" s="16">
        <v>981</v>
      </c>
    </row>
    <row r="985" spans="1:16">
      <c r="A985" s="2">
        <v>41030</v>
      </c>
      <c r="B985" t="s">
        <v>21</v>
      </c>
      <c r="C985">
        <v>36</v>
      </c>
      <c r="D985" s="5" t="s">
        <v>20</v>
      </c>
      <c r="E985">
        <v>130</v>
      </c>
      <c r="F985">
        <v>0.38</v>
      </c>
      <c r="P985" s="16">
        <v>982</v>
      </c>
    </row>
    <row r="986" spans="1:16">
      <c r="A986" s="2">
        <v>41030</v>
      </c>
      <c r="B986" t="s">
        <v>21</v>
      </c>
      <c r="C986">
        <v>36</v>
      </c>
      <c r="D986" s="5" t="s">
        <v>20</v>
      </c>
      <c r="E986">
        <v>136</v>
      </c>
      <c r="F986">
        <v>0.35</v>
      </c>
      <c r="P986" s="16">
        <v>983</v>
      </c>
    </row>
    <row r="987" spans="1:16">
      <c r="A987" s="2">
        <v>41030</v>
      </c>
      <c r="B987" t="s">
        <v>21</v>
      </c>
      <c r="C987">
        <v>36</v>
      </c>
      <c r="D987" s="5" t="s">
        <v>20</v>
      </c>
      <c r="E987">
        <v>60</v>
      </c>
      <c r="F987">
        <v>0.5</v>
      </c>
      <c r="P987" s="16">
        <v>984</v>
      </c>
    </row>
    <row r="988" spans="1:16">
      <c r="A988" s="2">
        <v>41030</v>
      </c>
      <c r="B988" t="s">
        <v>21</v>
      </c>
      <c r="C988">
        <v>36</v>
      </c>
      <c r="D988" s="5" t="s">
        <v>20</v>
      </c>
      <c r="E988">
        <v>106</v>
      </c>
      <c r="F988">
        <v>0.65</v>
      </c>
      <c r="G988">
        <v>14</v>
      </c>
      <c r="P988" s="16">
        <v>985</v>
      </c>
    </row>
    <row r="989" spans="1:16">
      <c r="A989" s="2">
        <v>41030</v>
      </c>
      <c r="B989" t="s">
        <v>21</v>
      </c>
      <c r="C989">
        <v>36</v>
      </c>
      <c r="D989" s="5" t="s">
        <v>20</v>
      </c>
      <c r="E989">
        <v>60</v>
      </c>
      <c r="F989">
        <v>0.59</v>
      </c>
      <c r="G989">
        <v>2</v>
      </c>
      <c r="P989" s="16">
        <v>986</v>
      </c>
    </row>
    <row r="990" spans="1:16">
      <c r="A990" s="2">
        <v>41030</v>
      </c>
      <c r="B990" t="s">
        <v>21</v>
      </c>
      <c r="C990">
        <v>36</v>
      </c>
      <c r="D990" s="5" t="s">
        <v>20</v>
      </c>
      <c r="E990">
        <v>54</v>
      </c>
      <c r="F990">
        <v>0.44</v>
      </c>
      <c r="P990" s="16">
        <v>987</v>
      </c>
    </row>
    <row r="991" spans="1:16">
      <c r="A991" s="2">
        <v>41030</v>
      </c>
      <c r="B991" t="s">
        <v>21</v>
      </c>
      <c r="C991">
        <v>36</v>
      </c>
      <c r="D991" s="5" t="s">
        <v>20</v>
      </c>
      <c r="E991">
        <v>139</v>
      </c>
      <c r="F991">
        <v>0.55000000000000004</v>
      </c>
      <c r="G991">
        <v>1</v>
      </c>
      <c r="P991" s="16">
        <v>988</v>
      </c>
    </row>
    <row r="992" spans="1:16">
      <c r="A992" s="2">
        <v>41030</v>
      </c>
      <c r="B992" t="s">
        <v>21</v>
      </c>
      <c r="C992">
        <v>36</v>
      </c>
      <c r="D992" s="5" t="s">
        <v>20</v>
      </c>
      <c r="E992">
        <v>156</v>
      </c>
      <c r="F992">
        <v>0.55000000000000004</v>
      </c>
      <c r="G992">
        <v>6</v>
      </c>
      <c r="P992" s="16">
        <v>989</v>
      </c>
    </row>
    <row r="993" spans="1:16">
      <c r="A993" s="2">
        <v>41030</v>
      </c>
      <c r="B993" t="s">
        <v>21</v>
      </c>
      <c r="C993">
        <v>36</v>
      </c>
      <c r="D993" s="5" t="s">
        <v>20</v>
      </c>
      <c r="E993">
        <v>54</v>
      </c>
      <c r="F993">
        <v>0.49</v>
      </c>
      <c r="P993" s="16">
        <v>990</v>
      </c>
    </row>
    <row r="994" spans="1:16">
      <c r="A994" s="2">
        <v>41030</v>
      </c>
      <c r="B994" t="s">
        <v>21</v>
      </c>
      <c r="C994">
        <v>36</v>
      </c>
      <c r="D994" s="5" t="s">
        <v>20</v>
      </c>
      <c r="E994">
        <v>65</v>
      </c>
      <c r="F994">
        <v>0.54</v>
      </c>
      <c r="P994" s="16">
        <v>991</v>
      </c>
    </row>
    <row r="995" spans="1:16">
      <c r="A995" s="2">
        <v>41030</v>
      </c>
      <c r="B995" t="s">
        <v>21</v>
      </c>
      <c r="C995">
        <v>36</v>
      </c>
      <c r="D995" s="5" t="s">
        <v>20</v>
      </c>
      <c r="E995">
        <v>104</v>
      </c>
      <c r="F995">
        <v>0.5</v>
      </c>
      <c r="G995">
        <v>11</v>
      </c>
      <c r="P995" s="16">
        <v>992</v>
      </c>
    </row>
    <row r="996" spans="1:16">
      <c r="A996" s="2">
        <v>41030</v>
      </c>
      <c r="B996" t="s">
        <v>21</v>
      </c>
      <c r="C996">
        <v>36</v>
      </c>
      <c r="D996" s="5" t="s">
        <v>20</v>
      </c>
      <c r="E996">
        <v>53</v>
      </c>
      <c r="F996">
        <v>0.53</v>
      </c>
      <c r="P996" s="16">
        <v>993</v>
      </c>
    </row>
    <row r="997" spans="1:16">
      <c r="A997" s="2">
        <v>41030</v>
      </c>
      <c r="B997" t="s">
        <v>21</v>
      </c>
      <c r="C997">
        <v>36</v>
      </c>
      <c r="D997" s="5" t="s">
        <v>20</v>
      </c>
      <c r="E997">
        <v>148</v>
      </c>
      <c r="F997">
        <v>0.86</v>
      </c>
      <c r="P997" s="16">
        <v>994</v>
      </c>
    </row>
    <row r="998" spans="1:16">
      <c r="A998" s="2">
        <v>41030</v>
      </c>
      <c r="B998" t="s">
        <v>21</v>
      </c>
      <c r="C998">
        <v>36</v>
      </c>
      <c r="D998" s="5" t="s">
        <v>20</v>
      </c>
      <c r="E998">
        <v>143</v>
      </c>
      <c r="F998">
        <v>0.42</v>
      </c>
      <c r="G998">
        <v>5</v>
      </c>
      <c r="P998" s="16">
        <v>995</v>
      </c>
    </row>
    <row r="999" spans="1:16">
      <c r="A999" s="2">
        <v>41030</v>
      </c>
      <c r="B999" t="s">
        <v>21</v>
      </c>
      <c r="C999">
        <v>36</v>
      </c>
      <c r="D999" s="5" t="s">
        <v>20</v>
      </c>
      <c r="E999">
        <v>145</v>
      </c>
      <c r="F999">
        <v>0.4</v>
      </c>
      <c r="G999">
        <v>9</v>
      </c>
      <c r="P999" s="16">
        <v>996</v>
      </c>
    </row>
    <row r="1000" spans="1:16">
      <c r="A1000" s="2">
        <v>41030</v>
      </c>
      <c r="B1000" t="s">
        <v>21</v>
      </c>
      <c r="C1000">
        <v>36</v>
      </c>
      <c r="D1000" s="5" t="s">
        <v>20</v>
      </c>
      <c r="E1000">
        <v>138</v>
      </c>
      <c r="F1000">
        <v>0.66</v>
      </c>
      <c r="G1000">
        <v>9</v>
      </c>
      <c r="P1000" s="16">
        <v>997</v>
      </c>
    </row>
    <row r="1001" spans="1:16">
      <c r="A1001" s="2">
        <v>41030</v>
      </c>
      <c r="B1001" t="s">
        <v>21</v>
      </c>
      <c r="C1001">
        <v>36</v>
      </c>
      <c r="D1001" s="5" t="s">
        <v>20</v>
      </c>
      <c r="E1001">
        <v>138</v>
      </c>
      <c r="F1001">
        <v>0.64</v>
      </c>
      <c r="G1001">
        <v>8</v>
      </c>
      <c r="P1001" s="16">
        <v>998</v>
      </c>
    </row>
    <row r="1002" spans="1:16">
      <c r="A1002" s="2">
        <v>41030</v>
      </c>
      <c r="B1002" t="s">
        <v>21</v>
      </c>
      <c r="C1002">
        <v>36</v>
      </c>
      <c r="D1002" s="5" t="s">
        <v>20</v>
      </c>
      <c r="E1002">
        <v>128</v>
      </c>
      <c r="F1002">
        <v>0.39</v>
      </c>
      <c r="P1002" s="16">
        <v>999</v>
      </c>
    </row>
    <row r="1003" spans="1:16">
      <c r="A1003" s="2">
        <v>41030</v>
      </c>
      <c r="B1003" t="s">
        <v>21</v>
      </c>
      <c r="C1003">
        <v>36</v>
      </c>
      <c r="D1003" s="5" t="s">
        <v>20</v>
      </c>
      <c r="E1003">
        <v>85</v>
      </c>
      <c r="F1003">
        <v>0.54</v>
      </c>
      <c r="P1003" s="16">
        <v>1000</v>
      </c>
    </row>
    <row r="1004" spans="1:16">
      <c r="A1004" s="2">
        <v>41030</v>
      </c>
      <c r="B1004" t="s">
        <v>21</v>
      </c>
      <c r="C1004">
        <v>36</v>
      </c>
      <c r="D1004" s="5" t="s">
        <v>20</v>
      </c>
      <c r="E1004">
        <v>42</v>
      </c>
      <c r="F1004">
        <v>0.49</v>
      </c>
      <c r="P1004" s="16">
        <v>1001</v>
      </c>
    </row>
    <row r="1005" spans="1:16">
      <c r="A1005" s="2">
        <v>41030</v>
      </c>
      <c r="B1005" t="s">
        <v>21</v>
      </c>
      <c r="C1005">
        <v>36</v>
      </c>
      <c r="D1005" s="5" t="s">
        <v>20</v>
      </c>
      <c r="E1005">
        <v>123</v>
      </c>
      <c r="F1005">
        <v>0.62</v>
      </c>
      <c r="G1005">
        <v>14</v>
      </c>
      <c r="P1005" s="16">
        <v>1002</v>
      </c>
    </row>
    <row r="1006" spans="1:16">
      <c r="A1006" s="2">
        <v>41030</v>
      </c>
      <c r="B1006" t="s">
        <v>21</v>
      </c>
      <c r="C1006">
        <v>36</v>
      </c>
      <c r="D1006" s="5" t="s">
        <v>20</v>
      </c>
      <c r="E1006">
        <v>67</v>
      </c>
      <c r="F1006">
        <v>0.52</v>
      </c>
      <c r="P1006" s="16">
        <v>1003</v>
      </c>
    </row>
    <row r="1007" spans="1:16">
      <c r="A1007" s="2">
        <v>41030</v>
      </c>
      <c r="B1007" t="s">
        <v>21</v>
      </c>
      <c r="C1007">
        <v>36</v>
      </c>
      <c r="D1007" s="5" t="s">
        <v>20</v>
      </c>
      <c r="E1007">
        <v>35</v>
      </c>
      <c r="F1007">
        <v>0.44</v>
      </c>
      <c r="P1007" s="16">
        <v>1004</v>
      </c>
    </row>
    <row r="1008" spans="1:16">
      <c r="A1008" s="2">
        <v>41030</v>
      </c>
      <c r="B1008" t="s">
        <v>21</v>
      </c>
      <c r="C1008">
        <v>36</v>
      </c>
      <c r="D1008" s="5" t="s">
        <v>20</v>
      </c>
      <c r="E1008">
        <v>137</v>
      </c>
      <c r="F1008">
        <v>0.5</v>
      </c>
      <c r="G1008">
        <v>10</v>
      </c>
      <c r="P1008" s="16">
        <v>1005</v>
      </c>
    </row>
    <row r="1009" spans="1:16">
      <c r="A1009" s="2">
        <v>41030</v>
      </c>
      <c r="B1009" t="s">
        <v>21</v>
      </c>
      <c r="C1009">
        <v>36</v>
      </c>
      <c r="D1009" s="5" t="s">
        <v>20</v>
      </c>
      <c r="E1009">
        <v>113</v>
      </c>
      <c r="F1009">
        <v>0.61</v>
      </c>
      <c r="P1009" s="16">
        <v>1006</v>
      </c>
    </row>
    <row r="1010" spans="1:16">
      <c r="A1010" s="2">
        <v>41030</v>
      </c>
      <c r="B1010" t="s">
        <v>21</v>
      </c>
      <c r="C1010">
        <v>36</v>
      </c>
      <c r="D1010" s="5" t="s">
        <v>20</v>
      </c>
      <c r="E1010">
        <v>86</v>
      </c>
      <c r="F1010">
        <v>0.44</v>
      </c>
      <c r="P1010" s="16">
        <v>1007</v>
      </c>
    </row>
    <row r="1011" spans="1:16">
      <c r="A1011" s="2">
        <v>41030</v>
      </c>
      <c r="B1011" t="s">
        <v>21</v>
      </c>
      <c r="C1011">
        <v>36</v>
      </c>
      <c r="D1011" s="5" t="s">
        <v>20</v>
      </c>
      <c r="E1011">
        <v>69</v>
      </c>
      <c r="F1011">
        <v>0.35</v>
      </c>
      <c r="P1011" s="16">
        <v>1008</v>
      </c>
    </row>
    <row r="1012" spans="1:16">
      <c r="A1012" s="2">
        <v>41030</v>
      </c>
      <c r="B1012" t="s">
        <v>21</v>
      </c>
      <c r="C1012">
        <v>36</v>
      </c>
      <c r="D1012" s="5" t="s">
        <v>20</v>
      </c>
      <c r="E1012">
        <v>75</v>
      </c>
      <c r="F1012">
        <v>0.53</v>
      </c>
      <c r="P1012" s="16">
        <v>1009</v>
      </c>
    </row>
    <row r="1013" spans="1:16">
      <c r="A1013" s="2">
        <v>41030</v>
      </c>
      <c r="B1013" t="s">
        <v>21</v>
      </c>
      <c r="C1013">
        <v>36</v>
      </c>
      <c r="D1013" s="5" t="s">
        <v>20</v>
      </c>
      <c r="E1013">
        <v>120</v>
      </c>
      <c r="F1013">
        <v>0.51</v>
      </c>
      <c r="G1013">
        <v>10</v>
      </c>
      <c r="P1013" s="16">
        <v>1010</v>
      </c>
    </row>
    <row r="1014" spans="1:16">
      <c r="A1014" s="2">
        <v>41030</v>
      </c>
      <c r="B1014" t="s">
        <v>21</v>
      </c>
      <c r="C1014">
        <v>36</v>
      </c>
      <c r="D1014" s="5" t="s">
        <v>20</v>
      </c>
      <c r="E1014">
        <v>52</v>
      </c>
      <c r="F1014">
        <v>0.39</v>
      </c>
      <c r="P1014" s="16">
        <v>1011</v>
      </c>
    </row>
    <row r="1015" spans="1:16">
      <c r="A1015" s="2">
        <v>41030</v>
      </c>
      <c r="B1015" t="s">
        <v>21</v>
      </c>
      <c r="C1015">
        <v>36</v>
      </c>
      <c r="D1015" s="5" t="s">
        <v>20</v>
      </c>
      <c r="E1015">
        <v>46</v>
      </c>
      <c r="F1015">
        <v>0.44</v>
      </c>
      <c r="P1015" s="16">
        <v>1012</v>
      </c>
    </row>
    <row r="1016" spans="1:16">
      <c r="A1016" s="2">
        <v>41030</v>
      </c>
      <c r="B1016" t="s">
        <v>21</v>
      </c>
      <c r="C1016">
        <v>36</v>
      </c>
      <c r="D1016" s="5" t="s">
        <v>20</v>
      </c>
      <c r="E1016">
        <v>132</v>
      </c>
      <c r="F1016">
        <v>0.48</v>
      </c>
      <c r="P1016" s="16">
        <v>1013</v>
      </c>
    </row>
    <row r="1017" spans="1:16">
      <c r="A1017" s="2">
        <v>41030</v>
      </c>
      <c r="B1017" t="s">
        <v>21</v>
      </c>
      <c r="C1017">
        <v>36</v>
      </c>
      <c r="D1017" s="5" t="s">
        <v>20</v>
      </c>
      <c r="E1017">
        <v>130</v>
      </c>
      <c r="F1017">
        <v>0.36</v>
      </c>
      <c r="G1017">
        <v>6</v>
      </c>
      <c r="P1017" s="16">
        <v>1014</v>
      </c>
    </row>
    <row r="1018" spans="1:16">
      <c r="A1018" s="2">
        <v>41030</v>
      </c>
      <c r="B1018" t="s">
        <v>21</v>
      </c>
      <c r="C1018">
        <v>36</v>
      </c>
      <c r="D1018" s="5" t="s">
        <v>20</v>
      </c>
      <c r="E1018">
        <v>175</v>
      </c>
      <c r="F1018">
        <v>0.5</v>
      </c>
      <c r="G1018">
        <v>11</v>
      </c>
      <c r="P1018" s="16">
        <v>1015</v>
      </c>
    </row>
    <row r="1019" spans="1:16">
      <c r="A1019" s="2">
        <v>41030</v>
      </c>
      <c r="B1019" t="s">
        <v>21</v>
      </c>
      <c r="C1019">
        <v>36</v>
      </c>
      <c r="D1019" s="5" t="s">
        <v>20</v>
      </c>
      <c r="E1019">
        <v>160</v>
      </c>
      <c r="F1019">
        <v>0.52</v>
      </c>
      <c r="G1019">
        <v>6</v>
      </c>
      <c r="P1019" s="16">
        <v>1016</v>
      </c>
    </row>
    <row r="1020" spans="1:16">
      <c r="A1020" s="2">
        <v>41030</v>
      </c>
      <c r="B1020" t="s">
        <v>21</v>
      </c>
      <c r="C1020">
        <v>36</v>
      </c>
      <c r="D1020" s="5" t="s">
        <v>20</v>
      </c>
      <c r="E1020">
        <v>121</v>
      </c>
      <c r="F1020">
        <v>0.42</v>
      </c>
      <c r="G1020">
        <v>8</v>
      </c>
      <c r="P1020" s="16">
        <v>1017</v>
      </c>
    </row>
    <row r="1021" spans="1:16">
      <c r="A1021" s="2">
        <v>41030</v>
      </c>
      <c r="B1021" t="s">
        <v>21</v>
      </c>
      <c r="C1021">
        <v>36</v>
      </c>
      <c r="D1021" s="5" t="s">
        <v>20</v>
      </c>
      <c r="E1021">
        <v>86</v>
      </c>
      <c r="F1021">
        <v>0.48</v>
      </c>
      <c r="P1021" s="16">
        <v>1018</v>
      </c>
    </row>
    <row r="1022" spans="1:16">
      <c r="A1022" s="2">
        <v>41030</v>
      </c>
      <c r="B1022" t="s">
        <v>21</v>
      </c>
      <c r="C1022">
        <v>36</v>
      </c>
      <c r="D1022" s="5" t="s">
        <v>20</v>
      </c>
      <c r="E1022">
        <v>132</v>
      </c>
      <c r="F1022">
        <v>0.35</v>
      </c>
      <c r="G1022">
        <v>3</v>
      </c>
      <c r="P1022" s="16">
        <v>1019</v>
      </c>
    </row>
    <row r="1023" spans="1:16">
      <c r="A1023" s="2">
        <v>41030</v>
      </c>
      <c r="B1023" t="s">
        <v>21</v>
      </c>
      <c r="C1023">
        <v>36</v>
      </c>
      <c r="D1023" s="5" t="s">
        <v>20</v>
      </c>
      <c r="E1023">
        <v>149</v>
      </c>
      <c r="F1023">
        <v>0.51</v>
      </c>
      <c r="G1023">
        <v>7</v>
      </c>
      <c r="P1023" s="16">
        <v>1020</v>
      </c>
    </row>
    <row r="1024" spans="1:16">
      <c r="A1024" s="2">
        <v>41030</v>
      </c>
      <c r="B1024" t="s">
        <v>21</v>
      </c>
      <c r="C1024">
        <v>36</v>
      </c>
      <c r="D1024" s="5" t="s">
        <v>20</v>
      </c>
      <c r="E1024">
        <v>147</v>
      </c>
      <c r="F1024">
        <v>0.54</v>
      </c>
      <c r="G1024">
        <v>8</v>
      </c>
      <c r="P1024" s="16">
        <v>1021</v>
      </c>
    </row>
    <row r="1025" spans="1:16">
      <c r="A1025" s="2">
        <v>41030</v>
      </c>
      <c r="B1025" t="s">
        <v>21</v>
      </c>
      <c r="C1025">
        <v>36</v>
      </c>
      <c r="D1025" s="5" t="s">
        <v>20</v>
      </c>
      <c r="E1025">
        <v>67</v>
      </c>
      <c r="F1025">
        <v>0.34</v>
      </c>
      <c r="G1025">
        <v>3</v>
      </c>
      <c r="P1025" s="16">
        <v>1022</v>
      </c>
    </row>
    <row r="1026" spans="1:16">
      <c r="A1026" s="2">
        <v>41030</v>
      </c>
      <c r="B1026" t="s">
        <v>21</v>
      </c>
      <c r="C1026">
        <v>36</v>
      </c>
      <c r="D1026" s="5" t="s">
        <v>20</v>
      </c>
      <c r="E1026">
        <v>126</v>
      </c>
      <c r="F1026">
        <v>0.36</v>
      </c>
      <c r="P1026" s="16">
        <v>1023</v>
      </c>
    </row>
    <row r="1027" spans="1:16">
      <c r="A1027" s="2">
        <v>41030</v>
      </c>
      <c r="B1027" t="s">
        <v>21</v>
      </c>
      <c r="C1027">
        <v>36</v>
      </c>
      <c r="D1027" s="5" t="s">
        <v>20</v>
      </c>
      <c r="E1027">
        <v>149</v>
      </c>
      <c r="F1027">
        <v>0.45</v>
      </c>
      <c r="G1027">
        <v>8</v>
      </c>
      <c r="P1027" s="16">
        <v>1024</v>
      </c>
    </row>
    <row r="1028" spans="1:16">
      <c r="A1028" s="2">
        <v>41030</v>
      </c>
      <c r="B1028" t="s">
        <v>21</v>
      </c>
      <c r="C1028">
        <v>36</v>
      </c>
      <c r="D1028" s="5" t="s">
        <v>20</v>
      </c>
      <c r="E1028">
        <v>127</v>
      </c>
      <c r="F1028">
        <v>0.39</v>
      </c>
      <c r="G1028">
        <v>11</v>
      </c>
      <c r="P1028" s="16">
        <v>1025</v>
      </c>
    </row>
    <row r="1029" spans="1:16">
      <c r="A1029" s="2">
        <v>41030</v>
      </c>
      <c r="B1029" t="s">
        <v>21</v>
      </c>
      <c r="C1029">
        <v>36</v>
      </c>
      <c r="D1029" s="5" t="s">
        <v>20</v>
      </c>
      <c r="E1029">
        <v>130</v>
      </c>
      <c r="F1029">
        <v>0.35</v>
      </c>
      <c r="G1029">
        <v>3</v>
      </c>
      <c r="P1029" s="16">
        <v>1026</v>
      </c>
    </row>
    <row r="1030" spans="1:16">
      <c r="A1030" s="2">
        <v>41030</v>
      </c>
      <c r="B1030" t="s">
        <v>21</v>
      </c>
      <c r="C1030">
        <v>36</v>
      </c>
      <c r="D1030" s="5" t="s">
        <v>20</v>
      </c>
      <c r="E1030">
        <v>148</v>
      </c>
      <c r="F1030">
        <v>0.4</v>
      </c>
      <c r="P1030" s="16">
        <v>1027</v>
      </c>
    </row>
    <row r="1031" spans="1:16">
      <c r="A1031" s="2">
        <v>41030</v>
      </c>
      <c r="B1031" t="s">
        <v>21</v>
      </c>
      <c r="C1031">
        <v>36</v>
      </c>
      <c r="D1031" s="5" t="s">
        <v>20</v>
      </c>
      <c r="E1031">
        <v>126</v>
      </c>
      <c r="F1031">
        <v>0.84</v>
      </c>
      <c r="P1031" s="16">
        <v>1028</v>
      </c>
    </row>
    <row r="1032" spans="1:16">
      <c r="A1032" s="2">
        <v>41030</v>
      </c>
      <c r="B1032" t="s">
        <v>21</v>
      </c>
      <c r="C1032">
        <v>36</v>
      </c>
      <c r="D1032" s="5" t="s">
        <v>20</v>
      </c>
      <c r="E1032">
        <v>114</v>
      </c>
      <c r="F1032">
        <v>0.4</v>
      </c>
      <c r="G1032">
        <v>7</v>
      </c>
      <c r="P1032" s="16">
        <v>1029</v>
      </c>
    </row>
    <row r="1033" spans="1:16">
      <c r="A1033" s="2">
        <v>41030</v>
      </c>
      <c r="B1033" t="s">
        <v>21</v>
      </c>
      <c r="C1033">
        <v>36</v>
      </c>
      <c r="D1033" s="5" t="s">
        <v>20</v>
      </c>
      <c r="E1033">
        <v>74</v>
      </c>
      <c r="F1033">
        <v>0.24</v>
      </c>
      <c r="G1033">
        <v>7</v>
      </c>
      <c r="P1033" s="16">
        <v>1030</v>
      </c>
    </row>
    <row r="1034" spans="1:16">
      <c r="A1034" s="2">
        <v>41030</v>
      </c>
      <c r="B1034" t="s">
        <v>21</v>
      </c>
      <c r="C1034">
        <v>36</v>
      </c>
      <c r="D1034" s="5" t="s">
        <v>20</v>
      </c>
      <c r="E1034">
        <v>60</v>
      </c>
      <c r="F1034">
        <v>0.4</v>
      </c>
      <c r="P1034" s="16">
        <v>1031</v>
      </c>
    </row>
    <row r="1035" spans="1:16">
      <c r="A1035" s="2">
        <v>41030</v>
      </c>
      <c r="B1035" t="s">
        <v>21</v>
      </c>
      <c r="C1035">
        <v>36</v>
      </c>
      <c r="D1035" s="5" t="s">
        <v>20</v>
      </c>
      <c r="E1035">
        <v>65</v>
      </c>
      <c r="F1035">
        <v>0.5</v>
      </c>
      <c r="P1035" s="16">
        <v>1032</v>
      </c>
    </row>
    <row r="1036" spans="1:16">
      <c r="A1036" s="2">
        <v>41030</v>
      </c>
      <c r="B1036" t="s">
        <v>21</v>
      </c>
      <c r="C1036">
        <v>36</v>
      </c>
      <c r="D1036" s="5" t="s">
        <v>20</v>
      </c>
      <c r="E1036">
        <v>150</v>
      </c>
      <c r="F1036">
        <v>0.5</v>
      </c>
      <c r="P1036" s="16">
        <v>1033</v>
      </c>
    </row>
    <row r="1037" spans="1:16">
      <c r="A1037" s="2">
        <v>41030</v>
      </c>
      <c r="B1037" t="s">
        <v>21</v>
      </c>
      <c r="C1037">
        <v>36</v>
      </c>
      <c r="D1037" s="5" t="s">
        <v>20</v>
      </c>
      <c r="E1037">
        <v>147</v>
      </c>
      <c r="F1037">
        <v>0.6</v>
      </c>
      <c r="P1037" s="16">
        <v>1034</v>
      </c>
    </row>
    <row r="1038" spans="1:16">
      <c r="A1038" s="2">
        <v>41030</v>
      </c>
      <c r="B1038" t="s">
        <v>21</v>
      </c>
      <c r="C1038">
        <v>36</v>
      </c>
      <c r="D1038" s="5" t="s">
        <v>20</v>
      </c>
      <c r="E1038">
        <v>112</v>
      </c>
      <c r="F1038">
        <v>0.45</v>
      </c>
      <c r="G1038">
        <v>6</v>
      </c>
      <c r="P1038" s="16">
        <v>1035</v>
      </c>
    </row>
    <row r="1039" spans="1:16">
      <c r="A1039" s="2">
        <v>41030</v>
      </c>
      <c r="B1039" t="s">
        <v>21</v>
      </c>
      <c r="C1039">
        <v>36</v>
      </c>
      <c r="D1039" s="5" t="s">
        <v>20</v>
      </c>
      <c r="E1039">
        <v>151</v>
      </c>
      <c r="F1039">
        <v>0.39</v>
      </c>
      <c r="G1039">
        <v>10</v>
      </c>
      <c r="P1039" s="16">
        <v>1036</v>
      </c>
    </row>
    <row r="1040" spans="1:16">
      <c r="A1040" s="2">
        <v>41030</v>
      </c>
      <c r="B1040" t="s">
        <v>21</v>
      </c>
      <c r="C1040">
        <v>36</v>
      </c>
      <c r="D1040" s="5" t="s">
        <v>20</v>
      </c>
      <c r="E1040">
        <v>53</v>
      </c>
      <c r="F1040">
        <v>0.44</v>
      </c>
      <c r="P1040" s="16">
        <v>1037</v>
      </c>
    </row>
    <row r="1041" spans="1:16">
      <c r="A1041" s="2">
        <v>41030</v>
      </c>
      <c r="B1041" t="s">
        <v>21</v>
      </c>
      <c r="C1041">
        <v>36</v>
      </c>
      <c r="D1041" s="5" t="s">
        <v>20</v>
      </c>
      <c r="E1041">
        <v>33</v>
      </c>
      <c r="F1041">
        <v>0.38</v>
      </c>
      <c r="P1041" s="16">
        <v>1038</v>
      </c>
    </row>
    <row r="1042" spans="1:16">
      <c r="A1042" s="2">
        <v>41030</v>
      </c>
      <c r="B1042" t="s">
        <v>21</v>
      </c>
      <c r="C1042">
        <v>36</v>
      </c>
      <c r="D1042" s="5" t="s">
        <v>19</v>
      </c>
      <c r="F1042">
        <v>1.7</v>
      </c>
      <c r="J1042">
        <f>105+137+182+190+205</f>
        <v>819</v>
      </c>
      <c r="K1042">
        <v>5</v>
      </c>
      <c r="L1042">
        <v>205</v>
      </c>
      <c r="P1042" s="16">
        <v>1039</v>
      </c>
    </row>
    <row r="1043" spans="1:16">
      <c r="A1043" s="2">
        <v>41030</v>
      </c>
      <c r="B1043" s="3" t="s">
        <v>21</v>
      </c>
      <c r="C1043">
        <v>39</v>
      </c>
      <c r="D1043" s="5" t="s">
        <v>19</v>
      </c>
      <c r="F1043">
        <v>1.8</v>
      </c>
      <c r="J1043">
        <f>79+120+133+156+167</f>
        <v>655</v>
      </c>
      <c r="K1043">
        <v>5</v>
      </c>
      <c r="L1043">
        <v>167</v>
      </c>
      <c r="P1043" s="16">
        <v>1040</v>
      </c>
    </row>
    <row r="1044" spans="1:16">
      <c r="A1044" s="2">
        <v>41030</v>
      </c>
      <c r="B1044" s="3" t="s">
        <v>21</v>
      </c>
      <c r="C1044">
        <v>39</v>
      </c>
      <c r="D1044" s="5" t="s">
        <v>19</v>
      </c>
      <c r="F1044">
        <v>1.7</v>
      </c>
      <c r="J1044">
        <f>86+118+148+172+175</f>
        <v>699</v>
      </c>
      <c r="K1044">
        <v>5</v>
      </c>
      <c r="L1044">
        <v>148</v>
      </c>
      <c r="P1044" s="16">
        <v>1041</v>
      </c>
    </row>
    <row r="1045" spans="1:16">
      <c r="A1045" s="2">
        <v>41030</v>
      </c>
      <c r="B1045" s="3" t="s">
        <v>21</v>
      </c>
      <c r="C1045">
        <v>39</v>
      </c>
      <c r="D1045" s="5" t="s">
        <v>19</v>
      </c>
      <c r="F1045">
        <v>2</v>
      </c>
      <c r="J1045">
        <f>175+117+138+151+190</f>
        <v>771</v>
      </c>
      <c r="K1045">
        <v>5</v>
      </c>
      <c r="L1045">
        <v>190</v>
      </c>
      <c r="P1045" s="16">
        <v>1042</v>
      </c>
    </row>
    <row r="1046" spans="1:16">
      <c r="A1046" s="2">
        <v>41030</v>
      </c>
      <c r="B1046" s="3" t="s">
        <v>21</v>
      </c>
      <c r="C1046">
        <v>39</v>
      </c>
      <c r="D1046" s="5" t="s">
        <v>15</v>
      </c>
      <c r="F1046">
        <v>2.6</v>
      </c>
      <c r="J1046">
        <f>120+122+148+163+166+213+234+245</f>
        <v>1411</v>
      </c>
      <c r="K1046">
        <v>245</v>
      </c>
      <c r="L1046">
        <v>8</v>
      </c>
      <c r="P1046" s="16">
        <v>1043</v>
      </c>
    </row>
    <row r="1047" spans="1:16">
      <c r="A1047" s="2">
        <v>41030</v>
      </c>
      <c r="B1047" s="3" t="s">
        <v>21</v>
      </c>
      <c r="C1047">
        <v>39</v>
      </c>
      <c r="D1047" s="5" t="s">
        <v>15</v>
      </c>
      <c r="F1047">
        <v>1.35</v>
      </c>
      <c r="J1047">
        <f>81+106+141+144+188+194</f>
        <v>854</v>
      </c>
      <c r="K1047">
        <v>6</v>
      </c>
      <c r="L1047">
        <v>194</v>
      </c>
      <c r="P1047" s="16">
        <v>1044</v>
      </c>
    </row>
    <row r="1048" spans="1:16">
      <c r="A1048" s="2">
        <v>41030</v>
      </c>
      <c r="B1048" s="3" t="s">
        <v>21</v>
      </c>
      <c r="C1048">
        <v>39</v>
      </c>
      <c r="D1048" s="5" t="s">
        <v>20</v>
      </c>
      <c r="E1048">
        <v>186</v>
      </c>
      <c r="F1048">
        <v>0.9</v>
      </c>
      <c r="P1048" s="16">
        <v>1045</v>
      </c>
    </row>
    <row r="1049" spans="1:16">
      <c r="A1049" s="2">
        <v>41030</v>
      </c>
      <c r="B1049" s="3" t="s">
        <v>21</v>
      </c>
      <c r="C1049">
        <v>39</v>
      </c>
      <c r="D1049" s="5" t="s">
        <v>20</v>
      </c>
      <c r="E1049">
        <v>81</v>
      </c>
      <c r="F1049">
        <v>0.95</v>
      </c>
      <c r="G1049">
        <v>6</v>
      </c>
      <c r="P1049" s="16">
        <v>1046</v>
      </c>
    </row>
    <row r="1050" spans="1:16">
      <c r="A1050" s="2">
        <v>41030</v>
      </c>
      <c r="B1050" s="3" t="s">
        <v>21</v>
      </c>
      <c r="C1050">
        <v>39</v>
      </c>
      <c r="D1050" s="5" t="s">
        <v>20</v>
      </c>
      <c r="E1050">
        <v>100</v>
      </c>
      <c r="F1050">
        <v>0.85</v>
      </c>
      <c r="G1050">
        <v>7</v>
      </c>
      <c r="P1050" s="16">
        <v>1047</v>
      </c>
    </row>
    <row r="1051" spans="1:16">
      <c r="A1051" s="2">
        <v>41030</v>
      </c>
      <c r="B1051" s="3" t="s">
        <v>21</v>
      </c>
      <c r="C1051">
        <v>39</v>
      </c>
      <c r="D1051" s="5" t="s">
        <v>19</v>
      </c>
      <c r="F1051">
        <v>2.35</v>
      </c>
      <c r="J1051">
        <f>99+113+146+157+176</f>
        <v>691</v>
      </c>
      <c r="K1051">
        <v>5</v>
      </c>
      <c r="L1051">
        <v>176</v>
      </c>
      <c r="P1051" s="16">
        <v>1048</v>
      </c>
    </row>
    <row r="1052" spans="1:16">
      <c r="A1052" s="2">
        <v>41030</v>
      </c>
      <c r="B1052" s="3" t="s">
        <v>21</v>
      </c>
      <c r="C1052">
        <v>39</v>
      </c>
      <c r="D1052" s="5" t="s">
        <v>20</v>
      </c>
      <c r="E1052">
        <v>158</v>
      </c>
      <c r="F1052">
        <v>0.88</v>
      </c>
      <c r="G1052">
        <v>8</v>
      </c>
      <c r="P1052" s="16">
        <v>1049</v>
      </c>
    </row>
    <row r="1053" spans="1:16">
      <c r="A1053" s="2">
        <v>41030</v>
      </c>
      <c r="B1053" s="3" t="s">
        <v>21</v>
      </c>
      <c r="C1053">
        <v>39</v>
      </c>
      <c r="D1053" s="5" t="s">
        <v>20</v>
      </c>
      <c r="E1053">
        <v>108</v>
      </c>
      <c r="F1053">
        <v>0.84</v>
      </c>
      <c r="G1053">
        <v>8</v>
      </c>
      <c r="P1053" s="16">
        <v>1050</v>
      </c>
    </row>
    <row r="1054" spans="1:16">
      <c r="A1054" s="2">
        <v>41030</v>
      </c>
      <c r="B1054" s="3" t="s">
        <v>21</v>
      </c>
      <c r="C1054">
        <v>39</v>
      </c>
      <c r="D1054" s="5" t="s">
        <v>20</v>
      </c>
      <c r="E1054">
        <v>163</v>
      </c>
      <c r="F1054">
        <v>0.95</v>
      </c>
      <c r="G1054">
        <v>9</v>
      </c>
      <c r="P1054" s="16">
        <v>1051</v>
      </c>
    </row>
    <row r="1055" spans="1:16">
      <c r="A1055" s="2">
        <v>41030</v>
      </c>
      <c r="B1055" s="3" t="s">
        <v>21</v>
      </c>
      <c r="C1055">
        <v>39</v>
      </c>
      <c r="D1055" s="5" t="s">
        <v>20</v>
      </c>
      <c r="E1055">
        <v>147</v>
      </c>
      <c r="F1055">
        <v>1.4</v>
      </c>
      <c r="P1055" s="16">
        <v>1052</v>
      </c>
    </row>
    <row r="1056" spans="1:16">
      <c r="A1056" s="2">
        <v>41030</v>
      </c>
      <c r="B1056" s="3" t="s">
        <v>21</v>
      </c>
      <c r="C1056">
        <v>39</v>
      </c>
      <c r="D1056" s="5" t="s">
        <v>20</v>
      </c>
      <c r="E1056">
        <v>99</v>
      </c>
      <c r="F1056">
        <v>0.55000000000000004</v>
      </c>
      <c r="G1056">
        <v>4</v>
      </c>
      <c r="P1056" s="16">
        <v>1053</v>
      </c>
    </row>
    <row r="1057" spans="1:16">
      <c r="A1057" s="2">
        <v>41030</v>
      </c>
      <c r="B1057" s="3" t="s">
        <v>21</v>
      </c>
      <c r="C1057">
        <v>39</v>
      </c>
      <c r="D1057" s="5" t="s">
        <v>20</v>
      </c>
      <c r="E1057">
        <v>130</v>
      </c>
      <c r="F1057">
        <v>0.75</v>
      </c>
      <c r="P1057" s="16">
        <v>1054</v>
      </c>
    </row>
    <row r="1058" spans="1:16">
      <c r="A1058" s="2">
        <v>41030</v>
      </c>
      <c r="B1058" s="3" t="s">
        <v>21</v>
      </c>
      <c r="C1058">
        <v>39</v>
      </c>
      <c r="D1058" s="5" t="s">
        <v>20</v>
      </c>
      <c r="E1058">
        <v>171</v>
      </c>
      <c r="F1058">
        <v>0.7</v>
      </c>
      <c r="P1058" s="16">
        <v>1055</v>
      </c>
    </row>
    <row r="1059" spans="1:16">
      <c r="A1059" s="2">
        <v>41030</v>
      </c>
      <c r="B1059" s="3" t="s">
        <v>21</v>
      </c>
      <c r="C1059">
        <v>39</v>
      </c>
      <c r="D1059" s="5" t="s">
        <v>20</v>
      </c>
      <c r="E1059">
        <v>195</v>
      </c>
      <c r="F1059">
        <v>0.65</v>
      </c>
      <c r="P1059" s="16">
        <v>1056</v>
      </c>
    </row>
    <row r="1060" spans="1:16">
      <c r="A1060" s="2">
        <v>41030</v>
      </c>
      <c r="B1060" s="3" t="s">
        <v>21</v>
      </c>
      <c r="C1060">
        <v>39</v>
      </c>
      <c r="D1060" s="5" t="s">
        <v>19</v>
      </c>
      <c r="F1060">
        <v>0.7</v>
      </c>
      <c r="J1060">
        <f>64+104+105+150</f>
        <v>423</v>
      </c>
      <c r="K1060">
        <v>4</v>
      </c>
      <c r="L1060">
        <v>150</v>
      </c>
      <c r="P1060" s="16">
        <v>1057</v>
      </c>
    </row>
    <row r="1061" spans="1:16">
      <c r="A1061" s="2">
        <v>41030</v>
      </c>
      <c r="B1061" s="3" t="s">
        <v>21</v>
      </c>
      <c r="C1061">
        <v>39</v>
      </c>
      <c r="D1061" s="5" t="s">
        <v>20</v>
      </c>
      <c r="E1061">
        <v>174</v>
      </c>
      <c r="F1061">
        <v>0.82</v>
      </c>
      <c r="P1061" s="16">
        <v>1058</v>
      </c>
    </row>
    <row r="1062" spans="1:16">
      <c r="A1062" s="2">
        <v>41030</v>
      </c>
      <c r="B1062" s="3" t="s">
        <v>21</v>
      </c>
      <c r="C1062">
        <v>39</v>
      </c>
      <c r="D1062" s="5" t="s">
        <v>20</v>
      </c>
      <c r="E1062">
        <v>126</v>
      </c>
      <c r="F1062">
        <v>0.7</v>
      </c>
      <c r="P1062" s="16">
        <v>1059</v>
      </c>
    </row>
    <row r="1063" spans="1:16">
      <c r="A1063" s="2">
        <v>41030</v>
      </c>
      <c r="B1063" s="3" t="s">
        <v>21</v>
      </c>
      <c r="C1063">
        <v>39</v>
      </c>
      <c r="D1063" s="5" t="s">
        <v>20</v>
      </c>
      <c r="E1063">
        <v>117</v>
      </c>
      <c r="F1063">
        <v>0.7</v>
      </c>
      <c r="P1063" s="16">
        <v>1060</v>
      </c>
    </row>
    <row r="1064" spans="1:16">
      <c r="A1064" s="2">
        <v>41030</v>
      </c>
      <c r="B1064" s="3" t="s">
        <v>21</v>
      </c>
      <c r="C1064">
        <v>39</v>
      </c>
      <c r="D1064" s="5" t="s">
        <v>20</v>
      </c>
      <c r="E1064">
        <v>129</v>
      </c>
      <c r="F1064">
        <v>0.77</v>
      </c>
      <c r="P1064" s="16">
        <v>1061</v>
      </c>
    </row>
    <row r="1065" spans="1:16">
      <c r="A1065" s="2">
        <v>41030</v>
      </c>
      <c r="B1065" s="3" t="s">
        <v>21</v>
      </c>
      <c r="C1065">
        <v>39</v>
      </c>
      <c r="D1065" s="5" t="s">
        <v>20</v>
      </c>
      <c r="E1065">
        <v>111</v>
      </c>
      <c r="F1065">
        <v>0.62</v>
      </c>
      <c r="G1065">
        <v>4</v>
      </c>
      <c r="P1065" s="16">
        <v>1062</v>
      </c>
    </row>
    <row r="1066" spans="1:16">
      <c r="A1066" s="2">
        <v>41030</v>
      </c>
      <c r="B1066" s="3" t="s">
        <v>21</v>
      </c>
      <c r="C1066">
        <v>39</v>
      </c>
      <c r="D1066" s="5" t="s">
        <v>20</v>
      </c>
      <c r="E1066">
        <v>106</v>
      </c>
      <c r="F1066">
        <v>0.74</v>
      </c>
      <c r="P1066" s="16">
        <v>1063</v>
      </c>
    </row>
    <row r="1067" spans="1:16">
      <c r="A1067" s="2">
        <v>41030</v>
      </c>
      <c r="B1067" s="3" t="s">
        <v>21</v>
      </c>
      <c r="C1067">
        <v>39</v>
      </c>
      <c r="D1067" s="5" t="s">
        <v>20</v>
      </c>
      <c r="E1067">
        <v>34</v>
      </c>
      <c r="F1067">
        <v>0.56000000000000005</v>
      </c>
      <c r="P1067" s="16">
        <v>1064</v>
      </c>
    </row>
    <row r="1068" spans="1:16" s="9" customFormat="1">
      <c r="A1068" s="2">
        <v>41030</v>
      </c>
      <c r="B1068" s="3" t="s">
        <v>21</v>
      </c>
      <c r="C1068">
        <v>39</v>
      </c>
      <c r="D1068" s="5" t="s">
        <v>20</v>
      </c>
      <c r="E1068">
        <v>20</v>
      </c>
      <c r="F1068">
        <v>0.44</v>
      </c>
      <c r="G1068"/>
      <c r="H1068"/>
      <c r="I1068"/>
      <c r="J1068"/>
      <c r="K1068"/>
      <c r="L1068"/>
      <c r="M1068"/>
      <c r="N1068"/>
      <c r="O1068"/>
      <c r="P1068" s="16">
        <v>1065</v>
      </c>
    </row>
    <row r="1069" spans="1:16" s="9" customFormat="1">
      <c r="A1069" s="2">
        <v>41030</v>
      </c>
      <c r="B1069" s="3" t="s">
        <v>21</v>
      </c>
      <c r="C1069">
        <v>39</v>
      </c>
      <c r="D1069" s="5" t="s">
        <v>20</v>
      </c>
      <c r="E1069">
        <v>187</v>
      </c>
      <c r="F1069">
        <v>0.45</v>
      </c>
      <c r="G1069">
        <v>6</v>
      </c>
      <c r="H1069"/>
      <c r="I1069"/>
      <c r="J1069"/>
      <c r="K1069"/>
      <c r="L1069"/>
      <c r="M1069"/>
      <c r="N1069"/>
      <c r="O1069"/>
      <c r="P1069" s="16">
        <v>1066</v>
      </c>
    </row>
    <row r="1070" spans="1:16" s="9" customFormat="1">
      <c r="A1070" s="2">
        <v>41030</v>
      </c>
      <c r="B1070" s="3" t="s">
        <v>21</v>
      </c>
      <c r="C1070">
        <v>39</v>
      </c>
      <c r="D1070" s="5" t="s">
        <v>20</v>
      </c>
      <c r="E1070">
        <v>174</v>
      </c>
      <c r="F1070">
        <v>0.56999999999999995</v>
      </c>
      <c r="G1070"/>
      <c r="H1070"/>
      <c r="I1070"/>
      <c r="J1070"/>
      <c r="K1070"/>
      <c r="L1070"/>
      <c r="M1070"/>
      <c r="N1070"/>
      <c r="O1070"/>
      <c r="P1070" s="16">
        <v>1067</v>
      </c>
    </row>
    <row r="1071" spans="1:16" s="9" customFormat="1">
      <c r="A1071" s="2">
        <v>41030</v>
      </c>
      <c r="B1071" s="3" t="s">
        <v>21</v>
      </c>
      <c r="C1071">
        <v>39</v>
      </c>
      <c r="D1071" s="5" t="s">
        <v>20</v>
      </c>
      <c r="E1071">
        <v>111</v>
      </c>
      <c r="F1071">
        <v>0.46</v>
      </c>
      <c r="G1071"/>
      <c r="H1071"/>
      <c r="I1071"/>
      <c r="J1071"/>
      <c r="K1071"/>
      <c r="L1071"/>
      <c r="M1071"/>
      <c r="N1071"/>
      <c r="O1071"/>
      <c r="P1071" s="16">
        <v>1068</v>
      </c>
    </row>
    <row r="1072" spans="1:16" s="9" customFormat="1">
      <c r="A1072" s="2">
        <v>41030</v>
      </c>
      <c r="B1072" s="3" t="s">
        <v>21</v>
      </c>
      <c r="C1072">
        <v>39</v>
      </c>
      <c r="D1072" s="5" t="s">
        <v>20</v>
      </c>
      <c r="E1072">
        <v>110</v>
      </c>
      <c r="F1072">
        <v>0.95</v>
      </c>
      <c r="G1072"/>
      <c r="H1072"/>
      <c r="I1072"/>
      <c r="J1072"/>
      <c r="K1072"/>
      <c r="L1072"/>
      <c r="M1072"/>
      <c r="N1072"/>
      <c r="O1072"/>
      <c r="P1072" s="16">
        <v>1069</v>
      </c>
    </row>
    <row r="1073" spans="1:16" s="9" customFormat="1">
      <c r="A1073" s="2">
        <v>41030</v>
      </c>
      <c r="B1073" s="3" t="s">
        <v>21</v>
      </c>
      <c r="C1073">
        <v>39</v>
      </c>
      <c r="D1073" s="5" t="s">
        <v>20</v>
      </c>
      <c r="E1073">
        <v>180</v>
      </c>
      <c r="F1073">
        <v>0.46</v>
      </c>
      <c r="G1073"/>
      <c r="H1073"/>
      <c r="I1073"/>
      <c r="J1073"/>
      <c r="K1073"/>
      <c r="L1073"/>
      <c r="M1073"/>
      <c r="N1073"/>
      <c r="O1073"/>
      <c r="P1073" s="16">
        <v>1070</v>
      </c>
    </row>
    <row r="1074" spans="1:16" s="9" customFormat="1">
      <c r="A1074" s="2">
        <v>41030</v>
      </c>
      <c r="B1074" s="3" t="s">
        <v>21</v>
      </c>
      <c r="C1074">
        <v>39</v>
      </c>
      <c r="D1074" s="5" t="s">
        <v>20</v>
      </c>
      <c r="E1074">
        <v>113</v>
      </c>
      <c r="F1074">
        <v>0.78</v>
      </c>
      <c r="G1074">
        <v>7</v>
      </c>
      <c r="H1074"/>
      <c r="I1074"/>
      <c r="J1074"/>
      <c r="K1074"/>
      <c r="L1074"/>
      <c r="M1074"/>
      <c r="N1074"/>
      <c r="O1074"/>
      <c r="P1074" s="16">
        <v>1071</v>
      </c>
    </row>
    <row r="1075" spans="1:16" s="9" customFormat="1">
      <c r="A1075" s="2">
        <v>41030</v>
      </c>
      <c r="B1075" s="3" t="s">
        <v>21</v>
      </c>
      <c r="C1075">
        <v>39</v>
      </c>
      <c r="D1075" s="5" t="s">
        <v>20</v>
      </c>
      <c r="E1075">
        <v>129</v>
      </c>
      <c r="F1075">
        <v>0.85</v>
      </c>
      <c r="G1075">
        <v>13</v>
      </c>
      <c r="H1075"/>
      <c r="I1075"/>
      <c r="J1075"/>
      <c r="K1075"/>
      <c r="L1075"/>
      <c r="M1075"/>
      <c r="N1075"/>
      <c r="O1075"/>
      <c r="P1075" s="16">
        <v>1072</v>
      </c>
    </row>
    <row r="1076" spans="1:16" s="9" customFormat="1">
      <c r="A1076" s="2">
        <v>41030</v>
      </c>
      <c r="B1076" s="3" t="s">
        <v>21</v>
      </c>
      <c r="C1076">
        <v>39</v>
      </c>
      <c r="D1076" s="5" t="s">
        <v>20</v>
      </c>
      <c r="E1076">
        <v>176</v>
      </c>
      <c r="F1076">
        <v>0.47</v>
      </c>
      <c r="G1076"/>
      <c r="H1076"/>
      <c r="I1076"/>
      <c r="J1076"/>
      <c r="K1076"/>
      <c r="L1076"/>
      <c r="M1076"/>
      <c r="N1076"/>
      <c r="O1076"/>
      <c r="P1076" s="16">
        <v>1073</v>
      </c>
    </row>
    <row r="1077" spans="1:16" s="9" customFormat="1">
      <c r="A1077" s="2">
        <v>41030</v>
      </c>
      <c r="B1077" s="3" t="s">
        <v>21</v>
      </c>
      <c r="C1077">
        <v>39</v>
      </c>
      <c r="D1077" s="5" t="s">
        <v>20</v>
      </c>
      <c r="E1077">
        <v>128</v>
      </c>
      <c r="F1077">
        <v>0.86</v>
      </c>
      <c r="G1077">
        <v>10</v>
      </c>
      <c r="H1077"/>
      <c r="I1077"/>
      <c r="J1077"/>
      <c r="K1077"/>
      <c r="L1077"/>
      <c r="M1077"/>
      <c r="N1077"/>
      <c r="O1077"/>
      <c r="P1077" s="16">
        <v>1074</v>
      </c>
    </row>
    <row r="1078" spans="1:16" s="9" customFormat="1">
      <c r="A1078" s="2">
        <v>41030</v>
      </c>
      <c r="B1078" s="3" t="s">
        <v>21</v>
      </c>
      <c r="C1078">
        <v>39</v>
      </c>
      <c r="D1078" s="5" t="s">
        <v>20</v>
      </c>
      <c r="E1078">
        <v>188</v>
      </c>
      <c r="F1078">
        <v>0.68</v>
      </c>
      <c r="G1078">
        <v>2</v>
      </c>
      <c r="H1078"/>
      <c r="I1078"/>
      <c r="J1078"/>
      <c r="K1078"/>
      <c r="L1078"/>
      <c r="M1078"/>
      <c r="N1078"/>
      <c r="O1078"/>
      <c r="P1078" s="16">
        <v>1075</v>
      </c>
    </row>
    <row r="1079" spans="1:16" s="9" customFormat="1">
      <c r="A1079" s="2">
        <v>41030</v>
      </c>
      <c r="B1079" s="3" t="s">
        <v>21</v>
      </c>
      <c r="C1079">
        <v>39</v>
      </c>
      <c r="D1079" s="5" t="s">
        <v>20</v>
      </c>
      <c r="E1079">
        <v>180</v>
      </c>
      <c r="F1079">
        <v>0.69</v>
      </c>
      <c r="G1079">
        <v>1</v>
      </c>
      <c r="H1079"/>
      <c r="I1079"/>
      <c r="J1079"/>
      <c r="K1079"/>
      <c r="L1079"/>
      <c r="M1079"/>
      <c r="N1079"/>
      <c r="O1079"/>
      <c r="P1079" s="16">
        <v>1076</v>
      </c>
    </row>
    <row r="1080" spans="1:16" s="9" customFormat="1">
      <c r="A1080" s="2">
        <v>41030</v>
      </c>
      <c r="B1080" s="3" t="s">
        <v>21</v>
      </c>
      <c r="C1080">
        <v>26</v>
      </c>
      <c r="D1080" s="5" t="s">
        <v>19</v>
      </c>
      <c r="E1080"/>
      <c r="F1080">
        <v>1.55</v>
      </c>
      <c r="G1080"/>
      <c r="H1080"/>
      <c r="I1080"/>
      <c r="J1080">
        <f>87+85+131+167+182</f>
        <v>652</v>
      </c>
      <c r="K1080">
        <v>5</v>
      </c>
      <c r="L1080">
        <v>182</v>
      </c>
      <c r="M1080"/>
      <c r="N1080"/>
      <c r="O1080"/>
      <c r="P1080" s="16">
        <v>1077</v>
      </c>
    </row>
    <row r="1081" spans="1:16" s="9" customFormat="1">
      <c r="A1081" s="2">
        <v>41030</v>
      </c>
      <c r="B1081" s="3" t="s">
        <v>21</v>
      </c>
      <c r="C1081">
        <v>26</v>
      </c>
      <c r="D1081" s="5" t="s">
        <v>20</v>
      </c>
      <c r="E1081">
        <v>97</v>
      </c>
      <c r="F1081">
        <v>0.48</v>
      </c>
      <c r="G1081"/>
      <c r="H1081"/>
      <c r="I1081"/>
      <c r="J1081"/>
      <c r="K1081"/>
      <c r="L1081"/>
      <c r="M1081"/>
      <c r="N1081"/>
      <c r="O1081"/>
      <c r="P1081" s="16">
        <v>1078</v>
      </c>
    </row>
    <row r="1082" spans="1:16" s="9" customFormat="1">
      <c r="A1082" s="2">
        <v>41030</v>
      </c>
      <c r="B1082" s="3" t="s">
        <v>21</v>
      </c>
      <c r="C1082">
        <v>26</v>
      </c>
      <c r="D1082" s="5" t="s">
        <v>20</v>
      </c>
      <c r="E1082">
        <v>106</v>
      </c>
      <c r="F1082">
        <v>0.54</v>
      </c>
      <c r="G1082">
        <v>4</v>
      </c>
      <c r="H1082"/>
      <c r="I1082"/>
      <c r="J1082"/>
      <c r="K1082"/>
      <c r="L1082"/>
      <c r="M1082"/>
      <c r="N1082"/>
      <c r="O1082"/>
      <c r="P1082" s="16">
        <v>1079</v>
      </c>
    </row>
    <row r="1083" spans="1:16" s="9" customFormat="1">
      <c r="A1083" s="2">
        <v>41030</v>
      </c>
      <c r="B1083" s="3" t="s">
        <v>21</v>
      </c>
      <c r="C1083">
        <v>26</v>
      </c>
      <c r="D1083" s="5" t="s">
        <v>20</v>
      </c>
      <c r="E1083">
        <v>118</v>
      </c>
      <c r="F1083">
        <v>0.49</v>
      </c>
      <c r="G1083"/>
      <c r="H1083"/>
      <c r="I1083"/>
      <c r="J1083"/>
      <c r="K1083"/>
      <c r="L1083"/>
      <c r="M1083"/>
      <c r="N1083"/>
      <c r="O1083"/>
      <c r="P1083" s="16">
        <v>1080</v>
      </c>
    </row>
    <row r="1084" spans="1:16" s="9" customFormat="1">
      <c r="A1084" s="2">
        <v>41030</v>
      </c>
      <c r="B1084" s="3" t="s">
        <v>21</v>
      </c>
      <c r="C1084">
        <v>26</v>
      </c>
      <c r="D1084" s="5" t="s">
        <v>20</v>
      </c>
      <c r="E1084">
        <v>134</v>
      </c>
      <c r="F1084">
        <v>0.59</v>
      </c>
      <c r="G1084">
        <v>4</v>
      </c>
      <c r="H1084"/>
      <c r="I1084"/>
      <c r="J1084"/>
      <c r="K1084"/>
      <c r="L1084"/>
      <c r="M1084"/>
      <c r="N1084"/>
      <c r="O1084"/>
      <c r="P1084" s="16">
        <v>1081</v>
      </c>
    </row>
    <row r="1085" spans="1:16" s="9" customFormat="1">
      <c r="A1085" s="2">
        <v>41030</v>
      </c>
      <c r="B1085" s="3" t="s">
        <v>21</v>
      </c>
      <c r="C1085">
        <v>26</v>
      </c>
      <c r="D1085" s="5" t="s">
        <v>20</v>
      </c>
      <c r="E1085">
        <v>138</v>
      </c>
      <c r="F1085">
        <v>0.31</v>
      </c>
      <c r="G1085">
        <v>4</v>
      </c>
      <c r="H1085"/>
      <c r="I1085"/>
      <c r="J1085"/>
      <c r="K1085"/>
      <c r="L1085"/>
      <c r="M1085"/>
      <c r="N1085"/>
      <c r="O1085"/>
      <c r="P1085" s="16">
        <v>1082</v>
      </c>
    </row>
    <row r="1086" spans="1:16" s="9" customFormat="1">
      <c r="A1086" s="2">
        <v>41030</v>
      </c>
      <c r="B1086" s="3" t="s">
        <v>21</v>
      </c>
      <c r="C1086">
        <v>26</v>
      </c>
      <c r="D1086" s="5" t="s">
        <v>20</v>
      </c>
      <c r="E1086">
        <v>44</v>
      </c>
      <c r="F1086">
        <v>0.2</v>
      </c>
      <c r="G1086"/>
      <c r="H1086"/>
      <c r="I1086"/>
      <c r="J1086"/>
      <c r="K1086"/>
      <c r="L1086"/>
      <c r="M1086"/>
      <c r="N1086"/>
      <c r="O1086"/>
      <c r="P1086" s="16">
        <v>1083</v>
      </c>
    </row>
    <row r="1087" spans="1:16" s="9" customFormat="1">
      <c r="A1087" s="2">
        <v>41030</v>
      </c>
      <c r="B1087" s="3" t="s">
        <v>21</v>
      </c>
      <c r="C1087">
        <v>26</v>
      </c>
      <c r="D1087" s="5" t="s">
        <v>20</v>
      </c>
      <c r="E1087">
        <v>132</v>
      </c>
      <c r="F1087">
        <v>0.64</v>
      </c>
      <c r="G1087"/>
      <c r="H1087"/>
      <c r="I1087"/>
      <c r="J1087"/>
      <c r="K1087"/>
      <c r="L1087"/>
      <c r="M1087"/>
      <c r="N1087"/>
      <c r="O1087"/>
      <c r="P1087" s="16">
        <v>1084</v>
      </c>
    </row>
    <row r="1088" spans="1:16" s="9" customFormat="1">
      <c r="A1088" s="2">
        <v>41030</v>
      </c>
      <c r="B1088" s="3" t="s">
        <v>21</v>
      </c>
      <c r="C1088">
        <v>26</v>
      </c>
      <c r="D1088" s="5" t="s">
        <v>20</v>
      </c>
      <c r="E1088">
        <v>128</v>
      </c>
      <c r="F1088">
        <v>0.55000000000000004</v>
      </c>
      <c r="G1088"/>
      <c r="H1088"/>
      <c r="I1088"/>
      <c r="J1088"/>
      <c r="K1088"/>
      <c r="L1088"/>
      <c r="M1088"/>
      <c r="N1088"/>
      <c r="O1088"/>
      <c r="P1088" s="16">
        <v>1085</v>
      </c>
    </row>
    <row r="1089" spans="1:16" s="9" customFormat="1">
      <c r="A1089" s="2">
        <v>41030</v>
      </c>
      <c r="B1089" s="3" t="s">
        <v>21</v>
      </c>
      <c r="C1089">
        <v>26</v>
      </c>
      <c r="D1089" s="5" t="s">
        <v>20</v>
      </c>
      <c r="E1089">
        <v>26</v>
      </c>
      <c r="F1089">
        <v>0.57999999999999996</v>
      </c>
      <c r="G1089"/>
      <c r="H1089"/>
      <c r="I1089"/>
      <c r="J1089"/>
      <c r="K1089"/>
      <c r="L1089"/>
      <c r="M1089"/>
      <c r="N1089"/>
      <c r="O1089"/>
      <c r="P1089" s="16">
        <v>1086</v>
      </c>
    </row>
    <row r="1090" spans="1:16" s="9" customFormat="1">
      <c r="A1090" s="2">
        <v>41030</v>
      </c>
      <c r="B1090" s="3" t="s">
        <v>21</v>
      </c>
      <c r="C1090">
        <v>26</v>
      </c>
      <c r="D1090" s="5" t="s">
        <v>20</v>
      </c>
      <c r="E1090">
        <v>123</v>
      </c>
      <c r="F1090">
        <v>0.54</v>
      </c>
      <c r="G1090"/>
      <c r="H1090"/>
      <c r="I1090"/>
      <c r="J1090"/>
      <c r="K1090"/>
      <c r="L1090"/>
      <c r="M1090"/>
      <c r="N1090"/>
      <c r="O1090"/>
      <c r="P1090" s="16">
        <v>1087</v>
      </c>
    </row>
    <row r="1091" spans="1:16" s="9" customFormat="1">
      <c r="A1091" s="2">
        <v>41030</v>
      </c>
      <c r="B1091" s="3" t="s">
        <v>21</v>
      </c>
      <c r="C1091">
        <v>26</v>
      </c>
      <c r="D1091" s="5" t="s">
        <v>20</v>
      </c>
      <c r="E1091">
        <v>141</v>
      </c>
      <c r="F1091">
        <v>0.98</v>
      </c>
      <c r="G1091">
        <v>11</v>
      </c>
      <c r="H1091"/>
      <c r="I1091"/>
      <c r="J1091"/>
      <c r="K1091"/>
      <c r="L1091"/>
      <c r="M1091"/>
      <c r="N1091"/>
      <c r="O1091"/>
      <c r="P1091" s="16">
        <v>1088</v>
      </c>
    </row>
    <row r="1092" spans="1:16">
      <c r="A1092" s="2">
        <v>41030</v>
      </c>
      <c r="B1092" s="3" t="s">
        <v>21</v>
      </c>
      <c r="C1092">
        <v>26</v>
      </c>
      <c r="D1092" s="5" t="s">
        <v>20</v>
      </c>
      <c r="E1092">
        <v>58</v>
      </c>
      <c r="F1092">
        <v>0.73</v>
      </c>
      <c r="P1092" s="16">
        <v>1089</v>
      </c>
    </row>
    <row r="1093" spans="1:16">
      <c r="A1093" s="2">
        <v>41030</v>
      </c>
      <c r="B1093" s="3" t="s">
        <v>21</v>
      </c>
      <c r="C1093">
        <v>26</v>
      </c>
      <c r="D1093" s="5" t="s">
        <v>20</v>
      </c>
      <c r="E1093">
        <v>149</v>
      </c>
      <c r="F1093">
        <v>0.61</v>
      </c>
      <c r="G1093">
        <v>8</v>
      </c>
      <c r="P1093" s="16">
        <v>1090</v>
      </c>
    </row>
    <row r="1094" spans="1:16">
      <c r="A1094" s="2">
        <v>41030</v>
      </c>
      <c r="B1094" s="3" t="s">
        <v>21</v>
      </c>
      <c r="C1094">
        <v>26</v>
      </c>
      <c r="D1094" s="5" t="s">
        <v>20</v>
      </c>
      <c r="E1094">
        <v>131</v>
      </c>
      <c r="F1094">
        <v>0.53</v>
      </c>
      <c r="G1094">
        <v>4</v>
      </c>
      <c r="P1094" s="16">
        <v>1091</v>
      </c>
    </row>
    <row r="1095" spans="1:16">
      <c r="A1095" s="2">
        <v>41030</v>
      </c>
      <c r="B1095" s="3" t="s">
        <v>21</v>
      </c>
      <c r="C1095">
        <v>26</v>
      </c>
      <c r="D1095" s="5" t="s">
        <v>20</v>
      </c>
      <c r="E1095">
        <v>64</v>
      </c>
      <c r="F1095">
        <v>0.55000000000000004</v>
      </c>
      <c r="P1095" s="16">
        <v>1092</v>
      </c>
    </row>
    <row r="1096" spans="1:16">
      <c r="A1096" s="2">
        <v>41030</v>
      </c>
      <c r="B1096" s="3" t="s">
        <v>21</v>
      </c>
      <c r="C1096">
        <v>26</v>
      </c>
      <c r="D1096" s="5" t="s">
        <v>20</v>
      </c>
      <c r="E1096">
        <v>129</v>
      </c>
      <c r="F1096">
        <v>0.56000000000000005</v>
      </c>
      <c r="G1096">
        <v>4</v>
      </c>
      <c r="P1096" s="16">
        <v>1093</v>
      </c>
    </row>
    <row r="1097" spans="1:16">
      <c r="A1097" s="2">
        <v>41030</v>
      </c>
      <c r="B1097" s="3" t="s">
        <v>21</v>
      </c>
      <c r="C1097">
        <v>26</v>
      </c>
      <c r="D1097" s="5" t="s">
        <v>20</v>
      </c>
      <c r="E1097">
        <v>146</v>
      </c>
      <c r="F1097">
        <v>0.64</v>
      </c>
      <c r="P1097" s="16">
        <v>1094</v>
      </c>
    </row>
    <row r="1098" spans="1:16">
      <c r="A1098" s="2">
        <v>41030</v>
      </c>
      <c r="B1098" s="3" t="s">
        <v>21</v>
      </c>
      <c r="C1098">
        <v>26</v>
      </c>
      <c r="D1098" s="5" t="s">
        <v>20</v>
      </c>
      <c r="E1098">
        <v>156</v>
      </c>
      <c r="F1098">
        <v>0.55000000000000004</v>
      </c>
      <c r="G1098">
        <v>5</v>
      </c>
      <c r="P1098" s="16">
        <v>1095</v>
      </c>
    </row>
    <row r="1099" spans="1:16">
      <c r="A1099" s="2">
        <v>41030</v>
      </c>
      <c r="B1099" s="3" t="s">
        <v>21</v>
      </c>
      <c r="C1099">
        <v>26</v>
      </c>
      <c r="D1099" s="5" t="s">
        <v>20</v>
      </c>
      <c r="E1099">
        <v>85</v>
      </c>
      <c r="F1099">
        <v>0.49</v>
      </c>
      <c r="G1099">
        <v>7</v>
      </c>
      <c r="P1099" s="16">
        <v>1096</v>
      </c>
    </row>
    <row r="1100" spans="1:16">
      <c r="A1100" s="2">
        <v>41030</v>
      </c>
      <c r="B1100" s="3" t="s">
        <v>21</v>
      </c>
      <c r="C1100">
        <v>26</v>
      </c>
      <c r="D1100" s="5" t="s">
        <v>20</v>
      </c>
      <c r="E1100">
        <v>146</v>
      </c>
      <c r="F1100">
        <v>0.5</v>
      </c>
      <c r="P1100" s="16">
        <v>1097</v>
      </c>
    </row>
    <row r="1101" spans="1:16">
      <c r="A1101" s="2">
        <v>41030</v>
      </c>
      <c r="B1101" s="3" t="s">
        <v>21</v>
      </c>
      <c r="C1101">
        <v>26</v>
      </c>
      <c r="D1101" s="5" t="s">
        <v>20</v>
      </c>
      <c r="E1101">
        <v>162</v>
      </c>
      <c r="F1101">
        <v>0.62</v>
      </c>
      <c r="G1101">
        <v>7</v>
      </c>
      <c r="P1101" s="16">
        <v>1098</v>
      </c>
    </row>
    <row r="1102" spans="1:16">
      <c r="A1102" s="2">
        <v>41030</v>
      </c>
      <c r="B1102" s="3" t="s">
        <v>21</v>
      </c>
      <c r="C1102">
        <v>26</v>
      </c>
      <c r="D1102" s="5" t="s">
        <v>20</v>
      </c>
      <c r="E1102">
        <v>83</v>
      </c>
      <c r="F1102">
        <v>0.35</v>
      </c>
      <c r="P1102" s="16">
        <v>1099</v>
      </c>
    </row>
    <row r="1103" spans="1:16">
      <c r="A1103" s="2">
        <v>41030</v>
      </c>
      <c r="B1103" s="3" t="s">
        <v>21</v>
      </c>
      <c r="C1103">
        <v>26</v>
      </c>
      <c r="D1103" s="5" t="s">
        <v>20</v>
      </c>
      <c r="E1103">
        <v>78</v>
      </c>
      <c r="F1103">
        <v>0.54</v>
      </c>
      <c r="P1103" s="16">
        <v>1100</v>
      </c>
    </row>
    <row r="1104" spans="1:16">
      <c r="A1104" s="2">
        <v>41030</v>
      </c>
      <c r="B1104" s="3" t="s">
        <v>21</v>
      </c>
      <c r="C1104">
        <v>26</v>
      </c>
      <c r="D1104" s="5" t="s">
        <v>20</v>
      </c>
      <c r="E1104">
        <v>100</v>
      </c>
      <c r="F1104">
        <v>0.6</v>
      </c>
      <c r="G1104">
        <v>8</v>
      </c>
      <c r="P1104" s="16">
        <v>1101</v>
      </c>
    </row>
    <row r="1105" spans="1:16">
      <c r="A1105" s="2">
        <v>41030</v>
      </c>
      <c r="B1105" s="3" t="s">
        <v>21</v>
      </c>
      <c r="C1105">
        <v>26</v>
      </c>
      <c r="D1105" s="5" t="s">
        <v>20</v>
      </c>
      <c r="E1105">
        <v>169</v>
      </c>
      <c r="F1105">
        <v>0.5</v>
      </c>
      <c r="P1105" s="16">
        <v>1102</v>
      </c>
    </row>
    <row r="1106" spans="1:16">
      <c r="A1106" s="2">
        <v>41030</v>
      </c>
      <c r="B1106" s="3" t="s">
        <v>21</v>
      </c>
      <c r="C1106">
        <v>26</v>
      </c>
      <c r="D1106" s="5" t="s">
        <v>20</v>
      </c>
      <c r="E1106">
        <v>141</v>
      </c>
      <c r="F1106">
        <v>0.95</v>
      </c>
      <c r="G1106">
        <v>14</v>
      </c>
      <c r="P1106" s="16">
        <v>1103</v>
      </c>
    </row>
    <row r="1107" spans="1:16">
      <c r="A1107" s="2">
        <v>41030</v>
      </c>
      <c r="B1107" s="3" t="s">
        <v>21</v>
      </c>
      <c r="C1107">
        <v>26</v>
      </c>
      <c r="D1107" s="5" t="s">
        <v>20</v>
      </c>
      <c r="E1107">
        <v>61</v>
      </c>
      <c r="F1107">
        <v>0.56000000000000005</v>
      </c>
      <c r="P1107" s="16">
        <v>1104</v>
      </c>
    </row>
    <row r="1108" spans="1:16">
      <c r="A1108" s="2">
        <v>41030</v>
      </c>
      <c r="B1108" s="3" t="s">
        <v>21</v>
      </c>
      <c r="C1108">
        <v>26</v>
      </c>
      <c r="D1108" s="5" t="s">
        <v>20</v>
      </c>
      <c r="E1108">
        <v>36</v>
      </c>
      <c r="F1108">
        <v>0.79</v>
      </c>
      <c r="P1108" s="16">
        <v>1105</v>
      </c>
    </row>
    <row r="1109" spans="1:16">
      <c r="A1109" s="2">
        <v>41030</v>
      </c>
      <c r="B1109" s="3" t="s">
        <v>21</v>
      </c>
      <c r="C1109">
        <v>26</v>
      </c>
      <c r="D1109" s="5" t="s">
        <v>20</v>
      </c>
      <c r="E1109">
        <v>125</v>
      </c>
      <c r="F1109">
        <v>0.54</v>
      </c>
      <c r="P1109" s="16">
        <v>1106</v>
      </c>
    </row>
    <row r="1110" spans="1:16">
      <c r="A1110" s="2">
        <v>41030</v>
      </c>
      <c r="B1110" s="3" t="s">
        <v>21</v>
      </c>
      <c r="C1110">
        <v>26</v>
      </c>
      <c r="D1110" s="5" t="s">
        <v>20</v>
      </c>
      <c r="E1110">
        <v>130</v>
      </c>
      <c r="F1110">
        <v>0.55000000000000004</v>
      </c>
      <c r="P1110" s="16">
        <v>1107</v>
      </c>
    </row>
    <row r="1111" spans="1:16">
      <c r="A1111" s="2">
        <v>41030</v>
      </c>
      <c r="B1111" s="3" t="s">
        <v>21</v>
      </c>
      <c r="C1111">
        <v>26</v>
      </c>
      <c r="D1111" s="5" t="s">
        <v>20</v>
      </c>
      <c r="E1111">
        <v>100</v>
      </c>
      <c r="F1111">
        <v>1.33</v>
      </c>
      <c r="P1111" s="16">
        <v>1108</v>
      </c>
    </row>
    <row r="1112" spans="1:16">
      <c r="A1112" s="2">
        <v>41030</v>
      </c>
      <c r="B1112" s="3" t="s">
        <v>21</v>
      </c>
      <c r="C1112">
        <v>26</v>
      </c>
      <c r="D1112" s="5" t="s">
        <v>20</v>
      </c>
      <c r="E1112">
        <v>159</v>
      </c>
      <c r="F1112">
        <v>0.74</v>
      </c>
      <c r="G1112">
        <v>11</v>
      </c>
      <c r="P1112" s="16">
        <v>1109</v>
      </c>
    </row>
    <row r="1113" spans="1:16">
      <c r="A1113" s="2">
        <v>41030</v>
      </c>
      <c r="B1113" s="3" t="s">
        <v>21</v>
      </c>
      <c r="C1113">
        <v>26</v>
      </c>
      <c r="D1113" s="5" t="s">
        <v>20</v>
      </c>
      <c r="E1113">
        <v>122</v>
      </c>
      <c r="F1113">
        <v>0.66</v>
      </c>
      <c r="G1113">
        <v>10</v>
      </c>
      <c r="P1113" s="16">
        <v>1110</v>
      </c>
    </row>
    <row r="1114" spans="1:16">
      <c r="A1114" s="2">
        <v>41030</v>
      </c>
      <c r="B1114" s="3" t="s">
        <v>21</v>
      </c>
      <c r="C1114">
        <v>26</v>
      </c>
      <c r="D1114" s="5" t="s">
        <v>20</v>
      </c>
      <c r="E1114" s="14">
        <v>124</v>
      </c>
      <c r="F1114">
        <v>0.49</v>
      </c>
      <c r="G1114">
        <v>2</v>
      </c>
      <c r="P1114" s="16">
        <v>1111</v>
      </c>
    </row>
    <row r="1115" spans="1:16">
      <c r="A1115" s="2">
        <v>41030</v>
      </c>
      <c r="B1115" s="3" t="s">
        <v>21</v>
      </c>
      <c r="C1115">
        <v>26</v>
      </c>
      <c r="D1115" s="5" t="s">
        <v>20</v>
      </c>
      <c r="E1115">
        <v>145</v>
      </c>
      <c r="F1115">
        <v>0.67</v>
      </c>
      <c r="G1115">
        <v>8</v>
      </c>
      <c r="P1115" s="16">
        <v>1112</v>
      </c>
    </row>
    <row r="1116" spans="1:16">
      <c r="A1116" s="2">
        <v>41030</v>
      </c>
      <c r="B1116" s="3" t="s">
        <v>21</v>
      </c>
      <c r="C1116">
        <v>26</v>
      </c>
      <c r="D1116" s="5" t="s">
        <v>20</v>
      </c>
      <c r="E1116">
        <v>72</v>
      </c>
      <c r="F1116">
        <v>0.68</v>
      </c>
      <c r="G1116">
        <v>3</v>
      </c>
      <c r="P1116" s="16">
        <v>1113</v>
      </c>
    </row>
    <row r="1117" spans="1:16">
      <c r="A1117" s="2">
        <v>41030</v>
      </c>
      <c r="B1117" s="3" t="s">
        <v>21</v>
      </c>
      <c r="C1117">
        <v>26</v>
      </c>
      <c r="D1117" s="5" t="s">
        <v>20</v>
      </c>
      <c r="E1117">
        <v>137</v>
      </c>
      <c r="F1117">
        <v>0.6</v>
      </c>
      <c r="P1117" s="16">
        <v>1114</v>
      </c>
    </row>
    <row r="1118" spans="1:16">
      <c r="A1118" s="2">
        <v>41030</v>
      </c>
      <c r="B1118" s="3" t="s">
        <v>21</v>
      </c>
      <c r="C1118">
        <v>26</v>
      </c>
      <c r="D1118" s="5" t="s">
        <v>20</v>
      </c>
      <c r="E1118">
        <v>66</v>
      </c>
      <c r="F1118">
        <v>0.71</v>
      </c>
      <c r="G1118">
        <v>7</v>
      </c>
      <c r="P1118" s="16">
        <v>1115</v>
      </c>
    </row>
    <row r="1119" spans="1:16">
      <c r="A1119" s="2">
        <v>41030</v>
      </c>
      <c r="B1119" s="3" t="s">
        <v>21</v>
      </c>
      <c r="C1119">
        <v>26</v>
      </c>
      <c r="D1119" s="5" t="s">
        <v>20</v>
      </c>
      <c r="E1119">
        <v>78</v>
      </c>
      <c r="F1119">
        <v>0.69</v>
      </c>
      <c r="G1119">
        <v>5</v>
      </c>
      <c r="P1119" s="16">
        <v>1116</v>
      </c>
    </row>
    <row r="1120" spans="1:16">
      <c r="A1120" s="2">
        <v>41030</v>
      </c>
      <c r="B1120" s="3" t="s">
        <v>21</v>
      </c>
      <c r="C1120">
        <v>26</v>
      </c>
      <c r="D1120" s="5" t="s">
        <v>20</v>
      </c>
      <c r="E1120">
        <v>36</v>
      </c>
      <c r="F1120">
        <v>0.6</v>
      </c>
      <c r="P1120" s="16">
        <v>1117</v>
      </c>
    </row>
    <row r="1121" spans="1:16">
      <c r="A1121" s="2">
        <v>41030</v>
      </c>
      <c r="B1121" s="3" t="s">
        <v>21</v>
      </c>
      <c r="C1121">
        <v>26</v>
      </c>
      <c r="D1121" s="5" t="s">
        <v>20</v>
      </c>
      <c r="E1121">
        <v>146</v>
      </c>
      <c r="F1121">
        <v>0.55000000000000004</v>
      </c>
      <c r="G1121">
        <v>6</v>
      </c>
      <c r="P1121" s="16">
        <v>1118</v>
      </c>
    </row>
    <row r="1122" spans="1:16">
      <c r="A1122" s="2">
        <v>41030</v>
      </c>
      <c r="B1122" s="3" t="s">
        <v>21</v>
      </c>
      <c r="C1122">
        <v>26</v>
      </c>
      <c r="D1122" s="5" t="s">
        <v>20</v>
      </c>
      <c r="E1122">
        <v>57</v>
      </c>
      <c r="F1122">
        <v>0.85</v>
      </c>
      <c r="P1122" s="16">
        <v>1119</v>
      </c>
    </row>
    <row r="1123" spans="1:16">
      <c r="A1123" s="2">
        <v>41030</v>
      </c>
      <c r="B1123" s="3" t="s">
        <v>21</v>
      </c>
      <c r="C1123">
        <v>26</v>
      </c>
      <c r="D1123" s="5" t="s">
        <v>20</v>
      </c>
      <c r="E1123">
        <v>155</v>
      </c>
      <c r="F1123">
        <v>0.83</v>
      </c>
      <c r="G1123">
        <v>10</v>
      </c>
      <c r="P1123" s="16">
        <v>1120</v>
      </c>
    </row>
    <row r="1124" spans="1:16">
      <c r="A1124" s="2">
        <v>41030</v>
      </c>
      <c r="B1124" s="3" t="s">
        <v>21</v>
      </c>
      <c r="C1124">
        <v>26</v>
      </c>
      <c r="D1124" s="5" t="s">
        <v>20</v>
      </c>
      <c r="E1124">
        <v>91</v>
      </c>
      <c r="F1124">
        <v>0.6</v>
      </c>
      <c r="G1124">
        <v>7</v>
      </c>
      <c r="P1124" s="16">
        <v>1121</v>
      </c>
    </row>
    <row r="1125" spans="1:16">
      <c r="A1125" s="2">
        <v>41030</v>
      </c>
      <c r="B1125" s="3" t="s">
        <v>21</v>
      </c>
      <c r="C1125">
        <v>26</v>
      </c>
      <c r="D1125" s="5" t="s">
        <v>20</v>
      </c>
      <c r="E1125">
        <v>164</v>
      </c>
      <c r="F1125">
        <v>0.53</v>
      </c>
      <c r="G1125">
        <v>7</v>
      </c>
      <c r="P1125" s="16">
        <v>1122</v>
      </c>
    </row>
    <row r="1126" spans="1:16">
      <c r="A1126" s="2">
        <v>41030</v>
      </c>
      <c r="B1126" s="3" t="s">
        <v>21</v>
      </c>
      <c r="C1126">
        <v>26</v>
      </c>
      <c r="D1126" s="5" t="s">
        <v>20</v>
      </c>
      <c r="E1126">
        <v>111</v>
      </c>
      <c r="F1126">
        <v>0.55000000000000004</v>
      </c>
      <c r="G1126">
        <v>8</v>
      </c>
      <c r="P1126" s="16">
        <v>1123</v>
      </c>
    </row>
    <row r="1127" spans="1:16">
      <c r="A1127" s="2">
        <v>41030</v>
      </c>
      <c r="B1127" s="3" t="s">
        <v>21</v>
      </c>
      <c r="C1127">
        <v>26</v>
      </c>
      <c r="D1127" s="5" t="s">
        <v>20</v>
      </c>
      <c r="E1127">
        <v>140</v>
      </c>
      <c r="F1127">
        <v>0.47</v>
      </c>
      <c r="G1127">
        <v>7</v>
      </c>
      <c r="P1127" s="16">
        <v>1124</v>
      </c>
    </row>
    <row r="1128" spans="1:16">
      <c r="A1128" s="2">
        <v>41030</v>
      </c>
      <c r="B1128" s="3" t="s">
        <v>21</v>
      </c>
      <c r="C1128">
        <v>26</v>
      </c>
      <c r="D1128" s="5" t="s">
        <v>20</v>
      </c>
      <c r="E1128">
        <v>148</v>
      </c>
      <c r="F1128">
        <v>0.52</v>
      </c>
      <c r="G1128">
        <v>7</v>
      </c>
      <c r="P1128" s="16">
        <v>1125</v>
      </c>
    </row>
    <row r="1129" spans="1:16">
      <c r="A1129" s="2">
        <v>41030</v>
      </c>
      <c r="B1129" s="3" t="s">
        <v>21</v>
      </c>
      <c r="C1129">
        <v>26</v>
      </c>
      <c r="D1129" s="5" t="s">
        <v>20</v>
      </c>
      <c r="E1129">
        <v>155</v>
      </c>
      <c r="F1129">
        <v>0.53</v>
      </c>
      <c r="G1129">
        <v>6</v>
      </c>
      <c r="P1129" s="16">
        <v>1126</v>
      </c>
    </row>
    <row r="1130" spans="1:16">
      <c r="A1130" s="2">
        <v>41030</v>
      </c>
      <c r="B1130" s="3" t="s">
        <v>21</v>
      </c>
      <c r="C1130">
        <v>26</v>
      </c>
      <c r="D1130" s="5" t="s">
        <v>20</v>
      </c>
      <c r="E1130">
        <v>50</v>
      </c>
      <c r="F1130">
        <v>0.66</v>
      </c>
      <c r="P1130" s="16">
        <v>1127</v>
      </c>
    </row>
    <row r="1131" spans="1:16">
      <c r="A1131" s="2">
        <v>41030</v>
      </c>
      <c r="B1131" s="3" t="s">
        <v>21</v>
      </c>
      <c r="C1131">
        <v>26</v>
      </c>
      <c r="D1131" s="5" t="s">
        <v>20</v>
      </c>
      <c r="E1131">
        <v>119</v>
      </c>
      <c r="F1131">
        <v>0.81</v>
      </c>
      <c r="G1131">
        <v>9</v>
      </c>
      <c r="P1131" s="16">
        <v>1128</v>
      </c>
    </row>
    <row r="1132" spans="1:16">
      <c r="A1132" s="2">
        <v>41030</v>
      </c>
      <c r="B1132" s="3" t="s">
        <v>21</v>
      </c>
      <c r="C1132">
        <v>26</v>
      </c>
      <c r="D1132" s="5" t="s">
        <v>20</v>
      </c>
      <c r="E1132">
        <v>125</v>
      </c>
      <c r="F1132">
        <v>0.6</v>
      </c>
      <c r="P1132" s="16">
        <v>1129</v>
      </c>
    </row>
    <row r="1133" spans="1:16">
      <c r="A1133" s="2">
        <v>41030</v>
      </c>
      <c r="B1133" s="3" t="s">
        <v>21</v>
      </c>
      <c r="C1133">
        <v>26</v>
      </c>
      <c r="D1133" s="5" t="s">
        <v>20</v>
      </c>
      <c r="E1133">
        <v>154</v>
      </c>
      <c r="F1133">
        <v>0.6</v>
      </c>
      <c r="P1133" s="16">
        <v>1130</v>
      </c>
    </row>
    <row r="1134" spans="1:16">
      <c r="A1134" s="2">
        <v>41030</v>
      </c>
      <c r="B1134" s="3" t="s">
        <v>21</v>
      </c>
      <c r="C1134">
        <v>26</v>
      </c>
      <c r="D1134" s="5" t="s">
        <v>20</v>
      </c>
      <c r="E1134">
        <v>152</v>
      </c>
      <c r="F1134">
        <v>0.5</v>
      </c>
      <c r="G1134">
        <v>8</v>
      </c>
      <c r="P1134" s="16">
        <v>1131</v>
      </c>
    </row>
    <row r="1135" spans="1:16">
      <c r="A1135" s="2">
        <v>41030</v>
      </c>
      <c r="B1135" s="3" t="s">
        <v>21</v>
      </c>
      <c r="C1135">
        <v>26</v>
      </c>
      <c r="D1135" s="5" t="s">
        <v>20</v>
      </c>
      <c r="E1135">
        <v>175</v>
      </c>
      <c r="F1135">
        <v>0.44</v>
      </c>
      <c r="G1135">
        <v>6</v>
      </c>
      <c r="P1135" s="16">
        <v>1132</v>
      </c>
    </row>
    <row r="1136" spans="1:16">
      <c r="A1136" s="2">
        <v>41030</v>
      </c>
      <c r="B1136" s="3" t="s">
        <v>21</v>
      </c>
      <c r="C1136">
        <v>26</v>
      </c>
      <c r="D1136" s="5" t="s">
        <v>20</v>
      </c>
      <c r="E1136">
        <v>53</v>
      </c>
      <c r="F1136">
        <v>0.7</v>
      </c>
      <c r="P1136" s="16">
        <v>1133</v>
      </c>
    </row>
    <row r="1137" spans="1:16">
      <c r="A1137" s="2">
        <v>41030</v>
      </c>
      <c r="B1137" s="3" t="s">
        <v>21</v>
      </c>
      <c r="C1137">
        <v>26</v>
      </c>
      <c r="D1137" s="5" t="s">
        <v>20</v>
      </c>
      <c r="E1137">
        <v>133</v>
      </c>
      <c r="F1137">
        <v>0.55000000000000004</v>
      </c>
      <c r="G1137">
        <v>8</v>
      </c>
      <c r="P1137" s="16">
        <v>1134</v>
      </c>
    </row>
    <row r="1138" spans="1:16">
      <c r="A1138" s="2">
        <v>41030</v>
      </c>
      <c r="B1138" s="3" t="s">
        <v>21</v>
      </c>
      <c r="C1138">
        <v>26</v>
      </c>
      <c r="D1138" s="5" t="s">
        <v>20</v>
      </c>
      <c r="E1138">
        <v>52</v>
      </c>
      <c r="F1138">
        <v>0.8</v>
      </c>
      <c r="P1138" s="16">
        <v>1135</v>
      </c>
    </row>
    <row r="1139" spans="1:16">
      <c r="A1139" s="2">
        <v>41030</v>
      </c>
      <c r="B1139" s="3" t="s">
        <v>21</v>
      </c>
      <c r="C1139">
        <v>26</v>
      </c>
      <c r="D1139" s="5" t="s">
        <v>20</v>
      </c>
      <c r="E1139">
        <v>102</v>
      </c>
      <c r="F1139">
        <v>0.74</v>
      </c>
      <c r="G1139">
        <v>7</v>
      </c>
      <c r="P1139" s="16">
        <v>1136</v>
      </c>
    </row>
    <row r="1140" spans="1:16">
      <c r="A1140" s="2">
        <v>41030</v>
      </c>
      <c r="B1140" s="3" t="s">
        <v>21</v>
      </c>
      <c r="C1140">
        <v>26</v>
      </c>
      <c r="D1140" s="5" t="s">
        <v>20</v>
      </c>
      <c r="E1140">
        <v>111</v>
      </c>
      <c r="F1140">
        <v>0.57999999999999996</v>
      </c>
      <c r="G1140">
        <v>8</v>
      </c>
      <c r="P1140" s="16">
        <v>1137</v>
      </c>
    </row>
    <row r="1141" spans="1:16">
      <c r="A1141" s="2">
        <v>41030</v>
      </c>
      <c r="B1141" s="3" t="s">
        <v>21</v>
      </c>
      <c r="C1141">
        <v>26</v>
      </c>
      <c r="D1141" s="5" t="s">
        <v>20</v>
      </c>
      <c r="E1141">
        <v>152</v>
      </c>
      <c r="F1141">
        <v>0.5</v>
      </c>
      <c r="G1141">
        <v>8</v>
      </c>
      <c r="P1141" s="16">
        <v>1138</v>
      </c>
    </row>
    <row r="1142" spans="1:16">
      <c r="A1142" s="2">
        <v>41030</v>
      </c>
      <c r="B1142" s="3" t="s">
        <v>21</v>
      </c>
      <c r="C1142">
        <v>26</v>
      </c>
      <c r="D1142" s="5" t="s">
        <v>20</v>
      </c>
      <c r="E1142">
        <v>93</v>
      </c>
      <c r="F1142">
        <v>0.85</v>
      </c>
      <c r="G1142">
        <v>9</v>
      </c>
      <c r="P1142" s="16">
        <v>1139</v>
      </c>
    </row>
    <row r="1143" spans="1:16">
      <c r="A1143" s="2">
        <v>41030</v>
      </c>
      <c r="B1143" s="3" t="s">
        <v>21</v>
      </c>
      <c r="C1143">
        <v>26</v>
      </c>
      <c r="D1143" s="5" t="s">
        <v>20</v>
      </c>
      <c r="E1143">
        <v>86</v>
      </c>
      <c r="F1143">
        <v>0.7</v>
      </c>
      <c r="G1143">
        <v>9</v>
      </c>
      <c r="P1143" s="16">
        <v>1140</v>
      </c>
    </row>
    <row r="1144" spans="1:16">
      <c r="A1144" s="2">
        <v>41030</v>
      </c>
      <c r="B1144" s="3" t="s">
        <v>21</v>
      </c>
      <c r="C1144">
        <v>26</v>
      </c>
      <c r="D1144" s="5" t="s">
        <v>20</v>
      </c>
      <c r="E1144">
        <v>35</v>
      </c>
      <c r="F1144">
        <v>0.82</v>
      </c>
      <c r="P1144" s="16">
        <v>1141</v>
      </c>
    </row>
    <row r="1145" spans="1:16">
      <c r="A1145" s="2">
        <v>41030</v>
      </c>
      <c r="B1145" s="3" t="s">
        <v>21</v>
      </c>
      <c r="C1145">
        <v>26</v>
      </c>
      <c r="D1145" s="5" t="s">
        <v>20</v>
      </c>
      <c r="E1145">
        <v>111</v>
      </c>
      <c r="F1145">
        <v>0.95</v>
      </c>
      <c r="G1145">
        <v>10</v>
      </c>
      <c r="P1145" s="16">
        <v>1142</v>
      </c>
    </row>
    <row r="1146" spans="1:16">
      <c r="A1146" s="2">
        <v>41030</v>
      </c>
      <c r="B1146" s="3" t="s">
        <v>21</v>
      </c>
      <c r="C1146">
        <v>26</v>
      </c>
      <c r="D1146" s="5" t="s">
        <v>20</v>
      </c>
      <c r="E1146">
        <v>161</v>
      </c>
      <c r="F1146">
        <v>0.71</v>
      </c>
      <c r="P1146" s="16">
        <v>1143</v>
      </c>
    </row>
    <row r="1147" spans="1:16">
      <c r="A1147" s="2">
        <v>41030</v>
      </c>
      <c r="B1147" s="3" t="s">
        <v>21</v>
      </c>
      <c r="C1147">
        <v>26</v>
      </c>
      <c r="D1147" s="5" t="s">
        <v>20</v>
      </c>
      <c r="E1147">
        <v>172</v>
      </c>
      <c r="F1147">
        <v>0.6</v>
      </c>
      <c r="P1147" s="16">
        <v>1144</v>
      </c>
    </row>
    <row r="1148" spans="1:16">
      <c r="A1148" s="2">
        <v>41030</v>
      </c>
      <c r="B1148" s="3" t="s">
        <v>21</v>
      </c>
      <c r="C1148">
        <v>26</v>
      </c>
      <c r="D1148" s="5" t="s">
        <v>20</v>
      </c>
      <c r="E1148">
        <v>171</v>
      </c>
      <c r="F1148">
        <v>0.7</v>
      </c>
      <c r="G1148">
        <v>6</v>
      </c>
      <c r="P1148" s="16">
        <v>1145</v>
      </c>
    </row>
    <row r="1149" spans="1:16">
      <c r="A1149" s="2">
        <v>41030</v>
      </c>
      <c r="B1149" s="3" t="s">
        <v>21</v>
      </c>
      <c r="C1149">
        <v>26</v>
      </c>
      <c r="D1149" s="5" t="s">
        <v>20</v>
      </c>
      <c r="E1149">
        <v>52</v>
      </c>
      <c r="F1149">
        <v>0.55000000000000004</v>
      </c>
      <c r="P1149" s="16">
        <v>1146</v>
      </c>
    </row>
    <row r="1150" spans="1:16">
      <c r="A1150" s="2">
        <v>41030</v>
      </c>
      <c r="B1150" s="3" t="s">
        <v>21</v>
      </c>
      <c r="C1150">
        <v>26</v>
      </c>
      <c r="D1150" s="5" t="s">
        <v>20</v>
      </c>
      <c r="E1150">
        <v>100</v>
      </c>
      <c r="F1150">
        <v>0.38</v>
      </c>
      <c r="G1150">
        <v>5</v>
      </c>
      <c r="P1150" s="16">
        <v>1147</v>
      </c>
    </row>
    <row r="1151" spans="1:16">
      <c r="A1151" s="2">
        <v>41030</v>
      </c>
      <c r="B1151" s="3" t="s">
        <v>21</v>
      </c>
      <c r="C1151">
        <v>26</v>
      </c>
      <c r="D1151" s="5" t="s">
        <v>20</v>
      </c>
      <c r="E1151">
        <v>54</v>
      </c>
      <c r="F1151">
        <v>0.51</v>
      </c>
      <c r="G1151">
        <v>8</v>
      </c>
      <c r="P1151" s="16">
        <v>1148</v>
      </c>
    </row>
    <row r="1152" spans="1:16">
      <c r="A1152" s="2">
        <v>41030</v>
      </c>
      <c r="B1152" s="3" t="s">
        <v>21</v>
      </c>
      <c r="C1152">
        <v>26</v>
      </c>
      <c r="D1152" s="5" t="s">
        <v>20</v>
      </c>
      <c r="E1152">
        <v>63</v>
      </c>
      <c r="F1152">
        <v>0.85</v>
      </c>
      <c r="G1152">
        <v>10</v>
      </c>
      <c r="P1152" s="16">
        <v>1149</v>
      </c>
    </row>
    <row r="1153" spans="1:16">
      <c r="A1153" s="2">
        <v>41030</v>
      </c>
      <c r="B1153" s="3" t="s">
        <v>21</v>
      </c>
      <c r="C1153">
        <v>26</v>
      </c>
      <c r="D1153" s="5" t="s">
        <v>20</v>
      </c>
      <c r="E1153">
        <v>70</v>
      </c>
      <c r="F1153">
        <v>0.76</v>
      </c>
      <c r="G1153">
        <v>6</v>
      </c>
      <c r="P1153" s="16">
        <v>1150</v>
      </c>
    </row>
    <row r="1154" spans="1:16">
      <c r="A1154" s="2">
        <v>41030</v>
      </c>
      <c r="B1154" s="3" t="s">
        <v>21</v>
      </c>
      <c r="C1154">
        <v>26</v>
      </c>
      <c r="D1154" s="5" t="s">
        <v>20</v>
      </c>
      <c r="E1154">
        <v>26</v>
      </c>
      <c r="F1154">
        <v>0.53</v>
      </c>
      <c r="P1154" s="16">
        <v>1151</v>
      </c>
    </row>
    <row r="1155" spans="1:16">
      <c r="A1155" s="2">
        <v>41030</v>
      </c>
      <c r="B1155" s="3" t="s">
        <v>21</v>
      </c>
      <c r="C1155">
        <v>26</v>
      </c>
      <c r="D1155" s="5" t="s">
        <v>20</v>
      </c>
      <c r="E1155">
        <v>87</v>
      </c>
      <c r="F1155">
        <v>0.73</v>
      </c>
      <c r="G1155">
        <v>9</v>
      </c>
      <c r="P1155" s="16">
        <v>1152</v>
      </c>
    </row>
    <row r="1156" spans="1:16">
      <c r="A1156" s="2">
        <v>41030</v>
      </c>
      <c r="B1156" s="3" t="s">
        <v>21</v>
      </c>
      <c r="C1156">
        <v>26</v>
      </c>
      <c r="D1156" s="5" t="s">
        <v>20</v>
      </c>
      <c r="E1156">
        <v>163</v>
      </c>
      <c r="F1156">
        <v>0.73</v>
      </c>
      <c r="G1156">
        <v>8</v>
      </c>
      <c r="P1156" s="16">
        <v>1153</v>
      </c>
    </row>
    <row r="1157" spans="1:16">
      <c r="A1157" s="2">
        <v>41030</v>
      </c>
      <c r="B1157" s="3" t="s">
        <v>21</v>
      </c>
      <c r="C1157">
        <v>26</v>
      </c>
      <c r="D1157" s="5" t="s">
        <v>20</v>
      </c>
      <c r="E1157">
        <v>161</v>
      </c>
      <c r="F1157">
        <v>0.77</v>
      </c>
      <c r="G1157">
        <v>8</v>
      </c>
      <c r="P1157" s="16">
        <v>1154</v>
      </c>
    </row>
    <row r="1158" spans="1:16">
      <c r="A1158" s="2">
        <v>41030</v>
      </c>
      <c r="B1158" s="3" t="s">
        <v>21</v>
      </c>
      <c r="C1158">
        <v>26</v>
      </c>
      <c r="D1158" s="5" t="s">
        <v>20</v>
      </c>
      <c r="E1158">
        <v>162</v>
      </c>
      <c r="F1158">
        <v>0.49</v>
      </c>
      <c r="G1158">
        <v>7</v>
      </c>
      <c r="P1158" s="16">
        <v>1155</v>
      </c>
    </row>
    <row r="1159" spans="1:16">
      <c r="A1159" s="2">
        <v>41030</v>
      </c>
      <c r="B1159" s="3" t="s">
        <v>21</v>
      </c>
      <c r="C1159">
        <v>26</v>
      </c>
      <c r="D1159" s="5" t="s">
        <v>20</v>
      </c>
      <c r="E1159">
        <v>72</v>
      </c>
      <c r="F1159">
        <v>0.59</v>
      </c>
      <c r="G1159">
        <v>12</v>
      </c>
      <c r="P1159" s="16">
        <v>1156</v>
      </c>
    </row>
    <row r="1160" spans="1:16">
      <c r="A1160" s="2">
        <v>41030</v>
      </c>
      <c r="B1160" s="3" t="s">
        <v>21</v>
      </c>
      <c r="C1160">
        <v>26</v>
      </c>
      <c r="D1160" s="5" t="s">
        <v>20</v>
      </c>
      <c r="E1160">
        <v>52</v>
      </c>
      <c r="F1160">
        <v>0.55000000000000004</v>
      </c>
      <c r="P1160" s="16">
        <v>1157</v>
      </c>
    </row>
    <row r="1161" spans="1:16">
      <c r="A1161" s="2">
        <v>41030</v>
      </c>
      <c r="B1161" s="3" t="s">
        <v>21</v>
      </c>
      <c r="C1161">
        <v>26</v>
      </c>
      <c r="D1161" s="5" t="s">
        <v>20</v>
      </c>
      <c r="E1161">
        <v>39</v>
      </c>
      <c r="F1161">
        <v>1.04</v>
      </c>
      <c r="P1161" s="16">
        <v>1158</v>
      </c>
    </row>
    <row r="1162" spans="1:16">
      <c r="A1162" s="2">
        <v>41030</v>
      </c>
      <c r="B1162" s="3" t="s">
        <v>21</v>
      </c>
      <c r="C1162">
        <v>26</v>
      </c>
      <c r="D1162" s="5" t="s">
        <v>20</v>
      </c>
      <c r="E1162">
        <v>48</v>
      </c>
      <c r="F1162">
        <v>0.55000000000000004</v>
      </c>
      <c r="G1162">
        <v>1</v>
      </c>
      <c r="P1162" s="16">
        <v>1159</v>
      </c>
    </row>
    <row r="1163" spans="1:16">
      <c r="A1163" s="2">
        <v>41030</v>
      </c>
      <c r="B1163" s="3" t="s">
        <v>21</v>
      </c>
      <c r="C1163">
        <v>26</v>
      </c>
      <c r="D1163" s="5" t="s">
        <v>20</v>
      </c>
      <c r="E1163">
        <v>51</v>
      </c>
      <c r="F1163">
        <v>0.7</v>
      </c>
      <c r="G1163">
        <v>1</v>
      </c>
      <c r="P1163" s="16">
        <v>1160</v>
      </c>
    </row>
    <row r="1164" spans="1:16">
      <c r="A1164" s="2">
        <v>41030</v>
      </c>
      <c r="B1164" s="3" t="s">
        <v>21</v>
      </c>
      <c r="C1164">
        <v>26</v>
      </c>
      <c r="D1164" s="5" t="s">
        <v>20</v>
      </c>
      <c r="E1164">
        <v>49</v>
      </c>
      <c r="F1164">
        <v>0.48</v>
      </c>
      <c r="G1164">
        <v>1</v>
      </c>
      <c r="P1164" s="16">
        <v>1161</v>
      </c>
    </row>
    <row r="1165" spans="1:16">
      <c r="A1165" s="2">
        <v>41030</v>
      </c>
      <c r="B1165" s="3" t="s">
        <v>21</v>
      </c>
      <c r="C1165">
        <v>26</v>
      </c>
      <c r="D1165" s="5" t="s">
        <v>20</v>
      </c>
      <c r="E1165">
        <v>26</v>
      </c>
      <c r="F1165">
        <v>0.36</v>
      </c>
      <c r="P1165" s="16">
        <v>1162</v>
      </c>
    </row>
    <row r="1166" spans="1:16">
      <c r="A1166" s="2">
        <v>41030</v>
      </c>
      <c r="B1166" s="3" t="s">
        <v>21</v>
      </c>
      <c r="C1166">
        <v>26</v>
      </c>
      <c r="D1166" s="5" t="s">
        <v>20</v>
      </c>
      <c r="E1166">
        <v>84</v>
      </c>
      <c r="F1166">
        <v>0.46</v>
      </c>
      <c r="P1166" s="16">
        <v>1163</v>
      </c>
    </row>
    <row r="1167" spans="1:16">
      <c r="A1167" s="2">
        <v>41030</v>
      </c>
      <c r="B1167" s="3" t="s">
        <v>21</v>
      </c>
      <c r="C1167">
        <v>26</v>
      </c>
      <c r="D1167" s="5" t="s">
        <v>20</v>
      </c>
      <c r="E1167">
        <v>69</v>
      </c>
      <c r="F1167">
        <v>0.82</v>
      </c>
      <c r="G1167">
        <v>7</v>
      </c>
      <c r="P1167" s="16">
        <v>1164</v>
      </c>
    </row>
    <row r="1168" spans="1:16">
      <c r="A1168" s="2">
        <v>41030</v>
      </c>
      <c r="B1168" s="3" t="s">
        <v>21</v>
      </c>
      <c r="C1168">
        <v>26</v>
      </c>
      <c r="D1168" s="5" t="s">
        <v>20</v>
      </c>
      <c r="E1168">
        <v>75</v>
      </c>
      <c r="F1168">
        <v>0.76</v>
      </c>
      <c r="G1168">
        <v>7</v>
      </c>
      <c r="P1168" s="16">
        <v>1165</v>
      </c>
    </row>
    <row r="1169" spans="1:16">
      <c r="A1169" s="2">
        <v>41030</v>
      </c>
      <c r="B1169" s="3" t="s">
        <v>21</v>
      </c>
      <c r="C1169">
        <v>26</v>
      </c>
      <c r="D1169" s="5" t="s">
        <v>20</v>
      </c>
      <c r="E1169">
        <v>71</v>
      </c>
      <c r="F1169">
        <v>0.76</v>
      </c>
      <c r="G1169">
        <v>7</v>
      </c>
      <c r="P1169" s="16">
        <v>1166</v>
      </c>
    </row>
    <row r="1170" spans="1:16">
      <c r="A1170" s="2">
        <v>41030</v>
      </c>
      <c r="B1170" s="3" t="s">
        <v>21</v>
      </c>
      <c r="C1170">
        <v>26</v>
      </c>
      <c r="D1170" s="5" t="s">
        <v>20</v>
      </c>
      <c r="E1170">
        <v>120</v>
      </c>
      <c r="F1170">
        <v>0.69</v>
      </c>
      <c r="G1170">
        <v>10</v>
      </c>
      <c r="P1170" s="16">
        <v>1167</v>
      </c>
    </row>
    <row r="1171" spans="1:16">
      <c r="A1171" s="2">
        <v>41030</v>
      </c>
      <c r="B1171" s="3" t="s">
        <v>21</v>
      </c>
      <c r="C1171">
        <v>26</v>
      </c>
      <c r="D1171" s="5" t="s">
        <v>20</v>
      </c>
      <c r="E1171">
        <v>180</v>
      </c>
      <c r="F1171">
        <v>0.69</v>
      </c>
      <c r="G1171">
        <v>10</v>
      </c>
      <c r="P1171" s="16">
        <v>1168</v>
      </c>
    </row>
    <row r="1172" spans="1:16">
      <c r="A1172" s="2">
        <v>41030</v>
      </c>
      <c r="B1172" s="3" t="s">
        <v>21</v>
      </c>
      <c r="C1172">
        <v>26</v>
      </c>
      <c r="D1172" s="5" t="s">
        <v>20</v>
      </c>
      <c r="E1172">
        <v>172</v>
      </c>
      <c r="F1172">
        <v>0.55000000000000004</v>
      </c>
      <c r="P1172" s="16">
        <v>1169</v>
      </c>
    </row>
    <row r="1173" spans="1:16">
      <c r="A1173" s="2">
        <v>41030</v>
      </c>
      <c r="B1173" s="3" t="s">
        <v>21</v>
      </c>
      <c r="C1173">
        <v>26</v>
      </c>
      <c r="D1173" s="5" t="s">
        <v>20</v>
      </c>
      <c r="E1173">
        <v>140</v>
      </c>
      <c r="F1173">
        <v>0.65</v>
      </c>
      <c r="G1173">
        <v>11</v>
      </c>
      <c r="P1173" s="16">
        <v>1170</v>
      </c>
    </row>
    <row r="1174" spans="1:16">
      <c r="A1174" s="2">
        <v>41030</v>
      </c>
      <c r="B1174" s="3" t="s">
        <v>21</v>
      </c>
      <c r="C1174">
        <v>26</v>
      </c>
      <c r="D1174" s="5" t="s">
        <v>20</v>
      </c>
      <c r="E1174">
        <v>89</v>
      </c>
      <c r="F1174">
        <v>0.64</v>
      </c>
      <c r="G1174">
        <v>7</v>
      </c>
      <c r="P1174" s="16">
        <v>1171</v>
      </c>
    </row>
    <row r="1175" spans="1:16">
      <c r="A1175" s="2">
        <v>41030</v>
      </c>
      <c r="B1175" s="3" t="s">
        <v>21</v>
      </c>
      <c r="C1175">
        <v>26</v>
      </c>
      <c r="D1175" s="5" t="s">
        <v>20</v>
      </c>
      <c r="E1175">
        <v>70</v>
      </c>
      <c r="F1175">
        <v>0.55000000000000004</v>
      </c>
      <c r="P1175" s="16">
        <v>1172</v>
      </c>
    </row>
    <row r="1176" spans="1:16">
      <c r="A1176" s="2">
        <v>41030</v>
      </c>
      <c r="B1176" s="3" t="s">
        <v>21</v>
      </c>
      <c r="C1176">
        <v>26</v>
      </c>
      <c r="D1176" s="5" t="s">
        <v>20</v>
      </c>
      <c r="E1176">
        <v>175</v>
      </c>
      <c r="F1176">
        <v>0.53</v>
      </c>
      <c r="G1176">
        <v>6</v>
      </c>
      <c r="P1176" s="16">
        <v>1173</v>
      </c>
    </row>
    <row r="1177" spans="1:16">
      <c r="A1177" s="2">
        <v>41030</v>
      </c>
      <c r="B1177" s="3" t="s">
        <v>21</v>
      </c>
      <c r="C1177">
        <v>26</v>
      </c>
      <c r="D1177" s="5" t="s">
        <v>20</v>
      </c>
      <c r="E1177">
        <v>182</v>
      </c>
      <c r="F1177">
        <v>0.4</v>
      </c>
      <c r="G1177">
        <v>7</v>
      </c>
      <c r="P1177" s="16">
        <v>1174</v>
      </c>
    </row>
    <row r="1178" spans="1:16">
      <c r="A1178" s="2">
        <v>41030</v>
      </c>
      <c r="B1178" s="3" t="s">
        <v>21</v>
      </c>
      <c r="C1178">
        <v>26</v>
      </c>
      <c r="D1178" s="5" t="s">
        <v>20</v>
      </c>
      <c r="E1178">
        <v>127</v>
      </c>
      <c r="F1178">
        <v>0.55000000000000004</v>
      </c>
      <c r="G1178">
        <v>9</v>
      </c>
      <c r="P1178" s="16">
        <v>1175</v>
      </c>
    </row>
    <row r="1179" spans="1:16">
      <c r="A1179" s="2">
        <v>41030</v>
      </c>
      <c r="B1179" s="3" t="s">
        <v>21</v>
      </c>
      <c r="C1179">
        <v>26</v>
      </c>
      <c r="D1179" s="5" t="s">
        <v>20</v>
      </c>
      <c r="E1179">
        <v>184</v>
      </c>
      <c r="F1179">
        <v>0.48</v>
      </c>
      <c r="P1179" s="16">
        <v>1176</v>
      </c>
    </row>
    <row r="1180" spans="1:16">
      <c r="A1180" s="2">
        <v>41030</v>
      </c>
      <c r="B1180" s="3" t="s">
        <v>21</v>
      </c>
      <c r="C1180">
        <v>26</v>
      </c>
      <c r="D1180" s="5" t="s">
        <v>20</v>
      </c>
      <c r="E1180">
        <v>123</v>
      </c>
      <c r="F1180">
        <v>0.46</v>
      </c>
      <c r="G1180">
        <v>6</v>
      </c>
      <c r="P1180" s="16">
        <v>1177</v>
      </c>
    </row>
    <row r="1181" spans="1:16">
      <c r="A1181" s="2">
        <v>41030</v>
      </c>
      <c r="B1181" s="3" t="s">
        <v>21</v>
      </c>
      <c r="C1181">
        <v>26</v>
      </c>
      <c r="D1181" s="5" t="s">
        <v>20</v>
      </c>
      <c r="E1181">
        <v>104</v>
      </c>
      <c r="F1181">
        <v>0.46</v>
      </c>
      <c r="P1181" s="16">
        <v>1178</v>
      </c>
    </row>
    <row r="1182" spans="1:16">
      <c r="A1182" s="2">
        <v>41030</v>
      </c>
      <c r="B1182" s="3" t="s">
        <v>21</v>
      </c>
      <c r="C1182">
        <v>26</v>
      </c>
      <c r="D1182" s="5" t="s">
        <v>20</v>
      </c>
      <c r="E1182">
        <v>151</v>
      </c>
      <c r="F1182">
        <v>0.54</v>
      </c>
      <c r="G1182">
        <v>6</v>
      </c>
      <c r="P1182" s="16">
        <v>1179</v>
      </c>
    </row>
    <row r="1183" spans="1:16">
      <c r="A1183" s="2">
        <v>41030</v>
      </c>
      <c r="B1183" s="3" t="s">
        <v>21</v>
      </c>
      <c r="C1183">
        <v>26</v>
      </c>
      <c r="D1183" s="5" t="s">
        <v>20</v>
      </c>
      <c r="E1183">
        <v>112</v>
      </c>
      <c r="F1183">
        <v>0.72</v>
      </c>
      <c r="G1183">
        <v>9</v>
      </c>
      <c r="P1183" s="16">
        <v>1180</v>
      </c>
    </row>
    <row r="1184" spans="1:16">
      <c r="A1184" s="2">
        <v>41030</v>
      </c>
      <c r="B1184" s="3" t="s">
        <v>21</v>
      </c>
      <c r="C1184">
        <v>26</v>
      </c>
      <c r="D1184" s="5" t="s">
        <v>20</v>
      </c>
      <c r="E1184">
        <v>53</v>
      </c>
      <c r="F1184">
        <v>0.68</v>
      </c>
      <c r="P1184" s="16">
        <v>1181</v>
      </c>
    </row>
    <row r="1185" spans="1:16">
      <c r="A1185" s="2">
        <v>41030</v>
      </c>
      <c r="B1185" s="3" t="s">
        <v>21</v>
      </c>
      <c r="C1185">
        <v>26</v>
      </c>
      <c r="D1185" s="5" t="s">
        <v>20</v>
      </c>
      <c r="E1185">
        <v>122</v>
      </c>
      <c r="F1185">
        <v>0.48</v>
      </c>
      <c r="G1185">
        <v>6</v>
      </c>
      <c r="P1185" s="16">
        <v>1182</v>
      </c>
    </row>
    <row r="1186" spans="1:16">
      <c r="A1186" s="2">
        <v>41030</v>
      </c>
      <c r="B1186" s="3" t="s">
        <v>21</v>
      </c>
      <c r="C1186">
        <v>26</v>
      </c>
      <c r="D1186" s="5" t="s">
        <v>20</v>
      </c>
      <c r="E1186">
        <v>106</v>
      </c>
      <c r="F1186">
        <v>0.79</v>
      </c>
      <c r="G1186">
        <v>10</v>
      </c>
      <c r="P1186" s="16">
        <v>1183</v>
      </c>
    </row>
    <row r="1187" spans="1:16">
      <c r="A1187" s="2">
        <v>41030</v>
      </c>
      <c r="B1187" s="3" t="s">
        <v>21</v>
      </c>
      <c r="C1187">
        <v>26</v>
      </c>
      <c r="D1187" s="5" t="s">
        <v>20</v>
      </c>
      <c r="E1187">
        <v>109</v>
      </c>
      <c r="F1187">
        <v>0.66</v>
      </c>
      <c r="G1187">
        <v>10</v>
      </c>
      <c r="P1187" s="16">
        <v>1184</v>
      </c>
    </row>
    <row r="1188" spans="1:16">
      <c r="A1188" s="2">
        <v>41030</v>
      </c>
      <c r="B1188" s="3" t="s">
        <v>21</v>
      </c>
      <c r="C1188">
        <v>26</v>
      </c>
      <c r="D1188" s="5" t="s">
        <v>20</v>
      </c>
      <c r="E1188">
        <v>78</v>
      </c>
      <c r="F1188">
        <v>0.6</v>
      </c>
      <c r="P1188" s="16">
        <v>1185</v>
      </c>
    </row>
    <row r="1189" spans="1:16">
      <c r="A1189" s="2">
        <v>41030</v>
      </c>
      <c r="B1189" s="3" t="s">
        <v>21</v>
      </c>
      <c r="C1189">
        <v>26</v>
      </c>
      <c r="D1189" s="5" t="s">
        <v>20</v>
      </c>
      <c r="E1189">
        <v>59</v>
      </c>
      <c r="F1189">
        <v>0.74</v>
      </c>
      <c r="P1189" s="16">
        <v>1186</v>
      </c>
    </row>
    <row r="1190" spans="1:16">
      <c r="A1190" s="2">
        <v>41030</v>
      </c>
      <c r="B1190" s="3" t="s">
        <v>21</v>
      </c>
      <c r="C1190">
        <v>26</v>
      </c>
      <c r="D1190" s="5" t="s">
        <v>15</v>
      </c>
      <c r="F1190">
        <v>1.91</v>
      </c>
      <c r="J1190">
        <f>83+122+159+159+194+204+219</f>
        <v>1140</v>
      </c>
      <c r="K1190">
        <v>7</v>
      </c>
      <c r="L1190">
        <v>219</v>
      </c>
      <c r="P1190" s="16">
        <v>1187</v>
      </c>
    </row>
    <row r="1191" spans="1:16">
      <c r="A1191" s="2">
        <v>41030</v>
      </c>
      <c r="B1191" s="3" t="s">
        <v>21</v>
      </c>
      <c r="C1191">
        <v>26</v>
      </c>
      <c r="D1191" s="5" t="s">
        <v>15</v>
      </c>
      <c r="F1191">
        <v>1.8</v>
      </c>
      <c r="J1191">
        <f>80+129+178+174+216+223</f>
        <v>1000</v>
      </c>
      <c r="K1191">
        <v>6</v>
      </c>
      <c r="L1191">
        <v>223</v>
      </c>
      <c r="P1191" s="16">
        <v>1188</v>
      </c>
    </row>
    <row r="1192" spans="1:16">
      <c r="A1192" s="2">
        <v>41030</v>
      </c>
      <c r="B1192" s="3" t="s">
        <v>21</v>
      </c>
      <c r="C1192">
        <v>26</v>
      </c>
      <c r="D1192" s="5" t="s">
        <v>15</v>
      </c>
      <c r="F1192">
        <v>2.5299999999999998</v>
      </c>
      <c r="J1192">
        <f>116+118+148+184+209+216</f>
        <v>991</v>
      </c>
      <c r="K1192">
        <v>6</v>
      </c>
      <c r="L1192">
        <v>216</v>
      </c>
      <c r="P1192" s="16">
        <v>1189</v>
      </c>
    </row>
    <row r="1193" spans="1:16">
      <c r="A1193" s="2">
        <v>41030</v>
      </c>
      <c r="B1193" s="3" t="s">
        <v>21</v>
      </c>
      <c r="C1193">
        <v>26</v>
      </c>
      <c r="D1193" s="5" t="s">
        <v>15</v>
      </c>
      <c r="F1193">
        <v>1.59</v>
      </c>
      <c r="J1193">
        <f>82+120+127+161+162</f>
        <v>652</v>
      </c>
      <c r="K1193">
        <v>5</v>
      </c>
      <c r="L1193">
        <v>162</v>
      </c>
      <c r="P1193" s="16">
        <v>1190</v>
      </c>
    </row>
    <row r="1194" spans="1:16">
      <c r="A1194" s="2">
        <v>41030</v>
      </c>
      <c r="B1194" s="3" t="s">
        <v>21</v>
      </c>
      <c r="C1194">
        <v>26</v>
      </c>
      <c r="D1194" s="5" t="s">
        <v>15</v>
      </c>
      <c r="F1194">
        <v>1.24</v>
      </c>
      <c r="J1194">
        <f>64+109+128+146+166</f>
        <v>613</v>
      </c>
      <c r="K1194">
        <v>5</v>
      </c>
      <c r="L1194">
        <v>166</v>
      </c>
      <c r="P1194" s="16">
        <v>1191</v>
      </c>
    </row>
    <row r="1195" spans="1:16">
      <c r="A1195" s="2">
        <v>41030</v>
      </c>
      <c r="B1195" s="3" t="s">
        <v>21</v>
      </c>
      <c r="C1195">
        <v>26</v>
      </c>
      <c r="D1195" s="5" t="s">
        <v>15</v>
      </c>
      <c r="F1195">
        <v>1.39</v>
      </c>
      <c r="J1195">
        <f>111+118+157+176+189</f>
        <v>751</v>
      </c>
      <c r="K1195">
        <v>5</v>
      </c>
      <c r="L1195">
        <v>189</v>
      </c>
      <c r="P1195" s="16">
        <v>1192</v>
      </c>
    </row>
    <row r="1196" spans="1:16">
      <c r="A1196" s="2">
        <v>41030</v>
      </c>
      <c r="B1196" s="3" t="s">
        <v>21</v>
      </c>
      <c r="C1196">
        <v>26</v>
      </c>
      <c r="D1196" s="5" t="s">
        <v>15</v>
      </c>
      <c r="F1196">
        <v>3.23</v>
      </c>
      <c r="J1196">
        <f>100+114+136+151+176+180+206+207</f>
        <v>1270</v>
      </c>
      <c r="K1196">
        <v>8</v>
      </c>
      <c r="L1196">
        <v>207</v>
      </c>
      <c r="P1196" s="16">
        <v>1193</v>
      </c>
    </row>
    <row r="1197" spans="1:16">
      <c r="A1197" s="2"/>
    </row>
    <row r="1198" spans="1:16">
      <c r="A1198" s="2"/>
    </row>
    <row r="1199" spans="1:16">
      <c r="A1199" s="2"/>
    </row>
    <row r="1200" spans="1:16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6">
      <c r="A1249" s="2"/>
    </row>
    <row r="1250" spans="1:16">
      <c r="A1250" s="2"/>
    </row>
    <row r="1251" spans="1:16">
      <c r="A1251" s="2"/>
    </row>
    <row r="1252" spans="1:16">
      <c r="A1252" s="2"/>
    </row>
    <row r="1253" spans="1:16">
      <c r="A1253" s="2"/>
    </row>
    <row r="1254" spans="1:16">
      <c r="A1254" s="2"/>
    </row>
    <row r="1255" spans="1:16">
      <c r="A1255" s="2"/>
    </row>
    <row r="1256" spans="1:16">
      <c r="A1256" s="2"/>
    </row>
    <row r="1257" spans="1:16">
      <c r="A1257" s="2"/>
    </row>
    <row r="1258" spans="1:16">
      <c r="A1258" s="2"/>
    </row>
    <row r="1259" spans="1:16" s="8" customFormat="1">
      <c r="A1259" s="2"/>
      <c r="B1259"/>
      <c r="C1259"/>
      <c r="D1259" s="5"/>
      <c r="E1259"/>
      <c r="F1259"/>
      <c r="G1259"/>
      <c r="H1259"/>
      <c r="I1259"/>
      <c r="J1259"/>
      <c r="K1259"/>
      <c r="L1259"/>
      <c r="M1259"/>
      <c r="N1259"/>
      <c r="O1259"/>
      <c r="P1259"/>
    </row>
    <row r="1260" spans="1:16">
      <c r="A1260" s="2"/>
    </row>
    <row r="1261" spans="1:16">
      <c r="A1261" s="2"/>
    </row>
    <row r="1262" spans="1:16">
      <c r="A1262" s="2"/>
    </row>
    <row r="1263" spans="1:16">
      <c r="A1263" s="2"/>
    </row>
    <row r="1264" spans="1:16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5">
      <c r="A1297" s="2"/>
    </row>
    <row r="1298" spans="1:5">
      <c r="A1298" s="2"/>
    </row>
    <row r="1299" spans="1:5">
      <c r="A1299" s="2"/>
    </row>
    <row r="1300" spans="1:5">
      <c r="A1300" s="2"/>
    </row>
    <row r="1301" spans="1:5">
      <c r="A1301" s="2"/>
    </row>
    <row r="1302" spans="1:5">
      <c r="A1302" s="2"/>
    </row>
    <row r="1303" spans="1:5">
      <c r="A1303" s="2"/>
    </row>
    <row r="1304" spans="1:5">
      <c r="A1304" s="2"/>
    </row>
    <row r="1305" spans="1:5">
      <c r="A1305" s="2"/>
    </row>
    <row r="1306" spans="1:5">
      <c r="A1306" s="2"/>
    </row>
    <row r="1307" spans="1:5">
      <c r="A1307" s="2"/>
    </row>
    <row r="1308" spans="1:5">
      <c r="A1308" s="2"/>
      <c r="E1308" s="5"/>
    </row>
    <row r="1309" spans="1:5">
      <c r="A1309" s="2"/>
      <c r="E1309" s="5"/>
    </row>
    <row r="1310" spans="1:5">
      <c r="A1310" s="2"/>
      <c r="E1310" s="5"/>
    </row>
    <row r="1311" spans="1:5">
      <c r="A1311" s="2"/>
      <c r="E1311" s="5"/>
    </row>
    <row r="1312" spans="1:5">
      <c r="A1312" s="2"/>
      <c r="E1312" s="5"/>
    </row>
    <row r="1313" spans="1:5">
      <c r="A1313" s="2"/>
      <c r="E1313" s="5"/>
    </row>
    <row r="1314" spans="1:5">
      <c r="A1314" s="2"/>
      <c r="E1314" s="5"/>
    </row>
    <row r="1315" spans="1:5">
      <c r="A1315" s="2"/>
      <c r="E1315" s="5"/>
    </row>
    <row r="1316" spans="1:5">
      <c r="A1316" s="2"/>
      <c r="E1316" s="5"/>
    </row>
    <row r="1317" spans="1:5">
      <c r="A1317" s="2"/>
      <c r="E1317" s="5"/>
    </row>
    <row r="1318" spans="1:5">
      <c r="A1318" s="2"/>
      <c r="E1318" s="5"/>
    </row>
    <row r="1319" spans="1:5">
      <c r="A1319" s="2"/>
      <c r="E1319" s="5"/>
    </row>
    <row r="1320" spans="1:5">
      <c r="A1320" s="2"/>
      <c r="E1320" s="5"/>
    </row>
    <row r="1321" spans="1:5">
      <c r="A1321" s="2"/>
      <c r="E1321" s="5"/>
    </row>
    <row r="1322" spans="1:5">
      <c r="A1322" s="2"/>
      <c r="E1322" s="5"/>
    </row>
    <row r="1323" spans="1:5">
      <c r="A1323" s="2"/>
      <c r="E1323" s="5"/>
    </row>
    <row r="1324" spans="1:5">
      <c r="A1324" s="2"/>
      <c r="E1324" s="5"/>
    </row>
    <row r="1325" spans="1:5">
      <c r="A1325" s="2"/>
      <c r="E1325" s="5"/>
    </row>
    <row r="1326" spans="1:5">
      <c r="A1326" s="2"/>
      <c r="E1326" s="5"/>
    </row>
    <row r="1327" spans="1:5">
      <c r="A1327" s="2"/>
      <c r="E1327" s="5"/>
    </row>
    <row r="1328" spans="1:5">
      <c r="A1328" s="2"/>
      <c r="E1328" s="5"/>
    </row>
    <row r="1329" spans="1:5">
      <c r="A1329" s="2"/>
      <c r="E1329" s="5"/>
    </row>
    <row r="1330" spans="1:5">
      <c r="A1330" s="2"/>
      <c r="E1330" s="5"/>
    </row>
    <row r="1331" spans="1:5">
      <c r="A1331" s="2"/>
      <c r="E1331" s="5"/>
    </row>
    <row r="1332" spans="1:5">
      <c r="A1332" s="2"/>
      <c r="E1332" s="5"/>
    </row>
    <row r="1333" spans="1:5">
      <c r="A1333" s="2"/>
      <c r="E1333" s="5"/>
    </row>
    <row r="1334" spans="1:5">
      <c r="A1334" s="2"/>
      <c r="E1334" s="5"/>
    </row>
    <row r="1335" spans="1:5">
      <c r="A1335" s="2"/>
      <c r="E1335" s="5"/>
    </row>
    <row r="1336" spans="1:5">
      <c r="A1336" s="2"/>
      <c r="E1336" s="5"/>
    </row>
    <row r="1337" spans="1:5">
      <c r="A1337" s="2"/>
      <c r="E1337" s="5"/>
    </row>
    <row r="1338" spans="1:5">
      <c r="A1338" s="2"/>
      <c r="E1338" s="5"/>
    </row>
    <row r="1339" spans="1:5">
      <c r="A1339" s="2"/>
      <c r="E1339" s="5"/>
    </row>
    <row r="1340" spans="1:5">
      <c r="A1340" s="2"/>
      <c r="E1340" s="5"/>
    </row>
    <row r="1341" spans="1:5">
      <c r="A1341" s="2"/>
      <c r="E1341" s="5"/>
    </row>
    <row r="1342" spans="1:5">
      <c r="A1342" s="2"/>
      <c r="E1342" s="5"/>
    </row>
    <row r="1343" spans="1:5">
      <c r="A1343" s="2"/>
      <c r="E1343" s="5"/>
    </row>
    <row r="1344" spans="1:5">
      <c r="A1344" s="2"/>
      <c r="E1344" s="5"/>
    </row>
    <row r="1345" spans="1:5">
      <c r="A1345" s="2"/>
      <c r="E1345" s="5"/>
    </row>
    <row r="1346" spans="1:5">
      <c r="A1346" s="2"/>
      <c r="E1346" s="5"/>
    </row>
    <row r="1347" spans="1:5">
      <c r="A1347" s="2"/>
      <c r="E1347" s="5"/>
    </row>
    <row r="1348" spans="1:5">
      <c r="A1348" s="2"/>
      <c r="E1348" s="5"/>
    </row>
    <row r="1349" spans="1:5">
      <c r="A1349" s="2"/>
      <c r="E1349" s="5"/>
    </row>
    <row r="1350" spans="1:5">
      <c r="A1350" s="2"/>
      <c r="E1350" s="5"/>
    </row>
    <row r="1351" spans="1:5">
      <c r="A1351" s="2"/>
      <c r="E1351" s="5"/>
    </row>
    <row r="1352" spans="1:5">
      <c r="A1352" s="2"/>
      <c r="E1352" s="5"/>
    </row>
    <row r="1353" spans="1:5">
      <c r="A1353" s="2"/>
      <c r="E1353" s="5"/>
    </row>
    <row r="1354" spans="1:5">
      <c r="A1354" s="2"/>
      <c r="E1354" s="5"/>
    </row>
    <row r="1355" spans="1:5">
      <c r="A1355" s="2"/>
      <c r="E1355" s="5"/>
    </row>
    <row r="1356" spans="1:5">
      <c r="A1356" s="2"/>
      <c r="E1356" s="5"/>
    </row>
    <row r="1357" spans="1:5">
      <c r="A1357" s="2"/>
      <c r="E1357" s="5"/>
    </row>
    <row r="1358" spans="1:5">
      <c r="A1358" s="2"/>
      <c r="E1358" s="5"/>
    </row>
    <row r="1359" spans="1:5">
      <c r="A1359" s="2"/>
      <c r="E1359" s="5"/>
    </row>
    <row r="1360" spans="1:5">
      <c r="A1360" s="2"/>
      <c r="E1360" s="5"/>
    </row>
    <row r="1361" spans="1:5">
      <c r="A1361" s="2"/>
      <c r="E1361" s="5"/>
    </row>
    <row r="1362" spans="1:5">
      <c r="A1362" s="2"/>
      <c r="E1362" s="5"/>
    </row>
    <row r="1363" spans="1:5">
      <c r="A1363" s="2"/>
      <c r="E1363" s="5"/>
    </row>
    <row r="1364" spans="1:5">
      <c r="A1364" s="2"/>
      <c r="E1364" s="5"/>
    </row>
    <row r="1365" spans="1:5">
      <c r="A1365" s="2"/>
      <c r="E1365" s="5"/>
    </row>
    <row r="1366" spans="1:5">
      <c r="A1366" s="2"/>
      <c r="E1366" s="5"/>
    </row>
    <row r="1367" spans="1:5">
      <c r="A1367" s="2"/>
      <c r="E1367" s="5"/>
    </row>
    <row r="1368" spans="1:5">
      <c r="A1368" s="2"/>
      <c r="E1368" s="5"/>
    </row>
    <row r="1369" spans="1:5">
      <c r="A1369" s="2"/>
      <c r="E1369" s="5"/>
    </row>
    <row r="1370" spans="1:5">
      <c r="A1370" s="2"/>
      <c r="E1370" s="5"/>
    </row>
    <row r="1371" spans="1:5">
      <c r="A1371" s="2"/>
      <c r="E1371" s="5"/>
    </row>
    <row r="1372" spans="1:5">
      <c r="A1372" s="2"/>
      <c r="E1372" s="5"/>
    </row>
    <row r="1373" spans="1:5">
      <c r="A1373" s="2"/>
      <c r="E1373" s="5"/>
    </row>
    <row r="1374" spans="1:5">
      <c r="A1374" s="2"/>
      <c r="E1374" s="5"/>
    </row>
    <row r="1375" spans="1:5">
      <c r="A1375" s="2"/>
      <c r="E1375" s="5"/>
    </row>
    <row r="1376" spans="1:5">
      <c r="A1376" s="2"/>
      <c r="E1376" s="5"/>
    </row>
    <row r="1377" spans="1:5">
      <c r="A1377" s="2"/>
      <c r="E1377" s="5"/>
    </row>
    <row r="1378" spans="1:5">
      <c r="A1378" s="2"/>
      <c r="E1378" s="5"/>
    </row>
    <row r="1379" spans="1:5">
      <c r="A1379" s="2"/>
      <c r="E1379" s="5"/>
    </row>
    <row r="1380" spans="1:5">
      <c r="A1380" s="2"/>
      <c r="E1380" s="5"/>
    </row>
    <row r="1381" spans="1:5">
      <c r="A1381" s="2"/>
      <c r="E1381" s="5"/>
    </row>
    <row r="1382" spans="1:5">
      <c r="A1382" s="2"/>
      <c r="E1382" s="5"/>
    </row>
    <row r="1383" spans="1:5">
      <c r="A1383" s="2"/>
      <c r="E1383" s="5"/>
    </row>
    <row r="1384" spans="1:5">
      <c r="A1384" s="2"/>
      <c r="E1384" s="5"/>
    </row>
    <row r="1385" spans="1:5">
      <c r="A1385" s="2"/>
      <c r="E1385" s="5"/>
    </row>
    <row r="1386" spans="1:5">
      <c r="A1386" s="2"/>
      <c r="E1386" s="5"/>
    </row>
    <row r="1387" spans="1:5">
      <c r="A1387" s="2"/>
      <c r="E1387" s="5"/>
    </row>
    <row r="1388" spans="1:5">
      <c r="A1388" s="2"/>
    </row>
    <row r="1389" spans="1:5">
      <c r="A1389" s="2"/>
    </row>
    <row r="1390" spans="1:5">
      <c r="A1390" s="2"/>
    </row>
    <row r="1391" spans="1:5">
      <c r="A1391" s="2"/>
      <c r="E1391" s="5"/>
    </row>
    <row r="1392" spans="1:5">
      <c r="A1392" s="2"/>
      <c r="E1392" s="5"/>
    </row>
    <row r="1393" spans="1:5">
      <c r="A1393" s="2"/>
    </row>
    <row r="1394" spans="1:5">
      <c r="A1394" s="2"/>
    </row>
    <row r="1395" spans="1:5">
      <c r="A1395" s="2"/>
    </row>
    <row r="1396" spans="1:5">
      <c r="A1396" s="2"/>
    </row>
    <row r="1397" spans="1:5">
      <c r="A1397" s="2"/>
      <c r="E1397" s="5"/>
    </row>
    <row r="1398" spans="1:5">
      <c r="A1398" s="2"/>
      <c r="E1398" s="5"/>
    </row>
    <row r="1399" spans="1:5">
      <c r="A1399" s="2"/>
      <c r="E1399" s="5"/>
    </row>
    <row r="1400" spans="1:5">
      <c r="A1400" s="2"/>
      <c r="E1400" s="5"/>
    </row>
    <row r="1401" spans="1:5">
      <c r="A1401" s="2"/>
      <c r="E1401" s="5"/>
    </row>
    <row r="1402" spans="1:5">
      <c r="A1402" s="2"/>
      <c r="E1402" s="5"/>
    </row>
    <row r="1403" spans="1:5">
      <c r="A1403" s="2"/>
      <c r="E1403" s="5"/>
    </row>
    <row r="1404" spans="1:5">
      <c r="A1404" s="2"/>
      <c r="E1404" s="5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</row>
    <row r="1449" spans="1:5">
      <c r="A1449" s="2"/>
      <c r="E1449" s="14"/>
    </row>
    <row r="1450" spans="1:5">
      <c r="A1450" s="2"/>
      <c r="E1450" s="14"/>
    </row>
    <row r="1451" spans="1:5">
      <c r="A1451" s="2"/>
      <c r="E1451" s="14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6">
      <c r="A1537" s="2"/>
    </row>
    <row r="1538" spans="1:16">
      <c r="A1538" s="2"/>
    </row>
    <row r="1539" spans="1:16">
      <c r="A1539" s="2"/>
    </row>
    <row r="1540" spans="1:16">
      <c r="A1540" s="2"/>
    </row>
    <row r="1541" spans="1:16">
      <c r="A1541" s="2"/>
    </row>
    <row r="1542" spans="1:16">
      <c r="A1542" s="2"/>
    </row>
    <row r="1543" spans="1:16">
      <c r="A1543" s="10"/>
      <c r="B1543" s="8"/>
      <c r="C1543" s="8"/>
      <c r="D1543" s="11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</row>
    <row r="1544" spans="1:16">
      <c r="A1544" s="10"/>
      <c r="B1544" s="8"/>
      <c r="C1544" s="8"/>
      <c r="D1544" s="11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</row>
    <row r="1545" spans="1:16">
      <c r="A1545" s="10"/>
      <c r="B1545" s="8"/>
      <c r="C1545" s="8"/>
      <c r="D1545" s="11"/>
      <c r="E1545" s="11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</row>
  </sheetData>
  <autoFilter ref="A3:O1196">
    <sortState ref="A4:O1196">
      <sortCondition ref="B3:B1196"/>
    </sortState>
  </autoFilter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2011-07-23T01:41:11Z</cp:lastPrinted>
  <dcterms:created xsi:type="dcterms:W3CDTF">2011-07-01T01:33:57Z</dcterms:created>
  <dcterms:modified xsi:type="dcterms:W3CDTF">2013-04-12T22:53:46Z</dcterms:modified>
</cp:coreProperties>
</file>