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260" yWindow="200" windowWidth="30680" windowHeight="19320" tabRatio="500"/>
  </bookViews>
  <sheets>
    <sheet name="Plant Measurements" sheetId="1" r:id="rId1"/>
  </sheets>
  <definedNames>
    <definedName name="_xlnm._FilterDatabase" localSheetId="0" hidden="1">'Plant Measurements'!$A$3:$O$689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21" i="1" l="1"/>
  <c r="J720" i="1"/>
  <c r="J719" i="1"/>
  <c r="J693" i="1"/>
  <c r="J679" i="1"/>
  <c r="J678" i="1"/>
  <c r="J676" i="1"/>
  <c r="J675" i="1"/>
  <c r="J674" i="1"/>
  <c r="J673" i="1"/>
  <c r="J669" i="1"/>
  <c r="J668" i="1"/>
  <c r="J667" i="1"/>
  <c r="J664" i="1"/>
  <c r="J663" i="1"/>
  <c r="J661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17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89" i="1"/>
  <c r="J584" i="1"/>
  <c r="J583" i="1"/>
  <c r="J578" i="1"/>
  <c r="J577" i="1"/>
  <c r="J573" i="1"/>
  <c r="J572" i="1"/>
  <c r="J571" i="1"/>
  <c r="J570" i="1"/>
  <c r="J569" i="1"/>
  <c r="J568" i="1"/>
  <c r="J567" i="1"/>
  <c r="J566" i="1"/>
  <c r="J542" i="1"/>
  <c r="J533" i="1"/>
  <c r="J532" i="1"/>
  <c r="J529" i="1"/>
  <c r="J525" i="1"/>
  <c r="J524" i="1"/>
  <c r="J520" i="1"/>
  <c r="J519" i="1"/>
  <c r="J518" i="1"/>
  <c r="J514" i="1"/>
  <c r="J513" i="1"/>
  <c r="J512" i="1"/>
  <c r="J511" i="1"/>
  <c r="J510" i="1"/>
  <c r="J509" i="1"/>
  <c r="J508" i="1"/>
  <c r="J503" i="1"/>
  <c r="J500" i="1"/>
  <c r="J499" i="1"/>
  <c r="J498" i="1"/>
  <c r="J488" i="1"/>
  <c r="J476" i="1"/>
  <c r="J473" i="1"/>
  <c r="J472" i="1"/>
  <c r="J462" i="1"/>
  <c r="J461" i="1"/>
  <c r="J460" i="1"/>
  <c r="J459" i="1"/>
  <c r="J458" i="1"/>
  <c r="J457" i="1"/>
  <c r="J456" i="1"/>
  <c r="J455" i="1"/>
  <c r="J454" i="1"/>
  <c r="J453" i="1"/>
  <c r="J448" i="1"/>
  <c r="J446" i="1"/>
  <c r="J443" i="1"/>
  <c r="J434" i="1"/>
  <c r="J420" i="1"/>
  <c r="J417" i="1"/>
  <c r="J418" i="1"/>
  <c r="J416" i="1"/>
  <c r="J415" i="1"/>
  <c r="J414" i="1"/>
  <c r="J408" i="1"/>
  <c r="J406" i="1"/>
  <c r="J378" i="1"/>
  <c r="J359" i="1"/>
  <c r="J338" i="1"/>
  <c r="J328" i="1"/>
  <c r="J327" i="1"/>
  <c r="J326" i="1"/>
  <c r="J325" i="1"/>
  <c r="J324" i="1"/>
  <c r="J320" i="1"/>
  <c r="J319" i="1"/>
  <c r="J318" i="1"/>
  <c r="J316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8" i="1"/>
  <c r="J286" i="1"/>
  <c r="J283" i="1"/>
  <c r="J282" i="1"/>
  <c r="J280" i="1"/>
  <c r="J279" i="1"/>
  <c r="J278" i="1"/>
  <c r="J277" i="1"/>
  <c r="J276" i="1"/>
  <c r="J274" i="1"/>
  <c r="J273" i="1"/>
  <c r="J272" i="1"/>
  <c r="J271" i="1"/>
  <c r="J270" i="1"/>
  <c r="J269" i="1"/>
  <c r="J268" i="1"/>
  <c r="J267" i="1"/>
  <c r="J264" i="1"/>
  <c r="J260" i="1"/>
  <c r="J259" i="1"/>
  <c r="J258" i="1"/>
  <c r="J257" i="1"/>
  <c r="J256" i="1"/>
  <c r="J255" i="1"/>
  <c r="J250" i="1"/>
  <c r="J249" i="1"/>
  <c r="J247" i="1"/>
  <c r="J246" i="1"/>
  <c r="J245" i="1"/>
  <c r="J244" i="1"/>
  <c r="J241" i="1"/>
  <c r="J239" i="1"/>
  <c r="J236" i="1"/>
  <c r="J235" i="1"/>
  <c r="J234" i="1"/>
  <c r="J233" i="1"/>
  <c r="J232" i="1"/>
  <c r="J231" i="1"/>
  <c r="J230" i="1"/>
  <c r="J229" i="1"/>
  <c r="J228" i="1"/>
  <c r="J225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84" i="1"/>
  <c r="J83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30" i="1"/>
  <c r="J29" i="1"/>
  <c r="J27" i="1"/>
  <c r="J24" i="1"/>
  <c r="J23" i="1"/>
  <c r="J22" i="1"/>
  <c r="J21" i="1"/>
  <c r="J20" i="1"/>
  <c r="J16" i="1"/>
  <c r="J14" i="1"/>
</calcChain>
</file>

<file path=xl/sharedStrings.xml><?xml version="1.0" encoding="utf-8"?>
<sst xmlns="http://schemas.openxmlformats.org/spreadsheetml/2006/main" count="1469" uniqueCount="38">
  <si>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</si>
  <si>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</si>
  <si>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</si>
  <si>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</si>
  <si>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</si>
  <si>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</si>
  <si>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</si>
  <si>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</si>
  <si>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</si>
  <si>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</si>
  <si>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</si>
  <si>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</si>
  <si>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</si>
  <si>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</si>
  <si>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</si>
  <si>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</si>
  <si>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</si>
  <si>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</si>
  <si>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T. domingensis</t>
  </si>
  <si>
    <t>S. americanus</t>
  </si>
  <si>
    <t>S. tabernaemontani</t>
  </si>
  <si>
    <t>M-1-E</t>
  </si>
  <si>
    <t>data book</t>
  </si>
  <si>
    <t>Data book entry order</t>
  </si>
  <si>
    <t>M-4-S</t>
  </si>
  <si>
    <t>S. acutus</t>
  </si>
  <si>
    <t>M-3</t>
  </si>
  <si>
    <t>S. acutus or S. tabernaemontani</t>
  </si>
  <si>
    <t>C-2</t>
  </si>
  <si>
    <t>M-1-W</t>
  </si>
  <si>
    <t>Thatched area</t>
  </si>
  <si>
    <t>C-1</t>
  </si>
  <si>
    <t>M-2</t>
  </si>
  <si>
    <t>M-4-N</t>
  </si>
  <si>
    <t>S. californicus</t>
  </si>
  <si>
    <t>M-4-C</t>
  </si>
  <si>
    <t>M-5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</si>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</sst>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617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4"/>
  <sheetViews>
    <sheetView tabSelected="1" workbookViewId="0">
      <pane ySplit="3" topLeftCell="A4" activePane="bottomLeft" state="frozen"/>
      <selection pane="bottomLeft" activeCell="J728" sqref="J728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9.83203125" style="5" bestFit="1" customWidth="1"/>
    <col min="5" max="5" width="15.1640625" customWidth="1"/>
    <col min="6" max="9" width="10.83203125" customWidth="1"/>
    <col min="13" max="13" width="62.6640625" customWidth="1"/>
    <col min="14" max="14" width="29.6640625" hidden="1" customWidth="1"/>
    <col min="15" max="15" width="34.5" hidden="1" customWidth="1"/>
    <col min="16" max="16" width="9.33203125" bestFit="1" customWidth="1"/>
    <col min="17" max="17" width="12.83203125" customWidth="1"/>
  </cols>
  <sheetData>
    <row r="1" spans="1:17">
      <c r="A1" s="21" t="s">
        <v>10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6"/>
      <c r="Q1" s="12"/>
    </row>
    <row r="2" spans="1:17">
      <c r="A2" s="22" t="s">
        <v>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7"/>
      <c r="Q2" s="13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17</v>
      </c>
      <c r="O3" s="1" t="s">
        <v>16</v>
      </c>
      <c r="P3" s="1" t="s">
        <v>22</v>
      </c>
      <c r="Q3" s="1" t="s">
        <v>23</v>
      </c>
    </row>
    <row r="4" spans="1:17">
      <c r="A4" s="2">
        <v>41222</v>
      </c>
      <c r="B4" t="s">
        <v>21</v>
      </c>
      <c r="C4">
        <v>21</v>
      </c>
      <c r="D4" s="5" t="s">
        <v>27</v>
      </c>
      <c r="E4">
        <v>150</v>
      </c>
      <c r="F4">
        <v>1.61</v>
      </c>
      <c r="Q4" s="18"/>
    </row>
    <row r="5" spans="1:17">
      <c r="A5" s="2">
        <v>41222</v>
      </c>
      <c r="B5" t="s">
        <v>21</v>
      </c>
      <c r="C5">
        <v>21</v>
      </c>
      <c r="D5" s="5" t="s">
        <v>25</v>
      </c>
      <c r="E5">
        <v>156</v>
      </c>
      <c r="F5">
        <v>2.36</v>
      </c>
      <c r="G5">
        <v>17</v>
      </c>
      <c r="Q5" s="18"/>
    </row>
    <row r="6" spans="1:17">
      <c r="A6" s="2">
        <v>41222</v>
      </c>
      <c r="B6" t="s">
        <v>21</v>
      </c>
      <c r="C6">
        <v>21</v>
      </c>
      <c r="D6" s="5" t="s">
        <v>27</v>
      </c>
      <c r="E6">
        <v>131</v>
      </c>
      <c r="F6">
        <v>1.52</v>
      </c>
      <c r="Q6" s="18"/>
    </row>
    <row r="7" spans="1:17">
      <c r="A7" s="2">
        <v>41222</v>
      </c>
      <c r="B7" t="s">
        <v>21</v>
      </c>
      <c r="C7">
        <v>21</v>
      </c>
      <c r="D7" s="5" t="s">
        <v>27</v>
      </c>
      <c r="E7">
        <v>114</v>
      </c>
      <c r="F7">
        <v>1.39</v>
      </c>
      <c r="Q7" s="18"/>
    </row>
    <row r="8" spans="1:17">
      <c r="A8" s="2">
        <v>41222</v>
      </c>
      <c r="B8" t="s">
        <v>21</v>
      </c>
      <c r="C8">
        <v>21</v>
      </c>
      <c r="D8" s="5" t="s">
        <v>27</v>
      </c>
      <c r="E8">
        <v>164</v>
      </c>
      <c r="F8">
        <v>1.3</v>
      </c>
      <c r="Q8" s="18"/>
    </row>
    <row r="9" spans="1:17">
      <c r="A9" s="2">
        <v>41222</v>
      </c>
      <c r="B9" t="s">
        <v>21</v>
      </c>
      <c r="C9">
        <v>21</v>
      </c>
      <c r="D9" s="5" t="s">
        <v>27</v>
      </c>
      <c r="E9">
        <v>156</v>
      </c>
      <c r="F9">
        <v>2.68</v>
      </c>
      <c r="Q9" s="18"/>
    </row>
    <row r="10" spans="1:17">
      <c r="A10" s="2">
        <v>41222</v>
      </c>
      <c r="B10" t="s">
        <v>21</v>
      </c>
      <c r="C10">
        <v>21</v>
      </c>
      <c r="D10" s="5" t="s">
        <v>27</v>
      </c>
      <c r="E10">
        <v>152</v>
      </c>
      <c r="F10">
        <v>1.59</v>
      </c>
      <c r="Q10" s="18"/>
    </row>
    <row r="11" spans="1:17">
      <c r="A11" s="2">
        <v>41222</v>
      </c>
      <c r="B11" t="s">
        <v>21</v>
      </c>
      <c r="C11">
        <v>21</v>
      </c>
      <c r="D11" s="5" t="s">
        <v>27</v>
      </c>
      <c r="E11">
        <v>128</v>
      </c>
      <c r="F11">
        <v>1.1200000000000001</v>
      </c>
      <c r="Q11" s="18"/>
    </row>
    <row r="12" spans="1:17">
      <c r="A12" s="2">
        <v>41222</v>
      </c>
      <c r="B12" t="s">
        <v>21</v>
      </c>
      <c r="C12">
        <v>21</v>
      </c>
      <c r="D12" s="5" t="s">
        <v>27</v>
      </c>
      <c r="E12">
        <v>151</v>
      </c>
      <c r="F12">
        <v>2.38</v>
      </c>
      <c r="Q12" s="18"/>
    </row>
    <row r="13" spans="1:17">
      <c r="A13" s="2">
        <v>41222</v>
      </c>
      <c r="B13" t="s">
        <v>21</v>
      </c>
      <c r="C13">
        <v>21</v>
      </c>
      <c r="D13" s="5" t="s">
        <v>27</v>
      </c>
      <c r="E13">
        <v>62</v>
      </c>
      <c r="F13">
        <v>0.89</v>
      </c>
      <c r="Q13" s="18"/>
    </row>
    <row r="14" spans="1:17">
      <c r="A14" s="2">
        <v>41222</v>
      </c>
      <c r="B14" t="s">
        <v>21</v>
      </c>
      <c r="C14">
        <v>21</v>
      </c>
      <c r="D14" s="5" t="s">
        <v>15</v>
      </c>
      <c r="F14">
        <v>2.56</v>
      </c>
      <c r="J14">
        <f>60+98+134+176+223</f>
        <v>691</v>
      </c>
      <c r="K14">
        <v>5</v>
      </c>
      <c r="L14">
        <v>223</v>
      </c>
      <c r="Q14" s="18"/>
    </row>
    <row r="15" spans="1:17">
      <c r="A15" s="2">
        <v>41222</v>
      </c>
      <c r="B15" t="s">
        <v>21</v>
      </c>
      <c r="C15">
        <v>21</v>
      </c>
      <c r="D15" s="5" t="s">
        <v>27</v>
      </c>
      <c r="E15">
        <v>34</v>
      </c>
      <c r="F15">
        <v>0.78</v>
      </c>
      <c r="Q15" s="18"/>
    </row>
    <row r="16" spans="1:17">
      <c r="A16" s="2">
        <v>41222</v>
      </c>
      <c r="B16" t="s">
        <v>21</v>
      </c>
      <c r="C16">
        <v>21</v>
      </c>
      <c r="D16" s="5" t="s">
        <v>15</v>
      </c>
      <c r="F16">
        <v>5.34</v>
      </c>
      <c r="J16">
        <f>100+165+163+194+216+223</f>
        <v>1061</v>
      </c>
      <c r="K16">
        <v>6</v>
      </c>
      <c r="L16">
        <v>223</v>
      </c>
      <c r="Q16" s="18"/>
    </row>
    <row r="17" spans="1:17">
      <c r="A17" s="2">
        <v>41222</v>
      </c>
      <c r="B17" t="s">
        <v>21</v>
      </c>
      <c r="C17">
        <v>21</v>
      </c>
      <c r="D17" s="5" t="s">
        <v>27</v>
      </c>
      <c r="E17">
        <v>197</v>
      </c>
      <c r="F17">
        <v>1.23</v>
      </c>
      <c r="Q17" s="18"/>
    </row>
    <row r="18" spans="1:17">
      <c r="A18" s="2">
        <v>41222</v>
      </c>
      <c r="B18" t="s">
        <v>21</v>
      </c>
      <c r="C18">
        <v>21</v>
      </c>
      <c r="D18" s="5" t="s">
        <v>27</v>
      </c>
      <c r="E18">
        <v>183</v>
      </c>
      <c r="F18">
        <v>1.39</v>
      </c>
      <c r="Q18" s="18"/>
    </row>
    <row r="19" spans="1:17">
      <c r="A19" s="2">
        <v>41222</v>
      </c>
      <c r="B19" t="s">
        <v>21</v>
      </c>
      <c r="C19">
        <v>21</v>
      </c>
      <c r="D19" s="5" t="s">
        <v>18</v>
      </c>
      <c r="E19">
        <v>164</v>
      </c>
      <c r="F19">
        <v>1.42</v>
      </c>
      <c r="H19">
        <v>18</v>
      </c>
      <c r="I19">
        <v>2</v>
      </c>
      <c r="Q19" s="18"/>
    </row>
    <row r="20" spans="1:17">
      <c r="A20" s="2">
        <v>41222</v>
      </c>
      <c r="B20" t="s">
        <v>21</v>
      </c>
      <c r="C20">
        <v>21</v>
      </c>
      <c r="D20" s="5" t="s">
        <v>15</v>
      </c>
      <c r="F20">
        <v>2.67</v>
      </c>
      <c r="J20">
        <f>19+22+23+91+178+183+224</f>
        <v>740</v>
      </c>
      <c r="K20">
        <v>7</v>
      </c>
      <c r="L20">
        <v>224</v>
      </c>
      <c r="Q20" s="18"/>
    </row>
    <row r="21" spans="1:17">
      <c r="A21" s="2">
        <v>41222</v>
      </c>
      <c r="B21" t="s">
        <v>21</v>
      </c>
      <c r="C21">
        <v>21</v>
      </c>
      <c r="D21" s="5" t="s">
        <v>15</v>
      </c>
      <c r="F21">
        <v>4.42</v>
      </c>
      <c r="J21">
        <f>132+159+191+226</f>
        <v>708</v>
      </c>
      <c r="K21">
        <v>4</v>
      </c>
      <c r="L21">
        <v>226</v>
      </c>
      <c r="Q21" s="18"/>
    </row>
    <row r="22" spans="1:17">
      <c r="A22" s="2">
        <v>41222</v>
      </c>
      <c r="B22" t="s">
        <v>21</v>
      </c>
      <c r="C22">
        <v>21</v>
      </c>
      <c r="D22" s="5" t="s">
        <v>15</v>
      </c>
      <c r="F22">
        <v>1.66</v>
      </c>
      <c r="J22">
        <f>163</f>
        <v>163</v>
      </c>
      <c r="K22">
        <v>1</v>
      </c>
      <c r="L22">
        <v>163</v>
      </c>
      <c r="Q22" s="18"/>
    </row>
    <row r="23" spans="1:17">
      <c r="A23" s="2">
        <v>41222</v>
      </c>
      <c r="B23" t="s">
        <v>21</v>
      </c>
      <c r="C23">
        <v>21</v>
      </c>
      <c r="D23" s="5" t="s">
        <v>15</v>
      </c>
      <c r="F23">
        <v>0.98</v>
      </c>
      <c r="J23">
        <f>49+36+36+62</f>
        <v>183</v>
      </c>
      <c r="K23">
        <v>4</v>
      </c>
      <c r="L23">
        <v>62</v>
      </c>
      <c r="Q23" s="18"/>
    </row>
    <row r="24" spans="1:17">
      <c r="A24" s="2">
        <v>41222</v>
      </c>
      <c r="B24" t="s">
        <v>21</v>
      </c>
      <c r="C24">
        <v>21</v>
      </c>
      <c r="D24" s="5" t="s">
        <v>15</v>
      </c>
      <c r="F24">
        <v>3.67</v>
      </c>
      <c r="J24">
        <f>156+249+232</f>
        <v>637</v>
      </c>
      <c r="K24">
        <v>3</v>
      </c>
      <c r="L24">
        <v>249</v>
      </c>
      <c r="Q24" s="18"/>
    </row>
    <row r="25" spans="1:17">
      <c r="A25" s="2">
        <v>41222</v>
      </c>
      <c r="B25" t="s">
        <v>21</v>
      </c>
      <c r="C25">
        <v>3</v>
      </c>
      <c r="D25" s="5" t="s">
        <v>20</v>
      </c>
      <c r="E25">
        <v>307</v>
      </c>
      <c r="F25">
        <v>1.25</v>
      </c>
      <c r="G25">
        <v>7</v>
      </c>
      <c r="Q25" s="18"/>
    </row>
    <row r="26" spans="1:17">
      <c r="A26" s="2">
        <v>41222</v>
      </c>
      <c r="B26" t="s">
        <v>21</v>
      </c>
      <c r="C26">
        <v>3</v>
      </c>
      <c r="D26" s="5" t="s">
        <v>27</v>
      </c>
      <c r="E26">
        <v>268</v>
      </c>
      <c r="F26">
        <v>1.45</v>
      </c>
      <c r="Q26" s="18"/>
    </row>
    <row r="27" spans="1:17">
      <c r="A27" s="2">
        <v>41222</v>
      </c>
      <c r="B27" t="s">
        <v>21</v>
      </c>
      <c r="C27">
        <v>3</v>
      </c>
      <c r="D27" s="5" t="s">
        <v>15</v>
      </c>
      <c r="F27">
        <v>0.31</v>
      </c>
      <c r="J27">
        <f>41+43</f>
        <v>84</v>
      </c>
      <c r="K27">
        <v>2</v>
      </c>
      <c r="L27">
        <v>43</v>
      </c>
      <c r="Q27" s="18"/>
    </row>
    <row r="28" spans="1:17">
      <c r="A28" s="2">
        <v>41222</v>
      </c>
      <c r="B28" t="s">
        <v>21</v>
      </c>
      <c r="C28">
        <v>3</v>
      </c>
      <c r="D28" s="5" t="s">
        <v>27</v>
      </c>
      <c r="E28">
        <v>319</v>
      </c>
      <c r="F28">
        <v>1.76</v>
      </c>
      <c r="Q28" s="18"/>
    </row>
    <row r="29" spans="1:17">
      <c r="A29" s="2">
        <v>41222</v>
      </c>
      <c r="B29" t="s">
        <v>21</v>
      </c>
      <c r="C29">
        <v>3</v>
      </c>
      <c r="D29" s="5" t="s">
        <v>18</v>
      </c>
      <c r="F29">
        <v>2.65</v>
      </c>
      <c r="J29">
        <f>344+411+416+426</f>
        <v>1597</v>
      </c>
      <c r="K29">
        <v>4</v>
      </c>
      <c r="L29">
        <v>426</v>
      </c>
      <c r="Q29" s="18"/>
    </row>
    <row r="30" spans="1:17">
      <c r="A30" s="2">
        <v>41222</v>
      </c>
      <c r="B30" t="s">
        <v>21</v>
      </c>
      <c r="C30">
        <v>3</v>
      </c>
      <c r="D30" s="5" t="s">
        <v>18</v>
      </c>
      <c r="F30">
        <v>2.95</v>
      </c>
      <c r="J30">
        <f>375+401+448+469+499</f>
        <v>2192</v>
      </c>
      <c r="K30">
        <v>5</v>
      </c>
      <c r="L30">
        <v>499</v>
      </c>
      <c r="Q30" s="18"/>
    </row>
    <row r="31" spans="1:17">
      <c r="A31" s="2">
        <v>41222</v>
      </c>
      <c r="B31" t="s">
        <v>21</v>
      </c>
      <c r="C31">
        <v>3</v>
      </c>
      <c r="D31" s="5" t="s">
        <v>27</v>
      </c>
      <c r="E31">
        <v>425</v>
      </c>
      <c r="F31">
        <v>1.21</v>
      </c>
      <c r="Q31" s="18"/>
    </row>
    <row r="32" spans="1:17">
      <c r="A32" s="2">
        <v>41222</v>
      </c>
      <c r="B32" t="s">
        <v>21</v>
      </c>
      <c r="C32">
        <v>3</v>
      </c>
      <c r="D32" s="5" t="s">
        <v>27</v>
      </c>
      <c r="E32">
        <v>456</v>
      </c>
      <c r="F32">
        <v>2.02</v>
      </c>
      <c r="Q32" s="18"/>
    </row>
    <row r="33" spans="1:17">
      <c r="A33" s="2">
        <v>41222</v>
      </c>
      <c r="B33" t="s">
        <v>21</v>
      </c>
      <c r="C33">
        <v>3</v>
      </c>
      <c r="D33" s="5" t="s">
        <v>27</v>
      </c>
      <c r="E33">
        <v>315</v>
      </c>
      <c r="F33">
        <v>1.8</v>
      </c>
      <c r="Q33" s="18"/>
    </row>
    <row r="34" spans="1:17">
      <c r="A34" s="2">
        <v>41222</v>
      </c>
      <c r="B34" t="s">
        <v>21</v>
      </c>
      <c r="C34">
        <v>3</v>
      </c>
      <c r="D34" s="5" t="s">
        <v>20</v>
      </c>
      <c r="E34">
        <v>322</v>
      </c>
      <c r="F34">
        <v>1.39</v>
      </c>
      <c r="G34">
        <v>16</v>
      </c>
      <c r="Q34" s="18"/>
    </row>
    <row r="35" spans="1:17">
      <c r="A35" s="2">
        <v>41222</v>
      </c>
      <c r="B35" t="s">
        <v>21</v>
      </c>
      <c r="C35">
        <v>3</v>
      </c>
      <c r="D35" s="5" t="s">
        <v>27</v>
      </c>
      <c r="E35">
        <v>334</v>
      </c>
      <c r="F35">
        <v>1.63</v>
      </c>
      <c r="Q35" s="18"/>
    </row>
    <row r="36" spans="1:17">
      <c r="A36" s="2">
        <v>41222</v>
      </c>
      <c r="B36" t="s">
        <v>21</v>
      </c>
      <c r="C36">
        <v>3</v>
      </c>
      <c r="D36" s="5" t="s">
        <v>27</v>
      </c>
      <c r="E36">
        <v>277</v>
      </c>
      <c r="F36">
        <v>1.37</v>
      </c>
      <c r="Q36" s="18"/>
    </row>
    <row r="37" spans="1:17">
      <c r="A37" s="2">
        <v>41222</v>
      </c>
      <c r="B37" t="s">
        <v>21</v>
      </c>
      <c r="C37">
        <v>3</v>
      </c>
      <c r="D37" s="5" t="s">
        <v>27</v>
      </c>
      <c r="E37">
        <v>328</v>
      </c>
      <c r="F37">
        <v>1.06</v>
      </c>
      <c r="G37">
        <v>8</v>
      </c>
      <c r="Q37" s="18"/>
    </row>
    <row r="38" spans="1:17">
      <c r="A38" s="2">
        <v>41222</v>
      </c>
      <c r="B38" t="s">
        <v>21</v>
      </c>
      <c r="C38">
        <v>3</v>
      </c>
      <c r="D38" s="5" t="s">
        <v>27</v>
      </c>
      <c r="E38">
        <v>335</v>
      </c>
      <c r="F38">
        <v>1.1000000000000001</v>
      </c>
      <c r="Q38" s="18"/>
    </row>
    <row r="39" spans="1:17">
      <c r="A39" s="2">
        <v>41222</v>
      </c>
      <c r="B39" t="s">
        <v>21</v>
      </c>
      <c r="C39">
        <v>3</v>
      </c>
      <c r="D39" s="5" t="s">
        <v>27</v>
      </c>
      <c r="E39">
        <v>288</v>
      </c>
      <c r="F39">
        <v>0.87</v>
      </c>
      <c r="Q39" s="18"/>
    </row>
    <row r="40" spans="1:17">
      <c r="A40" s="2">
        <v>41222</v>
      </c>
      <c r="B40" t="s">
        <v>21</v>
      </c>
      <c r="C40">
        <v>3</v>
      </c>
      <c r="D40" s="5" t="s">
        <v>27</v>
      </c>
      <c r="E40">
        <v>335</v>
      </c>
      <c r="F40">
        <v>1.69</v>
      </c>
      <c r="Q40" s="18"/>
    </row>
    <row r="41" spans="1:17">
      <c r="A41" s="2">
        <v>41222</v>
      </c>
      <c r="B41" t="s">
        <v>21</v>
      </c>
      <c r="C41">
        <v>3</v>
      </c>
      <c r="D41" s="5" t="s">
        <v>27</v>
      </c>
      <c r="E41">
        <v>258</v>
      </c>
      <c r="F41">
        <v>1.26</v>
      </c>
      <c r="Q41" s="18"/>
    </row>
    <row r="42" spans="1:17">
      <c r="A42" s="2">
        <v>41222</v>
      </c>
      <c r="B42" t="s">
        <v>21</v>
      </c>
      <c r="C42">
        <v>3</v>
      </c>
      <c r="D42" s="5" t="s">
        <v>27</v>
      </c>
      <c r="E42">
        <v>371</v>
      </c>
      <c r="F42">
        <v>1.98</v>
      </c>
      <c r="Q42" s="18"/>
    </row>
    <row r="43" spans="1:17">
      <c r="A43" s="2">
        <v>41222</v>
      </c>
      <c r="B43" t="s">
        <v>21</v>
      </c>
      <c r="C43">
        <v>3</v>
      </c>
      <c r="D43" s="5" t="s">
        <v>20</v>
      </c>
      <c r="E43">
        <v>180</v>
      </c>
      <c r="F43">
        <v>1.06</v>
      </c>
      <c r="G43">
        <v>16</v>
      </c>
      <c r="Q43" s="18"/>
    </row>
    <row r="44" spans="1:17">
      <c r="A44" s="2">
        <v>41222</v>
      </c>
      <c r="B44" t="s">
        <v>21</v>
      </c>
      <c r="C44">
        <v>3</v>
      </c>
      <c r="D44" s="5" t="s">
        <v>27</v>
      </c>
      <c r="E44">
        <v>310</v>
      </c>
      <c r="F44">
        <v>1.35</v>
      </c>
      <c r="Q44" s="18"/>
    </row>
    <row r="45" spans="1:17">
      <c r="A45" s="2">
        <v>41222</v>
      </c>
      <c r="B45" t="s">
        <v>21</v>
      </c>
      <c r="C45">
        <v>3</v>
      </c>
      <c r="D45" s="5" t="s">
        <v>27</v>
      </c>
      <c r="E45">
        <v>225</v>
      </c>
      <c r="F45">
        <v>1.55</v>
      </c>
      <c r="Q45" s="18"/>
    </row>
    <row r="46" spans="1:17">
      <c r="A46" s="2">
        <v>41222</v>
      </c>
      <c r="B46" t="s">
        <v>21</v>
      </c>
      <c r="C46">
        <v>3</v>
      </c>
      <c r="D46" s="5" t="s">
        <v>27</v>
      </c>
      <c r="E46">
        <v>350</v>
      </c>
      <c r="F46">
        <v>1.35</v>
      </c>
      <c r="G46">
        <v>4</v>
      </c>
      <c r="Q46" s="18"/>
    </row>
    <row r="47" spans="1:17">
      <c r="A47" s="2">
        <v>41222</v>
      </c>
      <c r="B47" t="s">
        <v>21</v>
      </c>
      <c r="C47">
        <v>3</v>
      </c>
      <c r="D47" s="5" t="s">
        <v>27</v>
      </c>
      <c r="E47">
        <v>241</v>
      </c>
      <c r="F47">
        <v>0.96</v>
      </c>
      <c r="Q47" s="18"/>
    </row>
    <row r="48" spans="1:17">
      <c r="A48" s="2">
        <v>41222</v>
      </c>
      <c r="B48" t="s">
        <v>21</v>
      </c>
      <c r="C48">
        <v>3</v>
      </c>
      <c r="D48" s="5" t="s">
        <v>27</v>
      </c>
      <c r="E48">
        <v>158</v>
      </c>
      <c r="F48">
        <v>0.96</v>
      </c>
      <c r="G48">
        <v>7</v>
      </c>
      <c r="Q48" s="18"/>
    </row>
    <row r="49" spans="1:17">
      <c r="A49" s="2">
        <v>41222</v>
      </c>
      <c r="B49" t="s">
        <v>21</v>
      </c>
      <c r="C49">
        <v>3</v>
      </c>
      <c r="D49" s="5" t="s">
        <v>27</v>
      </c>
      <c r="E49">
        <v>217</v>
      </c>
      <c r="F49">
        <v>1.69</v>
      </c>
      <c r="Q49" s="18"/>
    </row>
    <row r="50" spans="1:17">
      <c r="A50" s="2">
        <v>41222</v>
      </c>
      <c r="B50" t="s">
        <v>21</v>
      </c>
      <c r="C50">
        <v>3</v>
      </c>
      <c r="D50" s="5" t="s">
        <v>18</v>
      </c>
      <c r="F50">
        <v>2.5</v>
      </c>
      <c r="J50">
        <f>300+317+317+409</f>
        <v>1343</v>
      </c>
      <c r="K50">
        <v>4</v>
      </c>
      <c r="L50">
        <v>309</v>
      </c>
      <c r="Q50" s="18"/>
    </row>
    <row r="51" spans="1:17">
      <c r="A51" s="2">
        <v>41222</v>
      </c>
      <c r="B51" t="s">
        <v>21</v>
      </c>
      <c r="C51">
        <v>3</v>
      </c>
      <c r="D51" s="5" t="s">
        <v>18</v>
      </c>
      <c r="F51">
        <v>3.36</v>
      </c>
      <c r="J51">
        <f>98+169+239+283+296+268</f>
        <v>1353</v>
      </c>
      <c r="K51">
        <v>6</v>
      </c>
      <c r="L51">
        <v>296</v>
      </c>
      <c r="Q51" s="18"/>
    </row>
    <row r="52" spans="1:17">
      <c r="A52" s="2">
        <v>41222</v>
      </c>
      <c r="B52" t="s">
        <v>24</v>
      </c>
      <c r="C52">
        <v>20</v>
      </c>
      <c r="D52" s="5" t="s">
        <v>15</v>
      </c>
      <c r="F52">
        <v>1.68</v>
      </c>
      <c r="J52">
        <f>99+163+225+246</f>
        <v>733</v>
      </c>
      <c r="K52">
        <v>4</v>
      </c>
      <c r="L52">
        <v>246</v>
      </c>
      <c r="Q52" s="18"/>
    </row>
    <row r="53" spans="1:17">
      <c r="A53" s="2">
        <v>41222</v>
      </c>
      <c r="B53" t="s">
        <v>24</v>
      </c>
      <c r="C53">
        <v>20</v>
      </c>
      <c r="D53" s="5" t="s">
        <v>15</v>
      </c>
      <c r="F53">
        <v>6.56</v>
      </c>
      <c r="J53">
        <f>113+226+262+264+280</f>
        <v>1145</v>
      </c>
      <c r="K53">
        <v>5</v>
      </c>
      <c r="L53">
        <v>280</v>
      </c>
      <c r="Q53" s="18"/>
    </row>
    <row r="54" spans="1:17">
      <c r="A54" s="2">
        <v>41222</v>
      </c>
      <c r="B54" t="s">
        <v>24</v>
      </c>
      <c r="C54">
        <v>20</v>
      </c>
      <c r="D54" s="5" t="s">
        <v>15</v>
      </c>
      <c r="F54">
        <v>1.94</v>
      </c>
      <c r="J54">
        <f>91+96+67+135</f>
        <v>389</v>
      </c>
      <c r="K54">
        <v>4</v>
      </c>
      <c r="L54">
        <v>135</v>
      </c>
      <c r="Q54" s="18"/>
    </row>
    <row r="55" spans="1:17">
      <c r="A55" s="2">
        <v>41222</v>
      </c>
      <c r="B55" t="s">
        <v>24</v>
      </c>
      <c r="C55">
        <v>20</v>
      </c>
      <c r="D55" s="5" t="s">
        <v>15</v>
      </c>
      <c r="F55">
        <v>3.09</v>
      </c>
      <c r="J55">
        <f>103+158+194+194+224+201</f>
        <v>1074</v>
      </c>
      <c r="K55">
        <v>6</v>
      </c>
      <c r="L55">
        <v>224</v>
      </c>
      <c r="Q55" s="18"/>
    </row>
    <row r="56" spans="1:17">
      <c r="A56" s="2">
        <v>41222</v>
      </c>
      <c r="B56" t="s">
        <v>24</v>
      </c>
      <c r="C56">
        <v>20</v>
      </c>
      <c r="D56" s="5" t="s">
        <v>15</v>
      </c>
      <c r="F56">
        <v>2.74</v>
      </c>
      <c r="J56">
        <f>106+138+183+203+179</f>
        <v>809</v>
      </c>
      <c r="K56">
        <v>5</v>
      </c>
      <c r="L56">
        <v>203</v>
      </c>
      <c r="Q56" s="18"/>
    </row>
    <row r="57" spans="1:17">
      <c r="A57" s="2">
        <v>41222</v>
      </c>
      <c r="B57" t="s">
        <v>24</v>
      </c>
      <c r="C57">
        <v>20</v>
      </c>
      <c r="D57" s="5" t="s">
        <v>15</v>
      </c>
      <c r="F57">
        <v>2.69</v>
      </c>
      <c r="J57">
        <f>34+88+106+125+223</f>
        <v>576</v>
      </c>
      <c r="K57">
        <v>5</v>
      </c>
      <c r="L57">
        <v>223</v>
      </c>
      <c r="Q57" s="18"/>
    </row>
    <row r="58" spans="1:17">
      <c r="A58" s="2">
        <v>41222</v>
      </c>
      <c r="B58" t="s">
        <v>24</v>
      </c>
      <c r="C58">
        <v>20</v>
      </c>
      <c r="D58" s="5" t="s">
        <v>15</v>
      </c>
      <c r="F58">
        <v>2.65</v>
      </c>
      <c r="J58">
        <f>471+474</f>
        <v>945</v>
      </c>
      <c r="K58">
        <v>2</v>
      </c>
      <c r="L58">
        <v>474</v>
      </c>
      <c r="Q58" s="18"/>
    </row>
    <row r="59" spans="1:17">
      <c r="A59" s="2">
        <v>41222</v>
      </c>
      <c r="B59" t="s">
        <v>24</v>
      </c>
      <c r="C59">
        <v>20</v>
      </c>
      <c r="D59" s="5" t="s">
        <v>18</v>
      </c>
      <c r="F59">
        <v>2.4900000000000002</v>
      </c>
      <c r="J59">
        <f>258+296+263+307+296</f>
        <v>1420</v>
      </c>
      <c r="K59">
        <v>5</v>
      </c>
      <c r="L59">
        <v>307</v>
      </c>
      <c r="Q59" s="18"/>
    </row>
    <row r="60" spans="1:17">
      <c r="A60" s="2">
        <v>41222</v>
      </c>
      <c r="B60" t="s">
        <v>24</v>
      </c>
      <c r="C60">
        <v>20</v>
      </c>
      <c r="D60" s="5" t="s">
        <v>18</v>
      </c>
      <c r="F60">
        <v>1.99</v>
      </c>
      <c r="J60">
        <f>137+284</f>
        <v>421</v>
      </c>
      <c r="K60">
        <v>2</v>
      </c>
      <c r="L60">
        <v>284</v>
      </c>
      <c r="Q60" s="18"/>
    </row>
    <row r="61" spans="1:17">
      <c r="A61" s="2">
        <v>41222</v>
      </c>
      <c r="B61" t="s">
        <v>24</v>
      </c>
      <c r="C61">
        <v>18</v>
      </c>
      <c r="D61" s="5" t="s">
        <v>15</v>
      </c>
      <c r="F61">
        <v>2.89</v>
      </c>
      <c r="J61">
        <f>89+75+101+91+130+144+161</f>
        <v>791</v>
      </c>
      <c r="K61">
        <v>7</v>
      </c>
      <c r="L61">
        <v>161</v>
      </c>
      <c r="Q61" s="18"/>
    </row>
    <row r="62" spans="1:17">
      <c r="A62" s="2">
        <v>41222</v>
      </c>
      <c r="B62" t="s">
        <v>24</v>
      </c>
      <c r="C62">
        <v>18</v>
      </c>
      <c r="D62" s="5" t="s">
        <v>15</v>
      </c>
      <c r="F62">
        <v>5.89</v>
      </c>
      <c r="J62">
        <f>106+157+151+177+250+303</f>
        <v>1144</v>
      </c>
      <c r="K62">
        <v>6</v>
      </c>
      <c r="L62">
        <v>303</v>
      </c>
      <c r="Q62" s="18"/>
    </row>
    <row r="63" spans="1:17">
      <c r="A63" s="2">
        <v>41222</v>
      </c>
      <c r="B63" t="s">
        <v>24</v>
      </c>
      <c r="C63">
        <v>18</v>
      </c>
      <c r="D63" s="5" t="s">
        <v>15</v>
      </c>
      <c r="F63">
        <v>4</v>
      </c>
      <c r="J63">
        <f>100+157+210+219+236+262</f>
        <v>1184</v>
      </c>
      <c r="K63">
        <v>6</v>
      </c>
      <c r="L63">
        <v>262</v>
      </c>
      <c r="Q63" s="18"/>
    </row>
    <row r="64" spans="1:17">
      <c r="A64" s="2">
        <v>41222</v>
      </c>
      <c r="B64" t="s">
        <v>24</v>
      </c>
      <c r="C64">
        <v>18</v>
      </c>
      <c r="D64" s="5" t="s">
        <v>18</v>
      </c>
      <c r="F64">
        <v>3.1</v>
      </c>
      <c r="J64">
        <f>82+107+123+116+163+216+249</f>
        <v>1056</v>
      </c>
      <c r="K64">
        <v>7</v>
      </c>
      <c r="L64">
        <v>249</v>
      </c>
      <c r="Q64" s="18"/>
    </row>
    <row r="65" spans="1:17">
      <c r="A65" s="2">
        <v>41222</v>
      </c>
      <c r="B65" t="s">
        <v>24</v>
      </c>
      <c r="C65">
        <v>18</v>
      </c>
      <c r="D65" s="5" t="s">
        <v>18</v>
      </c>
      <c r="F65">
        <v>2.35</v>
      </c>
      <c r="J65">
        <f>352+389</f>
        <v>741</v>
      </c>
      <c r="K65">
        <v>2</v>
      </c>
      <c r="L65">
        <v>389</v>
      </c>
      <c r="Q65" s="18"/>
    </row>
    <row r="66" spans="1:17">
      <c r="A66" s="2">
        <v>41222</v>
      </c>
      <c r="B66" t="s">
        <v>26</v>
      </c>
      <c r="C66">
        <v>29</v>
      </c>
      <c r="D66" s="5" t="s">
        <v>19</v>
      </c>
      <c r="E66">
        <v>93</v>
      </c>
      <c r="F66">
        <v>0.72</v>
      </c>
      <c r="Q66" s="18"/>
    </row>
    <row r="67" spans="1:17">
      <c r="A67" s="2">
        <v>41222</v>
      </c>
      <c r="B67" t="s">
        <v>26</v>
      </c>
      <c r="C67">
        <v>29</v>
      </c>
      <c r="D67" s="5" t="s">
        <v>19</v>
      </c>
      <c r="E67">
        <v>261</v>
      </c>
      <c r="F67">
        <v>0.64</v>
      </c>
      <c r="Q67" s="18"/>
    </row>
    <row r="68" spans="1:17">
      <c r="A68" s="2">
        <v>41222</v>
      </c>
      <c r="B68" t="s">
        <v>26</v>
      </c>
      <c r="C68">
        <v>29</v>
      </c>
      <c r="D68" s="5" t="s">
        <v>19</v>
      </c>
      <c r="E68">
        <v>192</v>
      </c>
      <c r="F68">
        <v>0.8</v>
      </c>
      <c r="Q68" s="18"/>
    </row>
    <row r="69" spans="1:17">
      <c r="A69" s="2">
        <v>41222</v>
      </c>
      <c r="B69" t="s">
        <v>26</v>
      </c>
      <c r="C69">
        <v>29</v>
      </c>
      <c r="D69" s="5" t="s">
        <v>19</v>
      </c>
      <c r="E69">
        <v>234</v>
      </c>
      <c r="F69">
        <v>0.66</v>
      </c>
      <c r="Q69" s="18"/>
    </row>
    <row r="70" spans="1:17">
      <c r="A70" s="2">
        <v>41222</v>
      </c>
      <c r="B70" t="s">
        <v>26</v>
      </c>
      <c r="C70">
        <v>29</v>
      </c>
      <c r="D70" s="5" t="s">
        <v>19</v>
      </c>
      <c r="E70">
        <v>221</v>
      </c>
      <c r="F70">
        <v>0.56999999999999995</v>
      </c>
      <c r="Q70" s="18"/>
    </row>
    <row r="71" spans="1:17">
      <c r="A71" s="2">
        <v>41222</v>
      </c>
      <c r="B71" t="s">
        <v>26</v>
      </c>
      <c r="C71">
        <v>29</v>
      </c>
      <c r="D71" s="5" t="s">
        <v>19</v>
      </c>
      <c r="E71">
        <v>255</v>
      </c>
      <c r="F71">
        <v>0.7</v>
      </c>
      <c r="Q71" s="18"/>
    </row>
    <row r="72" spans="1:17">
      <c r="A72" s="2">
        <v>41222</v>
      </c>
      <c r="B72" t="s">
        <v>26</v>
      </c>
      <c r="C72">
        <v>29</v>
      </c>
      <c r="D72" s="5" t="s">
        <v>19</v>
      </c>
      <c r="E72">
        <v>220</v>
      </c>
      <c r="F72">
        <v>0.78</v>
      </c>
      <c r="Q72" s="18"/>
    </row>
    <row r="73" spans="1:17">
      <c r="A73" s="2">
        <v>41222</v>
      </c>
      <c r="B73" t="s">
        <v>26</v>
      </c>
      <c r="C73">
        <v>29</v>
      </c>
      <c r="D73" s="5" t="s">
        <v>19</v>
      </c>
      <c r="E73">
        <v>191</v>
      </c>
      <c r="F73">
        <v>0.5</v>
      </c>
      <c r="Q73" s="18"/>
    </row>
    <row r="74" spans="1:17">
      <c r="A74" s="2">
        <v>41222</v>
      </c>
      <c r="B74" t="s">
        <v>26</v>
      </c>
      <c r="C74">
        <v>29</v>
      </c>
      <c r="D74" s="5" t="s">
        <v>19</v>
      </c>
      <c r="E74">
        <v>183</v>
      </c>
      <c r="F74">
        <v>0.57999999999999996</v>
      </c>
      <c r="Q74" s="18"/>
    </row>
    <row r="75" spans="1:17">
      <c r="A75" s="2">
        <v>41222</v>
      </c>
      <c r="B75" t="s">
        <v>26</v>
      </c>
      <c r="C75">
        <v>29</v>
      </c>
      <c r="D75" s="5" t="s">
        <v>19</v>
      </c>
      <c r="E75">
        <v>182</v>
      </c>
      <c r="F75">
        <v>0.5</v>
      </c>
      <c r="Q75" s="18"/>
    </row>
    <row r="76" spans="1:17">
      <c r="A76" s="2">
        <v>41222</v>
      </c>
      <c r="B76" t="s">
        <v>26</v>
      </c>
      <c r="C76">
        <v>29</v>
      </c>
      <c r="D76" s="5" t="s">
        <v>19</v>
      </c>
      <c r="E76">
        <v>135</v>
      </c>
      <c r="F76">
        <v>0.43</v>
      </c>
      <c r="Q76" s="18"/>
    </row>
    <row r="77" spans="1:17">
      <c r="A77" s="2">
        <v>41222</v>
      </c>
      <c r="B77" t="s">
        <v>26</v>
      </c>
      <c r="C77">
        <v>29</v>
      </c>
      <c r="D77" s="5" t="s">
        <v>19</v>
      </c>
      <c r="E77">
        <v>178</v>
      </c>
      <c r="F77">
        <v>0.28000000000000003</v>
      </c>
      <c r="Q77" s="18"/>
    </row>
    <row r="78" spans="1:17">
      <c r="A78" s="2">
        <v>41222</v>
      </c>
      <c r="B78" t="s">
        <v>26</v>
      </c>
      <c r="C78">
        <v>29</v>
      </c>
      <c r="D78" s="5" t="s">
        <v>19</v>
      </c>
      <c r="E78">
        <v>192</v>
      </c>
      <c r="F78">
        <v>0.51</v>
      </c>
      <c r="Q78" s="18"/>
    </row>
    <row r="79" spans="1:17">
      <c r="A79" s="2">
        <v>41222</v>
      </c>
      <c r="B79" t="s">
        <v>26</v>
      </c>
      <c r="C79">
        <v>29</v>
      </c>
      <c r="D79" s="5" t="s">
        <v>19</v>
      </c>
      <c r="E79">
        <v>124</v>
      </c>
      <c r="F79">
        <v>0.34</v>
      </c>
      <c r="Q79" s="18"/>
    </row>
    <row r="80" spans="1:17">
      <c r="A80" s="2">
        <v>41222</v>
      </c>
      <c r="B80" t="s">
        <v>26</v>
      </c>
      <c r="C80">
        <v>29</v>
      </c>
      <c r="D80" s="5" t="s">
        <v>19</v>
      </c>
      <c r="E80">
        <v>207</v>
      </c>
      <c r="F80">
        <v>0.4</v>
      </c>
      <c r="Q80" s="18"/>
    </row>
    <row r="81" spans="1:17">
      <c r="A81" s="2">
        <v>41222</v>
      </c>
      <c r="B81" t="s">
        <v>26</v>
      </c>
      <c r="C81">
        <v>29</v>
      </c>
      <c r="D81" s="5" t="s">
        <v>19</v>
      </c>
      <c r="E81">
        <v>154</v>
      </c>
      <c r="F81">
        <v>0.33</v>
      </c>
      <c r="Q81" s="18"/>
    </row>
    <row r="82" spans="1:17">
      <c r="A82" s="2">
        <v>41222</v>
      </c>
      <c r="B82" t="s">
        <v>26</v>
      </c>
      <c r="C82">
        <v>29</v>
      </c>
      <c r="D82" s="5" t="s">
        <v>19</v>
      </c>
      <c r="E82">
        <v>194</v>
      </c>
      <c r="F82">
        <v>0.5</v>
      </c>
      <c r="Q82" s="18"/>
    </row>
    <row r="83" spans="1:17">
      <c r="A83" s="2">
        <v>41222</v>
      </c>
      <c r="B83" t="s">
        <v>26</v>
      </c>
      <c r="C83">
        <v>29</v>
      </c>
      <c r="D83" s="5" t="s">
        <v>15</v>
      </c>
      <c r="F83">
        <v>4.38</v>
      </c>
      <c r="J83">
        <f>234+273+285+286+292+291</f>
        <v>1661</v>
      </c>
      <c r="K83">
        <v>6</v>
      </c>
      <c r="L83">
        <v>292</v>
      </c>
      <c r="Q83" s="18"/>
    </row>
    <row r="84" spans="1:17">
      <c r="A84" s="2">
        <v>41222</v>
      </c>
      <c r="B84" t="s">
        <v>26</v>
      </c>
      <c r="C84">
        <v>29</v>
      </c>
      <c r="D84" s="5" t="s">
        <v>15</v>
      </c>
      <c r="F84">
        <v>1.33</v>
      </c>
      <c r="J84">
        <f>160+181+192</f>
        <v>533</v>
      </c>
      <c r="K84">
        <v>3</v>
      </c>
      <c r="L84">
        <v>192</v>
      </c>
      <c r="Q84" s="18"/>
    </row>
    <row r="85" spans="1:17">
      <c r="A85" s="2">
        <v>41222</v>
      </c>
      <c r="B85" t="s">
        <v>26</v>
      </c>
      <c r="C85">
        <v>29</v>
      </c>
      <c r="D85" s="5" t="s">
        <v>19</v>
      </c>
      <c r="E85">
        <v>252</v>
      </c>
      <c r="F85">
        <v>0.67</v>
      </c>
      <c r="Q85" s="18"/>
    </row>
    <row r="86" spans="1:17">
      <c r="A86" s="2">
        <v>41222</v>
      </c>
      <c r="B86" t="s">
        <v>26</v>
      </c>
      <c r="C86">
        <v>29</v>
      </c>
      <c r="D86" s="5" t="s">
        <v>19</v>
      </c>
      <c r="E86">
        <v>187</v>
      </c>
      <c r="F86">
        <v>0.67</v>
      </c>
      <c r="Q86" s="18"/>
    </row>
    <row r="87" spans="1:17">
      <c r="A87" s="2">
        <v>41222</v>
      </c>
      <c r="B87" t="s">
        <v>26</v>
      </c>
      <c r="C87">
        <v>29</v>
      </c>
      <c r="D87" s="5" t="s">
        <v>19</v>
      </c>
      <c r="E87">
        <v>159</v>
      </c>
      <c r="F87">
        <v>0.55000000000000004</v>
      </c>
      <c r="Q87" s="18"/>
    </row>
    <row r="88" spans="1:17">
      <c r="A88" s="2">
        <v>41222</v>
      </c>
      <c r="B88" t="s">
        <v>26</v>
      </c>
      <c r="C88">
        <v>29</v>
      </c>
      <c r="D88" s="5" t="s">
        <v>19</v>
      </c>
      <c r="E88">
        <v>172</v>
      </c>
      <c r="F88">
        <v>0.53</v>
      </c>
      <c r="Q88" s="18"/>
    </row>
    <row r="89" spans="1:17">
      <c r="A89" s="2">
        <v>41222</v>
      </c>
      <c r="B89" t="s">
        <v>26</v>
      </c>
      <c r="C89">
        <v>29</v>
      </c>
      <c r="D89" s="5" t="s">
        <v>19</v>
      </c>
      <c r="E89">
        <v>229</v>
      </c>
      <c r="F89">
        <v>0.74</v>
      </c>
      <c r="Q89" s="18"/>
    </row>
    <row r="90" spans="1:17">
      <c r="A90" s="2">
        <v>41222</v>
      </c>
      <c r="B90" t="s">
        <v>26</v>
      </c>
      <c r="C90">
        <v>29</v>
      </c>
      <c r="D90" s="5" t="s">
        <v>19</v>
      </c>
      <c r="E90">
        <v>188</v>
      </c>
      <c r="F90">
        <v>0.69</v>
      </c>
      <c r="Q90" s="18"/>
    </row>
    <row r="91" spans="1:17">
      <c r="A91" s="2">
        <v>41222</v>
      </c>
      <c r="B91" t="s">
        <v>26</v>
      </c>
      <c r="C91">
        <v>29</v>
      </c>
      <c r="D91" s="5" t="s">
        <v>19</v>
      </c>
      <c r="E91">
        <v>248</v>
      </c>
      <c r="F91">
        <v>0.63</v>
      </c>
      <c r="Q91" s="18"/>
    </row>
    <row r="92" spans="1:17">
      <c r="A92" s="2">
        <v>41222</v>
      </c>
      <c r="B92" t="s">
        <v>26</v>
      </c>
      <c r="C92">
        <v>29</v>
      </c>
      <c r="D92" s="5" t="s">
        <v>19</v>
      </c>
      <c r="E92">
        <v>217</v>
      </c>
      <c r="F92">
        <v>0.57999999999999996</v>
      </c>
      <c r="Q92" s="18"/>
    </row>
    <row r="93" spans="1:17">
      <c r="A93" s="2">
        <v>41222</v>
      </c>
      <c r="B93" t="s">
        <v>26</v>
      </c>
      <c r="C93">
        <v>29</v>
      </c>
      <c r="D93" s="5" t="s">
        <v>19</v>
      </c>
      <c r="E93">
        <v>199</v>
      </c>
      <c r="F93">
        <v>0.55000000000000004</v>
      </c>
      <c r="Q93" s="18"/>
    </row>
    <row r="94" spans="1:17">
      <c r="A94" s="2">
        <v>41222</v>
      </c>
      <c r="B94" t="s">
        <v>26</v>
      </c>
      <c r="C94">
        <v>29</v>
      </c>
      <c r="D94" s="5" t="s">
        <v>19</v>
      </c>
      <c r="E94">
        <v>241</v>
      </c>
      <c r="F94">
        <v>0.8</v>
      </c>
      <c r="Q94" s="18"/>
    </row>
    <row r="95" spans="1:17">
      <c r="A95" s="2">
        <v>41222</v>
      </c>
      <c r="B95" t="s">
        <v>26</v>
      </c>
      <c r="C95">
        <v>29</v>
      </c>
      <c r="D95" s="5" t="s">
        <v>19</v>
      </c>
      <c r="E95">
        <v>224</v>
      </c>
      <c r="F95">
        <v>0.57999999999999996</v>
      </c>
      <c r="Q95" s="18"/>
    </row>
    <row r="96" spans="1:17">
      <c r="A96" s="2">
        <v>41222</v>
      </c>
      <c r="B96" t="s">
        <v>26</v>
      </c>
      <c r="C96">
        <v>29</v>
      </c>
      <c r="D96" s="5" t="s">
        <v>19</v>
      </c>
      <c r="E96">
        <v>226</v>
      </c>
      <c r="F96">
        <v>0.68</v>
      </c>
      <c r="Q96" s="18"/>
    </row>
    <row r="97" spans="1:17">
      <c r="A97" s="2">
        <v>41222</v>
      </c>
      <c r="B97" t="s">
        <v>26</v>
      </c>
      <c r="C97">
        <v>29</v>
      </c>
      <c r="D97" s="5" t="s">
        <v>19</v>
      </c>
      <c r="E97">
        <v>136</v>
      </c>
      <c r="F97">
        <v>0.83</v>
      </c>
      <c r="Q97" s="18"/>
    </row>
    <row r="98" spans="1:17">
      <c r="A98" s="2">
        <v>41222</v>
      </c>
      <c r="B98" t="s">
        <v>26</v>
      </c>
      <c r="C98">
        <v>29</v>
      </c>
      <c r="D98" s="5" t="s">
        <v>19</v>
      </c>
      <c r="E98">
        <v>203</v>
      </c>
      <c r="F98">
        <v>0.68</v>
      </c>
      <c r="Q98" s="18"/>
    </row>
    <row r="99" spans="1:17">
      <c r="A99" s="2">
        <v>41222</v>
      </c>
      <c r="B99" t="s">
        <v>26</v>
      </c>
      <c r="C99">
        <v>29</v>
      </c>
      <c r="D99" s="5" t="s">
        <v>19</v>
      </c>
      <c r="E99">
        <v>159</v>
      </c>
      <c r="F99">
        <v>0.65</v>
      </c>
      <c r="Q99" s="18"/>
    </row>
    <row r="100" spans="1:17">
      <c r="A100" s="2">
        <v>41222</v>
      </c>
      <c r="B100" t="s">
        <v>26</v>
      </c>
      <c r="C100">
        <v>29</v>
      </c>
      <c r="D100" s="5" t="s">
        <v>19</v>
      </c>
      <c r="E100">
        <v>253</v>
      </c>
      <c r="F100">
        <v>0.77</v>
      </c>
      <c r="Q100" s="18"/>
    </row>
    <row r="101" spans="1:17">
      <c r="A101" s="2">
        <v>41222</v>
      </c>
      <c r="B101" t="s">
        <v>26</v>
      </c>
      <c r="C101">
        <v>29</v>
      </c>
      <c r="D101" s="5" t="s">
        <v>19</v>
      </c>
      <c r="E101">
        <v>195</v>
      </c>
      <c r="F101">
        <v>0.72</v>
      </c>
      <c r="Q101" s="18"/>
    </row>
    <row r="102" spans="1:17">
      <c r="A102" s="2">
        <v>41222</v>
      </c>
      <c r="B102" t="s">
        <v>26</v>
      </c>
      <c r="C102">
        <v>29</v>
      </c>
      <c r="D102" s="5" t="s">
        <v>19</v>
      </c>
      <c r="E102">
        <v>200</v>
      </c>
      <c r="F102">
        <v>0.59</v>
      </c>
      <c r="Q102" s="18"/>
    </row>
    <row r="103" spans="1:17">
      <c r="A103" s="2">
        <v>41222</v>
      </c>
      <c r="B103" t="s">
        <v>26</v>
      </c>
      <c r="C103">
        <v>29</v>
      </c>
      <c r="D103" s="5" t="s">
        <v>19</v>
      </c>
      <c r="E103">
        <v>242</v>
      </c>
      <c r="F103">
        <v>0.9</v>
      </c>
      <c r="Q103" s="18"/>
    </row>
    <row r="104" spans="1:17">
      <c r="A104" s="2">
        <v>41222</v>
      </c>
      <c r="B104" t="s">
        <v>26</v>
      </c>
      <c r="C104">
        <v>29</v>
      </c>
      <c r="D104" s="5" t="s">
        <v>19</v>
      </c>
      <c r="E104">
        <v>160</v>
      </c>
      <c r="F104">
        <v>0.72</v>
      </c>
      <c r="Q104" s="18"/>
    </row>
    <row r="105" spans="1:17">
      <c r="A105" s="2">
        <v>41222</v>
      </c>
      <c r="B105" t="s">
        <v>26</v>
      </c>
      <c r="C105">
        <v>29</v>
      </c>
      <c r="D105" s="5" t="s">
        <v>19</v>
      </c>
      <c r="E105">
        <v>153</v>
      </c>
      <c r="F105">
        <v>0.72</v>
      </c>
      <c r="Q105" s="18"/>
    </row>
    <row r="106" spans="1:17">
      <c r="A106" s="2">
        <v>41222</v>
      </c>
      <c r="B106" t="s">
        <v>26</v>
      </c>
      <c r="C106">
        <v>29</v>
      </c>
      <c r="D106" s="5" t="s">
        <v>19</v>
      </c>
      <c r="E106">
        <v>199</v>
      </c>
      <c r="F106">
        <v>0.75</v>
      </c>
      <c r="Q106" s="18"/>
    </row>
    <row r="107" spans="1:17">
      <c r="A107" s="2">
        <v>41222</v>
      </c>
      <c r="B107" t="s">
        <v>26</v>
      </c>
      <c r="C107">
        <v>29</v>
      </c>
      <c r="D107" s="5" t="s">
        <v>19</v>
      </c>
      <c r="E107">
        <v>194</v>
      </c>
      <c r="F107">
        <v>0.57999999999999996</v>
      </c>
      <c r="Q107" s="18"/>
    </row>
    <row r="108" spans="1:17">
      <c r="A108" s="2">
        <v>41222</v>
      </c>
      <c r="B108" t="s">
        <v>26</v>
      </c>
      <c r="C108">
        <v>29</v>
      </c>
      <c r="D108" s="5" t="s">
        <v>19</v>
      </c>
      <c r="E108">
        <v>195</v>
      </c>
      <c r="F108">
        <v>0.63</v>
      </c>
      <c r="Q108" s="18"/>
    </row>
    <row r="109" spans="1:17">
      <c r="A109" s="2">
        <v>41222</v>
      </c>
      <c r="B109" t="s">
        <v>26</v>
      </c>
      <c r="C109">
        <v>29</v>
      </c>
      <c r="D109" s="5" t="s">
        <v>19</v>
      </c>
      <c r="E109">
        <v>197</v>
      </c>
      <c r="F109">
        <v>0.57999999999999996</v>
      </c>
      <c r="Q109" s="18"/>
    </row>
    <row r="110" spans="1:17">
      <c r="A110" s="2">
        <v>41222</v>
      </c>
      <c r="B110" t="s">
        <v>26</v>
      </c>
      <c r="C110">
        <v>29</v>
      </c>
      <c r="D110" s="5" t="s">
        <v>19</v>
      </c>
      <c r="E110">
        <v>123</v>
      </c>
      <c r="F110">
        <v>0.52</v>
      </c>
      <c r="Q110" s="18"/>
    </row>
    <row r="111" spans="1:17">
      <c r="A111" s="2">
        <v>41222</v>
      </c>
      <c r="B111" t="s">
        <v>26</v>
      </c>
      <c r="C111">
        <v>29</v>
      </c>
      <c r="D111" s="5" t="s">
        <v>19</v>
      </c>
      <c r="E111">
        <v>222</v>
      </c>
      <c r="F111">
        <v>0.6</v>
      </c>
      <c r="Q111" s="18"/>
    </row>
    <row r="112" spans="1:17">
      <c r="A112" s="2">
        <v>41222</v>
      </c>
      <c r="B112" t="s">
        <v>26</v>
      </c>
      <c r="C112">
        <v>29</v>
      </c>
      <c r="D112" s="5" t="s">
        <v>19</v>
      </c>
      <c r="E112">
        <v>211</v>
      </c>
      <c r="F112">
        <v>0.49</v>
      </c>
      <c r="Q112" s="18"/>
    </row>
    <row r="113" spans="1:17">
      <c r="A113" s="2">
        <v>41222</v>
      </c>
      <c r="B113" t="s">
        <v>26</v>
      </c>
      <c r="C113">
        <v>29</v>
      </c>
      <c r="D113" s="5" t="s">
        <v>19</v>
      </c>
      <c r="E113">
        <v>184</v>
      </c>
      <c r="F113">
        <v>0.54</v>
      </c>
      <c r="Q113" s="18"/>
    </row>
    <row r="114" spans="1:17">
      <c r="A114" s="2">
        <v>41222</v>
      </c>
      <c r="B114" t="s">
        <v>26</v>
      </c>
      <c r="C114">
        <v>29</v>
      </c>
      <c r="D114" s="5" t="s">
        <v>19</v>
      </c>
      <c r="E114">
        <v>202</v>
      </c>
      <c r="F114">
        <v>0.67</v>
      </c>
      <c r="Q114" s="18"/>
    </row>
    <row r="115" spans="1:17">
      <c r="A115" s="2">
        <v>41222</v>
      </c>
      <c r="B115" t="s">
        <v>26</v>
      </c>
      <c r="C115">
        <v>29</v>
      </c>
      <c r="D115" s="5" t="s">
        <v>19</v>
      </c>
      <c r="E115">
        <v>325</v>
      </c>
      <c r="F115">
        <v>0.55000000000000004</v>
      </c>
      <c r="Q115" s="18"/>
    </row>
    <row r="116" spans="1:17">
      <c r="A116" s="2">
        <v>41222</v>
      </c>
      <c r="B116" t="s">
        <v>26</v>
      </c>
      <c r="C116">
        <v>29</v>
      </c>
      <c r="D116" s="5" t="s">
        <v>19</v>
      </c>
      <c r="E116">
        <v>316</v>
      </c>
      <c r="F116">
        <v>0.6</v>
      </c>
      <c r="Q116" s="18"/>
    </row>
    <row r="117" spans="1:17">
      <c r="A117" s="2">
        <v>41222</v>
      </c>
      <c r="B117" t="s">
        <v>26</v>
      </c>
      <c r="C117">
        <v>29</v>
      </c>
      <c r="D117" s="5" t="s">
        <v>19</v>
      </c>
      <c r="E117">
        <v>327</v>
      </c>
      <c r="F117">
        <v>0.6</v>
      </c>
      <c r="Q117" s="18"/>
    </row>
    <row r="118" spans="1:17">
      <c r="A118" s="2">
        <v>41222</v>
      </c>
      <c r="B118" t="s">
        <v>26</v>
      </c>
      <c r="C118">
        <v>29</v>
      </c>
      <c r="D118" s="5" t="s">
        <v>19</v>
      </c>
      <c r="E118">
        <v>349</v>
      </c>
      <c r="F118">
        <v>0.89</v>
      </c>
      <c r="Q118" s="18"/>
    </row>
    <row r="119" spans="1:17">
      <c r="A119" s="2">
        <v>41222</v>
      </c>
      <c r="B119" t="s">
        <v>26</v>
      </c>
      <c r="C119">
        <v>29</v>
      </c>
      <c r="D119" s="5" t="s">
        <v>19</v>
      </c>
      <c r="E119">
        <v>195</v>
      </c>
      <c r="F119">
        <v>0.6</v>
      </c>
      <c r="Q119" s="18"/>
    </row>
    <row r="120" spans="1:17">
      <c r="A120" s="2">
        <v>41222</v>
      </c>
      <c r="B120" t="s">
        <v>26</v>
      </c>
      <c r="C120">
        <v>29</v>
      </c>
      <c r="D120" s="5" t="s">
        <v>19</v>
      </c>
      <c r="E120">
        <v>180</v>
      </c>
      <c r="F120">
        <v>0.81</v>
      </c>
      <c r="Q120" s="18"/>
    </row>
    <row r="121" spans="1:17">
      <c r="A121" s="2">
        <v>41222</v>
      </c>
      <c r="B121" t="s">
        <v>26</v>
      </c>
      <c r="C121">
        <v>29</v>
      </c>
      <c r="D121" s="5" t="s">
        <v>19</v>
      </c>
      <c r="E121">
        <v>234</v>
      </c>
      <c r="F121">
        <v>0.66</v>
      </c>
      <c r="Q121" s="18"/>
    </row>
    <row r="122" spans="1:17">
      <c r="A122" s="2">
        <v>41222</v>
      </c>
      <c r="B122" t="s">
        <v>26</v>
      </c>
      <c r="C122">
        <v>29</v>
      </c>
      <c r="D122" s="5" t="s">
        <v>19</v>
      </c>
      <c r="E122">
        <v>238</v>
      </c>
      <c r="F122">
        <v>0.69</v>
      </c>
      <c r="Q122" s="18"/>
    </row>
    <row r="123" spans="1:17">
      <c r="A123" s="2">
        <v>41222</v>
      </c>
      <c r="B123" t="s">
        <v>26</v>
      </c>
      <c r="C123">
        <v>29</v>
      </c>
      <c r="D123" s="5" t="s">
        <v>19</v>
      </c>
      <c r="E123">
        <v>307</v>
      </c>
      <c r="F123">
        <v>0.67</v>
      </c>
      <c r="Q123" s="18"/>
    </row>
    <row r="124" spans="1:17">
      <c r="A124" s="2">
        <v>41222</v>
      </c>
      <c r="B124" t="s">
        <v>26</v>
      </c>
      <c r="C124">
        <v>29</v>
      </c>
      <c r="D124" s="5" t="s">
        <v>19</v>
      </c>
      <c r="E124">
        <v>232</v>
      </c>
      <c r="F124">
        <v>0.68</v>
      </c>
      <c r="Q124" s="18"/>
    </row>
    <row r="125" spans="1:17">
      <c r="A125" s="2">
        <v>41222</v>
      </c>
      <c r="B125" t="s">
        <v>26</v>
      </c>
      <c r="C125">
        <v>29</v>
      </c>
      <c r="D125" s="5" t="s">
        <v>19</v>
      </c>
      <c r="E125">
        <v>239</v>
      </c>
      <c r="F125">
        <v>0.79</v>
      </c>
      <c r="Q125" s="18"/>
    </row>
    <row r="126" spans="1:17">
      <c r="A126" s="2">
        <v>41222</v>
      </c>
      <c r="B126" t="s">
        <v>26</v>
      </c>
      <c r="C126">
        <v>29</v>
      </c>
      <c r="D126" s="5" t="s">
        <v>19</v>
      </c>
      <c r="E126">
        <v>95</v>
      </c>
      <c r="F126">
        <v>0.47</v>
      </c>
      <c r="Q126" s="18"/>
    </row>
    <row r="127" spans="1:17">
      <c r="A127" s="2">
        <v>41222</v>
      </c>
      <c r="B127" t="s">
        <v>26</v>
      </c>
      <c r="C127">
        <v>29</v>
      </c>
      <c r="D127" s="5" t="s">
        <v>19</v>
      </c>
      <c r="E127">
        <v>207</v>
      </c>
      <c r="F127">
        <v>0.59</v>
      </c>
      <c r="Q127" s="18"/>
    </row>
    <row r="128" spans="1:17">
      <c r="A128" s="2">
        <v>41222</v>
      </c>
      <c r="B128" t="s">
        <v>26</v>
      </c>
      <c r="C128">
        <v>29</v>
      </c>
      <c r="D128" s="5" t="s">
        <v>19</v>
      </c>
      <c r="E128">
        <v>252</v>
      </c>
      <c r="F128">
        <v>0.69</v>
      </c>
      <c r="Q128" s="18"/>
    </row>
    <row r="129" spans="1:17">
      <c r="A129" s="2">
        <v>41222</v>
      </c>
      <c r="B129" t="s">
        <v>26</v>
      </c>
      <c r="C129">
        <v>29</v>
      </c>
      <c r="D129" s="5" t="s">
        <v>19</v>
      </c>
      <c r="E129">
        <v>258</v>
      </c>
      <c r="F129">
        <v>0.51</v>
      </c>
      <c r="Q129" s="18"/>
    </row>
    <row r="130" spans="1:17">
      <c r="A130" s="2">
        <v>41222</v>
      </c>
      <c r="B130" t="s">
        <v>26</v>
      </c>
      <c r="C130">
        <v>29</v>
      </c>
      <c r="D130" s="5" t="s">
        <v>19</v>
      </c>
      <c r="E130">
        <v>284</v>
      </c>
      <c r="F130">
        <v>0.8</v>
      </c>
      <c r="Q130" s="18"/>
    </row>
    <row r="131" spans="1:17">
      <c r="A131" s="2">
        <v>41222</v>
      </c>
      <c r="B131" t="s">
        <v>26</v>
      </c>
      <c r="C131">
        <v>29</v>
      </c>
      <c r="D131" s="5" t="s">
        <v>19</v>
      </c>
      <c r="E131">
        <v>252</v>
      </c>
      <c r="F131">
        <v>0.86</v>
      </c>
      <c r="Q131" s="18"/>
    </row>
    <row r="132" spans="1:17">
      <c r="A132" s="2">
        <v>41222</v>
      </c>
      <c r="B132" t="s">
        <v>26</v>
      </c>
      <c r="C132">
        <v>29</v>
      </c>
      <c r="D132" s="5" t="s">
        <v>19</v>
      </c>
      <c r="E132">
        <v>204</v>
      </c>
      <c r="F132">
        <v>0.64</v>
      </c>
      <c r="Q132" s="18"/>
    </row>
    <row r="133" spans="1:17">
      <c r="A133" s="2">
        <v>41222</v>
      </c>
      <c r="B133" t="s">
        <v>26</v>
      </c>
      <c r="C133">
        <v>29</v>
      </c>
      <c r="D133" s="5" t="s">
        <v>19</v>
      </c>
      <c r="E133">
        <v>234</v>
      </c>
      <c r="F133">
        <v>0.84</v>
      </c>
      <c r="Q133" s="18"/>
    </row>
    <row r="134" spans="1:17">
      <c r="A134" s="2">
        <v>41222</v>
      </c>
      <c r="B134" t="s">
        <v>26</v>
      </c>
      <c r="C134">
        <v>29</v>
      </c>
      <c r="D134" s="5" t="s">
        <v>19</v>
      </c>
      <c r="E134">
        <v>229</v>
      </c>
      <c r="F134">
        <v>0.94</v>
      </c>
      <c r="Q134" s="18"/>
    </row>
    <row r="135" spans="1:17">
      <c r="A135" s="2">
        <v>41222</v>
      </c>
      <c r="B135" t="s">
        <v>26</v>
      </c>
      <c r="C135">
        <v>29</v>
      </c>
      <c r="D135" s="5" t="s">
        <v>19</v>
      </c>
      <c r="E135">
        <v>222</v>
      </c>
      <c r="F135">
        <v>0.6</v>
      </c>
      <c r="Q135" s="18"/>
    </row>
    <row r="136" spans="1:17">
      <c r="A136" s="2">
        <v>41222</v>
      </c>
      <c r="B136" t="s">
        <v>26</v>
      </c>
      <c r="C136">
        <v>29</v>
      </c>
      <c r="D136" s="5" t="s">
        <v>19</v>
      </c>
      <c r="E136">
        <v>248</v>
      </c>
      <c r="F136">
        <v>0.56999999999999995</v>
      </c>
      <c r="Q136" s="18"/>
    </row>
    <row r="137" spans="1:17">
      <c r="A137" s="2">
        <v>41222</v>
      </c>
      <c r="B137" t="s">
        <v>26</v>
      </c>
      <c r="C137">
        <v>29</v>
      </c>
      <c r="D137" s="5" t="s">
        <v>19</v>
      </c>
      <c r="E137">
        <v>151</v>
      </c>
      <c r="F137">
        <v>0.67</v>
      </c>
      <c r="Q137" s="18"/>
    </row>
    <row r="138" spans="1:17">
      <c r="A138" s="2">
        <v>41222</v>
      </c>
      <c r="B138" t="s">
        <v>26</v>
      </c>
      <c r="C138">
        <v>29</v>
      </c>
      <c r="D138" s="5" t="s">
        <v>19</v>
      </c>
      <c r="E138">
        <v>270</v>
      </c>
      <c r="F138">
        <v>0.67</v>
      </c>
      <c r="Q138" s="18"/>
    </row>
    <row r="139" spans="1:17">
      <c r="A139" s="2">
        <v>41222</v>
      </c>
      <c r="B139" t="s">
        <v>26</v>
      </c>
      <c r="C139">
        <v>29</v>
      </c>
      <c r="D139" s="5" t="s">
        <v>19</v>
      </c>
      <c r="E139">
        <v>250</v>
      </c>
      <c r="F139">
        <v>0.63</v>
      </c>
      <c r="Q139" s="18"/>
    </row>
    <row r="140" spans="1:17">
      <c r="A140" s="2">
        <v>41222</v>
      </c>
      <c r="B140" t="s">
        <v>26</v>
      </c>
      <c r="C140">
        <v>29</v>
      </c>
      <c r="D140" s="5" t="s">
        <v>19</v>
      </c>
      <c r="E140">
        <v>216</v>
      </c>
      <c r="F140">
        <v>0.69</v>
      </c>
      <c r="Q140" s="18"/>
    </row>
    <row r="141" spans="1:17">
      <c r="A141" s="2">
        <v>41222</v>
      </c>
      <c r="B141" t="s">
        <v>26</v>
      </c>
      <c r="C141">
        <v>29</v>
      </c>
      <c r="D141" s="5" t="s">
        <v>19</v>
      </c>
      <c r="E141">
        <v>240</v>
      </c>
      <c r="F141">
        <v>0.56999999999999995</v>
      </c>
      <c r="Q141" s="18"/>
    </row>
    <row r="142" spans="1:17">
      <c r="A142" s="2">
        <v>41222</v>
      </c>
      <c r="B142" t="s">
        <v>26</v>
      </c>
      <c r="C142">
        <v>29</v>
      </c>
      <c r="D142" s="5" t="s">
        <v>19</v>
      </c>
      <c r="E142">
        <v>180</v>
      </c>
      <c r="F142">
        <v>0.47</v>
      </c>
      <c r="Q142" s="18"/>
    </row>
    <row r="143" spans="1:17">
      <c r="A143" s="2">
        <v>41222</v>
      </c>
      <c r="B143" t="s">
        <v>26</v>
      </c>
      <c r="C143">
        <v>29</v>
      </c>
      <c r="D143" s="5" t="s">
        <v>19</v>
      </c>
      <c r="E143">
        <v>266</v>
      </c>
      <c r="F143">
        <v>0.75</v>
      </c>
      <c r="Q143" s="18"/>
    </row>
    <row r="144" spans="1:17">
      <c r="A144" s="2">
        <v>41222</v>
      </c>
      <c r="B144" t="s">
        <v>26</v>
      </c>
      <c r="C144">
        <v>29</v>
      </c>
      <c r="D144" s="5" t="s">
        <v>19</v>
      </c>
      <c r="E144">
        <v>240</v>
      </c>
      <c r="F144">
        <v>0.6</v>
      </c>
      <c r="Q144" s="18"/>
    </row>
    <row r="145" spans="1:17">
      <c r="A145" s="2">
        <v>41222</v>
      </c>
      <c r="B145" t="s">
        <v>26</v>
      </c>
      <c r="C145">
        <v>29</v>
      </c>
      <c r="D145" s="5" t="s">
        <v>19</v>
      </c>
      <c r="E145">
        <v>263</v>
      </c>
      <c r="F145">
        <v>0.72</v>
      </c>
      <c r="Q145" s="18"/>
    </row>
    <row r="146" spans="1:17">
      <c r="A146" s="2">
        <v>41222</v>
      </c>
      <c r="B146" t="s">
        <v>26</v>
      </c>
      <c r="C146">
        <v>29</v>
      </c>
      <c r="D146" s="5" t="s">
        <v>19</v>
      </c>
      <c r="E146">
        <v>184</v>
      </c>
      <c r="F146">
        <v>0.43</v>
      </c>
      <c r="Q146" s="18"/>
    </row>
    <row r="147" spans="1:17">
      <c r="A147" s="2">
        <v>41222</v>
      </c>
      <c r="B147" t="s">
        <v>26</v>
      </c>
      <c r="C147">
        <v>29</v>
      </c>
      <c r="D147" s="5" t="s">
        <v>19</v>
      </c>
      <c r="E147">
        <v>257</v>
      </c>
      <c r="F147">
        <v>0.57999999999999996</v>
      </c>
      <c r="Q147" s="18"/>
    </row>
    <row r="148" spans="1:17">
      <c r="A148" s="2">
        <v>41222</v>
      </c>
      <c r="B148" t="s">
        <v>26</v>
      </c>
      <c r="C148">
        <v>29</v>
      </c>
      <c r="D148" s="5" t="s">
        <v>19</v>
      </c>
      <c r="E148">
        <v>238</v>
      </c>
      <c r="F148">
        <v>0.62</v>
      </c>
      <c r="Q148" s="18"/>
    </row>
    <row r="149" spans="1:17">
      <c r="A149" s="2">
        <v>41222</v>
      </c>
      <c r="B149" t="s">
        <v>26</v>
      </c>
      <c r="C149">
        <v>29</v>
      </c>
      <c r="D149" s="5" t="s">
        <v>19</v>
      </c>
      <c r="E149">
        <v>246</v>
      </c>
      <c r="F149">
        <v>0.69</v>
      </c>
      <c r="Q149" s="18"/>
    </row>
    <row r="150" spans="1:17">
      <c r="A150" s="2">
        <v>41222</v>
      </c>
      <c r="B150" t="s">
        <v>28</v>
      </c>
      <c r="C150">
        <v>52</v>
      </c>
      <c r="D150" s="5" t="s">
        <v>15</v>
      </c>
      <c r="F150">
        <v>1.99</v>
      </c>
      <c r="J150">
        <f>72+83+102+163</f>
        <v>420</v>
      </c>
      <c r="K150">
        <v>4</v>
      </c>
      <c r="L150">
        <v>163</v>
      </c>
      <c r="Q150" s="18"/>
    </row>
    <row r="151" spans="1:17">
      <c r="A151" s="2">
        <v>41222</v>
      </c>
      <c r="B151" t="s">
        <v>28</v>
      </c>
      <c r="C151">
        <v>52</v>
      </c>
      <c r="D151" s="5" t="s">
        <v>15</v>
      </c>
      <c r="F151">
        <v>7.37</v>
      </c>
      <c r="J151">
        <f>139+256+262+270+270</f>
        <v>1197</v>
      </c>
      <c r="K151">
        <v>5</v>
      </c>
      <c r="L151">
        <v>270</v>
      </c>
      <c r="Q151" s="18"/>
    </row>
    <row r="152" spans="1:17">
      <c r="A152" s="2">
        <v>41222</v>
      </c>
      <c r="B152" t="s">
        <v>28</v>
      </c>
      <c r="C152">
        <v>52</v>
      </c>
      <c r="D152" s="5" t="s">
        <v>15</v>
      </c>
      <c r="F152">
        <v>3.5</v>
      </c>
      <c r="J152">
        <f>184+277+243</f>
        <v>704</v>
      </c>
      <c r="K152">
        <v>3</v>
      </c>
      <c r="L152">
        <v>277</v>
      </c>
      <c r="Q152" s="18"/>
    </row>
    <row r="153" spans="1:17">
      <c r="A153" s="2">
        <v>41222</v>
      </c>
      <c r="B153" t="s">
        <v>28</v>
      </c>
      <c r="C153">
        <v>52</v>
      </c>
      <c r="D153" s="5" t="s">
        <v>15</v>
      </c>
      <c r="F153">
        <v>4.6100000000000003</v>
      </c>
      <c r="J153">
        <f>143+164+197+213+234+239+238+264</f>
        <v>1692</v>
      </c>
      <c r="K153">
        <v>8</v>
      </c>
      <c r="L153">
        <v>264</v>
      </c>
      <c r="Q153" s="18"/>
    </row>
    <row r="154" spans="1:17">
      <c r="A154" s="2">
        <v>41222</v>
      </c>
      <c r="B154" t="s">
        <v>28</v>
      </c>
      <c r="C154">
        <v>52</v>
      </c>
      <c r="D154" s="5" t="s">
        <v>15</v>
      </c>
      <c r="F154">
        <v>5.83</v>
      </c>
      <c r="J154">
        <f>80+287+255+279+243</f>
        <v>1144</v>
      </c>
      <c r="K154">
        <v>5</v>
      </c>
      <c r="L154">
        <v>287</v>
      </c>
      <c r="Q154" s="18"/>
    </row>
    <row r="155" spans="1:17">
      <c r="A155" s="2">
        <v>41222</v>
      </c>
      <c r="B155" t="s">
        <v>28</v>
      </c>
      <c r="C155">
        <v>52</v>
      </c>
      <c r="D155" s="5" t="s">
        <v>15</v>
      </c>
      <c r="F155">
        <v>8.59</v>
      </c>
      <c r="J155">
        <f>120+200+220+156+182+190+184+200+204</f>
        <v>1656</v>
      </c>
      <c r="K155">
        <v>9</v>
      </c>
      <c r="L155">
        <v>204</v>
      </c>
      <c r="Q155" s="18"/>
    </row>
    <row r="156" spans="1:17">
      <c r="A156" s="2">
        <v>41222</v>
      </c>
      <c r="B156" t="s">
        <v>28</v>
      </c>
      <c r="C156">
        <v>50</v>
      </c>
      <c r="D156" s="5" t="s">
        <v>15</v>
      </c>
      <c r="F156">
        <v>6.46</v>
      </c>
      <c r="J156">
        <f>116+150+199+230+270+277+288+294</f>
        <v>1824</v>
      </c>
      <c r="K156">
        <v>8</v>
      </c>
      <c r="L156">
        <v>294</v>
      </c>
      <c r="Q156" s="18"/>
    </row>
    <row r="157" spans="1:17">
      <c r="A157" s="2">
        <v>41222</v>
      </c>
      <c r="B157" t="s">
        <v>28</v>
      </c>
      <c r="C157">
        <v>50</v>
      </c>
      <c r="D157" s="5" t="s">
        <v>15</v>
      </c>
      <c r="F157">
        <v>3.68</v>
      </c>
      <c r="J157">
        <f>102+266+252+240</f>
        <v>860</v>
      </c>
      <c r="K157">
        <v>4</v>
      </c>
      <c r="L157">
        <v>266</v>
      </c>
      <c r="Q157" s="18"/>
    </row>
    <row r="158" spans="1:17">
      <c r="A158" s="2">
        <v>41222</v>
      </c>
      <c r="B158" t="s">
        <v>28</v>
      </c>
      <c r="C158">
        <v>50</v>
      </c>
      <c r="D158" s="5" t="s">
        <v>15</v>
      </c>
      <c r="F158">
        <v>4.22</v>
      </c>
      <c r="J158">
        <f>83+67+127+135+187+234+235</f>
        <v>1068</v>
      </c>
      <c r="K158">
        <v>7</v>
      </c>
      <c r="L158">
        <v>235</v>
      </c>
      <c r="Q158" s="18"/>
    </row>
    <row r="159" spans="1:17">
      <c r="A159" s="2">
        <v>41222</v>
      </c>
      <c r="B159" t="s">
        <v>28</v>
      </c>
      <c r="C159">
        <v>50</v>
      </c>
      <c r="D159" s="5" t="s">
        <v>18</v>
      </c>
      <c r="F159">
        <v>2.11</v>
      </c>
      <c r="J159">
        <f>85+104+166+161+198+162</f>
        <v>876</v>
      </c>
      <c r="K159">
        <v>6</v>
      </c>
      <c r="L159">
        <v>198</v>
      </c>
      <c r="Q159" s="18"/>
    </row>
    <row r="160" spans="1:17">
      <c r="A160" s="2">
        <v>41222</v>
      </c>
      <c r="B160" t="s">
        <v>28</v>
      </c>
      <c r="C160">
        <v>50</v>
      </c>
      <c r="D160" s="5" t="s">
        <v>18</v>
      </c>
      <c r="F160">
        <v>0.61</v>
      </c>
      <c r="J160">
        <f>75+78</f>
        <v>153</v>
      </c>
      <c r="K160">
        <v>2</v>
      </c>
      <c r="L160">
        <v>78</v>
      </c>
      <c r="Q160" s="18"/>
    </row>
    <row r="161" spans="1:17">
      <c r="A161" s="2">
        <v>41222</v>
      </c>
      <c r="B161" t="s">
        <v>28</v>
      </c>
      <c r="C161">
        <v>50</v>
      </c>
      <c r="D161" s="5" t="s">
        <v>15</v>
      </c>
      <c r="F161">
        <v>0.35</v>
      </c>
      <c r="J161">
        <f>63+137+59+208+246+217</f>
        <v>930</v>
      </c>
      <c r="K161">
        <v>6</v>
      </c>
      <c r="L161">
        <v>246</v>
      </c>
      <c r="Q161" s="18"/>
    </row>
    <row r="162" spans="1:17">
      <c r="A162" s="2">
        <v>41222</v>
      </c>
      <c r="B162" t="s">
        <v>28</v>
      </c>
      <c r="C162">
        <v>50</v>
      </c>
      <c r="D162" s="5" t="s">
        <v>18</v>
      </c>
      <c r="F162">
        <v>1.97</v>
      </c>
      <c r="J162">
        <f>69+97+203</f>
        <v>369</v>
      </c>
      <c r="K162">
        <v>3</v>
      </c>
      <c r="L162">
        <v>203</v>
      </c>
      <c r="Q162" s="18"/>
    </row>
    <row r="163" spans="1:17">
      <c r="A163" s="2">
        <v>41222</v>
      </c>
      <c r="B163" t="s">
        <v>28</v>
      </c>
      <c r="C163">
        <v>50</v>
      </c>
      <c r="D163" s="5" t="s">
        <v>15</v>
      </c>
      <c r="F163">
        <v>2.2200000000000002</v>
      </c>
      <c r="J163">
        <f>93+164+228</f>
        <v>485</v>
      </c>
      <c r="K163">
        <v>3</v>
      </c>
      <c r="L163">
        <v>228</v>
      </c>
      <c r="Q163" s="18"/>
    </row>
    <row r="164" spans="1:17">
      <c r="A164" s="2">
        <v>41222</v>
      </c>
      <c r="B164" t="s">
        <v>28</v>
      </c>
      <c r="C164">
        <v>50</v>
      </c>
      <c r="D164" s="5" t="s">
        <v>18</v>
      </c>
      <c r="F164">
        <v>3.34</v>
      </c>
      <c r="J164">
        <f>76+128+174+187+210</f>
        <v>775</v>
      </c>
      <c r="K164">
        <v>5</v>
      </c>
      <c r="L164">
        <v>210</v>
      </c>
      <c r="Q164" s="18"/>
    </row>
    <row r="165" spans="1:17">
      <c r="A165" s="2">
        <v>41222</v>
      </c>
      <c r="B165" t="s">
        <v>28</v>
      </c>
      <c r="C165">
        <v>50</v>
      </c>
      <c r="D165" s="5" t="s">
        <v>18</v>
      </c>
      <c r="F165">
        <v>1.42</v>
      </c>
      <c r="J165">
        <f>227</f>
        <v>227</v>
      </c>
      <c r="K165">
        <v>1</v>
      </c>
      <c r="L165">
        <v>227</v>
      </c>
      <c r="Q165" s="18"/>
    </row>
    <row r="166" spans="1:17">
      <c r="A166" s="2">
        <v>41222</v>
      </c>
      <c r="B166" t="s">
        <v>28</v>
      </c>
      <c r="C166">
        <v>50</v>
      </c>
      <c r="D166" s="5" t="s">
        <v>15</v>
      </c>
      <c r="F166">
        <v>3.49</v>
      </c>
      <c r="J166">
        <f>51+55+56+135+201+200</f>
        <v>698</v>
      </c>
      <c r="K166">
        <v>6</v>
      </c>
      <c r="L166">
        <v>200</v>
      </c>
      <c r="Q166" s="18"/>
    </row>
    <row r="167" spans="1:17">
      <c r="A167" s="2">
        <v>41222</v>
      </c>
      <c r="B167" t="s">
        <v>29</v>
      </c>
      <c r="C167">
        <v>54</v>
      </c>
      <c r="D167" s="5" t="s">
        <v>15</v>
      </c>
      <c r="F167">
        <v>6.06</v>
      </c>
      <c r="J167">
        <f>177+229+281+280+329+366+386+407</f>
        <v>2455</v>
      </c>
      <c r="K167">
        <v>8</v>
      </c>
      <c r="L167">
        <v>407</v>
      </c>
      <c r="Q167" s="18"/>
    </row>
    <row r="168" spans="1:17">
      <c r="A168" s="2">
        <v>41222</v>
      </c>
      <c r="B168" t="s">
        <v>29</v>
      </c>
      <c r="C168">
        <v>54</v>
      </c>
      <c r="D168" s="5" t="s">
        <v>15</v>
      </c>
      <c r="F168">
        <v>7.68</v>
      </c>
      <c r="J168">
        <f>108+340+397+405+432+426+441+466</f>
        <v>3015</v>
      </c>
      <c r="K168">
        <v>8</v>
      </c>
      <c r="L168">
        <v>466</v>
      </c>
      <c r="Q168" s="18"/>
    </row>
    <row r="169" spans="1:17">
      <c r="A169" s="2">
        <v>41222</v>
      </c>
      <c r="B169" t="s">
        <v>29</v>
      </c>
      <c r="C169">
        <v>54</v>
      </c>
      <c r="D169" s="5" t="s">
        <v>15</v>
      </c>
      <c r="F169">
        <v>6.35</v>
      </c>
      <c r="J169">
        <f>334+381+383+410+421+441+434</f>
        <v>2804</v>
      </c>
      <c r="K169">
        <v>7</v>
      </c>
      <c r="L169">
        <v>441</v>
      </c>
      <c r="Q169" s="18"/>
    </row>
    <row r="170" spans="1:17">
      <c r="A170" s="2">
        <v>41222</v>
      </c>
      <c r="B170" t="s">
        <v>29</v>
      </c>
      <c r="C170">
        <v>54</v>
      </c>
      <c r="D170" s="5" t="s">
        <v>15</v>
      </c>
      <c r="F170">
        <v>3.59</v>
      </c>
      <c r="J170">
        <f>141+177+206+267+300+308+332</f>
        <v>1731</v>
      </c>
      <c r="K170">
        <v>7</v>
      </c>
      <c r="L170">
        <v>332</v>
      </c>
      <c r="Q170" s="18"/>
    </row>
    <row r="171" spans="1:17">
      <c r="A171" s="2">
        <v>41222</v>
      </c>
      <c r="B171" t="s">
        <v>29</v>
      </c>
      <c r="C171">
        <v>54</v>
      </c>
      <c r="D171" s="5" t="s">
        <v>15</v>
      </c>
      <c r="F171">
        <v>2.4700000000000002</v>
      </c>
      <c r="J171">
        <f>74+161+206+241+269</f>
        <v>951</v>
      </c>
      <c r="K171">
        <v>5</v>
      </c>
      <c r="L171">
        <v>269</v>
      </c>
      <c r="Q171" s="18"/>
    </row>
    <row r="172" spans="1:17">
      <c r="A172" s="2">
        <v>41222</v>
      </c>
      <c r="B172" t="s">
        <v>29</v>
      </c>
      <c r="C172">
        <v>54</v>
      </c>
      <c r="D172" s="5" t="s">
        <v>15</v>
      </c>
      <c r="F172">
        <v>8.85</v>
      </c>
      <c r="J172">
        <f>271+301+313+345+341+343+346+340+339+346+340+343</f>
        <v>3968</v>
      </c>
      <c r="K172">
        <v>12</v>
      </c>
      <c r="L172">
        <v>346</v>
      </c>
      <c r="Q172" s="18"/>
    </row>
    <row r="173" spans="1:17">
      <c r="A173" s="2">
        <v>41222</v>
      </c>
      <c r="B173" t="s">
        <v>29</v>
      </c>
      <c r="C173">
        <v>54</v>
      </c>
      <c r="D173" s="5" t="s">
        <v>15</v>
      </c>
      <c r="F173">
        <v>10.8</v>
      </c>
      <c r="J173">
        <f>194+378+410+415+412+423+413+421+418+408+412+420+413+429</f>
        <v>5566</v>
      </c>
      <c r="K173">
        <v>14</v>
      </c>
      <c r="L173">
        <v>429</v>
      </c>
      <c r="Q173" s="18"/>
    </row>
    <row r="174" spans="1:17">
      <c r="A174" s="2">
        <v>41222</v>
      </c>
      <c r="B174" t="s">
        <v>29</v>
      </c>
      <c r="C174">
        <v>54</v>
      </c>
      <c r="D174" s="5" t="s">
        <v>15</v>
      </c>
      <c r="F174">
        <v>1.59</v>
      </c>
      <c r="J174">
        <f>98+130+138+148</f>
        <v>514</v>
      </c>
      <c r="K174">
        <v>4</v>
      </c>
      <c r="L174">
        <v>148</v>
      </c>
      <c r="Q174" s="18"/>
    </row>
    <row r="175" spans="1:17">
      <c r="A175" s="2">
        <v>41222</v>
      </c>
      <c r="B175" t="s">
        <v>29</v>
      </c>
      <c r="C175">
        <v>35</v>
      </c>
      <c r="D175" s="5" t="s">
        <v>15</v>
      </c>
      <c r="F175">
        <v>3.95</v>
      </c>
      <c r="J175">
        <f>170+187+194+196+204</f>
        <v>951</v>
      </c>
      <c r="K175">
        <v>5</v>
      </c>
      <c r="L175">
        <v>204</v>
      </c>
      <c r="M175" t="s">
        <v>30</v>
      </c>
      <c r="Q175" s="18"/>
    </row>
    <row r="176" spans="1:17">
      <c r="A176" s="2">
        <v>41222</v>
      </c>
      <c r="B176" t="s">
        <v>31</v>
      </c>
      <c r="C176">
        <v>28</v>
      </c>
      <c r="D176" s="5" t="s">
        <v>15</v>
      </c>
      <c r="F176">
        <v>2.38</v>
      </c>
      <c r="J176">
        <f>213+207+205+208+236</f>
        <v>1069</v>
      </c>
      <c r="K176">
        <v>5</v>
      </c>
      <c r="L176">
        <v>236</v>
      </c>
      <c r="Q176" s="18"/>
    </row>
    <row r="177" spans="1:17">
      <c r="A177" s="2">
        <v>41222</v>
      </c>
      <c r="B177" t="s">
        <v>31</v>
      </c>
      <c r="C177">
        <v>28</v>
      </c>
      <c r="D177" s="5" t="s">
        <v>15</v>
      </c>
      <c r="F177">
        <v>2.06</v>
      </c>
      <c r="J177">
        <f>165+158+183+196+201</f>
        <v>903</v>
      </c>
      <c r="K177">
        <v>5</v>
      </c>
      <c r="L177">
        <v>201</v>
      </c>
      <c r="Q177" s="18"/>
    </row>
    <row r="178" spans="1:17">
      <c r="A178" s="2">
        <v>41222</v>
      </c>
      <c r="B178" t="s">
        <v>31</v>
      </c>
      <c r="C178">
        <v>28</v>
      </c>
      <c r="D178" s="5" t="s">
        <v>15</v>
      </c>
      <c r="F178">
        <v>3.81</v>
      </c>
      <c r="J178">
        <f>213+232+281+273+287</f>
        <v>1286</v>
      </c>
      <c r="K178">
        <v>5</v>
      </c>
      <c r="L178">
        <v>287</v>
      </c>
      <c r="Q178" s="18"/>
    </row>
    <row r="179" spans="1:17">
      <c r="A179" s="2">
        <v>41222</v>
      </c>
      <c r="B179" t="s">
        <v>31</v>
      </c>
      <c r="C179">
        <v>28</v>
      </c>
      <c r="D179" s="5" t="s">
        <v>15</v>
      </c>
      <c r="F179">
        <v>1.59</v>
      </c>
      <c r="J179">
        <f>54+97+92+82+84</f>
        <v>409</v>
      </c>
      <c r="K179">
        <v>5</v>
      </c>
      <c r="L179">
        <v>97</v>
      </c>
      <c r="Q179" s="18"/>
    </row>
    <row r="180" spans="1:17">
      <c r="A180" s="2">
        <v>41222</v>
      </c>
      <c r="B180" t="s">
        <v>31</v>
      </c>
      <c r="C180">
        <v>28</v>
      </c>
      <c r="D180" s="5" t="s">
        <v>15</v>
      </c>
      <c r="F180">
        <v>1.66</v>
      </c>
      <c r="J180">
        <f>222+231</f>
        <v>453</v>
      </c>
      <c r="K180">
        <v>2</v>
      </c>
      <c r="L180">
        <v>231</v>
      </c>
      <c r="Q180" s="18"/>
    </row>
    <row r="181" spans="1:17">
      <c r="A181" s="2">
        <v>41222</v>
      </c>
      <c r="B181" t="s">
        <v>31</v>
      </c>
      <c r="C181">
        <v>28</v>
      </c>
      <c r="D181" s="5" t="s">
        <v>15</v>
      </c>
      <c r="F181">
        <v>2.08</v>
      </c>
      <c r="J181">
        <f>222+219</f>
        <v>441</v>
      </c>
      <c r="K181">
        <v>2</v>
      </c>
      <c r="L181">
        <v>222</v>
      </c>
      <c r="Q181" s="18"/>
    </row>
    <row r="182" spans="1:17">
      <c r="A182" s="2">
        <v>41222</v>
      </c>
      <c r="B182" t="s">
        <v>31</v>
      </c>
      <c r="C182">
        <v>28</v>
      </c>
      <c r="D182" s="5" t="s">
        <v>15</v>
      </c>
      <c r="F182">
        <v>1.04</v>
      </c>
      <c r="J182">
        <f>177+176</f>
        <v>353</v>
      </c>
      <c r="K182">
        <v>2</v>
      </c>
      <c r="L182">
        <v>177</v>
      </c>
      <c r="Q182" s="18"/>
    </row>
    <row r="183" spans="1:17">
      <c r="A183" s="2">
        <v>41222</v>
      </c>
      <c r="B183" t="s">
        <v>31</v>
      </c>
      <c r="C183">
        <v>28</v>
      </c>
      <c r="D183" s="5" t="s">
        <v>15</v>
      </c>
      <c r="F183">
        <v>1.93</v>
      </c>
      <c r="J183">
        <f>170+245+257</f>
        <v>672</v>
      </c>
      <c r="K183">
        <v>3</v>
      </c>
      <c r="L183">
        <v>257</v>
      </c>
      <c r="Q183" s="18"/>
    </row>
    <row r="184" spans="1:17">
      <c r="A184" s="2">
        <v>41222</v>
      </c>
      <c r="B184" t="s">
        <v>31</v>
      </c>
      <c r="C184">
        <v>28</v>
      </c>
      <c r="D184" s="5" t="s">
        <v>15</v>
      </c>
      <c r="F184">
        <v>2.23</v>
      </c>
      <c r="J184">
        <f>185+201+247+230</f>
        <v>863</v>
      </c>
      <c r="K184">
        <v>4</v>
      </c>
      <c r="L184">
        <v>247</v>
      </c>
      <c r="Q184" s="18"/>
    </row>
    <row r="185" spans="1:17">
      <c r="A185" s="2">
        <v>41222</v>
      </c>
      <c r="B185" t="s">
        <v>31</v>
      </c>
      <c r="C185">
        <v>22</v>
      </c>
      <c r="D185" s="5" t="s">
        <v>15</v>
      </c>
      <c r="F185">
        <v>5.29</v>
      </c>
      <c r="J185">
        <f>72+168+196+221+225+235</f>
        <v>1117</v>
      </c>
      <c r="K185">
        <v>6</v>
      </c>
      <c r="L185">
        <v>235</v>
      </c>
      <c r="Q185" s="18"/>
    </row>
    <row r="186" spans="1:17">
      <c r="A186" s="2">
        <v>41222</v>
      </c>
      <c r="B186" t="s">
        <v>31</v>
      </c>
      <c r="C186">
        <v>22</v>
      </c>
      <c r="D186" s="5" t="s">
        <v>15</v>
      </c>
      <c r="F186">
        <v>2.93</v>
      </c>
      <c r="J186">
        <f>145+172+172+187</f>
        <v>676</v>
      </c>
      <c r="K186">
        <v>4</v>
      </c>
      <c r="L186">
        <v>187</v>
      </c>
      <c r="Q186" s="18"/>
    </row>
    <row r="187" spans="1:17">
      <c r="A187" s="2">
        <v>41222</v>
      </c>
      <c r="B187" t="s">
        <v>31</v>
      </c>
      <c r="C187">
        <v>22</v>
      </c>
      <c r="D187" s="5" t="s">
        <v>15</v>
      </c>
      <c r="F187">
        <v>3.48</v>
      </c>
      <c r="J187">
        <f>113+132+161+180+197+206+211</f>
        <v>1200</v>
      </c>
      <c r="K187">
        <v>7</v>
      </c>
      <c r="L187">
        <v>211</v>
      </c>
      <c r="Q187" s="18"/>
    </row>
    <row r="188" spans="1:17">
      <c r="A188" s="2">
        <v>41222</v>
      </c>
      <c r="B188" t="s">
        <v>31</v>
      </c>
      <c r="C188">
        <v>22</v>
      </c>
      <c r="D188" s="5" t="s">
        <v>15</v>
      </c>
      <c r="F188">
        <v>0.99</v>
      </c>
      <c r="J188">
        <f>31+67+83+89</f>
        <v>270</v>
      </c>
      <c r="K188">
        <v>4</v>
      </c>
      <c r="L188">
        <v>89</v>
      </c>
      <c r="Q188" s="18"/>
    </row>
    <row r="189" spans="1:17">
      <c r="A189" s="2">
        <v>41222</v>
      </c>
      <c r="B189" t="s">
        <v>31</v>
      </c>
      <c r="C189">
        <v>22</v>
      </c>
      <c r="D189" s="5" t="s">
        <v>19</v>
      </c>
      <c r="E189">
        <v>99</v>
      </c>
      <c r="F189">
        <v>0.69</v>
      </c>
      <c r="Q189" s="18"/>
    </row>
    <row r="190" spans="1:17">
      <c r="A190" s="2">
        <v>41222</v>
      </c>
      <c r="B190" t="s">
        <v>31</v>
      </c>
      <c r="C190">
        <v>22</v>
      </c>
      <c r="D190" s="5" t="s">
        <v>19</v>
      </c>
      <c r="E190">
        <v>122</v>
      </c>
      <c r="F190">
        <v>0.63</v>
      </c>
      <c r="Q190" s="18"/>
    </row>
    <row r="191" spans="1:17">
      <c r="A191" s="2">
        <v>41222</v>
      </c>
      <c r="B191" t="s">
        <v>31</v>
      </c>
      <c r="C191">
        <v>22</v>
      </c>
      <c r="D191" s="5" t="s">
        <v>19</v>
      </c>
      <c r="E191">
        <v>201</v>
      </c>
      <c r="F191">
        <v>0.84</v>
      </c>
      <c r="Q191" s="18"/>
    </row>
    <row r="192" spans="1:17">
      <c r="A192" s="2">
        <v>41222</v>
      </c>
      <c r="B192" t="s">
        <v>31</v>
      </c>
      <c r="C192">
        <v>22</v>
      </c>
      <c r="D192" s="5" t="s">
        <v>19</v>
      </c>
      <c r="E192">
        <v>97</v>
      </c>
      <c r="F192">
        <v>0.6</v>
      </c>
      <c r="Q192" s="18"/>
    </row>
    <row r="193" spans="1:17">
      <c r="A193" s="2">
        <v>41222</v>
      </c>
      <c r="B193" t="s">
        <v>31</v>
      </c>
      <c r="C193">
        <v>22</v>
      </c>
      <c r="D193" s="5" t="s">
        <v>19</v>
      </c>
      <c r="E193">
        <v>101</v>
      </c>
      <c r="F193">
        <v>0.55000000000000004</v>
      </c>
      <c r="Q193" s="18"/>
    </row>
    <row r="194" spans="1:17">
      <c r="A194" s="2">
        <v>41222</v>
      </c>
      <c r="B194" t="s">
        <v>31</v>
      </c>
      <c r="C194">
        <v>22</v>
      </c>
      <c r="D194" s="5" t="s">
        <v>19</v>
      </c>
      <c r="E194">
        <v>115</v>
      </c>
      <c r="F194">
        <v>0.56999999999999995</v>
      </c>
      <c r="Q194" s="18"/>
    </row>
    <row r="195" spans="1:17">
      <c r="A195" s="2">
        <v>41222</v>
      </c>
      <c r="B195" t="s">
        <v>31</v>
      </c>
      <c r="C195">
        <v>22</v>
      </c>
      <c r="D195" s="5" t="s">
        <v>19</v>
      </c>
      <c r="E195">
        <v>144</v>
      </c>
      <c r="F195">
        <v>0.87</v>
      </c>
      <c r="Q195" s="18"/>
    </row>
    <row r="196" spans="1:17">
      <c r="A196" s="2">
        <v>41222</v>
      </c>
      <c r="B196" t="s">
        <v>31</v>
      </c>
      <c r="C196">
        <v>22</v>
      </c>
      <c r="D196" s="5" t="s">
        <v>19</v>
      </c>
      <c r="E196">
        <v>47</v>
      </c>
      <c r="F196">
        <v>0.71</v>
      </c>
      <c r="Q196" s="18"/>
    </row>
    <row r="197" spans="1:17">
      <c r="A197" s="2">
        <v>41222</v>
      </c>
      <c r="B197" t="s">
        <v>31</v>
      </c>
      <c r="C197">
        <v>22</v>
      </c>
      <c r="D197" s="5" t="s">
        <v>19</v>
      </c>
      <c r="E197">
        <v>24</v>
      </c>
      <c r="F197">
        <v>0.36</v>
      </c>
      <c r="Q197" s="18"/>
    </row>
    <row r="198" spans="1:17">
      <c r="A198" s="2">
        <v>41222</v>
      </c>
      <c r="B198" t="s">
        <v>31</v>
      </c>
      <c r="C198">
        <v>22</v>
      </c>
      <c r="D198" s="5" t="s">
        <v>19</v>
      </c>
      <c r="E198">
        <v>100</v>
      </c>
      <c r="F198">
        <v>0.67</v>
      </c>
      <c r="Q198" s="18"/>
    </row>
    <row r="199" spans="1:17">
      <c r="A199" s="2">
        <v>41222</v>
      </c>
      <c r="B199" t="s">
        <v>31</v>
      </c>
      <c r="C199">
        <v>22</v>
      </c>
      <c r="D199" s="5" t="s">
        <v>19</v>
      </c>
      <c r="E199">
        <v>128</v>
      </c>
      <c r="F199">
        <v>0.57999999999999996</v>
      </c>
      <c r="Q199" s="18"/>
    </row>
    <row r="200" spans="1:17">
      <c r="A200" s="2">
        <v>41222</v>
      </c>
      <c r="B200" t="s">
        <v>31</v>
      </c>
      <c r="C200">
        <v>22</v>
      </c>
      <c r="D200" s="5" t="s">
        <v>19</v>
      </c>
      <c r="E200">
        <v>30</v>
      </c>
      <c r="F200">
        <v>0.42</v>
      </c>
      <c r="Q200" s="18"/>
    </row>
    <row r="201" spans="1:17">
      <c r="A201" s="2">
        <v>41222</v>
      </c>
      <c r="B201" t="s">
        <v>31</v>
      </c>
      <c r="C201">
        <v>22</v>
      </c>
      <c r="D201" s="5" t="s">
        <v>19</v>
      </c>
      <c r="E201">
        <v>157</v>
      </c>
      <c r="F201">
        <v>0.62</v>
      </c>
      <c r="Q201" s="18"/>
    </row>
    <row r="202" spans="1:17">
      <c r="A202" s="2">
        <v>41222</v>
      </c>
      <c r="B202" t="s">
        <v>31</v>
      </c>
      <c r="C202">
        <v>22</v>
      </c>
      <c r="D202" s="5" t="s">
        <v>19</v>
      </c>
      <c r="E202">
        <v>130</v>
      </c>
      <c r="F202">
        <v>0.41</v>
      </c>
      <c r="Q202" s="18"/>
    </row>
    <row r="203" spans="1:17">
      <c r="A203" s="2">
        <v>41222</v>
      </c>
      <c r="B203" t="s">
        <v>31</v>
      </c>
      <c r="C203">
        <v>22</v>
      </c>
      <c r="D203" s="5" t="s">
        <v>19</v>
      </c>
      <c r="E203">
        <v>195</v>
      </c>
      <c r="F203">
        <v>0.66</v>
      </c>
      <c r="Q203" s="18"/>
    </row>
    <row r="204" spans="1:17">
      <c r="A204" s="2">
        <v>41222</v>
      </c>
      <c r="B204" t="s">
        <v>31</v>
      </c>
      <c r="C204">
        <v>22</v>
      </c>
      <c r="D204" s="5" t="s">
        <v>19</v>
      </c>
      <c r="E204">
        <v>223</v>
      </c>
      <c r="F204">
        <v>0.72</v>
      </c>
      <c r="Q204" s="18"/>
    </row>
    <row r="205" spans="1:17">
      <c r="A205" s="2">
        <v>41222</v>
      </c>
      <c r="B205" t="s">
        <v>31</v>
      </c>
      <c r="C205">
        <v>22</v>
      </c>
      <c r="D205" s="5" t="s">
        <v>19</v>
      </c>
      <c r="E205">
        <v>112</v>
      </c>
      <c r="F205">
        <v>0.46</v>
      </c>
      <c r="Q205" s="18"/>
    </row>
    <row r="206" spans="1:17">
      <c r="A206" s="2">
        <v>41222</v>
      </c>
      <c r="B206" t="s">
        <v>31</v>
      </c>
      <c r="C206">
        <v>22</v>
      </c>
      <c r="D206" s="5" t="s">
        <v>19</v>
      </c>
      <c r="E206">
        <v>153</v>
      </c>
      <c r="F206">
        <v>0.77</v>
      </c>
      <c r="Q206" s="18"/>
    </row>
    <row r="207" spans="1:17">
      <c r="A207" s="2">
        <v>41222</v>
      </c>
      <c r="B207" t="s">
        <v>31</v>
      </c>
      <c r="C207">
        <v>22</v>
      </c>
      <c r="D207" s="5" t="s">
        <v>19</v>
      </c>
      <c r="E207">
        <v>107</v>
      </c>
      <c r="F207">
        <v>0.66</v>
      </c>
      <c r="Q207" s="18"/>
    </row>
    <row r="208" spans="1:17">
      <c r="A208" s="2">
        <v>41222</v>
      </c>
      <c r="B208" t="s">
        <v>31</v>
      </c>
      <c r="C208">
        <v>22</v>
      </c>
      <c r="D208" s="5" t="s">
        <v>19</v>
      </c>
      <c r="E208">
        <v>149</v>
      </c>
      <c r="F208">
        <v>0.63</v>
      </c>
      <c r="Q208" s="18"/>
    </row>
    <row r="209" spans="1:17">
      <c r="A209" s="2">
        <v>41222</v>
      </c>
      <c r="B209" t="s">
        <v>31</v>
      </c>
      <c r="C209">
        <v>22</v>
      </c>
      <c r="D209" s="5" t="s">
        <v>19</v>
      </c>
      <c r="E209">
        <v>170</v>
      </c>
      <c r="F209">
        <v>0.63</v>
      </c>
      <c r="Q209" s="18"/>
    </row>
    <row r="210" spans="1:17">
      <c r="A210" s="2">
        <v>41222</v>
      </c>
      <c r="B210" t="s">
        <v>31</v>
      </c>
      <c r="C210">
        <v>22</v>
      </c>
      <c r="D210" s="5" t="s">
        <v>19</v>
      </c>
      <c r="E210">
        <v>151</v>
      </c>
      <c r="F210">
        <v>0.85</v>
      </c>
      <c r="Q210" s="18"/>
    </row>
    <row r="211" spans="1:17">
      <c r="A211" s="2">
        <v>41222</v>
      </c>
      <c r="B211" t="s">
        <v>31</v>
      </c>
      <c r="C211">
        <v>22</v>
      </c>
      <c r="D211" s="5" t="s">
        <v>19</v>
      </c>
      <c r="E211">
        <v>197</v>
      </c>
      <c r="F211">
        <v>0.96</v>
      </c>
      <c r="Q211" s="18"/>
    </row>
    <row r="212" spans="1:17">
      <c r="A212" s="2">
        <v>41222</v>
      </c>
      <c r="B212" t="s">
        <v>31</v>
      </c>
      <c r="C212">
        <v>22</v>
      </c>
      <c r="D212" s="5" t="s">
        <v>19</v>
      </c>
      <c r="E212">
        <v>142</v>
      </c>
      <c r="F212">
        <v>0.53</v>
      </c>
      <c r="Q212" s="18"/>
    </row>
    <row r="213" spans="1:17">
      <c r="A213" s="2">
        <v>41222</v>
      </c>
      <c r="B213" t="s">
        <v>31</v>
      </c>
      <c r="C213">
        <v>22</v>
      </c>
      <c r="D213" s="5" t="s">
        <v>19</v>
      </c>
      <c r="E213">
        <v>112</v>
      </c>
      <c r="F213">
        <v>0.54</v>
      </c>
      <c r="Q213" s="18"/>
    </row>
    <row r="214" spans="1:17">
      <c r="A214" s="2">
        <v>41222</v>
      </c>
      <c r="B214" t="s">
        <v>31</v>
      </c>
      <c r="C214">
        <v>22</v>
      </c>
      <c r="D214" s="5" t="s">
        <v>19</v>
      </c>
      <c r="E214">
        <v>127</v>
      </c>
      <c r="F214">
        <v>0.65</v>
      </c>
      <c r="Q214" s="18"/>
    </row>
    <row r="215" spans="1:17">
      <c r="A215" s="2">
        <v>41222</v>
      </c>
      <c r="B215" t="s">
        <v>31</v>
      </c>
      <c r="C215">
        <v>22</v>
      </c>
      <c r="D215" s="5" t="s">
        <v>19</v>
      </c>
      <c r="E215">
        <v>70</v>
      </c>
      <c r="F215">
        <v>0.72</v>
      </c>
      <c r="Q215" s="18"/>
    </row>
    <row r="216" spans="1:17">
      <c r="A216" s="2">
        <v>41222</v>
      </c>
      <c r="B216" t="s">
        <v>31</v>
      </c>
      <c r="C216">
        <v>22</v>
      </c>
      <c r="D216" s="5" t="s">
        <v>19</v>
      </c>
      <c r="E216">
        <v>105</v>
      </c>
      <c r="F216">
        <v>0.54</v>
      </c>
      <c r="Q216" s="18"/>
    </row>
    <row r="217" spans="1:17">
      <c r="A217" s="2">
        <v>41222</v>
      </c>
      <c r="B217" t="s">
        <v>31</v>
      </c>
      <c r="C217">
        <v>22</v>
      </c>
      <c r="D217" s="5" t="s">
        <v>19</v>
      </c>
      <c r="E217">
        <v>64</v>
      </c>
      <c r="F217">
        <v>0.57999999999999996</v>
      </c>
      <c r="Q217" s="18"/>
    </row>
    <row r="218" spans="1:17">
      <c r="A218" s="2">
        <v>41222</v>
      </c>
      <c r="B218" t="s">
        <v>31</v>
      </c>
      <c r="C218">
        <v>22</v>
      </c>
      <c r="D218" s="5" t="s">
        <v>19</v>
      </c>
      <c r="E218">
        <v>98</v>
      </c>
      <c r="F218">
        <v>0.64</v>
      </c>
      <c r="Q218" s="18"/>
    </row>
    <row r="219" spans="1:17">
      <c r="A219" s="2">
        <v>41222</v>
      </c>
      <c r="B219" t="s">
        <v>31</v>
      </c>
      <c r="C219">
        <v>22</v>
      </c>
      <c r="D219" s="5" t="s">
        <v>19</v>
      </c>
      <c r="E219">
        <v>127</v>
      </c>
      <c r="F219">
        <v>0.67</v>
      </c>
      <c r="Q219" s="18"/>
    </row>
    <row r="220" spans="1:17">
      <c r="A220" s="2">
        <v>41222</v>
      </c>
      <c r="B220" t="s">
        <v>31</v>
      </c>
      <c r="C220">
        <v>22</v>
      </c>
      <c r="D220" s="5" t="s">
        <v>19</v>
      </c>
      <c r="E220">
        <v>127</v>
      </c>
      <c r="F220">
        <v>0.68</v>
      </c>
      <c r="Q220" s="18"/>
    </row>
    <row r="221" spans="1:17">
      <c r="A221" s="2">
        <v>41222</v>
      </c>
      <c r="B221" t="s">
        <v>31</v>
      </c>
      <c r="C221">
        <v>22</v>
      </c>
      <c r="D221" s="5" t="s">
        <v>19</v>
      </c>
      <c r="E221">
        <v>101</v>
      </c>
      <c r="F221">
        <v>0.2</v>
      </c>
      <c r="Q221" s="18"/>
    </row>
    <row r="222" spans="1:17">
      <c r="A222" s="2">
        <v>41222</v>
      </c>
      <c r="B222" t="s">
        <v>31</v>
      </c>
      <c r="C222">
        <v>22</v>
      </c>
      <c r="D222" s="5" t="s">
        <v>19</v>
      </c>
      <c r="E222">
        <v>49</v>
      </c>
      <c r="F222">
        <v>0.25</v>
      </c>
      <c r="Q222" s="18"/>
    </row>
    <row r="223" spans="1:17">
      <c r="A223" s="2">
        <v>41222</v>
      </c>
      <c r="B223" t="s">
        <v>31</v>
      </c>
      <c r="C223">
        <v>22</v>
      </c>
      <c r="D223" s="5" t="s">
        <v>19</v>
      </c>
      <c r="E223">
        <v>266</v>
      </c>
      <c r="F223">
        <v>0.43</v>
      </c>
      <c r="Q223" s="18"/>
    </row>
    <row r="224" spans="1:17">
      <c r="A224" s="2">
        <v>41222</v>
      </c>
      <c r="B224" t="s">
        <v>31</v>
      </c>
      <c r="C224">
        <v>22</v>
      </c>
      <c r="D224" s="5" t="s">
        <v>19</v>
      </c>
      <c r="E224">
        <v>124</v>
      </c>
      <c r="F224">
        <v>0.43</v>
      </c>
      <c r="Q224" s="18"/>
    </row>
    <row r="225" spans="1:17">
      <c r="A225" s="2">
        <v>41222</v>
      </c>
      <c r="B225" t="s">
        <v>32</v>
      </c>
      <c r="C225">
        <v>59</v>
      </c>
      <c r="D225" s="5" t="s">
        <v>15</v>
      </c>
      <c r="F225">
        <v>5.29</v>
      </c>
      <c r="J225">
        <f>97+79+143+151+199+219+231+235+249</f>
        <v>1603</v>
      </c>
      <c r="K225">
        <v>9</v>
      </c>
      <c r="L225">
        <v>249</v>
      </c>
      <c r="Q225" s="18"/>
    </row>
    <row r="226" spans="1:17">
      <c r="A226" s="2">
        <v>41222</v>
      </c>
      <c r="B226" t="s">
        <v>32</v>
      </c>
      <c r="C226">
        <v>59</v>
      </c>
      <c r="D226" s="5" t="s">
        <v>27</v>
      </c>
      <c r="E226">
        <v>255</v>
      </c>
      <c r="F226">
        <v>2.29</v>
      </c>
      <c r="Q226" s="18"/>
    </row>
    <row r="227" spans="1:17">
      <c r="A227" s="2">
        <v>41222</v>
      </c>
      <c r="B227" t="s">
        <v>32</v>
      </c>
      <c r="C227">
        <v>59</v>
      </c>
      <c r="D227" s="5" t="s">
        <v>27</v>
      </c>
      <c r="E227">
        <v>129</v>
      </c>
      <c r="F227">
        <v>1.69</v>
      </c>
      <c r="G227">
        <v>10</v>
      </c>
      <c r="Q227" s="18"/>
    </row>
    <row r="228" spans="1:17">
      <c r="A228" s="2">
        <v>41222</v>
      </c>
      <c r="B228" t="s">
        <v>32</v>
      </c>
      <c r="C228">
        <v>42</v>
      </c>
      <c r="D228" s="5" t="s">
        <v>15</v>
      </c>
      <c r="F228">
        <v>0.89</v>
      </c>
      <c r="J228">
        <f>86+71+60</f>
        <v>217</v>
      </c>
      <c r="K228">
        <v>3</v>
      </c>
      <c r="L228">
        <v>81</v>
      </c>
      <c r="Q228" s="18"/>
    </row>
    <row r="229" spans="1:17">
      <c r="A229" s="2">
        <v>41222</v>
      </c>
      <c r="B229" t="s">
        <v>32</v>
      </c>
      <c r="C229">
        <v>42</v>
      </c>
      <c r="D229" s="5" t="s">
        <v>15</v>
      </c>
      <c r="F229">
        <v>4.45</v>
      </c>
      <c r="J229">
        <f>196+217+228+235+248+254+259</f>
        <v>1637</v>
      </c>
      <c r="K229">
        <v>7</v>
      </c>
      <c r="L229">
        <v>259</v>
      </c>
      <c r="Q229" s="18"/>
    </row>
    <row r="230" spans="1:17">
      <c r="A230" s="2">
        <v>41222</v>
      </c>
      <c r="B230" t="s">
        <v>32</v>
      </c>
      <c r="C230">
        <v>42</v>
      </c>
      <c r="D230" s="5" t="s">
        <v>15</v>
      </c>
      <c r="F230">
        <v>6.96</v>
      </c>
      <c r="J230">
        <f>146+183+232+267+274+300+303+325+322</f>
        <v>2352</v>
      </c>
      <c r="K230">
        <v>9</v>
      </c>
      <c r="L230">
        <v>325</v>
      </c>
      <c r="Q230" s="18"/>
    </row>
    <row r="231" spans="1:17">
      <c r="A231" s="2">
        <v>41222</v>
      </c>
      <c r="B231" t="s">
        <v>32</v>
      </c>
      <c r="C231">
        <v>42</v>
      </c>
      <c r="D231" s="5" t="s">
        <v>15</v>
      </c>
      <c r="F231">
        <v>2.72</v>
      </c>
      <c r="J231">
        <f>47+80+127+171+195+200+220</f>
        <v>1040</v>
      </c>
      <c r="K231">
        <v>7</v>
      </c>
      <c r="L231">
        <v>220</v>
      </c>
      <c r="Q231" s="18"/>
    </row>
    <row r="232" spans="1:17">
      <c r="A232" s="2">
        <v>41222</v>
      </c>
      <c r="B232" t="s">
        <v>32</v>
      </c>
      <c r="C232">
        <v>42</v>
      </c>
      <c r="D232" s="5" t="s">
        <v>15</v>
      </c>
      <c r="F232">
        <v>5.85</v>
      </c>
      <c r="J232">
        <f>162+193+212+218+276+300+336+327+318</f>
        <v>2342</v>
      </c>
      <c r="K232">
        <v>9</v>
      </c>
      <c r="L232">
        <v>336</v>
      </c>
      <c r="Q232" s="18"/>
    </row>
    <row r="233" spans="1:17">
      <c r="A233" s="2">
        <v>41222</v>
      </c>
      <c r="B233" t="s">
        <v>32</v>
      </c>
      <c r="C233">
        <v>42</v>
      </c>
      <c r="D233" s="5" t="s">
        <v>15</v>
      </c>
      <c r="F233">
        <v>3.74</v>
      </c>
      <c r="J233">
        <f>130+190+202+206+246+244</f>
        <v>1218</v>
      </c>
      <c r="K233">
        <v>6</v>
      </c>
      <c r="L233">
        <v>244</v>
      </c>
      <c r="Q233" s="18"/>
    </row>
    <row r="234" spans="1:17">
      <c r="A234" s="2">
        <v>41222</v>
      </c>
      <c r="B234" t="s">
        <v>32</v>
      </c>
      <c r="C234">
        <v>42</v>
      </c>
      <c r="D234" s="5" t="s">
        <v>15</v>
      </c>
      <c r="F234">
        <v>1.04</v>
      </c>
      <c r="J234">
        <f>36+58+112+142</f>
        <v>348</v>
      </c>
      <c r="K234">
        <v>4</v>
      </c>
      <c r="L234">
        <v>142</v>
      </c>
      <c r="Q234" s="18"/>
    </row>
    <row r="235" spans="1:17">
      <c r="A235" s="2">
        <v>41222</v>
      </c>
      <c r="B235" t="s">
        <v>32</v>
      </c>
      <c r="C235">
        <v>42</v>
      </c>
      <c r="D235" s="5" t="s">
        <v>15</v>
      </c>
      <c r="F235">
        <v>1.73</v>
      </c>
      <c r="J235">
        <f>60+116+130+174</f>
        <v>480</v>
      </c>
      <c r="K235">
        <v>4</v>
      </c>
      <c r="L235">
        <v>174</v>
      </c>
      <c r="Q235" s="18"/>
    </row>
    <row r="236" spans="1:17">
      <c r="A236" s="2">
        <v>41222</v>
      </c>
      <c r="B236" t="s">
        <v>32</v>
      </c>
      <c r="C236">
        <v>42</v>
      </c>
      <c r="D236" s="5" t="s">
        <v>15</v>
      </c>
      <c r="F236">
        <v>2.65</v>
      </c>
      <c r="J236">
        <f>78+82+143+223+272+256</f>
        <v>1054</v>
      </c>
      <c r="K236">
        <v>6</v>
      </c>
      <c r="L236">
        <v>272</v>
      </c>
      <c r="Q236" s="18"/>
    </row>
    <row r="237" spans="1:17">
      <c r="A237" s="2">
        <v>41229</v>
      </c>
      <c r="B237" t="s">
        <v>33</v>
      </c>
      <c r="C237">
        <v>59</v>
      </c>
      <c r="D237" s="5" t="s">
        <v>34</v>
      </c>
      <c r="E237">
        <v>122</v>
      </c>
      <c r="F237">
        <v>0.92</v>
      </c>
      <c r="Q237" s="18"/>
    </row>
    <row r="238" spans="1:17">
      <c r="A238" s="2">
        <v>41229</v>
      </c>
      <c r="B238" t="s">
        <v>33</v>
      </c>
      <c r="C238">
        <v>59</v>
      </c>
      <c r="D238" s="5" t="s">
        <v>34</v>
      </c>
      <c r="E238">
        <v>88</v>
      </c>
      <c r="F238">
        <v>0.56000000000000005</v>
      </c>
      <c r="Q238" s="18"/>
    </row>
    <row r="239" spans="1:17">
      <c r="A239" s="2">
        <v>41229</v>
      </c>
      <c r="B239" t="s">
        <v>33</v>
      </c>
      <c r="C239">
        <v>59</v>
      </c>
      <c r="D239" s="5" t="s">
        <v>15</v>
      </c>
      <c r="F239">
        <v>2.0499999999999998</v>
      </c>
      <c r="J239">
        <f>143+220+253+256+260+280+296+306+307</f>
        <v>2321</v>
      </c>
      <c r="K239">
        <v>9</v>
      </c>
      <c r="L239">
        <v>307</v>
      </c>
      <c r="Q239" s="18"/>
    </row>
    <row r="240" spans="1:17">
      <c r="A240" s="2">
        <v>41229</v>
      </c>
      <c r="B240" t="s">
        <v>33</v>
      </c>
      <c r="C240">
        <v>59</v>
      </c>
      <c r="D240" s="5" t="s">
        <v>34</v>
      </c>
      <c r="E240">
        <v>263</v>
      </c>
      <c r="F240">
        <v>1.7</v>
      </c>
      <c r="Q240" s="18"/>
    </row>
    <row r="241" spans="1:17">
      <c r="A241" s="2">
        <v>41229</v>
      </c>
      <c r="B241" t="s">
        <v>33</v>
      </c>
      <c r="C241">
        <v>59</v>
      </c>
      <c r="D241" s="5" t="s">
        <v>15</v>
      </c>
      <c r="F241">
        <v>11.25</v>
      </c>
      <c r="J241">
        <f>238+236+275+278+299+105+173+303+304+320+329+326</f>
        <v>3186</v>
      </c>
      <c r="K241">
        <v>12</v>
      </c>
      <c r="L241">
        <v>329</v>
      </c>
      <c r="Q241" s="18"/>
    </row>
    <row r="242" spans="1:17">
      <c r="A242" s="2">
        <v>41229</v>
      </c>
      <c r="B242" t="s">
        <v>33</v>
      </c>
      <c r="C242">
        <v>39</v>
      </c>
      <c r="D242" s="5" t="s">
        <v>27</v>
      </c>
      <c r="E242">
        <v>230</v>
      </c>
      <c r="F242">
        <v>1.2</v>
      </c>
      <c r="Q242" s="18"/>
    </row>
    <row r="243" spans="1:17">
      <c r="A243" s="2">
        <v>41229</v>
      </c>
      <c r="B243" t="s">
        <v>33</v>
      </c>
      <c r="C243">
        <v>39</v>
      </c>
      <c r="D243" s="5" t="s">
        <v>27</v>
      </c>
      <c r="E243">
        <v>283</v>
      </c>
      <c r="F243">
        <v>1.35</v>
      </c>
      <c r="G243">
        <v>4</v>
      </c>
      <c r="Q243" s="18"/>
    </row>
    <row r="244" spans="1:17">
      <c r="A244" s="2">
        <v>41229</v>
      </c>
      <c r="B244" t="s">
        <v>33</v>
      </c>
      <c r="C244">
        <v>39</v>
      </c>
      <c r="D244" s="5" t="s">
        <v>18</v>
      </c>
      <c r="F244">
        <v>1.78</v>
      </c>
      <c r="J244">
        <f>113+112+156</f>
        <v>381</v>
      </c>
      <c r="K244">
        <v>3</v>
      </c>
      <c r="L244">
        <v>156</v>
      </c>
      <c r="Q244" s="18"/>
    </row>
    <row r="245" spans="1:17">
      <c r="A245" s="2">
        <v>41229</v>
      </c>
      <c r="B245" t="s">
        <v>33</v>
      </c>
      <c r="C245">
        <v>39</v>
      </c>
      <c r="D245" s="5" t="s">
        <v>15</v>
      </c>
      <c r="F245">
        <v>5.74</v>
      </c>
      <c r="J245">
        <f>174+218+265+271+270</f>
        <v>1198</v>
      </c>
      <c r="K245">
        <v>5</v>
      </c>
      <c r="L245">
        <v>270</v>
      </c>
      <c r="Q245" s="18"/>
    </row>
    <row r="246" spans="1:17">
      <c r="A246" s="2">
        <v>41229</v>
      </c>
      <c r="B246" t="s">
        <v>33</v>
      </c>
      <c r="C246">
        <v>39</v>
      </c>
      <c r="D246" s="5" t="s">
        <v>18</v>
      </c>
      <c r="F246">
        <v>3.15</v>
      </c>
      <c r="J246">
        <f>254+317+321</f>
        <v>892</v>
      </c>
      <c r="K246">
        <v>3</v>
      </c>
      <c r="L246">
        <v>321</v>
      </c>
      <c r="Q246" s="18"/>
    </row>
    <row r="247" spans="1:17">
      <c r="A247" s="2">
        <v>41229</v>
      </c>
      <c r="B247" t="s">
        <v>33</v>
      </c>
      <c r="C247">
        <v>39</v>
      </c>
      <c r="D247" s="5" t="s">
        <v>15</v>
      </c>
      <c r="F247">
        <v>3.95</v>
      </c>
      <c r="J247">
        <f>249+294+312+320+340+354</f>
        <v>1869</v>
      </c>
      <c r="K247">
        <v>6</v>
      </c>
      <c r="L247">
        <v>354</v>
      </c>
      <c r="Q247" s="18"/>
    </row>
    <row r="248" spans="1:17">
      <c r="A248" s="2">
        <v>41229</v>
      </c>
      <c r="B248" t="s">
        <v>33</v>
      </c>
      <c r="C248">
        <v>39</v>
      </c>
      <c r="D248" s="5" t="s">
        <v>27</v>
      </c>
      <c r="E248">
        <v>272</v>
      </c>
      <c r="F248">
        <v>1.42</v>
      </c>
      <c r="Q248" s="18"/>
    </row>
    <row r="249" spans="1:17">
      <c r="A249" s="2">
        <v>41229</v>
      </c>
      <c r="B249" t="s">
        <v>33</v>
      </c>
      <c r="C249">
        <v>39</v>
      </c>
      <c r="D249" s="5" t="s">
        <v>18</v>
      </c>
      <c r="F249">
        <v>2.0499999999999998</v>
      </c>
      <c r="J249">
        <f>220</f>
        <v>220</v>
      </c>
      <c r="K249">
        <v>1</v>
      </c>
      <c r="L249">
        <v>220</v>
      </c>
      <c r="Q249" s="18"/>
    </row>
    <row r="250" spans="1:17">
      <c r="A250" s="2">
        <v>41229</v>
      </c>
      <c r="B250" t="s">
        <v>33</v>
      </c>
      <c r="C250">
        <v>39</v>
      </c>
      <c r="D250" s="5" t="s">
        <v>18</v>
      </c>
      <c r="F250">
        <v>1.2</v>
      </c>
      <c r="J250">
        <f>57+142+158</f>
        <v>357</v>
      </c>
      <c r="K250">
        <v>3</v>
      </c>
      <c r="L250">
        <v>158</v>
      </c>
      <c r="Q250" s="18"/>
    </row>
    <row r="251" spans="1:17">
      <c r="A251" s="2">
        <v>41229</v>
      </c>
      <c r="B251" t="s">
        <v>33</v>
      </c>
      <c r="C251">
        <v>39</v>
      </c>
      <c r="D251" s="5" t="s">
        <v>18</v>
      </c>
      <c r="F251">
        <v>2.1800000000000002</v>
      </c>
      <c r="J251">
        <v>272</v>
      </c>
      <c r="K251">
        <v>1</v>
      </c>
      <c r="L251">
        <v>272</v>
      </c>
      <c r="Q251" s="18"/>
    </row>
    <row r="252" spans="1:17">
      <c r="A252" s="2">
        <v>41229</v>
      </c>
      <c r="B252" t="s">
        <v>33</v>
      </c>
      <c r="C252">
        <v>39</v>
      </c>
      <c r="D252" s="5" t="s">
        <v>18</v>
      </c>
      <c r="F252">
        <v>1.84</v>
      </c>
      <c r="J252">
        <v>264</v>
      </c>
      <c r="K252">
        <v>1</v>
      </c>
      <c r="L252">
        <v>264</v>
      </c>
      <c r="Q252" s="18"/>
    </row>
    <row r="253" spans="1:17">
      <c r="A253" s="2">
        <v>41229</v>
      </c>
      <c r="B253" t="s">
        <v>33</v>
      </c>
      <c r="C253">
        <v>39</v>
      </c>
      <c r="D253" s="5" t="s">
        <v>27</v>
      </c>
      <c r="E253">
        <v>250</v>
      </c>
      <c r="F253">
        <v>1.1200000000000001</v>
      </c>
      <c r="Q253" s="18"/>
    </row>
    <row r="254" spans="1:17">
      <c r="A254" s="2">
        <v>41229</v>
      </c>
      <c r="B254" t="s">
        <v>33</v>
      </c>
      <c r="C254">
        <v>39</v>
      </c>
      <c r="D254" s="5" t="s">
        <v>27</v>
      </c>
      <c r="E254">
        <v>217</v>
      </c>
      <c r="F254">
        <v>1.05</v>
      </c>
      <c r="G254">
        <v>7</v>
      </c>
      <c r="Q254" s="18"/>
    </row>
    <row r="255" spans="1:17">
      <c r="A255" s="2">
        <v>41229</v>
      </c>
      <c r="B255" t="s">
        <v>33</v>
      </c>
      <c r="C255">
        <v>35</v>
      </c>
      <c r="D255" s="5" t="s">
        <v>15</v>
      </c>
      <c r="F255">
        <v>1.9</v>
      </c>
      <c r="J255">
        <f>125+128+153</f>
        <v>406</v>
      </c>
      <c r="K255">
        <v>3</v>
      </c>
      <c r="L255">
        <v>153</v>
      </c>
      <c r="Q255" s="18"/>
    </row>
    <row r="256" spans="1:17">
      <c r="A256" s="2">
        <v>41229</v>
      </c>
      <c r="B256" t="s">
        <v>33</v>
      </c>
      <c r="C256">
        <v>35</v>
      </c>
      <c r="D256" s="5" t="s">
        <v>15</v>
      </c>
      <c r="F256">
        <v>1.89</v>
      </c>
      <c r="J256">
        <f>30+50+45</f>
        <v>125</v>
      </c>
      <c r="K256">
        <v>3</v>
      </c>
      <c r="L256">
        <v>50</v>
      </c>
      <c r="Q256" s="18"/>
    </row>
    <row r="257" spans="1:17">
      <c r="A257" s="2">
        <v>41229</v>
      </c>
      <c r="B257" t="s">
        <v>33</v>
      </c>
      <c r="C257">
        <v>35</v>
      </c>
      <c r="D257" s="5" t="s">
        <v>15</v>
      </c>
      <c r="F257">
        <v>1.64</v>
      </c>
      <c r="J257">
        <f>77+101+116+132+140</f>
        <v>566</v>
      </c>
      <c r="K257">
        <v>5</v>
      </c>
      <c r="L257">
        <v>140</v>
      </c>
      <c r="Q257" s="18"/>
    </row>
    <row r="258" spans="1:17">
      <c r="A258" s="2">
        <v>41229</v>
      </c>
      <c r="B258" t="s">
        <v>33</v>
      </c>
      <c r="C258">
        <v>35</v>
      </c>
      <c r="D258" s="5" t="s">
        <v>15</v>
      </c>
      <c r="F258">
        <v>2.15</v>
      </c>
      <c r="J258">
        <f>197+141+117</f>
        <v>455</v>
      </c>
      <c r="K258">
        <v>3</v>
      </c>
      <c r="L258">
        <v>197</v>
      </c>
      <c r="Q258" s="18"/>
    </row>
    <row r="259" spans="1:17">
      <c r="A259" s="2">
        <v>41229</v>
      </c>
      <c r="B259" t="s">
        <v>33</v>
      </c>
      <c r="C259">
        <v>35</v>
      </c>
      <c r="D259" s="5" t="s">
        <v>15</v>
      </c>
      <c r="F259">
        <v>1</v>
      </c>
      <c r="J259">
        <f>95+146</f>
        <v>241</v>
      </c>
      <c r="K259">
        <v>2</v>
      </c>
      <c r="L259">
        <v>146</v>
      </c>
      <c r="Q259" s="18"/>
    </row>
    <row r="260" spans="1:17">
      <c r="A260" s="2">
        <v>41229</v>
      </c>
      <c r="B260" t="s">
        <v>33</v>
      </c>
      <c r="C260">
        <v>35</v>
      </c>
      <c r="D260" s="5" t="s">
        <v>15</v>
      </c>
      <c r="F260">
        <v>3.78</v>
      </c>
      <c r="J260">
        <f>277</f>
        <v>277</v>
      </c>
      <c r="K260">
        <v>1</v>
      </c>
      <c r="L260">
        <v>277</v>
      </c>
      <c r="Q260" s="18"/>
    </row>
    <row r="261" spans="1:17">
      <c r="A261" s="2">
        <v>41229</v>
      </c>
      <c r="B261" t="s">
        <v>33</v>
      </c>
      <c r="C261">
        <v>35</v>
      </c>
      <c r="D261" s="5" t="s">
        <v>27</v>
      </c>
      <c r="E261">
        <v>225</v>
      </c>
      <c r="F261">
        <v>1.34</v>
      </c>
      <c r="Q261" s="18"/>
    </row>
    <row r="262" spans="1:17">
      <c r="A262" s="2">
        <v>41229</v>
      </c>
      <c r="B262" t="s">
        <v>33</v>
      </c>
      <c r="C262">
        <v>35</v>
      </c>
      <c r="D262" s="5" t="s">
        <v>27</v>
      </c>
      <c r="E262">
        <v>291</v>
      </c>
      <c r="F262">
        <v>1.67</v>
      </c>
      <c r="Q262" s="18"/>
    </row>
    <row r="263" spans="1:17">
      <c r="A263" s="2">
        <v>41229</v>
      </c>
      <c r="B263" t="s">
        <v>33</v>
      </c>
      <c r="C263">
        <v>35</v>
      </c>
      <c r="D263" s="5" t="s">
        <v>27</v>
      </c>
      <c r="E263">
        <v>300</v>
      </c>
      <c r="F263">
        <v>2.14</v>
      </c>
      <c r="G263">
        <v>12</v>
      </c>
      <c r="Q263" s="18"/>
    </row>
    <row r="264" spans="1:17">
      <c r="A264" s="2">
        <v>41229</v>
      </c>
      <c r="B264" t="s">
        <v>33</v>
      </c>
      <c r="C264">
        <v>35</v>
      </c>
      <c r="D264" s="5" t="s">
        <v>15</v>
      </c>
      <c r="F264">
        <v>0.31</v>
      </c>
      <c r="J264">
        <f>202</f>
        <v>202</v>
      </c>
      <c r="K264">
        <v>1</v>
      </c>
      <c r="L264">
        <v>202</v>
      </c>
      <c r="Q264" s="18"/>
    </row>
    <row r="265" spans="1:17">
      <c r="A265" s="2">
        <v>41229</v>
      </c>
      <c r="B265" t="s">
        <v>33</v>
      </c>
      <c r="C265">
        <v>35</v>
      </c>
      <c r="D265" s="5" t="s">
        <v>27</v>
      </c>
      <c r="E265">
        <v>202</v>
      </c>
      <c r="F265">
        <v>1.2</v>
      </c>
      <c r="Q265" s="18"/>
    </row>
    <row r="266" spans="1:17">
      <c r="A266" s="2">
        <v>41229</v>
      </c>
      <c r="B266" t="s">
        <v>33</v>
      </c>
      <c r="C266">
        <v>35</v>
      </c>
      <c r="D266" s="5" t="s">
        <v>27</v>
      </c>
      <c r="E266">
        <v>325</v>
      </c>
      <c r="F266">
        <v>1.92</v>
      </c>
      <c r="G266">
        <v>16</v>
      </c>
      <c r="Q266" s="18"/>
    </row>
    <row r="267" spans="1:17">
      <c r="A267" s="2">
        <v>41229</v>
      </c>
      <c r="B267" t="s">
        <v>33</v>
      </c>
      <c r="C267" s="3">
        <v>29</v>
      </c>
      <c r="D267" s="5" t="s">
        <v>15</v>
      </c>
      <c r="F267">
        <v>6.9</v>
      </c>
      <c r="J267">
        <f>287+263+356+374</f>
        <v>1280</v>
      </c>
      <c r="K267">
        <v>4</v>
      </c>
      <c r="L267">
        <v>374</v>
      </c>
      <c r="Q267" s="18"/>
    </row>
    <row r="268" spans="1:17">
      <c r="A268" s="2">
        <v>41229</v>
      </c>
      <c r="B268" t="s">
        <v>33</v>
      </c>
      <c r="C268" s="3">
        <v>29</v>
      </c>
      <c r="D268" s="5" t="s">
        <v>15</v>
      </c>
      <c r="F268">
        <v>3.31</v>
      </c>
      <c r="J268">
        <f>106+175</f>
        <v>281</v>
      </c>
      <c r="K268">
        <v>2</v>
      </c>
      <c r="L268">
        <v>175</v>
      </c>
      <c r="Q268" s="18"/>
    </row>
    <row r="269" spans="1:17">
      <c r="A269" s="2">
        <v>41229</v>
      </c>
      <c r="B269" t="s">
        <v>33</v>
      </c>
      <c r="C269" s="3">
        <v>29</v>
      </c>
      <c r="D269" s="5" t="s">
        <v>15</v>
      </c>
      <c r="F269">
        <v>7.56</v>
      </c>
      <c r="J269">
        <f>231+252+309+332</f>
        <v>1124</v>
      </c>
      <c r="K269">
        <v>4</v>
      </c>
      <c r="L269">
        <v>332</v>
      </c>
      <c r="Q269" s="18"/>
    </row>
    <row r="270" spans="1:17">
      <c r="A270" s="2">
        <v>41229</v>
      </c>
      <c r="B270" t="s">
        <v>33</v>
      </c>
      <c r="C270" s="3">
        <v>29</v>
      </c>
      <c r="D270" s="5" t="s">
        <v>18</v>
      </c>
      <c r="F270">
        <v>2.68</v>
      </c>
      <c r="J270">
        <f>300+307</f>
        <v>607</v>
      </c>
      <c r="K270">
        <v>2</v>
      </c>
      <c r="L270">
        <v>307</v>
      </c>
      <c r="Q270" s="18"/>
    </row>
    <row r="271" spans="1:17">
      <c r="A271" s="2">
        <v>41229</v>
      </c>
      <c r="B271" t="s">
        <v>33</v>
      </c>
      <c r="C271" s="3">
        <v>29</v>
      </c>
      <c r="D271" s="5" t="s">
        <v>15</v>
      </c>
      <c r="F271">
        <v>5.05</v>
      </c>
      <c r="J271">
        <f>354+396</f>
        <v>750</v>
      </c>
      <c r="K271">
        <v>2</v>
      </c>
      <c r="L271">
        <v>369</v>
      </c>
      <c r="Q271" s="18"/>
    </row>
    <row r="272" spans="1:17">
      <c r="A272" s="2">
        <v>41229</v>
      </c>
      <c r="B272" t="s">
        <v>33</v>
      </c>
      <c r="C272" s="3">
        <v>29</v>
      </c>
      <c r="D272" s="5" t="s">
        <v>18</v>
      </c>
      <c r="F272">
        <v>1.86</v>
      </c>
      <c r="J272">
        <f>226+248</f>
        <v>474</v>
      </c>
      <c r="K272">
        <v>2</v>
      </c>
      <c r="L272">
        <v>248</v>
      </c>
      <c r="Q272" s="18"/>
    </row>
    <row r="273" spans="1:17">
      <c r="A273" s="2">
        <v>41229</v>
      </c>
      <c r="B273" t="s">
        <v>33</v>
      </c>
      <c r="C273" s="3">
        <v>29</v>
      </c>
      <c r="D273" s="5" t="s">
        <v>18</v>
      </c>
      <c r="F273">
        <v>1.79</v>
      </c>
      <c r="J273">
        <f>296+428+454</f>
        <v>1178</v>
      </c>
      <c r="K273">
        <v>3</v>
      </c>
      <c r="L273">
        <v>454</v>
      </c>
      <c r="Q273" s="18"/>
    </row>
    <row r="274" spans="1:17">
      <c r="A274" s="2">
        <v>41229</v>
      </c>
      <c r="B274" t="s">
        <v>33</v>
      </c>
      <c r="C274" s="3">
        <v>29</v>
      </c>
      <c r="D274" s="5" t="s">
        <v>18</v>
      </c>
      <c r="F274">
        <v>0.71</v>
      </c>
      <c r="J274">
        <f>38+106</f>
        <v>144</v>
      </c>
      <c r="K274">
        <v>2</v>
      </c>
      <c r="L274">
        <v>106</v>
      </c>
      <c r="Q274" s="18"/>
    </row>
    <row r="275" spans="1:17">
      <c r="A275" s="2">
        <v>41229</v>
      </c>
      <c r="B275" t="s">
        <v>33</v>
      </c>
      <c r="C275" s="3">
        <v>29</v>
      </c>
      <c r="D275" s="5" t="s">
        <v>18</v>
      </c>
      <c r="F275">
        <v>0.45</v>
      </c>
      <c r="J275">
        <v>72</v>
      </c>
      <c r="K275">
        <v>1</v>
      </c>
      <c r="L275">
        <v>72</v>
      </c>
      <c r="Q275" s="18"/>
    </row>
    <row r="276" spans="1:17">
      <c r="A276" s="2">
        <v>41229</v>
      </c>
      <c r="B276" t="s">
        <v>33</v>
      </c>
      <c r="C276" s="3">
        <v>29</v>
      </c>
      <c r="D276" s="5" t="s">
        <v>18</v>
      </c>
      <c r="F276">
        <v>2</v>
      </c>
      <c r="J276">
        <f>176+283</f>
        <v>459</v>
      </c>
      <c r="K276">
        <v>2</v>
      </c>
      <c r="L276">
        <v>283</v>
      </c>
      <c r="Q276" s="18"/>
    </row>
    <row r="277" spans="1:17">
      <c r="A277" s="2">
        <v>41229</v>
      </c>
      <c r="B277" t="s">
        <v>33</v>
      </c>
      <c r="C277" s="3">
        <v>29</v>
      </c>
      <c r="D277" s="5" t="s">
        <v>18</v>
      </c>
      <c r="F277">
        <v>1.1100000000000001</v>
      </c>
      <c r="J277">
        <f>92+130+153</f>
        <v>375</v>
      </c>
      <c r="K277">
        <v>3</v>
      </c>
      <c r="L277">
        <v>153</v>
      </c>
      <c r="Q277" s="18"/>
    </row>
    <row r="278" spans="1:17">
      <c r="A278" s="2">
        <v>41229</v>
      </c>
      <c r="B278" t="s">
        <v>33</v>
      </c>
      <c r="C278" s="3">
        <v>29</v>
      </c>
      <c r="D278" s="5" t="s">
        <v>18</v>
      </c>
      <c r="F278">
        <v>0.88</v>
      </c>
      <c r="J278">
        <f>194+205</f>
        <v>399</v>
      </c>
      <c r="K278">
        <v>2</v>
      </c>
      <c r="L278">
        <v>205</v>
      </c>
      <c r="Q278" s="18"/>
    </row>
    <row r="279" spans="1:17">
      <c r="A279" s="2">
        <v>41229</v>
      </c>
      <c r="B279" t="s">
        <v>33</v>
      </c>
      <c r="C279" s="3">
        <v>29</v>
      </c>
      <c r="D279" s="5" t="s">
        <v>15</v>
      </c>
      <c r="F279">
        <v>5.17</v>
      </c>
      <c r="J279">
        <f>336+527+373</f>
        <v>1236</v>
      </c>
      <c r="K279">
        <v>3</v>
      </c>
      <c r="L279">
        <v>527</v>
      </c>
      <c r="Q279" s="18"/>
    </row>
    <row r="280" spans="1:17">
      <c r="A280" s="2">
        <v>41229</v>
      </c>
      <c r="B280" t="s">
        <v>33</v>
      </c>
      <c r="C280" s="3">
        <v>29</v>
      </c>
      <c r="D280" s="5" t="s">
        <v>18</v>
      </c>
      <c r="F280">
        <v>3.15</v>
      </c>
      <c r="J280">
        <f>37+74+90</f>
        <v>201</v>
      </c>
      <c r="K280">
        <v>3</v>
      </c>
      <c r="L280">
        <v>90</v>
      </c>
      <c r="Q280" s="18"/>
    </row>
    <row r="281" spans="1:17">
      <c r="A281" s="2">
        <v>41229</v>
      </c>
      <c r="B281" t="s">
        <v>33</v>
      </c>
      <c r="C281" s="3">
        <v>29</v>
      </c>
      <c r="D281" s="5" t="s">
        <v>18</v>
      </c>
      <c r="E281">
        <v>308</v>
      </c>
      <c r="F281">
        <v>2.96</v>
      </c>
      <c r="H281">
        <v>19</v>
      </c>
      <c r="I281">
        <v>2.5</v>
      </c>
      <c r="Q281" s="18"/>
    </row>
    <row r="282" spans="1:17">
      <c r="A282" s="2">
        <v>41229</v>
      </c>
      <c r="B282" t="s">
        <v>33</v>
      </c>
      <c r="C282" s="3">
        <v>20</v>
      </c>
      <c r="D282" s="5" t="s">
        <v>18</v>
      </c>
      <c r="F282">
        <v>0.94</v>
      </c>
      <c r="J282">
        <f>84+84</f>
        <v>168</v>
      </c>
      <c r="K282">
        <v>2</v>
      </c>
      <c r="L282">
        <v>84</v>
      </c>
      <c r="Q282" s="18"/>
    </row>
    <row r="283" spans="1:17">
      <c r="A283" s="2">
        <v>41229</v>
      </c>
      <c r="B283" t="s">
        <v>33</v>
      </c>
      <c r="C283" s="3">
        <v>20</v>
      </c>
      <c r="D283" s="5" t="s">
        <v>18</v>
      </c>
      <c r="F283">
        <v>1.24</v>
      </c>
      <c r="J283">
        <f>92+73+94</f>
        <v>259</v>
      </c>
      <c r="K283">
        <v>3</v>
      </c>
      <c r="L283">
        <v>94</v>
      </c>
      <c r="Q283" s="18"/>
    </row>
    <row r="284" spans="1:17">
      <c r="A284" s="2">
        <v>41229</v>
      </c>
      <c r="B284" t="s">
        <v>33</v>
      </c>
      <c r="C284" s="3">
        <v>20</v>
      </c>
      <c r="D284" s="5" t="s">
        <v>27</v>
      </c>
      <c r="E284">
        <v>259</v>
      </c>
      <c r="F284">
        <v>0.9</v>
      </c>
      <c r="G284">
        <v>8</v>
      </c>
      <c r="Q284" s="18"/>
    </row>
    <row r="285" spans="1:17">
      <c r="A285" s="2">
        <v>41229</v>
      </c>
      <c r="B285" t="s">
        <v>33</v>
      </c>
      <c r="C285" s="3">
        <v>20</v>
      </c>
      <c r="D285" s="5" t="s">
        <v>27</v>
      </c>
      <c r="E285">
        <v>134</v>
      </c>
      <c r="F285">
        <v>0.95</v>
      </c>
      <c r="Q285" s="18"/>
    </row>
    <row r="286" spans="1:17">
      <c r="A286" s="2">
        <v>41229</v>
      </c>
      <c r="B286" t="s">
        <v>33</v>
      </c>
      <c r="C286" s="3">
        <v>20</v>
      </c>
      <c r="D286" s="5" t="s">
        <v>18</v>
      </c>
      <c r="F286">
        <v>2.13</v>
      </c>
      <c r="J286">
        <f>65+69+114</f>
        <v>248</v>
      </c>
      <c r="K286">
        <v>3</v>
      </c>
      <c r="L286">
        <v>114</v>
      </c>
      <c r="Q286" s="18"/>
    </row>
    <row r="287" spans="1:17">
      <c r="A287" s="2">
        <v>41229</v>
      </c>
      <c r="B287" t="s">
        <v>33</v>
      </c>
      <c r="C287" s="3">
        <v>20</v>
      </c>
      <c r="D287" s="5" t="s">
        <v>27</v>
      </c>
      <c r="E287">
        <v>146</v>
      </c>
      <c r="F287">
        <v>0.94</v>
      </c>
      <c r="Q287" s="18"/>
    </row>
    <row r="288" spans="1:17">
      <c r="A288" s="2">
        <v>41229</v>
      </c>
      <c r="B288" s="3" t="s">
        <v>35</v>
      </c>
      <c r="C288" s="3">
        <v>54</v>
      </c>
      <c r="D288" s="5" t="s">
        <v>15</v>
      </c>
      <c r="F288">
        <v>14.85</v>
      </c>
      <c r="J288">
        <f>46+244+238+304+337+357+350+343+374+336+345+342+353+358+375</f>
        <v>4702</v>
      </c>
      <c r="K288">
        <v>15</v>
      </c>
      <c r="L288">
        <v>375</v>
      </c>
      <c r="Q288" s="18"/>
    </row>
    <row r="289" spans="1:17">
      <c r="A289" s="2">
        <v>41229</v>
      </c>
      <c r="B289" s="3" t="s">
        <v>35</v>
      </c>
      <c r="C289" s="3">
        <v>54</v>
      </c>
      <c r="D289" s="5" t="s">
        <v>34</v>
      </c>
      <c r="E289">
        <v>212</v>
      </c>
      <c r="F289">
        <v>1.7</v>
      </c>
      <c r="Q289" s="18"/>
    </row>
    <row r="290" spans="1:17">
      <c r="A290" s="2">
        <v>41229</v>
      </c>
      <c r="B290" s="3" t="s">
        <v>35</v>
      </c>
      <c r="C290" s="3">
        <v>54</v>
      </c>
      <c r="D290" s="5" t="s">
        <v>15</v>
      </c>
      <c r="F290">
        <v>12.5</v>
      </c>
      <c r="J290">
        <f>97+100+245+274+296+304+323+354+337+346+340+338+337+350</f>
        <v>4041</v>
      </c>
      <c r="K290">
        <v>14</v>
      </c>
      <c r="L290">
        <v>354</v>
      </c>
      <c r="Q290" s="18"/>
    </row>
    <row r="291" spans="1:17">
      <c r="A291" s="2">
        <v>41229</v>
      </c>
      <c r="B291" s="3" t="s">
        <v>35</v>
      </c>
      <c r="C291" s="3">
        <v>54</v>
      </c>
      <c r="D291" s="5" t="s">
        <v>15</v>
      </c>
      <c r="F291">
        <v>1.18</v>
      </c>
      <c r="J291">
        <f>48+52+80</f>
        <v>180</v>
      </c>
      <c r="K291">
        <v>3</v>
      </c>
      <c r="L291">
        <v>80</v>
      </c>
      <c r="Q291" s="18"/>
    </row>
    <row r="292" spans="1:17">
      <c r="A292" s="2">
        <v>41229</v>
      </c>
      <c r="B292" s="3" t="s">
        <v>35</v>
      </c>
      <c r="C292" s="3">
        <v>49</v>
      </c>
      <c r="D292" s="5" t="s">
        <v>15</v>
      </c>
      <c r="F292">
        <v>6.2</v>
      </c>
      <c r="J292">
        <f>92+152+180+210+260</f>
        <v>894</v>
      </c>
      <c r="K292">
        <v>5</v>
      </c>
      <c r="L292">
        <v>260</v>
      </c>
      <c r="Q292" s="18"/>
    </row>
    <row r="293" spans="1:17">
      <c r="A293" s="2">
        <v>41229</v>
      </c>
      <c r="B293" s="3" t="s">
        <v>35</v>
      </c>
      <c r="C293" s="3">
        <v>49</v>
      </c>
      <c r="D293" s="5" t="s">
        <v>15</v>
      </c>
      <c r="F293">
        <v>2.85</v>
      </c>
      <c r="J293">
        <f>148+172+197+211+219</f>
        <v>947</v>
      </c>
      <c r="K293">
        <v>5</v>
      </c>
      <c r="L293">
        <v>219</v>
      </c>
      <c r="Q293" s="18"/>
    </row>
    <row r="294" spans="1:17">
      <c r="A294" s="2">
        <v>41229</v>
      </c>
      <c r="B294" s="3" t="s">
        <v>35</v>
      </c>
      <c r="C294" s="3">
        <v>49</v>
      </c>
      <c r="D294" s="5" t="s">
        <v>15</v>
      </c>
      <c r="F294">
        <v>5.72</v>
      </c>
      <c r="J294">
        <f>131+196+195+215+235+237+243</f>
        <v>1452</v>
      </c>
      <c r="K294">
        <v>7</v>
      </c>
      <c r="L294">
        <v>243</v>
      </c>
      <c r="Q294" s="18"/>
    </row>
    <row r="295" spans="1:17">
      <c r="A295" s="2">
        <v>41229</v>
      </c>
      <c r="B295" s="3" t="s">
        <v>35</v>
      </c>
      <c r="C295" s="3">
        <v>49</v>
      </c>
      <c r="D295" s="5" t="s">
        <v>15</v>
      </c>
      <c r="F295">
        <v>4.22</v>
      </c>
      <c r="J295">
        <f>87+76+48+95+155+132+218</f>
        <v>811</v>
      </c>
      <c r="K295">
        <v>7</v>
      </c>
      <c r="L295">
        <v>218</v>
      </c>
      <c r="Q295" s="18"/>
    </row>
    <row r="296" spans="1:17">
      <c r="A296" s="2">
        <v>41229</v>
      </c>
      <c r="B296" s="3" t="s">
        <v>35</v>
      </c>
      <c r="C296" s="3">
        <v>39</v>
      </c>
      <c r="D296" s="5" t="s">
        <v>18</v>
      </c>
      <c r="F296">
        <v>1.72</v>
      </c>
      <c r="J296">
        <f>100+158+152</f>
        <v>410</v>
      </c>
      <c r="K296">
        <v>3</v>
      </c>
      <c r="L296">
        <v>158</v>
      </c>
      <c r="Q296" s="18"/>
    </row>
    <row r="297" spans="1:17">
      <c r="A297" s="2">
        <v>41229</v>
      </c>
      <c r="B297" s="3" t="s">
        <v>35</v>
      </c>
      <c r="C297" s="3">
        <v>39</v>
      </c>
      <c r="D297" s="5" t="s">
        <v>18</v>
      </c>
      <c r="F297">
        <v>1.86</v>
      </c>
      <c r="J297">
        <f>76+113+185</f>
        <v>374</v>
      </c>
      <c r="K297">
        <v>3</v>
      </c>
      <c r="L297">
        <v>185</v>
      </c>
      <c r="Q297" s="18"/>
    </row>
    <row r="298" spans="1:17">
      <c r="A298" s="2">
        <v>41229</v>
      </c>
      <c r="B298" s="3" t="s">
        <v>35</v>
      </c>
      <c r="C298" s="3">
        <v>39</v>
      </c>
      <c r="D298" s="5" t="s">
        <v>18</v>
      </c>
      <c r="F298">
        <v>1.4</v>
      </c>
      <c r="J298">
        <f>45+63+63+179</f>
        <v>350</v>
      </c>
      <c r="K298">
        <v>4</v>
      </c>
      <c r="L298">
        <v>179</v>
      </c>
      <c r="Q298" s="18"/>
    </row>
    <row r="299" spans="1:17">
      <c r="A299" s="2">
        <v>41229</v>
      </c>
      <c r="B299" s="3" t="s">
        <v>35</v>
      </c>
      <c r="C299" s="3">
        <v>39</v>
      </c>
      <c r="D299" s="5" t="s">
        <v>18</v>
      </c>
      <c r="F299">
        <v>2.02</v>
      </c>
      <c r="J299">
        <f>75+41+100+137+174+205+246+249</f>
        <v>1227</v>
      </c>
      <c r="K299">
        <v>8</v>
      </c>
      <c r="L299">
        <v>249</v>
      </c>
      <c r="Q299" s="18"/>
    </row>
    <row r="300" spans="1:17">
      <c r="A300" s="2">
        <v>41229</v>
      </c>
      <c r="B300" s="3" t="s">
        <v>35</v>
      </c>
      <c r="C300" s="3">
        <v>39</v>
      </c>
      <c r="D300" s="5" t="s">
        <v>15</v>
      </c>
      <c r="F300">
        <v>4.12</v>
      </c>
      <c r="J300">
        <f>83+128+126+212+277</f>
        <v>826</v>
      </c>
      <c r="K300">
        <v>5</v>
      </c>
      <c r="L300">
        <v>277</v>
      </c>
      <c r="Q300" s="18"/>
    </row>
    <row r="301" spans="1:17">
      <c r="A301" s="2">
        <v>41229</v>
      </c>
      <c r="B301" s="3" t="s">
        <v>35</v>
      </c>
      <c r="C301" s="3">
        <v>39</v>
      </c>
      <c r="D301" s="5" t="s">
        <v>15</v>
      </c>
      <c r="F301">
        <v>8.42</v>
      </c>
      <c r="J301">
        <f>229+298+283+268+308+319+330+345+348+350+344</f>
        <v>3422</v>
      </c>
      <c r="K301">
        <v>11</v>
      </c>
      <c r="L301">
        <v>350</v>
      </c>
      <c r="Q301" s="18"/>
    </row>
    <row r="302" spans="1:17">
      <c r="A302" s="2">
        <v>41229</v>
      </c>
      <c r="B302" s="3" t="s">
        <v>35</v>
      </c>
      <c r="C302" s="3">
        <v>39</v>
      </c>
      <c r="D302" s="5" t="s">
        <v>15</v>
      </c>
      <c r="F302">
        <v>8.39</v>
      </c>
      <c r="J302">
        <f>208+254+273+299+353+374+370+343+344+374</f>
        <v>3192</v>
      </c>
      <c r="K302">
        <v>10</v>
      </c>
      <c r="L302">
        <v>374</v>
      </c>
      <c r="Q302" s="18"/>
    </row>
    <row r="303" spans="1:17">
      <c r="A303" s="2">
        <v>41229</v>
      </c>
      <c r="B303" s="3" t="s">
        <v>35</v>
      </c>
      <c r="C303" s="3">
        <v>39</v>
      </c>
      <c r="D303" s="5" t="s">
        <v>18</v>
      </c>
      <c r="F303">
        <v>1.01</v>
      </c>
      <c r="J303">
        <f>86+157+185</f>
        <v>428</v>
      </c>
      <c r="K303">
        <v>3</v>
      </c>
      <c r="L303">
        <v>185</v>
      </c>
      <c r="Q303" s="18"/>
    </row>
    <row r="304" spans="1:17">
      <c r="A304" s="2">
        <v>41229</v>
      </c>
      <c r="B304" s="3" t="s">
        <v>35</v>
      </c>
      <c r="C304" s="3">
        <v>39</v>
      </c>
      <c r="D304" s="5" t="s">
        <v>18</v>
      </c>
      <c r="F304">
        <v>0.54</v>
      </c>
      <c r="J304">
        <f>67+87</f>
        <v>154</v>
      </c>
      <c r="K304">
        <v>2</v>
      </c>
      <c r="L304">
        <v>87</v>
      </c>
      <c r="Q304" s="18"/>
    </row>
    <row r="305" spans="1:17">
      <c r="A305" s="2">
        <v>41229</v>
      </c>
      <c r="B305" s="3" t="s">
        <v>35</v>
      </c>
      <c r="C305" s="3">
        <v>19</v>
      </c>
      <c r="D305" s="5" t="s">
        <v>18</v>
      </c>
      <c r="F305">
        <v>0.72</v>
      </c>
      <c r="J305">
        <f>48+50</f>
        <v>98</v>
      </c>
      <c r="K305">
        <v>2</v>
      </c>
      <c r="L305">
        <v>50</v>
      </c>
      <c r="Q305" s="18"/>
    </row>
    <row r="306" spans="1:17">
      <c r="A306" s="2">
        <v>41229</v>
      </c>
      <c r="B306" s="3" t="s">
        <v>35</v>
      </c>
      <c r="C306" s="3">
        <v>19</v>
      </c>
      <c r="D306" s="5" t="s">
        <v>18</v>
      </c>
      <c r="F306">
        <v>1.65</v>
      </c>
      <c r="J306">
        <f>73+133+156+179+179</f>
        <v>720</v>
      </c>
      <c r="K306">
        <v>5</v>
      </c>
      <c r="L306">
        <v>179</v>
      </c>
      <c r="Q306" s="18"/>
    </row>
    <row r="307" spans="1:17">
      <c r="A307" s="2">
        <v>41229</v>
      </c>
      <c r="B307" s="3" t="s">
        <v>35</v>
      </c>
      <c r="C307" s="3">
        <v>19</v>
      </c>
      <c r="D307" s="5" t="s">
        <v>15</v>
      </c>
      <c r="F307">
        <v>13.35</v>
      </c>
      <c r="J307">
        <f>286+255+306+319+332+355+361+367+379+384+385</f>
        <v>3729</v>
      </c>
      <c r="K307">
        <v>11</v>
      </c>
      <c r="L307">
        <v>385</v>
      </c>
      <c r="Q307" s="18"/>
    </row>
    <row r="308" spans="1:17">
      <c r="A308" s="2">
        <v>41229</v>
      </c>
      <c r="B308" s="3" t="s">
        <v>35</v>
      </c>
      <c r="C308" s="3">
        <v>19</v>
      </c>
      <c r="D308" s="5" t="s">
        <v>15</v>
      </c>
      <c r="F308">
        <v>5.64</v>
      </c>
      <c r="J308">
        <f>212+233+280+272+291</f>
        <v>1288</v>
      </c>
      <c r="K308">
        <v>5</v>
      </c>
      <c r="L308">
        <v>291</v>
      </c>
      <c r="Q308" s="18"/>
    </row>
    <row r="309" spans="1:17">
      <c r="A309" s="2">
        <v>41229</v>
      </c>
      <c r="B309" s="3" t="s">
        <v>35</v>
      </c>
      <c r="C309" s="3">
        <v>19</v>
      </c>
      <c r="D309" s="5" t="s">
        <v>18</v>
      </c>
      <c r="F309">
        <v>1.1299999999999999</v>
      </c>
      <c r="J309">
        <f>83+133+158</f>
        <v>374</v>
      </c>
      <c r="K309">
        <v>3</v>
      </c>
      <c r="L309">
        <v>158</v>
      </c>
      <c r="Q309" s="18"/>
    </row>
    <row r="310" spans="1:17">
      <c r="A310" s="2">
        <v>41229</v>
      </c>
      <c r="B310" s="3" t="s">
        <v>35</v>
      </c>
      <c r="C310" s="3">
        <v>19</v>
      </c>
      <c r="D310" s="5" t="s">
        <v>18</v>
      </c>
      <c r="F310">
        <v>1.1399999999999999</v>
      </c>
      <c r="J310">
        <f>67+134+170</f>
        <v>371</v>
      </c>
      <c r="K310">
        <v>3</v>
      </c>
      <c r="L310">
        <v>170</v>
      </c>
      <c r="Q310" s="18"/>
    </row>
    <row r="311" spans="1:17">
      <c r="A311" s="2">
        <v>41229</v>
      </c>
      <c r="B311" s="3" t="s">
        <v>35</v>
      </c>
      <c r="C311" s="3">
        <v>19</v>
      </c>
      <c r="D311" s="5" t="s">
        <v>15</v>
      </c>
      <c r="F311">
        <v>9.68</v>
      </c>
      <c r="J311">
        <f>85+179+193+203+352+424+440+430+426</f>
        <v>2732</v>
      </c>
      <c r="K311">
        <v>9</v>
      </c>
      <c r="L311">
        <v>426</v>
      </c>
      <c r="Q311" s="18"/>
    </row>
    <row r="312" spans="1:17">
      <c r="A312" s="2">
        <v>41229</v>
      </c>
      <c r="B312" s="3" t="s">
        <v>35</v>
      </c>
      <c r="C312" s="3">
        <v>19</v>
      </c>
      <c r="D312" s="5" t="s">
        <v>15</v>
      </c>
      <c r="F312">
        <v>3.94</v>
      </c>
      <c r="J312">
        <f>112+153+197+211+243+245</f>
        <v>1161</v>
      </c>
      <c r="K312">
        <v>6</v>
      </c>
      <c r="L312">
        <v>245</v>
      </c>
      <c r="Q312" s="18"/>
    </row>
    <row r="313" spans="1:17">
      <c r="A313" s="19">
        <v>41229</v>
      </c>
      <c r="B313" s="3" t="s">
        <v>35</v>
      </c>
      <c r="C313" s="3">
        <v>3</v>
      </c>
      <c r="D313" s="5" t="s">
        <v>15</v>
      </c>
      <c r="F313">
        <v>2.35</v>
      </c>
      <c r="J313">
        <f>311+349+357</f>
        <v>1017</v>
      </c>
      <c r="K313">
        <v>3</v>
      </c>
      <c r="L313">
        <v>357</v>
      </c>
      <c r="Q313" s="18"/>
    </row>
    <row r="314" spans="1:17">
      <c r="A314" s="19">
        <v>41229</v>
      </c>
      <c r="B314" s="3" t="s">
        <v>35</v>
      </c>
      <c r="C314" s="3">
        <v>3</v>
      </c>
      <c r="D314" s="5" t="s">
        <v>27</v>
      </c>
      <c r="E314">
        <v>352</v>
      </c>
      <c r="F314">
        <v>0.8</v>
      </c>
      <c r="L314">
        <v>352</v>
      </c>
      <c r="Q314" s="18"/>
    </row>
    <row r="315" spans="1:17">
      <c r="A315" s="19">
        <v>41229</v>
      </c>
      <c r="B315" s="3" t="s">
        <v>35</v>
      </c>
      <c r="C315" s="3">
        <v>3</v>
      </c>
      <c r="D315" s="5" t="s">
        <v>27</v>
      </c>
      <c r="E315">
        <v>335</v>
      </c>
      <c r="F315">
        <v>0.92</v>
      </c>
      <c r="L315">
        <v>335</v>
      </c>
      <c r="Q315" s="18"/>
    </row>
    <row r="316" spans="1:17">
      <c r="A316" s="19">
        <v>41229</v>
      </c>
      <c r="B316" s="3" t="s">
        <v>35</v>
      </c>
      <c r="C316" s="3">
        <v>3</v>
      </c>
      <c r="D316" s="5" t="s">
        <v>15</v>
      </c>
      <c r="F316">
        <v>3.94</v>
      </c>
      <c r="J316">
        <f>286+309+314+330</f>
        <v>1239</v>
      </c>
      <c r="K316">
        <v>4</v>
      </c>
      <c r="L316">
        <v>330</v>
      </c>
      <c r="Q316" s="18"/>
    </row>
    <row r="317" spans="1:17">
      <c r="A317" s="19">
        <v>41229</v>
      </c>
      <c r="B317" s="3" t="s">
        <v>35</v>
      </c>
      <c r="C317" s="3">
        <v>3</v>
      </c>
      <c r="D317" s="5" t="s">
        <v>18</v>
      </c>
      <c r="E317">
        <v>316</v>
      </c>
      <c r="F317">
        <v>2.96</v>
      </c>
      <c r="H317">
        <v>26</v>
      </c>
      <c r="I317">
        <v>2</v>
      </c>
      <c r="Q317" s="18"/>
    </row>
    <row r="318" spans="1:17">
      <c r="A318" s="19">
        <v>41229</v>
      </c>
      <c r="B318" s="3" t="s">
        <v>35</v>
      </c>
      <c r="C318" s="3">
        <v>3</v>
      </c>
      <c r="D318" s="5" t="s">
        <v>18</v>
      </c>
      <c r="F318">
        <v>3.62</v>
      </c>
      <c r="J318">
        <f>313+370+393+416</f>
        <v>1492</v>
      </c>
      <c r="K318">
        <v>4</v>
      </c>
      <c r="L318">
        <v>416</v>
      </c>
      <c r="Q318" s="18"/>
    </row>
    <row r="319" spans="1:17">
      <c r="A319" s="19">
        <v>41229</v>
      </c>
      <c r="B319" s="3" t="s">
        <v>35</v>
      </c>
      <c r="C319" s="3">
        <v>3</v>
      </c>
      <c r="D319" s="5" t="s">
        <v>15</v>
      </c>
      <c r="F319">
        <v>4.76</v>
      </c>
      <c r="J319">
        <f>328+350+380</f>
        <v>1058</v>
      </c>
      <c r="K319">
        <v>3</v>
      </c>
      <c r="L319">
        <v>380</v>
      </c>
      <c r="Q319" s="18"/>
    </row>
    <row r="320" spans="1:17">
      <c r="A320" s="19">
        <v>41229</v>
      </c>
      <c r="B320" s="3" t="s">
        <v>35</v>
      </c>
      <c r="C320" s="3">
        <v>3</v>
      </c>
      <c r="D320" s="5" t="s">
        <v>15</v>
      </c>
      <c r="F320">
        <v>2.23</v>
      </c>
      <c r="J320">
        <f>160+193+185+205</f>
        <v>743</v>
      </c>
      <c r="K320">
        <v>4</v>
      </c>
      <c r="L320">
        <v>205</v>
      </c>
      <c r="Q320" s="18"/>
    </row>
    <row r="321" spans="1:17">
      <c r="A321" s="19">
        <v>41229</v>
      </c>
      <c r="B321" s="3" t="s">
        <v>35</v>
      </c>
      <c r="C321" s="3">
        <v>3</v>
      </c>
      <c r="D321" s="5" t="s">
        <v>27</v>
      </c>
      <c r="E321">
        <v>303</v>
      </c>
      <c r="F321">
        <v>1.9</v>
      </c>
      <c r="G321">
        <v>20</v>
      </c>
      <c r="Q321" s="18"/>
    </row>
    <row r="322" spans="1:17">
      <c r="A322" s="19">
        <v>41229</v>
      </c>
      <c r="B322" s="3" t="s">
        <v>35</v>
      </c>
      <c r="C322" s="3">
        <v>3</v>
      </c>
      <c r="D322" s="5" t="s">
        <v>27</v>
      </c>
      <c r="E322">
        <v>320</v>
      </c>
      <c r="F322">
        <v>1.92</v>
      </c>
      <c r="G322">
        <v>13</v>
      </c>
      <c r="Q322" s="18"/>
    </row>
    <row r="323" spans="1:17">
      <c r="A323" s="19">
        <v>41229</v>
      </c>
      <c r="B323" s="3" t="s">
        <v>35</v>
      </c>
      <c r="C323" s="3">
        <v>3</v>
      </c>
      <c r="D323" s="5" t="s">
        <v>27</v>
      </c>
      <c r="E323">
        <v>274</v>
      </c>
      <c r="F323">
        <v>0.65</v>
      </c>
      <c r="Q323" s="18"/>
    </row>
    <row r="324" spans="1:17">
      <c r="A324" s="19">
        <v>41229</v>
      </c>
      <c r="B324" s="3" t="s">
        <v>36</v>
      </c>
      <c r="C324" s="3">
        <v>52</v>
      </c>
      <c r="D324" s="5" t="s">
        <v>18</v>
      </c>
      <c r="F324">
        <v>0.95</v>
      </c>
      <c r="J324">
        <f>57+92+99+89</f>
        <v>337</v>
      </c>
      <c r="K324">
        <v>4</v>
      </c>
      <c r="L324">
        <v>99</v>
      </c>
      <c r="Q324" s="18"/>
    </row>
    <row r="325" spans="1:17">
      <c r="A325" s="19">
        <v>41229</v>
      </c>
      <c r="B325" s="3" t="s">
        <v>36</v>
      </c>
      <c r="C325" s="3">
        <v>52</v>
      </c>
      <c r="D325" s="5" t="s">
        <v>15</v>
      </c>
      <c r="F325">
        <v>2.48</v>
      </c>
      <c r="J325">
        <f>88+94+102+132+128</f>
        <v>544</v>
      </c>
      <c r="K325">
        <v>5</v>
      </c>
      <c r="L325">
        <v>132</v>
      </c>
      <c r="Q325" s="18"/>
    </row>
    <row r="326" spans="1:17">
      <c r="A326" s="19">
        <v>41229</v>
      </c>
      <c r="B326" s="3" t="s">
        <v>36</v>
      </c>
      <c r="C326" s="3">
        <v>52</v>
      </c>
      <c r="D326" s="5" t="s">
        <v>15</v>
      </c>
      <c r="F326">
        <v>4.63</v>
      </c>
      <c r="J326">
        <f>68+147+200+200+248+258+270+281</f>
        <v>1672</v>
      </c>
      <c r="K326">
        <v>8</v>
      </c>
      <c r="L326">
        <v>281</v>
      </c>
      <c r="Q326" s="18"/>
    </row>
    <row r="327" spans="1:17">
      <c r="A327" s="19">
        <v>41229</v>
      </c>
      <c r="B327" s="3" t="s">
        <v>36</v>
      </c>
      <c r="C327" s="3">
        <v>52</v>
      </c>
      <c r="D327" s="5" t="s">
        <v>15</v>
      </c>
      <c r="F327">
        <v>4.3</v>
      </c>
      <c r="J327">
        <f>252+278</f>
        <v>530</v>
      </c>
      <c r="K327">
        <v>2</v>
      </c>
      <c r="L327">
        <v>278</v>
      </c>
      <c r="Q327" s="18"/>
    </row>
    <row r="328" spans="1:17">
      <c r="A328" s="19">
        <v>41229</v>
      </c>
      <c r="B328" s="20" t="s">
        <v>36</v>
      </c>
      <c r="C328" s="3">
        <v>35</v>
      </c>
      <c r="D328" s="5" t="s">
        <v>15</v>
      </c>
      <c r="F328">
        <v>5.6</v>
      </c>
      <c r="J328">
        <f>229+262+282+294+327+326</f>
        <v>1720</v>
      </c>
      <c r="K328">
        <v>6</v>
      </c>
      <c r="L328">
        <v>327</v>
      </c>
      <c r="Q328" s="18"/>
    </row>
    <row r="329" spans="1:17">
      <c r="A329" s="19">
        <v>41229</v>
      </c>
      <c r="B329" s="3" t="s">
        <v>36</v>
      </c>
      <c r="C329" s="3">
        <v>35</v>
      </c>
      <c r="D329" s="5" t="s">
        <v>15</v>
      </c>
      <c r="E329">
        <v>302</v>
      </c>
      <c r="F329">
        <v>3.25</v>
      </c>
      <c r="G329">
        <v>26</v>
      </c>
      <c r="Q329" s="18"/>
    </row>
    <row r="330" spans="1:17">
      <c r="A330" s="19">
        <v>41229</v>
      </c>
      <c r="B330" s="3" t="s">
        <v>36</v>
      </c>
      <c r="C330" s="3">
        <v>35</v>
      </c>
      <c r="D330" s="5" t="s">
        <v>27</v>
      </c>
      <c r="E330">
        <v>194</v>
      </c>
      <c r="F330">
        <v>0.72</v>
      </c>
      <c r="Q330" s="18"/>
    </row>
    <row r="331" spans="1:17">
      <c r="A331" s="19">
        <v>41229</v>
      </c>
      <c r="B331" s="3" t="s">
        <v>36</v>
      </c>
      <c r="C331" s="3">
        <v>35</v>
      </c>
      <c r="D331" s="5" t="s">
        <v>19</v>
      </c>
      <c r="E331">
        <v>195</v>
      </c>
      <c r="F331">
        <v>0.74</v>
      </c>
      <c r="Q331" s="18"/>
    </row>
    <row r="332" spans="1:17">
      <c r="A332" s="19">
        <v>41229</v>
      </c>
      <c r="B332" s="3" t="s">
        <v>36</v>
      </c>
      <c r="C332" s="3">
        <v>35</v>
      </c>
      <c r="D332" s="5" t="s">
        <v>15</v>
      </c>
      <c r="F332">
        <v>8.27</v>
      </c>
      <c r="Q332" s="18"/>
    </row>
    <row r="333" spans="1:17">
      <c r="A333" s="19">
        <v>41229</v>
      </c>
      <c r="B333" s="3" t="s">
        <v>36</v>
      </c>
      <c r="C333" s="3">
        <v>35</v>
      </c>
      <c r="D333" s="5" t="s">
        <v>19</v>
      </c>
      <c r="E333">
        <v>205</v>
      </c>
      <c r="F333">
        <v>0.81</v>
      </c>
      <c r="Q333" s="18"/>
    </row>
    <row r="334" spans="1:17">
      <c r="A334" s="19">
        <v>41229</v>
      </c>
      <c r="B334" s="3" t="s">
        <v>36</v>
      </c>
      <c r="C334" s="3">
        <v>35</v>
      </c>
      <c r="D334" s="5" t="s">
        <v>19</v>
      </c>
      <c r="E334">
        <v>235</v>
      </c>
      <c r="F334">
        <v>0.76</v>
      </c>
      <c r="Q334" s="18"/>
    </row>
    <row r="335" spans="1:17">
      <c r="A335" s="19">
        <v>41229</v>
      </c>
      <c r="B335" s="3" t="s">
        <v>36</v>
      </c>
      <c r="C335" s="3">
        <v>35</v>
      </c>
      <c r="D335" s="5" t="s">
        <v>19</v>
      </c>
      <c r="E335">
        <v>252</v>
      </c>
      <c r="F335">
        <v>0.81</v>
      </c>
      <c r="Q335" s="18"/>
    </row>
    <row r="336" spans="1:17">
      <c r="A336" s="19">
        <v>41229</v>
      </c>
      <c r="B336" s="3" t="s">
        <v>36</v>
      </c>
      <c r="C336" s="3">
        <v>35</v>
      </c>
      <c r="D336" s="5" t="s">
        <v>19</v>
      </c>
      <c r="E336">
        <v>175</v>
      </c>
      <c r="F336">
        <v>0.75</v>
      </c>
      <c r="Q336" s="18"/>
    </row>
    <row r="337" spans="1:17">
      <c r="A337" s="19">
        <v>41229</v>
      </c>
      <c r="B337" s="3" t="s">
        <v>36</v>
      </c>
      <c r="C337" s="3">
        <v>35</v>
      </c>
      <c r="D337" s="5" t="s">
        <v>19</v>
      </c>
      <c r="E337">
        <v>112</v>
      </c>
      <c r="F337">
        <v>0.48</v>
      </c>
      <c r="Q337" s="18"/>
    </row>
    <row r="338" spans="1:17">
      <c r="A338" s="19">
        <v>41229</v>
      </c>
      <c r="B338" s="3" t="s">
        <v>36</v>
      </c>
      <c r="C338" s="3">
        <v>35</v>
      </c>
      <c r="D338" s="5" t="s">
        <v>19</v>
      </c>
      <c r="E338">
        <v>145</v>
      </c>
      <c r="F338">
        <v>0.68</v>
      </c>
      <c r="J338">
        <f>197+205+223+261</f>
        <v>886</v>
      </c>
      <c r="K338">
        <v>4</v>
      </c>
      <c r="L338">
        <v>261</v>
      </c>
      <c r="Q338" s="18"/>
    </row>
    <row r="339" spans="1:17">
      <c r="A339" s="19">
        <v>41229</v>
      </c>
      <c r="B339" s="3" t="s">
        <v>36</v>
      </c>
      <c r="C339" s="3">
        <v>35</v>
      </c>
      <c r="D339" s="5" t="s">
        <v>15</v>
      </c>
      <c r="F339">
        <v>3.94</v>
      </c>
      <c r="Q339" s="18"/>
    </row>
    <row r="340" spans="1:17">
      <c r="A340" s="19">
        <v>41229</v>
      </c>
      <c r="B340" s="3" t="s">
        <v>36</v>
      </c>
      <c r="C340" s="3">
        <v>23</v>
      </c>
      <c r="D340" s="5" t="s">
        <v>19</v>
      </c>
      <c r="E340">
        <v>191</v>
      </c>
      <c r="F340">
        <v>0.65</v>
      </c>
      <c r="Q340" s="18"/>
    </row>
    <row r="341" spans="1:17">
      <c r="A341" s="19">
        <v>41229</v>
      </c>
      <c r="B341" s="3" t="s">
        <v>36</v>
      </c>
      <c r="C341" s="3">
        <v>23</v>
      </c>
      <c r="D341" s="5" t="s">
        <v>19</v>
      </c>
      <c r="E341">
        <v>185</v>
      </c>
      <c r="F341">
        <v>0.56000000000000005</v>
      </c>
      <c r="Q341" s="18"/>
    </row>
    <row r="342" spans="1:17">
      <c r="A342" s="19">
        <v>41229</v>
      </c>
      <c r="B342" s="3" t="s">
        <v>36</v>
      </c>
      <c r="C342" s="3">
        <v>23</v>
      </c>
      <c r="D342" s="5" t="s">
        <v>19</v>
      </c>
      <c r="E342">
        <v>162</v>
      </c>
      <c r="F342">
        <v>0.79</v>
      </c>
      <c r="Q342" s="18"/>
    </row>
    <row r="343" spans="1:17">
      <c r="A343" s="19">
        <v>41229</v>
      </c>
      <c r="B343" s="3" t="s">
        <v>36</v>
      </c>
      <c r="C343" s="3">
        <v>23</v>
      </c>
      <c r="D343" s="5" t="s">
        <v>19</v>
      </c>
      <c r="E343">
        <v>284</v>
      </c>
      <c r="F343">
        <v>0.62</v>
      </c>
      <c r="Q343" s="18"/>
    </row>
    <row r="344" spans="1:17">
      <c r="A344" s="19">
        <v>41229</v>
      </c>
      <c r="B344" s="3" t="s">
        <v>36</v>
      </c>
      <c r="C344" s="3">
        <v>23</v>
      </c>
      <c r="D344" s="5" t="s">
        <v>19</v>
      </c>
      <c r="E344">
        <v>166</v>
      </c>
      <c r="F344">
        <v>0.56999999999999995</v>
      </c>
      <c r="Q344" s="18"/>
    </row>
    <row r="345" spans="1:17">
      <c r="A345" s="19">
        <v>41229</v>
      </c>
      <c r="B345" s="3" t="s">
        <v>36</v>
      </c>
      <c r="C345" s="3">
        <v>23</v>
      </c>
      <c r="D345" s="5" t="s">
        <v>19</v>
      </c>
      <c r="E345">
        <v>104</v>
      </c>
      <c r="F345">
        <v>0.64</v>
      </c>
      <c r="Q345" s="18"/>
    </row>
    <row r="346" spans="1:17">
      <c r="A346" s="19">
        <v>41229</v>
      </c>
      <c r="B346" s="3" t="s">
        <v>36</v>
      </c>
      <c r="C346" s="3">
        <v>23</v>
      </c>
      <c r="D346" s="5" t="s">
        <v>19</v>
      </c>
      <c r="E346">
        <v>108</v>
      </c>
      <c r="F346">
        <v>0.89</v>
      </c>
      <c r="Q346" s="18"/>
    </row>
    <row r="347" spans="1:17">
      <c r="A347" s="19">
        <v>41229</v>
      </c>
      <c r="B347" s="3" t="s">
        <v>36</v>
      </c>
      <c r="C347" s="3">
        <v>23</v>
      </c>
      <c r="D347" s="5" t="s">
        <v>19</v>
      </c>
      <c r="E347">
        <v>232</v>
      </c>
      <c r="F347">
        <v>0.7</v>
      </c>
      <c r="Q347" s="18"/>
    </row>
    <row r="348" spans="1:17">
      <c r="A348" s="19">
        <v>41229</v>
      </c>
      <c r="B348" s="3" t="s">
        <v>36</v>
      </c>
      <c r="C348" s="3">
        <v>23</v>
      </c>
      <c r="D348" s="5" t="s">
        <v>19</v>
      </c>
      <c r="E348">
        <v>187</v>
      </c>
      <c r="F348">
        <v>0.83</v>
      </c>
      <c r="Q348" s="18"/>
    </row>
    <row r="349" spans="1:17">
      <c r="A349" s="19">
        <v>41229</v>
      </c>
      <c r="B349" s="3" t="s">
        <v>36</v>
      </c>
      <c r="C349" s="3">
        <v>23</v>
      </c>
      <c r="D349" s="5" t="s">
        <v>19</v>
      </c>
      <c r="E349">
        <v>236</v>
      </c>
      <c r="F349">
        <v>0.8</v>
      </c>
      <c r="Q349" s="18"/>
    </row>
    <row r="350" spans="1:17">
      <c r="A350" s="19">
        <v>41229</v>
      </c>
      <c r="B350" s="3" t="s">
        <v>36</v>
      </c>
      <c r="C350" s="3">
        <v>23</v>
      </c>
      <c r="D350" s="5" t="s">
        <v>19</v>
      </c>
      <c r="E350">
        <v>126</v>
      </c>
      <c r="F350">
        <v>0.77</v>
      </c>
      <c r="Q350" s="18"/>
    </row>
    <row r="351" spans="1:17">
      <c r="A351" s="19">
        <v>41229</v>
      </c>
      <c r="B351" s="3" t="s">
        <v>36</v>
      </c>
      <c r="C351" s="3">
        <v>23</v>
      </c>
      <c r="D351" s="5" t="s">
        <v>19</v>
      </c>
      <c r="E351">
        <v>160</v>
      </c>
      <c r="F351">
        <v>0.73</v>
      </c>
      <c r="Q351" s="18"/>
    </row>
    <row r="352" spans="1:17">
      <c r="A352" s="19">
        <v>41229</v>
      </c>
      <c r="B352" s="3" t="s">
        <v>36</v>
      </c>
      <c r="C352" s="3">
        <v>23</v>
      </c>
      <c r="D352" s="5" t="s">
        <v>19</v>
      </c>
      <c r="E352">
        <v>145</v>
      </c>
      <c r="F352">
        <v>0.8</v>
      </c>
      <c r="Q352" s="18"/>
    </row>
    <row r="353" spans="1:17">
      <c r="A353" s="19">
        <v>41229</v>
      </c>
      <c r="B353" s="3" t="s">
        <v>36</v>
      </c>
      <c r="C353" s="3">
        <v>23</v>
      </c>
      <c r="D353" s="5" t="s">
        <v>19</v>
      </c>
      <c r="E353">
        <v>225</v>
      </c>
      <c r="F353">
        <v>0.79</v>
      </c>
      <c r="Q353" s="18"/>
    </row>
    <row r="354" spans="1:17">
      <c r="A354" s="19">
        <v>41229</v>
      </c>
      <c r="B354" s="3" t="s">
        <v>36</v>
      </c>
      <c r="C354" s="3">
        <v>23</v>
      </c>
      <c r="D354" s="5" t="s">
        <v>19</v>
      </c>
      <c r="E354">
        <v>120</v>
      </c>
      <c r="F354">
        <v>0.66</v>
      </c>
      <c r="Q354" s="18"/>
    </row>
    <row r="355" spans="1:17">
      <c r="A355" s="19">
        <v>41229</v>
      </c>
      <c r="B355" s="3" t="s">
        <v>36</v>
      </c>
      <c r="C355" s="3">
        <v>23</v>
      </c>
      <c r="D355" s="19" t="s">
        <v>19</v>
      </c>
      <c r="E355">
        <v>231</v>
      </c>
      <c r="F355">
        <v>0.75</v>
      </c>
      <c r="Q355" s="18"/>
    </row>
    <row r="356" spans="1:17">
      <c r="A356" s="19">
        <v>41229</v>
      </c>
      <c r="B356" s="3" t="s">
        <v>36</v>
      </c>
      <c r="C356" s="3">
        <v>19</v>
      </c>
      <c r="D356" s="5" t="s">
        <v>18</v>
      </c>
      <c r="E356">
        <v>174</v>
      </c>
      <c r="F356">
        <v>1.98</v>
      </c>
      <c r="Q356" s="18"/>
    </row>
    <row r="357" spans="1:17">
      <c r="A357" s="19">
        <v>41229</v>
      </c>
      <c r="B357" s="3" t="s">
        <v>36</v>
      </c>
      <c r="C357" s="3">
        <v>19</v>
      </c>
      <c r="D357" s="5" t="s">
        <v>19</v>
      </c>
      <c r="E357">
        <v>210</v>
      </c>
      <c r="F357">
        <v>0.57999999999999996</v>
      </c>
      <c r="Q357" s="18"/>
    </row>
    <row r="358" spans="1:17">
      <c r="A358" s="19">
        <v>41229</v>
      </c>
      <c r="B358" s="3" t="s">
        <v>36</v>
      </c>
      <c r="C358" s="3">
        <v>19</v>
      </c>
      <c r="D358" s="6" t="s">
        <v>19</v>
      </c>
      <c r="E358">
        <v>42</v>
      </c>
      <c r="F358">
        <v>0.5</v>
      </c>
      <c r="Q358" s="18"/>
    </row>
    <row r="359" spans="1:17">
      <c r="A359" s="19">
        <v>41229</v>
      </c>
      <c r="B359" s="3" t="s">
        <v>36</v>
      </c>
      <c r="C359" s="3">
        <v>19</v>
      </c>
      <c r="D359" s="6" t="s">
        <v>18</v>
      </c>
      <c r="F359">
        <v>2.13</v>
      </c>
      <c r="J359">
        <f>241+248</f>
        <v>489</v>
      </c>
      <c r="K359">
        <v>2</v>
      </c>
      <c r="L359">
        <v>248</v>
      </c>
      <c r="Q359" s="18"/>
    </row>
    <row r="360" spans="1:17">
      <c r="A360" s="19">
        <v>41229</v>
      </c>
      <c r="B360" s="3" t="s">
        <v>36</v>
      </c>
      <c r="C360" s="3">
        <v>19</v>
      </c>
      <c r="D360" s="6" t="s">
        <v>19</v>
      </c>
      <c r="E360">
        <v>166</v>
      </c>
      <c r="F360">
        <v>0.6</v>
      </c>
      <c r="Q360" s="18"/>
    </row>
    <row r="361" spans="1:17">
      <c r="A361" s="19">
        <v>41229</v>
      </c>
      <c r="B361" s="3" t="s">
        <v>36</v>
      </c>
      <c r="C361" s="3">
        <v>19</v>
      </c>
      <c r="D361" s="6" t="s">
        <v>19</v>
      </c>
      <c r="E361">
        <v>82</v>
      </c>
      <c r="F361">
        <v>0.52</v>
      </c>
      <c r="Q361" s="18"/>
    </row>
    <row r="362" spans="1:17">
      <c r="A362" s="19">
        <v>41229</v>
      </c>
      <c r="B362" s="3" t="s">
        <v>36</v>
      </c>
      <c r="C362" s="3">
        <v>19</v>
      </c>
      <c r="D362" s="6" t="s">
        <v>19</v>
      </c>
      <c r="E362">
        <v>65</v>
      </c>
      <c r="F362">
        <v>0.51</v>
      </c>
      <c r="Q362" s="18"/>
    </row>
    <row r="363" spans="1:17">
      <c r="A363" s="19">
        <v>41229</v>
      </c>
      <c r="B363" s="3" t="s">
        <v>36</v>
      </c>
      <c r="C363" s="3">
        <v>19</v>
      </c>
      <c r="D363" s="6" t="s">
        <v>19</v>
      </c>
      <c r="E363">
        <v>191</v>
      </c>
      <c r="F363">
        <v>0.7</v>
      </c>
      <c r="Q363" s="18"/>
    </row>
    <row r="364" spans="1:17">
      <c r="A364" s="19">
        <v>41229</v>
      </c>
      <c r="B364" s="3" t="s">
        <v>36</v>
      </c>
      <c r="C364" s="3">
        <v>19</v>
      </c>
      <c r="D364" s="6" t="s">
        <v>19</v>
      </c>
      <c r="E364">
        <v>275</v>
      </c>
      <c r="F364">
        <v>0.57999999999999996</v>
      </c>
      <c r="Q364" s="18"/>
    </row>
    <row r="365" spans="1:17">
      <c r="A365" s="19">
        <v>41229</v>
      </c>
      <c r="B365" s="3" t="s">
        <v>36</v>
      </c>
      <c r="C365" s="3">
        <v>19</v>
      </c>
      <c r="D365" s="6" t="s">
        <v>19</v>
      </c>
      <c r="E365">
        <v>177</v>
      </c>
      <c r="F365">
        <v>0.77</v>
      </c>
      <c r="Q365" s="18"/>
    </row>
    <row r="366" spans="1:17">
      <c r="A366" s="19">
        <v>41229</v>
      </c>
      <c r="B366" s="3" t="s">
        <v>36</v>
      </c>
      <c r="C366" s="3">
        <v>19</v>
      </c>
      <c r="D366" s="6" t="s">
        <v>19</v>
      </c>
      <c r="E366">
        <v>250</v>
      </c>
      <c r="F366">
        <v>0.74</v>
      </c>
      <c r="Q366" s="18"/>
    </row>
    <row r="367" spans="1:17">
      <c r="A367" s="19">
        <v>41229</v>
      </c>
      <c r="B367" s="3" t="s">
        <v>36</v>
      </c>
      <c r="C367" s="3">
        <v>19</v>
      </c>
      <c r="D367" s="6" t="s">
        <v>19</v>
      </c>
      <c r="E367">
        <v>242</v>
      </c>
      <c r="F367">
        <v>0.82</v>
      </c>
      <c r="Q367" s="18"/>
    </row>
    <row r="368" spans="1:17">
      <c r="A368" s="19">
        <v>41229</v>
      </c>
      <c r="B368" s="3" t="s">
        <v>36</v>
      </c>
      <c r="C368" s="3">
        <v>19</v>
      </c>
      <c r="D368" s="6" t="s">
        <v>19</v>
      </c>
      <c r="E368">
        <v>170</v>
      </c>
      <c r="F368">
        <v>0.67</v>
      </c>
      <c r="Q368" s="18"/>
    </row>
    <row r="369" spans="1:17">
      <c r="A369" s="19">
        <v>41229</v>
      </c>
      <c r="B369" s="3" t="s">
        <v>36</v>
      </c>
      <c r="C369" s="3">
        <v>19</v>
      </c>
      <c r="D369" s="6" t="s">
        <v>19</v>
      </c>
      <c r="E369">
        <v>118</v>
      </c>
      <c r="F369">
        <v>0.93</v>
      </c>
      <c r="Q369" s="18"/>
    </row>
    <row r="370" spans="1:17">
      <c r="A370" s="19">
        <v>41229</v>
      </c>
      <c r="B370" s="3" t="s">
        <v>36</v>
      </c>
      <c r="C370" s="3">
        <v>19</v>
      </c>
      <c r="D370" s="6" t="s">
        <v>19</v>
      </c>
      <c r="E370">
        <v>79</v>
      </c>
      <c r="F370">
        <v>0.68</v>
      </c>
      <c r="Q370" s="18"/>
    </row>
    <row r="371" spans="1:17">
      <c r="A371" s="19">
        <v>41229</v>
      </c>
      <c r="B371" s="3" t="s">
        <v>36</v>
      </c>
      <c r="C371" s="3">
        <v>19</v>
      </c>
      <c r="D371" s="6" t="s">
        <v>19</v>
      </c>
      <c r="E371">
        <v>270</v>
      </c>
      <c r="F371">
        <v>0.62</v>
      </c>
      <c r="Q371" s="18"/>
    </row>
    <row r="372" spans="1:17">
      <c r="A372" s="19">
        <v>41229</v>
      </c>
      <c r="B372" s="3" t="s">
        <v>36</v>
      </c>
      <c r="C372" s="3">
        <v>19</v>
      </c>
      <c r="D372" s="6" t="s">
        <v>19</v>
      </c>
      <c r="E372">
        <v>246</v>
      </c>
      <c r="F372">
        <v>0.86</v>
      </c>
      <c r="Q372" s="18"/>
    </row>
    <row r="373" spans="1:17">
      <c r="A373" s="19">
        <v>41229</v>
      </c>
      <c r="B373" s="3" t="s">
        <v>36</v>
      </c>
      <c r="C373" s="3">
        <v>19</v>
      </c>
      <c r="D373" s="6" t="s">
        <v>19</v>
      </c>
      <c r="E373">
        <v>238</v>
      </c>
      <c r="F373">
        <v>0.85</v>
      </c>
      <c r="Q373" s="18"/>
    </row>
    <row r="374" spans="1:17">
      <c r="A374" s="19">
        <v>41229</v>
      </c>
      <c r="B374" s="3" t="s">
        <v>36</v>
      </c>
      <c r="C374" s="3">
        <v>19</v>
      </c>
      <c r="D374" s="6" t="s">
        <v>19</v>
      </c>
      <c r="E374">
        <v>290</v>
      </c>
      <c r="F374">
        <v>0.55000000000000004</v>
      </c>
      <c r="Q374" s="18"/>
    </row>
    <row r="375" spans="1:17">
      <c r="A375" s="19">
        <v>41229</v>
      </c>
      <c r="B375" s="3" t="s">
        <v>36</v>
      </c>
      <c r="C375" s="3">
        <v>19</v>
      </c>
      <c r="D375" s="6" t="s">
        <v>19</v>
      </c>
      <c r="E375">
        <v>257</v>
      </c>
      <c r="F375">
        <v>0.53</v>
      </c>
      <c r="Q375" s="18"/>
    </row>
    <row r="376" spans="1:17">
      <c r="A376" s="19">
        <v>41229</v>
      </c>
      <c r="B376" s="3" t="s">
        <v>36</v>
      </c>
      <c r="C376" s="3">
        <v>19</v>
      </c>
      <c r="D376" s="6" t="s">
        <v>19</v>
      </c>
      <c r="E376">
        <v>128</v>
      </c>
      <c r="F376">
        <v>0.15</v>
      </c>
      <c r="Q376" s="18"/>
    </row>
    <row r="377" spans="1:17">
      <c r="A377" s="19">
        <v>41229</v>
      </c>
      <c r="B377" s="3" t="s">
        <v>36</v>
      </c>
      <c r="C377" s="3">
        <v>19</v>
      </c>
      <c r="D377" s="6" t="s">
        <v>19</v>
      </c>
      <c r="E377">
        <v>209</v>
      </c>
      <c r="F377">
        <v>0.39</v>
      </c>
      <c r="Q377" s="18"/>
    </row>
    <row r="378" spans="1:17">
      <c r="A378" s="19">
        <v>41229</v>
      </c>
      <c r="B378" s="3" t="s">
        <v>36</v>
      </c>
      <c r="C378" s="3">
        <v>19</v>
      </c>
      <c r="D378" s="6" t="s">
        <v>15</v>
      </c>
      <c r="F378">
        <v>2.87</v>
      </c>
      <c r="J378">
        <f>311+327+356</f>
        <v>994</v>
      </c>
      <c r="K378">
        <v>3</v>
      </c>
      <c r="L378">
        <v>356</v>
      </c>
      <c r="Q378" s="18"/>
    </row>
    <row r="379" spans="1:17">
      <c r="A379" s="19">
        <v>41229</v>
      </c>
      <c r="B379" s="3" t="s">
        <v>36</v>
      </c>
      <c r="C379" s="3">
        <v>19</v>
      </c>
      <c r="D379" s="6" t="s">
        <v>19</v>
      </c>
      <c r="E379">
        <v>253</v>
      </c>
      <c r="F379">
        <v>0.75</v>
      </c>
      <c r="Q379" s="18"/>
    </row>
    <row r="380" spans="1:17">
      <c r="A380" s="19">
        <v>41229</v>
      </c>
      <c r="B380" s="3" t="s">
        <v>36</v>
      </c>
      <c r="C380" s="3">
        <v>19</v>
      </c>
      <c r="D380" s="6" t="s">
        <v>19</v>
      </c>
      <c r="E380">
        <v>277</v>
      </c>
      <c r="F380">
        <v>0.51</v>
      </c>
      <c r="Q380" s="18"/>
    </row>
    <row r="381" spans="1:17">
      <c r="A381" s="19">
        <v>41229</v>
      </c>
      <c r="B381" s="3" t="s">
        <v>36</v>
      </c>
      <c r="C381" s="3">
        <v>19</v>
      </c>
      <c r="D381" s="6" t="s">
        <v>19</v>
      </c>
      <c r="E381">
        <v>120</v>
      </c>
      <c r="F381">
        <v>0.59</v>
      </c>
      <c r="Q381" s="18"/>
    </row>
    <row r="382" spans="1:17">
      <c r="A382" s="19">
        <v>41229</v>
      </c>
      <c r="B382" s="3" t="s">
        <v>36</v>
      </c>
      <c r="C382" s="3">
        <v>19</v>
      </c>
      <c r="D382" s="6" t="s">
        <v>19</v>
      </c>
      <c r="E382">
        <v>125</v>
      </c>
      <c r="F382">
        <v>0.61</v>
      </c>
      <c r="Q382" s="18"/>
    </row>
    <row r="383" spans="1:17">
      <c r="A383" s="19">
        <v>41229</v>
      </c>
      <c r="B383" s="3" t="s">
        <v>36</v>
      </c>
      <c r="C383" s="3">
        <v>19</v>
      </c>
      <c r="D383" s="6" t="s">
        <v>19</v>
      </c>
      <c r="E383">
        <v>272</v>
      </c>
      <c r="F383">
        <v>0.65</v>
      </c>
      <c r="Q383" s="18"/>
    </row>
    <row r="384" spans="1:17">
      <c r="A384" s="19">
        <v>41229</v>
      </c>
      <c r="B384" s="3" t="s">
        <v>36</v>
      </c>
      <c r="C384" s="3">
        <v>19</v>
      </c>
      <c r="D384" s="6" t="s">
        <v>19</v>
      </c>
      <c r="E384">
        <v>217</v>
      </c>
      <c r="F384">
        <v>0.7</v>
      </c>
      <c r="Q384" s="18"/>
    </row>
    <row r="385" spans="1:17">
      <c r="A385" s="19">
        <v>41229</v>
      </c>
      <c r="B385" s="3" t="s">
        <v>36</v>
      </c>
      <c r="C385" s="3">
        <v>19</v>
      </c>
      <c r="D385" s="6" t="s">
        <v>19</v>
      </c>
      <c r="E385">
        <v>291</v>
      </c>
      <c r="F385">
        <v>0.63</v>
      </c>
      <c r="Q385" s="18"/>
    </row>
    <row r="386" spans="1:17">
      <c r="A386" s="19">
        <v>41229</v>
      </c>
      <c r="B386" s="3" t="s">
        <v>36</v>
      </c>
      <c r="C386" s="3">
        <v>19</v>
      </c>
      <c r="D386" s="6" t="s">
        <v>19</v>
      </c>
      <c r="E386">
        <v>226</v>
      </c>
      <c r="F386">
        <v>0.68</v>
      </c>
      <c r="Q386" s="18"/>
    </row>
    <row r="387" spans="1:17">
      <c r="A387" s="19">
        <v>41229</v>
      </c>
      <c r="B387" s="3" t="s">
        <v>36</v>
      </c>
      <c r="C387" s="3">
        <v>19</v>
      </c>
      <c r="D387" s="6" t="s">
        <v>19</v>
      </c>
      <c r="E387">
        <v>220</v>
      </c>
      <c r="F387">
        <v>0.6</v>
      </c>
      <c r="Q387" s="18"/>
    </row>
    <row r="388" spans="1:17">
      <c r="A388" s="19">
        <v>41229</v>
      </c>
      <c r="B388" s="3" t="s">
        <v>36</v>
      </c>
      <c r="C388" s="3">
        <v>19</v>
      </c>
      <c r="D388" s="6" t="s">
        <v>19</v>
      </c>
      <c r="E388">
        <v>99</v>
      </c>
      <c r="F388">
        <v>0.48</v>
      </c>
      <c r="Q388" s="18"/>
    </row>
    <row r="389" spans="1:17">
      <c r="A389" s="19">
        <v>41229</v>
      </c>
      <c r="B389" s="3" t="s">
        <v>36</v>
      </c>
      <c r="C389" s="3">
        <v>19</v>
      </c>
      <c r="D389" s="6" t="s">
        <v>19</v>
      </c>
      <c r="E389">
        <v>220</v>
      </c>
      <c r="F389">
        <v>0.48</v>
      </c>
      <c r="Q389" s="18"/>
    </row>
    <row r="390" spans="1:17">
      <c r="A390" s="19">
        <v>41229</v>
      </c>
      <c r="B390" s="3" t="s">
        <v>36</v>
      </c>
      <c r="C390" s="3">
        <v>9</v>
      </c>
      <c r="D390" s="6" t="s">
        <v>34</v>
      </c>
      <c r="F390">
        <v>0.64</v>
      </c>
      <c r="Q390" s="18"/>
    </row>
    <row r="391" spans="1:17">
      <c r="A391" s="19">
        <v>41229</v>
      </c>
      <c r="B391" s="3" t="s">
        <v>36</v>
      </c>
      <c r="C391" s="3">
        <v>9</v>
      </c>
      <c r="D391" s="6" t="s">
        <v>34</v>
      </c>
      <c r="E391" s="14"/>
      <c r="F391">
        <v>0.89</v>
      </c>
      <c r="Q391" s="18"/>
    </row>
    <row r="392" spans="1:17">
      <c r="A392" s="19">
        <v>41229</v>
      </c>
      <c r="B392" s="3" t="s">
        <v>36</v>
      </c>
      <c r="C392" s="3">
        <v>9</v>
      </c>
      <c r="D392" s="6" t="s">
        <v>34</v>
      </c>
      <c r="F392">
        <v>0.66</v>
      </c>
      <c r="Q392" s="18"/>
    </row>
    <row r="393" spans="1:17">
      <c r="A393" s="19">
        <v>41229</v>
      </c>
      <c r="B393" s="3" t="s">
        <v>36</v>
      </c>
      <c r="C393" s="3">
        <v>9</v>
      </c>
      <c r="D393" s="6" t="s">
        <v>34</v>
      </c>
      <c r="F393">
        <v>0.35</v>
      </c>
      <c r="Q393" s="18"/>
    </row>
    <row r="394" spans="1:17">
      <c r="A394" s="19">
        <v>41229</v>
      </c>
      <c r="B394" s="3" t="s">
        <v>36</v>
      </c>
      <c r="C394" s="3">
        <v>9</v>
      </c>
      <c r="D394" s="6" t="s">
        <v>34</v>
      </c>
      <c r="F394">
        <v>0.23</v>
      </c>
      <c r="Q394" s="18"/>
    </row>
    <row r="395" spans="1:17">
      <c r="A395" s="19">
        <v>41229</v>
      </c>
      <c r="B395" s="3" t="s">
        <v>36</v>
      </c>
      <c r="C395" s="3">
        <v>9</v>
      </c>
      <c r="D395" s="6" t="s">
        <v>34</v>
      </c>
      <c r="F395">
        <v>1.34</v>
      </c>
      <c r="Q395" s="18"/>
    </row>
    <row r="396" spans="1:17">
      <c r="A396" s="19">
        <v>41229</v>
      </c>
      <c r="B396" s="3" t="s">
        <v>36</v>
      </c>
      <c r="C396" s="3">
        <v>9</v>
      </c>
      <c r="D396" s="6" t="s">
        <v>18</v>
      </c>
      <c r="E396">
        <v>294</v>
      </c>
      <c r="F396">
        <v>2.52</v>
      </c>
      <c r="G396">
        <v>7</v>
      </c>
      <c r="Q396" s="18"/>
    </row>
    <row r="397" spans="1:17">
      <c r="A397" s="19">
        <v>41229</v>
      </c>
      <c r="B397" s="3" t="s">
        <v>36</v>
      </c>
      <c r="C397" s="3">
        <v>9</v>
      </c>
      <c r="D397" s="6" t="s">
        <v>34</v>
      </c>
      <c r="E397">
        <v>88</v>
      </c>
      <c r="F397">
        <v>0.24</v>
      </c>
      <c r="Q397" s="18"/>
    </row>
    <row r="398" spans="1:17">
      <c r="A398" s="19">
        <v>41229</v>
      </c>
      <c r="B398" s="3" t="s">
        <v>36</v>
      </c>
      <c r="C398" s="3">
        <v>9</v>
      </c>
      <c r="D398" s="6" t="s">
        <v>34</v>
      </c>
      <c r="E398">
        <v>367</v>
      </c>
      <c r="F398">
        <v>1.02</v>
      </c>
      <c r="G398">
        <v>9</v>
      </c>
      <c r="Q398" s="18"/>
    </row>
    <row r="399" spans="1:17" ht="15.75" customHeight="1">
      <c r="A399" s="19">
        <v>41229</v>
      </c>
      <c r="B399" s="3" t="s">
        <v>36</v>
      </c>
      <c r="C399" s="3">
        <v>9</v>
      </c>
      <c r="D399" s="6" t="s">
        <v>34</v>
      </c>
      <c r="E399">
        <v>255</v>
      </c>
      <c r="F399">
        <v>1.23</v>
      </c>
      <c r="Q399" s="18"/>
    </row>
    <row r="400" spans="1:17">
      <c r="A400" s="19">
        <v>41229</v>
      </c>
      <c r="B400" s="3" t="s">
        <v>36</v>
      </c>
      <c r="C400" s="3">
        <v>9</v>
      </c>
      <c r="D400" s="6" t="s">
        <v>34</v>
      </c>
      <c r="E400">
        <v>90</v>
      </c>
      <c r="F400">
        <v>0.56000000000000005</v>
      </c>
      <c r="Q400" s="18"/>
    </row>
    <row r="401" spans="1:17">
      <c r="A401" s="19">
        <v>41229</v>
      </c>
      <c r="B401" s="3" t="s">
        <v>36</v>
      </c>
      <c r="C401" s="3">
        <v>9</v>
      </c>
      <c r="D401" s="6" t="s">
        <v>34</v>
      </c>
      <c r="E401">
        <v>229</v>
      </c>
      <c r="F401">
        <v>1.0900000000000001</v>
      </c>
      <c r="G401">
        <v>1</v>
      </c>
      <c r="Q401" s="18"/>
    </row>
    <row r="402" spans="1:17">
      <c r="A402" s="19">
        <v>41229</v>
      </c>
      <c r="B402" s="3" t="s">
        <v>36</v>
      </c>
      <c r="C402" s="3">
        <v>9</v>
      </c>
      <c r="D402" s="6" t="s">
        <v>34</v>
      </c>
      <c r="E402">
        <v>340</v>
      </c>
      <c r="F402">
        <v>0.99</v>
      </c>
      <c r="G402">
        <v>12</v>
      </c>
      <c r="Q402" s="18"/>
    </row>
    <row r="403" spans="1:17">
      <c r="A403" s="19">
        <v>41229</v>
      </c>
      <c r="B403" s="3" t="s">
        <v>36</v>
      </c>
      <c r="C403" s="3">
        <v>9</v>
      </c>
      <c r="D403" s="6" t="s">
        <v>34</v>
      </c>
      <c r="E403">
        <v>191</v>
      </c>
      <c r="F403">
        <v>1.37</v>
      </c>
      <c r="Q403" s="18"/>
    </row>
    <row r="404" spans="1:17">
      <c r="A404" s="19">
        <v>41229</v>
      </c>
      <c r="B404" s="3" t="s">
        <v>36</v>
      </c>
      <c r="C404" s="3">
        <v>9</v>
      </c>
      <c r="D404" s="6" t="s">
        <v>34</v>
      </c>
      <c r="E404">
        <v>279</v>
      </c>
      <c r="F404">
        <v>1.1399999999999999</v>
      </c>
      <c r="Q404" s="18"/>
    </row>
    <row r="405" spans="1:17">
      <c r="A405" s="19">
        <v>41229</v>
      </c>
      <c r="B405" s="3" t="s">
        <v>36</v>
      </c>
      <c r="C405" s="3">
        <v>9</v>
      </c>
      <c r="D405" s="6" t="s">
        <v>34</v>
      </c>
      <c r="E405">
        <v>78</v>
      </c>
      <c r="F405">
        <v>0.48</v>
      </c>
      <c r="G405">
        <v>6</v>
      </c>
      <c r="Q405" s="18"/>
    </row>
    <row r="406" spans="1:17">
      <c r="A406" s="19">
        <v>41229</v>
      </c>
      <c r="B406" s="3" t="s">
        <v>36</v>
      </c>
      <c r="C406" s="3">
        <v>9</v>
      </c>
      <c r="D406" s="6" t="s">
        <v>18</v>
      </c>
      <c r="F406">
        <v>0.68</v>
      </c>
      <c r="J406">
        <f>253+233+289</f>
        <v>775</v>
      </c>
      <c r="K406">
        <v>3</v>
      </c>
      <c r="L406">
        <v>289</v>
      </c>
      <c r="Q406" s="18"/>
    </row>
    <row r="407" spans="1:17">
      <c r="A407" s="19">
        <v>41229</v>
      </c>
      <c r="B407" s="3" t="s">
        <v>36</v>
      </c>
      <c r="C407" s="3">
        <v>9</v>
      </c>
      <c r="D407" s="6" t="s">
        <v>18</v>
      </c>
      <c r="E407">
        <v>274</v>
      </c>
      <c r="F407">
        <v>2.0099999999999998</v>
      </c>
      <c r="H407">
        <v>30</v>
      </c>
      <c r="I407">
        <v>3.5</v>
      </c>
      <c r="Q407" s="18"/>
    </row>
    <row r="408" spans="1:17">
      <c r="A408" s="2">
        <v>41229</v>
      </c>
      <c r="B408" s="3" t="s">
        <v>36</v>
      </c>
      <c r="C408" s="3">
        <v>9</v>
      </c>
      <c r="D408" s="5" t="s">
        <v>18</v>
      </c>
      <c r="F408">
        <v>1.94</v>
      </c>
      <c r="J408">
        <f>333+341</f>
        <v>674</v>
      </c>
      <c r="K408">
        <v>2</v>
      </c>
      <c r="L408">
        <v>341</v>
      </c>
      <c r="Q408" s="18"/>
    </row>
    <row r="409" spans="1:17">
      <c r="A409" s="19">
        <v>41229</v>
      </c>
      <c r="B409" s="3" t="s">
        <v>36</v>
      </c>
      <c r="C409" s="3">
        <v>9</v>
      </c>
      <c r="D409" s="5" t="s">
        <v>34</v>
      </c>
      <c r="E409">
        <v>68</v>
      </c>
      <c r="F409">
        <v>0.49</v>
      </c>
      <c r="Q409" s="18"/>
    </row>
    <row r="410" spans="1:17">
      <c r="A410" s="19">
        <v>41229</v>
      </c>
      <c r="B410" s="3" t="s">
        <v>36</v>
      </c>
      <c r="C410" s="3">
        <v>9</v>
      </c>
      <c r="D410" s="5" t="s">
        <v>34</v>
      </c>
      <c r="E410">
        <v>92</v>
      </c>
      <c r="F410">
        <v>0.52</v>
      </c>
      <c r="Q410" s="18"/>
    </row>
    <row r="411" spans="1:17">
      <c r="A411" s="19">
        <v>41229</v>
      </c>
      <c r="B411" s="3" t="s">
        <v>36</v>
      </c>
      <c r="C411" s="3">
        <v>9</v>
      </c>
      <c r="D411" s="5" t="s">
        <v>34</v>
      </c>
      <c r="E411">
        <v>300</v>
      </c>
      <c r="F411">
        <v>1.34</v>
      </c>
      <c r="G411">
        <v>9</v>
      </c>
      <c r="Q411" s="18"/>
    </row>
    <row r="412" spans="1:17">
      <c r="A412" s="2">
        <v>41229</v>
      </c>
      <c r="B412" s="3" t="s">
        <v>36</v>
      </c>
      <c r="C412" s="3">
        <v>9</v>
      </c>
      <c r="D412" s="5" t="s">
        <v>18</v>
      </c>
      <c r="E412">
        <v>354</v>
      </c>
      <c r="F412">
        <v>3.11</v>
      </c>
      <c r="Q412" s="18"/>
    </row>
    <row r="413" spans="1:17">
      <c r="A413" s="2">
        <v>41229</v>
      </c>
      <c r="B413" s="3" t="s">
        <v>36</v>
      </c>
      <c r="C413" s="3">
        <v>9</v>
      </c>
      <c r="D413" s="5" t="s">
        <v>34</v>
      </c>
      <c r="E413">
        <v>360</v>
      </c>
      <c r="F413">
        <v>1.35</v>
      </c>
      <c r="G413">
        <v>10</v>
      </c>
      <c r="Q413" s="18"/>
    </row>
    <row r="414" spans="1:17">
      <c r="A414" s="2">
        <v>41222</v>
      </c>
      <c r="B414" s="3" t="s">
        <v>21</v>
      </c>
      <c r="C414" s="3">
        <v>45</v>
      </c>
      <c r="D414" s="5" t="s">
        <v>15</v>
      </c>
      <c r="F414">
        <v>6.56</v>
      </c>
      <c r="J414">
        <f>170+160+232+263+272+286+307</f>
        <v>1690</v>
      </c>
      <c r="K414">
        <v>7</v>
      </c>
      <c r="L414">
        <v>307</v>
      </c>
      <c r="P414">
        <v>5</v>
      </c>
      <c r="Q414" s="18"/>
    </row>
    <row r="415" spans="1:17">
      <c r="A415" s="2">
        <v>41222</v>
      </c>
      <c r="B415" s="3" t="s">
        <v>21</v>
      </c>
      <c r="C415" s="3">
        <v>45</v>
      </c>
      <c r="D415" s="5" t="s">
        <v>15</v>
      </c>
      <c r="F415">
        <v>2.99</v>
      </c>
      <c r="J415">
        <f>111+150+185+200+234+221</f>
        <v>1101</v>
      </c>
      <c r="K415">
        <v>6</v>
      </c>
      <c r="L415">
        <v>234</v>
      </c>
      <c r="Q415" s="18"/>
    </row>
    <row r="416" spans="1:17">
      <c r="A416" s="2">
        <v>41222</v>
      </c>
      <c r="B416" s="3" t="s">
        <v>21</v>
      </c>
      <c r="C416" s="3">
        <v>45</v>
      </c>
      <c r="D416" s="5" t="s">
        <v>15</v>
      </c>
      <c r="F416">
        <v>1.65</v>
      </c>
      <c r="J416">
        <f>92+94+138+140+170</f>
        <v>634</v>
      </c>
      <c r="K416">
        <v>5</v>
      </c>
      <c r="L416">
        <v>170</v>
      </c>
      <c r="Q416" s="18"/>
    </row>
    <row r="417" spans="1:17">
      <c r="A417" s="2">
        <v>41222</v>
      </c>
      <c r="B417" s="3" t="s">
        <v>21</v>
      </c>
      <c r="C417" s="3">
        <v>45</v>
      </c>
      <c r="D417" s="5" t="s">
        <v>15</v>
      </c>
      <c r="F417">
        <v>7.43</v>
      </c>
      <c r="J417">
        <f>108+174+183+237+269+278+300+324+319</f>
        <v>2192</v>
      </c>
      <c r="K417">
        <v>9</v>
      </c>
      <c r="L417">
        <v>324</v>
      </c>
      <c r="Q417" s="18"/>
    </row>
    <row r="418" spans="1:17">
      <c r="A418" s="2">
        <v>41222</v>
      </c>
      <c r="B418" s="3" t="s">
        <v>21</v>
      </c>
      <c r="C418" s="3">
        <v>45</v>
      </c>
      <c r="D418" s="5" t="s">
        <v>15</v>
      </c>
      <c r="F418">
        <v>13.65</v>
      </c>
      <c r="J418">
        <f>106+184+270+280+298+336+331+327+326+326+329+320+321</f>
        <v>3754</v>
      </c>
      <c r="K418">
        <v>13</v>
      </c>
      <c r="L418">
        <v>336</v>
      </c>
      <c r="Q418" s="18"/>
    </row>
    <row r="419" spans="1:17">
      <c r="A419" s="2">
        <v>41222</v>
      </c>
      <c r="B419" s="3" t="s">
        <v>21</v>
      </c>
      <c r="C419" s="3">
        <v>45</v>
      </c>
      <c r="D419" s="5" t="s">
        <v>34</v>
      </c>
      <c r="E419">
        <v>64</v>
      </c>
      <c r="F419">
        <v>0.74</v>
      </c>
      <c r="Q419" s="18"/>
    </row>
    <row r="420" spans="1:17">
      <c r="A420" s="2">
        <v>41222</v>
      </c>
      <c r="B420" s="3" t="s">
        <v>21</v>
      </c>
      <c r="C420" s="3">
        <v>18</v>
      </c>
      <c r="D420" s="5" t="s">
        <v>15</v>
      </c>
      <c r="F420">
        <v>2.2999999999999998</v>
      </c>
      <c r="J420">
        <f>142+195+197</f>
        <v>534</v>
      </c>
      <c r="K420">
        <v>3</v>
      </c>
      <c r="L420">
        <v>197</v>
      </c>
      <c r="Q420" s="18"/>
    </row>
    <row r="421" spans="1:17">
      <c r="A421" s="2">
        <v>41222</v>
      </c>
      <c r="B421" s="3" t="s">
        <v>21</v>
      </c>
      <c r="C421" s="3">
        <v>18</v>
      </c>
      <c r="D421" s="5" t="s">
        <v>19</v>
      </c>
      <c r="E421">
        <v>77</v>
      </c>
      <c r="F421">
        <v>0.75</v>
      </c>
      <c r="Q421" s="18"/>
    </row>
    <row r="422" spans="1:17">
      <c r="A422" s="2">
        <v>41222</v>
      </c>
      <c r="B422" s="3" t="s">
        <v>21</v>
      </c>
      <c r="C422" s="3">
        <v>18</v>
      </c>
      <c r="D422" s="5" t="s">
        <v>19</v>
      </c>
      <c r="E422">
        <v>238</v>
      </c>
      <c r="F422">
        <v>0.8</v>
      </c>
      <c r="Q422" s="18"/>
    </row>
    <row r="423" spans="1:17">
      <c r="A423" s="2">
        <v>41222</v>
      </c>
      <c r="B423" s="3" t="s">
        <v>21</v>
      </c>
      <c r="C423" s="3">
        <v>18</v>
      </c>
      <c r="D423" s="5" t="s">
        <v>19</v>
      </c>
      <c r="E423">
        <v>236</v>
      </c>
      <c r="F423">
        <v>0.72</v>
      </c>
      <c r="Q423" s="18"/>
    </row>
    <row r="424" spans="1:17">
      <c r="A424" s="2">
        <v>41222</v>
      </c>
      <c r="B424" s="3" t="s">
        <v>21</v>
      </c>
      <c r="C424" s="3">
        <v>18</v>
      </c>
      <c r="D424" s="5" t="s">
        <v>19</v>
      </c>
      <c r="E424">
        <v>258</v>
      </c>
      <c r="F424">
        <v>0.74</v>
      </c>
      <c r="Q424" s="18"/>
    </row>
    <row r="425" spans="1:17">
      <c r="A425" s="2">
        <v>41222</v>
      </c>
      <c r="B425" s="3" t="s">
        <v>21</v>
      </c>
      <c r="C425" s="3">
        <v>18</v>
      </c>
      <c r="D425" s="5" t="s">
        <v>19</v>
      </c>
      <c r="E425">
        <v>104</v>
      </c>
      <c r="F425">
        <v>0.71</v>
      </c>
      <c r="Q425" s="18"/>
    </row>
    <row r="426" spans="1:17">
      <c r="A426" s="2">
        <v>41222</v>
      </c>
      <c r="B426" s="3" t="s">
        <v>21</v>
      </c>
      <c r="C426" s="3">
        <v>18</v>
      </c>
      <c r="D426" s="5" t="s">
        <v>19</v>
      </c>
      <c r="E426">
        <v>190</v>
      </c>
      <c r="F426">
        <v>0.84</v>
      </c>
      <c r="Q426" s="18"/>
    </row>
    <row r="427" spans="1:17">
      <c r="A427" s="2">
        <v>41222</v>
      </c>
      <c r="B427" s="3" t="s">
        <v>21</v>
      </c>
      <c r="C427" s="3">
        <v>18</v>
      </c>
      <c r="D427" s="5" t="s">
        <v>19</v>
      </c>
      <c r="E427">
        <v>31</v>
      </c>
      <c r="F427">
        <v>0.66</v>
      </c>
      <c r="Q427" s="18"/>
    </row>
    <row r="428" spans="1:17">
      <c r="A428" s="2">
        <v>41222</v>
      </c>
      <c r="B428" s="3" t="s">
        <v>21</v>
      </c>
      <c r="C428" s="3">
        <v>18</v>
      </c>
      <c r="D428" s="5" t="s">
        <v>19</v>
      </c>
      <c r="E428">
        <v>217</v>
      </c>
      <c r="F428">
        <v>0.79</v>
      </c>
      <c r="Q428" s="18"/>
    </row>
    <row r="429" spans="1:17">
      <c r="A429" s="2">
        <v>41222</v>
      </c>
      <c r="B429" s="3" t="s">
        <v>21</v>
      </c>
      <c r="C429" s="3">
        <v>18</v>
      </c>
      <c r="D429" s="5" t="s">
        <v>19</v>
      </c>
      <c r="E429">
        <v>134</v>
      </c>
      <c r="F429">
        <v>0.55000000000000004</v>
      </c>
      <c r="Q429" s="18"/>
    </row>
    <row r="430" spans="1:17">
      <c r="A430" s="2">
        <v>41222</v>
      </c>
      <c r="B430" s="3" t="s">
        <v>21</v>
      </c>
      <c r="C430" s="3">
        <v>18</v>
      </c>
      <c r="D430" s="5" t="s">
        <v>19</v>
      </c>
      <c r="E430">
        <v>200</v>
      </c>
      <c r="F430">
        <v>0.6</v>
      </c>
      <c r="Q430" s="18"/>
    </row>
    <row r="431" spans="1:17">
      <c r="A431" s="2">
        <v>41222</v>
      </c>
      <c r="B431" s="3" t="s">
        <v>21</v>
      </c>
      <c r="C431" s="3">
        <v>18</v>
      </c>
      <c r="D431" s="5" t="s">
        <v>19</v>
      </c>
      <c r="E431">
        <v>271</v>
      </c>
      <c r="F431">
        <v>1.43</v>
      </c>
      <c r="Q431" s="18"/>
    </row>
    <row r="432" spans="1:17">
      <c r="A432" s="2">
        <v>41222</v>
      </c>
      <c r="B432" s="3" t="s">
        <v>21</v>
      </c>
      <c r="C432" s="3">
        <v>18</v>
      </c>
      <c r="D432" s="5" t="s">
        <v>19</v>
      </c>
      <c r="E432">
        <v>78</v>
      </c>
      <c r="F432">
        <v>0.64</v>
      </c>
      <c r="Q432" s="18"/>
    </row>
    <row r="433" spans="1:17">
      <c r="A433" s="2">
        <v>41222</v>
      </c>
      <c r="B433" s="3" t="s">
        <v>21</v>
      </c>
      <c r="C433" s="3">
        <v>18</v>
      </c>
      <c r="D433" s="5" t="s">
        <v>19</v>
      </c>
      <c r="E433">
        <v>241</v>
      </c>
      <c r="F433">
        <v>0.71</v>
      </c>
      <c r="Q433" s="18"/>
    </row>
    <row r="434" spans="1:17">
      <c r="A434" s="2">
        <v>41222</v>
      </c>
      <c r="B434" s="3" t="s">
        <v>21</v>
      </c>
      <c r="C434" s="3">
        <v>18</v>
      </c>
      <c r="D434" s="5" t="s">
        <v>15</v>
      </c>
      <c r="F434">
        <v>3</v>
      </c>
      <c r="J434">
        <f>132+185+198+230+257+265</f>
        <v>1267</v>
      </c>
      <c r="K434">
        <v>6</v>
      </c>
      <c r="L434">
        <v>265</v>
      </c>
      <c r="Q434" s="18"/>
    </row>
    <row r="435" spans="1:17">
      <c r="A435" s="2">
        <v>41222</v>
      </c>
      <c r="B435" s="3" t="s">
        <v>21</v>
      </c>
      <c r="C435" s="3">
        <v>18</v>
      </c>
      <c r="D435" s="5" t="s">
        <v>19</v>
      </c>
      <c r="E435">
        <v>59</v>
      </c>
      <c r="F435">
        <v>0.9</v>
      </c>
      <c r="Q435" s="18"/>
    </row>
    <row r="436" spans="1:17">
      <c r="A436" s="2">
        <v>41222</v>
      </c>
      <c r="B436" s="3" t="s">
        <v>21</v>
      </c>
      <c r="C436" s="3">
        <v>18</v>
      </c>
      <c r="D436" s="5" t="s">
        <v>19</v>
      </c>
      <c r="E436">
        <v>67</v>
      </c>
      <c r="F436">
        <v>0.89</v>
      </c>
      <c r="Q436" s="18"/>
    </row>
    <row r="437" spans="1:17">
      <c r="A437" s="2">
        <v>41222</v>
      </c>
      <c r="B437" s="3" t="s">
        <v>21</v>
      </c>
      <c r="C437" s="3">
        <v>18</v>
      </c>
      <c r="D437" s="5" t="s">
        <v>19</v>
      </c>
      <c r="E437">
        <v>246</v>
      </c>
      <c r="F437">
        <v>0.72</v>
      </c>
      <c r="Q437" s="18"/>
    </row>
    <row r="438" spans="1:17">
      <c r="A438" s="2">
        <v>41222</v>
      </c>
      <c r="B438" s="3" t="s">
        <v>21</v>
      </c>
      <c r="C438" s="3">
        <v>18</v>
      </c>
      <c r="D438" s="5" t="s">
        <v>19</v>
      </c>
      <c r="E438">
        <v>164</v>
      </c>
      <c r="F438">
        <v>0.69</v>
      </c>
      <c r="Q438" s="18"/>
    </row>
    <row r="439" spans="1:17">
      <c r="A439" s="2">
        <v>41222</v>
      </c>
      <c r="B439" s="3" t="s">
        <v>21</v>
      </c>
      <c r="C439" s="3">
        <v>18</v>
      </c>
      <c r="D439" s="5" t="s">
        <v>19</v>
      </c>
      <c r="E439">
        <v>185</v>
      </c>
      <c r="F439">
        <v>0.9</v>
      </c>
      <c r="Q439" s="18"/>
    </row>
    <row r="440" spans="1:17">
      <c r="A440" s="2">
        <v>41222</v>
      </c>
      <c r="B440" s="3" t="s">
        <v>21</v>
      </c>
      <c r="C440" s="3">
        <v>18</v>
      </c>
      <c r="D440" s="5" t="s">
        <v>19</v>
      </c>
      <c r="E440">
        <v>200</v>
      </c>
      <c r="F440">
        <v>0.84</v>
      </c>
      <c r="Q440" s="18"/>
    </row>
    <row r="441" spans="1:17">
      <c r="A441" s="2">
        <v>41222</v>
      </c>
      <c r="B441" s="3" t="s">
        <v>21</v>
      </c>
      <c r="C441" s="3">
        <v>18</v>
      </c>
      <c r="D441" s="5" t="s">
        <v>19</v>
      </c>
      <c r="E441">
        <v>208</v>
      </c>
      <c r="F441">
        <v>0.77</v>
      </c>
      <c r="Q441" s="18"/>
    </row>
    <row r="442" spans="1:17">
      <c r="A442" s="2">
        <v>41222</v>
      </c>
      <c r="B442" s="3" t="s">
        <v>21</v>
      </c>
      <c r="C442" s="3">
        <v>18</v>
      </c>
      <c r="D442" s="5" t="s">
        <v>19</v>
      </c>
      <c r="E442">
        <v>136</v>
      </c>
      <c r="F442">
        <v>0.59</v>
      </c>
      <c r="Q442" s="18"/>
    </row>
    <row r="443" spans="1:17">
      <c r="A443" s="2">
        <v>41222</v>
      </c>
      <c r="B443" s="3" t="s">
        <v>21</v>
      </c>
      <c r="C443" s="3">
        <v>18</v>
      </c>
      <c r="D443" s="5" t="s">
        <v>15</v>
      </c>
      <c r="F443">
        <v>6.15</v>
      </c>
      <c r="J443">
        <f>184+259+266+272+275+280+283</f>
        <v>1819</v>
      </c>
      <c r="K443">
        <v>7</v>
      </c>
      <c r="L443">
        <v>283</v>
      </c>
      <c r="Q443" s="18"/>
    </row>
    <row r="444" spans="1:17">
      <c r="A444" s="2">
        <v>41222</v>
      </c>
      <c r="B444" s="3" t="s">
        <v>21</v>
      </c>
      <c r="C444" s="3">
        <v>18</v>
      </c>
      <c r="D444" s="5" t="s">
        <v>19</v>
      </c>
      <c r="E444">
        <v>215</v>
      </c>
      <c r="F444">
        <v>0.85</v>
      </c>
      <c r="Q444" s="18"/>
    </row>
    <row r="445" spans="1:17">
      <c r="A445" s="2">
        <v>41222</v>
      </c>
      <c r="B445" s="3" t="s">
        <v>21</v>
      </c>
      <c r="C445" s="3">
        <v>18</v>
      </c>
      <c r="D445" s="5" t="s">
        <v>19</v>
      </c>
      <c r="E445">
        <v>220</v>
      </c>
      <c r="F445">
        <v>0.27</v>
      </c>
      <c r="Q445" s="18"/>
    </row>
    <row r="446" spans="1:17">
      <c r="A446" s="2">
        <v>41222</v>
      </c>
      <c r="B446" s="3" t="s">
        <v>21</v>
      </c>
      <c r="C446" s="3">
        <v>18</v>
      </c>
      <c r="D446" s="5" t="s">
        <v>15</v>
      </c>
      <c r="F446">
        <v>2.09</v>
      </c>
      <c r="J446">
        <f>204+247+243+293</f>
        <v>987</v>
      </c>
      <c r="K446">
        <v>4</v>
      </c>
      <c r="L446">
        <v>293</v>
      </c>
      <c r="Q446" s="18"/>
    </row>
    <row r="447" spans="1:17">
      <c r="A447" s="2">
        <v>41222</v>
      </c>
      <c r="B447" s="3" t="s">
        <v>21</v>
      </c>
      <c r="C447" s="3">
        <v>18</v>
      </c>
      <c r="D447" s="5" t="s">
        <v>18</v>
      </c>
      <c r="E447">
        <v>18</v>
      </c>
      <c r="F447">
        <v>0.74</v>
      </c>
      <c r="Q447" s="18"/>
    </row>
    <row r="448" spans="1:17">
      <c r="A448" s="2">
        <v>41222</v>
      </c>
      <c r="B448" s="3" t="s">
        <v>21</v>
      </c>
      <c r="C448" s="3">
        <v>18</v>
      </c>
      <c r="D448" s="5" t="s">
        <v>15</v>
      </c>
      <c r="F448">
        <v>2.3199999999999998</v>
      </c>
      <c r="J448">
        <f>218+234+263</f>
        <v>715</v>
      </c>
      <c r="K448">
        <v>3</v>
      </c>
      <c r="L448">
        <v>263</v>
      </c>
      <c r="Q448" s="18"/>
    </row>
    <row r="449" spans="1:17">
      <c r="A449" s="2">
        <v>41222</v>
      </c>
      <c r="B449" s="3" t="s">
        <v>21</v>
      </c>
      <c r="C449" s="3">
        <v>18</v>
      </c>
      <c r="D449" s="5" t="s">
        <v>19</v>
      </c>
      <c r="E449">
        <v>265</v>
      </c>
      <c r="F449">
        <v>0.84</v>
      </c>
      <c r="Q449" s="18"/>
    </row>
    <row r="450" spans="1:17">
      <c r="A450" s="2">
        <v>41222</v>
      </c>
      <c r="B450" s="3" t="s">
        <v>21</v>
      </c>
      <c r="C450" s="3">
        <v>18</v>
      </c>
      <c r="D450" s="5" t="s">
        <v>19</v>
      </c>
      <c r="E450">
        <v>167</v>
      </c>
      <c r="F450">
        <v>0.71</v>
      </c>
      <c r="Q450" s="18"/>
    </row>
    <row r="451" spans="1:17">
      <c r="A451" s="2">
        <v>41222</v>
      </c>
      <c r="B451" s="3" t="s">
        <v>21</v>
      </c>
      <c r="C451" s="3">
        <v>18</v>
      </c>
      <c r="D451" s="5" t="s">
        <v>19</v>
      </c>
      <c r="E451">
        <v>107</v>
      </c>
      <c r="F451">
        <v>0.83</v>
      </c>
      <c r="Q451" s="18"/>
    </row>
    <row r="452" spans="1:17">
      <c r="A452" s="2">
        <v>41222</v>
      </c>
      <c r="B452" s="3" t="s">
        <v>21</v>
      </c>
      <c r="C452" s="3">
        <v>18</v>
      </c>
      <c r="D452" s="5" t="s">
        <v>19</v>
      </c>
      <c r="E452">
        <v>254</v>
      </c>
      <c r="F452">
        <v>0.77</v>
      </c>
      <c r="Q452" s="18"/>
    </row>
    <row r="453" spans="1:17">
      <c r="A453" s="2">
        <v>41222</v>
      </c>
      <c r="B453" s="3" t="s">
        <v>21</v>
      </c>
      <c r="C453" s="3">
        <v>18</v>
      </c>
      <c r="D453" s="5" t="s">
        <v>15</v>
      </c>
      <c r="F453">
        <v>1.87</v>
      </c>
      <c r="J453">
        <f>86+147</f>
        <v>233</v>
      </c>
      <c r="K453">
        <v>2</v>
      </c>
      <c r="L453">
        <v>147</v>
      </c>
      <c r="Q453" s="18"/>
    </row>
    <row r="454" spans="1:17">
      <c r="A454" s="2">
        <v>41222</v>
      </c>
      <c r="B454" s="3" t="s">
        <v>21</v>
      </c>
      <c r="C454" s="3">
        <v>18</v>
      </c>
      <c r="D454" s="5" t="s">
        <v>15</v>
      </c>
      <c r="F454">
        <v>1.97</v>
      </c>
      <c r="J454">
        <f>261+264</f>
        <v>525</v>
      </c>
      <c r="K454">
        <v>2</v>
      </c>
      <c r="L454">
        <v>264</v>
      </c>
      <c r="Q454" s="18"/>
    </row>
    <row r="455" spans="1:17">
      <c r="A455" s="2">
        <v>41222</v>
      </c>
      <c r="B455" s="3" t="s">
        <v>21</v>
      </c>
      <c r="C455" s="3">
        <v>18</v>
      </c>
      <c r="D455" s="5" t="s">
        <v>15</v>
      </c>
      <c r="F455">
        <v>2.68</v>
      </c>
      <c r="J455">
        <f>271+279</f>
        <v>550</v>
      </c>
      <c r="K455">
        <v>2</v>
      </c>
      <c r="L455">
        <v>279</v>
      </c>
      <c r="Q455" s="18"/>
    </row>
    <row r="456" spans="1:17">
      <c r="A456" s="2">
        <v>41222</v>
      </c>
      <c r="B456" s="3" t="s">
        <v>21</v>
      </c>
      <c r="C456" s="3">
        <v>18</v>
      </c>
      <c r="D456" s="5" t="s">
        <v>15</v>
      </c>
      <c r="F456">
        <v>1.84</v>
      </c>
      <c r="J456">
        <f>127+181</f>
        <v>308</v>
      </c>
      <c r="K456">
        <v>2</v>
      </c>
      <c r="L456">
        <v>181</v>
      </c>
      <c r="Q456" s="18"/>
    </row>
    <row r="457" spans="1:17">
      <c r="A457" s="2">
        <v>41222</v>
      </c>
      <c r="B457" s="3" t="s">
        <v>21</v>
      </c>
      <c r="C457" s="3">
        <v>18</v>
      </c>
      <c r="D457" s="5" t="s">
        <v>15</v>
      </c>
      <c r="F457">
        <v>3.8</v>
      </c>
      <c r="J457">
        <f>234+214+210+253</f>
        <v>911</v>
      </c>
      <c r="K457">
        <v>4</v>
      </c>
      <c r="L457">
        <v>253</v>
      </c>
      <c r="Q457" s="18"/>
    </row>
    <row r="458" spans="1:17">
      <c r="A458" s="2">
        <v>41222</v>
      </c>
      <c r="B458" s="3" t="s">
        <v>21</v>
      </c>
      <c r="C458" s="3">
        <v>18</v>
      </c>
      <c r="D458" s="5" t="s">
        <v>15</v>
      </c>
      <c r="F458">
        <v>4.9000000000000004</v>
      </c>
      <c r="J458">
        <f>42+73+82+181+157+146</f>
        <v>681</v>
      </c>
      <c r="K458">
        <v>6</v>
      </c>
      <c r="L458">
        <v>157</v>
      </c>
      <c r="Q458" s="18"/>
    </row>
    <row r="459" spans="1:17">
      <c r="A459" s="2">
        <v>41222</v>
      </c>
      <c r="B459" s="3" t="s">
        <v>26</v>
      </c>
      <c r="C459" s="3">
        <v>37</v>
      </c>
      <c r="D459" s="5" t="s">
        <v>15</v>
      </c>
      <c r="F459">
        <v>2.39</v>
      </c>
      <c r="J459">
        <f>60+102+80+187+203</f>
        <v>632</v>
      </c>
      <c r="K459">
        <v>5</v>
      </c>
      <c r="L459">
        <v>203</v>
      </c>
      <c r="Q459" s="18"/>
    </row>
    <row r="460" spans="1:17">
      <c r="A460" s="2">
        <v>41222</v>
      </c>
      <c r="B460" s="3" t="s">
        <v>26</v>
      </c>
      <c r="C460" s="3">
        <v>37</v>
      </c>
      <c r="D460" s="5" t="s">
        <v>15</v>
      </c>
      <c r="F460">
        <v>6.06</v>
      </c>
      <c r="J460">
        <f>98+98+165+187+210+216+217+250</f>
        <v>1441</v>
      </c>
      <c r="K460">
        <v>8</v>
      </c>
      <c r="L460">
        <v>250</v>
      </c>
      <c r="Q460" s="18"/>
    </row>
    <row r="461" spans="1:17">
      <c r="A461" s="2">
        <v>41222</v>
      </c>
      <c r="B461" s="3" t="s">
        <v>26</v>
      </c>
      <c r="C461" s="3">
        <v>37</v>
      </c>
      <c r="D461" s="5" t="s">
        <v>15</v>
      </c>
      <c r="F461">
        <v>6.14</v>
      </c>
      <c r="J461">
        <f>63+63+160+210+255+265+243+237</f>
        <v>1496</v>
      </c>
      <c r="K461">
        <v>8</v>
      </c>
      <c r="L461">
        <v>265</v>
      </c>
      <c r="Q461" s="18"/>
    </row>
    <row r="462" spans="1:17">
      <c r="A462" s="2">
        <v>41222</v>
      </c>
      <c r="B462" s="3" t="s">
        <v>26</v>
      </c>
      <c r="C462" s="3">
        <v>37</v>
      </c>
      <c r="D462" s="5" t="s">
        <v>15</v>
      </c>
      <c r="F462">
        <v>2.64</v>
      </c>
      <c r="J462">
        <f>89+104+116+145+159</f>
        <v>613</v>
      </c>
      <c r="K462">
        <v>5</v>
      </c>
      <c r="L462">
        <v>159</v>
      </c>
      <c r="Q462" s="18"/>
    </row>
    <row r="463" spans="1:17">
      <c r="A463" s="2">
        <v>41222</v>
      </c>
      <c r="B463" s="3" t="s">
        <v>26</v>
      </c>
      <c r="C463" s="3">
        <v>20</v>
      </c>
      <c r="D463" s="5" t="s">
        <v>27</v>
      </c>
      <c r="E463">
        <v>219</v>
      </c>
      <c r="F463">
        <v>0.91</v>
      </c>
      <c r="G463">
        <v>12</v>
      </c>
      <c r="Q463" s="18"/>
    </row>
    <row r="464" spans="1:17">
      <c r="A464" s="2">
        <v>41222</v>
      </c>
      <c r="B464" s="3" t="s">
        <v>26</v>
      </c>
      <c r="C464" s="3">
        <v>20</v>
      </c>
      <c r="D464" s="5" t="s">
        <v>27</v>
      </c>
      <c r="E464">
        <v>202</v>
      </c>
      <c r="F464">
        <v>0.89</v>
      </c>
      <c r="G464">
        <v>9</v>
      </c>
      <c r="Q464" s="18"/>
    </row>
    <row r="465" spans="1:17">
      <c r="A465" s="2">
        <v>41222</v>
      </c>
      <c r="B465" s="3" t="s">
        <v>26</v>
      </c>
      <c r="C465" s="3">
        <v>20</v>
      </c>
      <c r="D465" s="5" t="s">
        <v>18</v>
      </c>
      <c r="E465">
        <v>296</v>
      </c>
      <c r="F465">
        <v>2.25</v>
      </c>
      <c r="H465">
        <v>28</v>
      </c>
      <c r="I465">
        <v>2.5</v>
      </c>
      <c r="Q465" s="18"/>
    </row>
    <row r="466" spans="1:17">
      <c r="A466" s="2">
        <v>41222</v>
      </c>
      <c r="B466" s="3" t="s">
        <v>26</v>
      </c>
      <c r="C466" s="3">
        <v>20</v>
      </c>
      <c r="D466" s="5" t="s">
        <v>18</v>
      </c>
      <c r="E466">
        <v>320</v>
      </c>
      <c r="F466">
        <v>2.15</v>
      </c>
      <c r="H466">
        <v>27</v>
      </c>
      <c r="I466">
        <v>2.5</v>
      </c>
      <c r="Q466" s="18"/>
    </row>
    <row r="467" spans="1:17">
      <c r="A467" s="2">
        <v>41222</v>
      </c>
      <c r="B467" s="3" t="s">
        <v>26</v>
      </c>
      <c r="C467" s="3">
        <v>20</v>
      </c>
      <c r="D467" s="5" t="s">
        <v>27</v>
      </c>
      <c r="E467">
        <v>261</v>
      </c>
      <c r="F467">
        <v>0.89</v>
      </c>
      <c r="G467">
        <v>4</v>
      </c>
      <c r="Q467" s="18"/>
    </row>
    <row r="468" spans="1:17">
      <c r="A468" s="2">
        <v>41222</v>
      </c>
      <c r="B468" s="3" t="s">
        <v>26</v>
      </c>
      <c r="C468" s="3">
        <v>20</v>
      </c>
      <c r="D468" s="5" t="s">
        <v>27</v>
      </c>
      <c r="E468">
        <v>245</v>
      </c>
      <c r="F468">
        <v>0.89</v>
      </c>
      <c r="G468">
        <v>12</v>
      </c>
      <c r="Q468" s="18"/>
    </row>
    <row r="469" spans="1:17">
      <c r="A469" s="2">
        <v>41222</v>
      </c>
      <c r="B469" s="3" t="s">
        <v>26</v>
      </c>
      <c r="C469" s="3">
        <v>20</v>
      </c>
      <c r="D469" s="5" t="s">
        <v>27</v>
      </c>
      <c r="E469">
        <v>249</v>
      </c>
      <c r="F469">
        <v>1.66</v>
      </c>
      <c r="G469">
        <v>10</v>
      </c>
      <c r="Q469" s="18"/>
    </row>
    <row r="470" spans="1:17">
      <c r="A470" s="2">
        <v>41222</v>
      </c>
      <c r="B470" s="3" t="s">
        <v>26</v>
      </c>
      <c r="C470" s="3">
        <v>20</v>
      </c>
      <c r="D470" s="5" t="s">
        <v>27</v>
      </c>
      <c r="E470">
        <v>260</v>
      </c>
      <c r="F470">
        <v>1.44</v>
      </c>
      <c r="G470">
        <v>14</v>
      </c>
      <c r="Q470" s="18"/>
    </row>
    <row r="471" spans="1:17">
      <c r="A471" s="2">
        <v>41222</v>
      </c>
      <c r="B471" s="3" t="s">
        <v>26</v>
      </c>
      <c r="C471" s="3">
        <v>20</v>
      </c>
      <c r="D471" s="5" t="s">
        <v>27</v>
      </c>
      <c r="E471">
        <v>247</v>
      </c>
      <c r="F471">
        <v>2.38</v>
      </c>
      <c r="G471">
        <v>16</v>
      </c>
      <c r="Q471" s="18"/>
    </row>
    <row r="472" spans="1:17">
      <c r="A472" s="2">
        <v>41222</v>
      </c>
      <c r="B472" s="3" t="s">
        <v>26</v>
      </c>
      <c r="C472" s="3">
        <v>20</v>
      </c>
      <c r="D472" s="5" t="s">
        <v>15</v>
      </c>
      <c r="F472">
        <v>1.05</v>
      </c>
      <c r="J472">
        <f>57+59+66</f>
        <v>182</v>
      </c>
      <c r="K472">
        <v>3</v>
      </c>
      <c r="L472">
        <v>66</v>
      </c>
      <c r="Q472" s="18"/>
    </row>
    <row r="473" spans="1:17">
      <c r="A473" s="2">
        <v>41222</v>
      </c>
      <c r="B473" s="3" t="s">
        <v>26</v>
      </c>
      <c r="C473" s="3">
        <v>20</v>
      </c>
      <c r="D473" s="5" t="s">
        <v>15</v>
      </c>
      <c r="F473">
        <v>2.98</v>
      </c>
      <c r="J473">
        <f>273+345+341</f>
        <v>959</v>
      </c>
      <c r="K473">
        <v>3</v>
      </c>
      <c r="L473">
        <v>341</v>
      </c>
      <c r="Q473" s="18"/>
    </row>
    <row r="474" spans="1:17">
      <c r="A474" s="2">
        <v>41222</v>
      </c>
      <c r="B474" s="3" t="s">
        <v>26</v>
      </c>
      <c r="C474" s="3">
        <v>20</v>
      </c>
      <c r="D474" s="5" t="s">
        <v>27</v>
      </c>
      <c r="E474">
        <v>226</v>
      </c>
      <c r="F474">
        <v>2.14</v>
      </c>
      <c r="G474">
        <v>12</v>
      </c>
      <c r="Q474" s="18"/>
    </row>
    <row r="475" spans="1:17">
      <c r="A475" s="2">
        <v>41222</v>
      </c>
      <c r="B475" s="3" t="s">
        <v>26</v>
      </c>
      <c r="C475" s="3">
        <v>20</v>
      </c>
      <c r="D475" s="5" t="s">
        <v>27</v>
      </c>
      <c r="E475">
        <v>251</v>
      </c>
      <c r="F475">
        <v>1.24</v>
      </c>
      <c r="G475">
        <v>1</v>
      </c>
      <c r="Q475" s="18"/>
    </row>
    <row r="476" spans="1:17">
      <c r="A476" s="2">
        <v>41222</v>
      </c>
      <c r="B476" s="3" t="s">
        <v>26</v>
      </c>
      <c r="C476" s="3">
        <v>20</v>
      </c>
      <c r="D476" s="5" t="s">
        <v>18</v>
      </c>
      <c r="F476">
        <v>2.0299999999999998</v>
      </c>
      <c r="J476">
        <f>306+321</f>
        <v>627</v>
      </c>
      <c r="K476">
        <v>2</v>
      </c>
      <c r="L476">
        <v>321</v>
      </c>
      <c r="Q476" s="18"/>
    </row>
    <row r="477" spans="1:17">
      <c r="A477" s="2">
        <v>41222</v>
      </c>
      <c r="B477" s="3" t="s">
        <v>26</v>
      </c>
      <c r="C477" s="3">
        <v>20</v>
      </c>
      <c r="D477" s="5" t="s">
        <v>27</v>
      </c>
      <c r="E477">
        <v>174</v>
      </c>
      <c r="F477">
        <v>0.9</v>
      </c>
      <c r="Q477" s="18"/>
    </row>
    <row r="478" spans="1:17">
      <c r="A478" s="2">
        <v>41222</v>
      </c>
      <c r="B478" s="3" t="s">
        <v>26</v>
      </c>
      <c r="C478" s="3">
        <v>20</v>
      </c>
      <c r="D478" s="5" t="s">
        <v>27</v>
      </c>
      <c r="E478">
        <v>254</v>
      </c>
      <c r="F478">
        <v>1.21</v>
      </c>
      <c r="G478">
        <v>19</v>
      </c>
      <c r="Q478" s="18"/>
    </row>
    <row r="479" spans="1:17">
      <c r="A479" s="2">
        <v>41222</v>
      </c>
      <c r="B479" s="3" t="s">
        <v>26</v>
      </c>
      <c r="C479" s="3">
        <v>20</v>
      </c>
      <c r="D479" s="5" t="s">
        <v>27</v>
      </c>
      <c r="E479">
        <v>304</v>
      </c>
      <c r="F479">
        <v>1.97</v>
      </c>
      <c r="G479">
        <v>10</v>
      </c>
      <c r="Q479" s="18"/>
    </row>
    <row r="480" spans="1:17">
      <c r="A480" s="2">
        <v>41222</v>
      </c>
      <c r="B480" s="3" t="s">
        <v>28</v>
      </c>
      <c r="C480" s="3">
        <v>19</v>
      </c>
      <c r="D480" s="5" t="s">
        <v>19</v>
      </c>
      <c r="E480">
        <v>243</v>
      </c>
      <c r="F480">
        <v>0.74</v>
      </c>
      <c r="Q480" s="18"/>
    </row>
    <row r="481" spans="1:17">
      <c r="A481" s="2">
        <v>41222</v>
      </c>
      <c r="B481" s="3" t="s">
        <v>28</v>
      </c>
      <c r="C481" s="3">
        <v>19</v>
      </c>
      <c r="D481" s="5" t="s">
        <v>19</v>
      </c>
      <c r="E481">
        <v>262</v>
      </c>
      <c r="F481">
        <v>0.82</v>
      </c>
      <c r="Q481" s="18"/>
    </row>
    <row r="482" spans="1:17">
      <c r="A482" s="2">
        <v>41222</v>
      </c>
      <c r="B482" s="3" t="s">
        <v>28</v>
      </c>
      <c r="C482" s="3">
        <v>19</v>
      </c>
      <c r="D482" s="5" t="s">
        <v>19</v>
      </c>
      <c r="E482">
        <v>236</v>
      </c>
      <c r="F482">
        <v>0.7</v>
      </c>
      <c r="Q482" s="18"/>
    </row>
    <row r="483" spans="1:17">
      <c r="A483" s="2">
        <v>41222</v>
      </c>
      <c r="B483" s="3" t="s">
        <v>28</v>
      </c>
      <c r="C483" s="3">
        <v>19</v>
      </c>
      <c r="D483" s="5" t="s">
        <v>19</v>
      </c>
      <c r="E483">
        <v>239</v>
      </c>
      <c r="F483">
        <v>0.71</v>
      </c>
      <c r="Q483" s="18"/>
    </row>
    <row r="484" spans="1:17">
      <c r="A484" s="2">
        <v>41222</v>
      </c>
      <c r="B484" s="3" t="s">
        <v>28</v>
      </c>
      <c r="C484" s="3">
        <v>19</v>
      </c>
      <c r="D484" s="5" t="s">
        <v>19</v>
      </c>
      <c r="E484">
        <v>242</v>
      </c>
      <c r="F484">
        <v>0.87</v>
      </c>
      <c r="Q484" s="18"/>
    </row>
    <row r="485" spans="1:17">
      <c r="A485" s="2">
        <v>41222</v>
      </c>
      <c r="B485" s="3" t="s">
        <v>28</v>
      </c>
      <c r="C485" s="3">
        <v>19</v>
      </c>
      <c r="D485" s="5" t="s">
        <v>19</v>
      </c>
      <c r="E485">
        <v>262</v>
      </c>
      <c r="F485">
        <v>0.68</v>
      </c>
      <c r="Q485" s="18"/>
    </row>
    <row r="486" spans="1:17">
      <c r="A486" s="2">
        <v>41222</v>
      </c>
      <c r="B486" s="3" t="s">
        <v>28</v>
      </c>
      <c r="C486" s="3">
        <v>19</v>
      </c>
      <c r="D486" s="5" t="s">
        <v>19</v>
      </c>
      <c r="E486">
        <v>155</v>
      </c>
      <c r="F486">
        <v>0.41</v>
      </c>
      <c r="Q486" s="18"/>
    </row>
    <row r="487" spans="1:17">
      <c r="A487" s="2">
        <v>41222</v>
      </c>
      <c r="B487" s="3" t="s">
        <v>28</v>
      </c>
      <c r="C487" s="3">
        <v>19</v>
      </c>
      <c r="D487" s="5" t="s">
        <v>18</v>
      </c>
      <c r="E487">
        <v>269</v>
      </c>
      <c r="F487">
        <v>2.35</v>
      </c>
      <c r="H487">
        <v>22</v>
      </c>
      <c r="I487">
        <v>25</v>
      </c>
      <c r="Q487" s="18"/>
    </row>
    <row r="488" spans="1:17">
      <c r="A488" s="2">
        <v>41222</v>
      </c>
      <c r="B488" s="3" t="s">
        <v>28</v>
      </c>
      <c r="C488" s="3">
        <v>19</v>
      </c>
      <c r="D488" s="5" t="s">
        <v>15</v>
      </c>
      <c r="F488">
        <v>7.35</v>
      </c>
      <c r="J488">
        <f>272+298+312+335+342+357+363+361</f>
        <v>2640</v>
      </c>
      <c r="K488">
        <v>8</v>
      </c>
      <c r="L488">
        <v>363</v>
      </c>
      <c r="Q488" s="18"/>
    </row>
    <row r="489" spans="1:17">
      <c r="A489" s="2">
        <v>41222</v>
      </c>
      <c r="B489" s="3" t="s">
        <v>28</v>
      </c>
      <c r="C489" s="3">
        <v>19</v>
      </c>
      <c r="D489" s="5" t="s">
        <v>19</v>
      </c>
      <c r="E489">
        <v>195</v>
      </c>
      <c r="F489">
        <v>0.83</v>
      </c>
      <c r="Q489" s="18"/>
    </row>
    <row r="490" spans="1:17">
      <c r="A490" s="2">
        <v>41222</v>
      </c>
      <c r="B490" s="3" t="s">
        <v>28</v>
      </c>
      <c r="C490" s="3">
        <v>19</v>
      </c>
      <c r="D490" s="5" t="s">
        <v>19</v>
      </c>
      <c r="E490">
        <v>203</v>
      </c>
      <c r="F490">
        <v>0.8</v>
      </c>
      <c r="Q490" s="18"/>
    </row>
    <row r="491" spans="1:17">
      <c r="A491" s="2">
        <v>41222</v>
      </c>
      <c r="B491" s="3" t="s">
        <v>28</v>
      </c>
      <c r="C491" s="3">
        <v>19</v>
      </c>
      <c r="D491" s="5" t="s">
        <v>19</v>
      </c>
      <c r="E491">
        <v>224</v>
      </c>
      <c r="F491">
        <v>0.74</v>
      </c>
      <c r="Q491" s="18"/>
    </row>
    <row r="492" spans="1:17">
      <c r="A492" s="2">
        <v>41222</v>
      </c>
      <c r="B492" s="3" t="s">
        <v>28</v>
      </c>
      <c r="C492" s="3">
        <v>19</v>
      </c>
      <c r="D492" s="5" t="s">
        <v>19</v>
      </c>
      <c r="E492">
        <v>265</v>
      </c>
      <c r="F492">
        <v>0.5</v>
      </c>
      <c r="Q492" s="18"/>
    </row>
    <row r="493" spans="1:17">
      <c r="A493" s="2">
        <v>41222</v>
      </c>
      <c r="B493" s="3" t="s">
        <v>28</v>
      </c>
      <c r="C493" s="3">
        <v>19</v>
      </c>
      <c r="D493" s="5" t="s">
        <v>19</v>
      </c>
      <c r="E493">
        <v>276</v>
      </c>
      <c r="F493">
        <v>0.76</v>
      </c>
      <c r="Q493" s="18"/>
    </row>
    <row r="494" spans="1:17">
      <c r="A494" s="2">
        <v>41222</v>
      </c>
      <c r="B494" s="3" t="s">
        <v>28</v>
      </c>
      <c r="C494" s="3">
        <v>19</v>
      </c>
      <c r="D494" s="5" t="s">
        <v>19</v>
      </c>
      <c r="E494">
        <v>232</v>
      </c>
      <c r="F494">
        <v>0.6</v>
      </c>
      <c r="Q494" s="18"/>
    </row>
    <row r="495" spans="1:17">
      <c r="A495" s="2">
        <v>41222</v>
      </c>
      <c r="B495" s="3" t="s">
        <v>28</v>
      </c>
      <c r="C495" s="3">
        <v>19</v>
      </c>
      <c r="D495" s="5" t="s">
        <v>19</v>
      </c>
      <c r="E495">
        <v>192</v>
      </c>
      <c r="F495">
        <v>0.57999999999999996</v>
      </c>
      <c r="Q495" s="18"/>
    </row>
    <row r="496" spans="1:17">
      <c r="A496" s="2">
        <v>41222</v>
      </c>
      <c r="B496" s="3" t="s">
        <v>28</v>
      </c>
      <c r="C496" s="3">
        <v>19</v>
      </c>
      <c r="D496" s="5" t="s">
        <v>19</v>
      </c>
      <c r="E496">
        <v>271</v>
      </c>
      <c r="F496">
        <v>0.65</v>
      </c>
      <c r="Q496" s="18"/>
    </row>
    <row r="497" spans="1:17">
      <c r="A497" s="2">
        <v>41222</v>
      </c>
      <c r="B497" s="3" t="s">
        <v>28</v>
      </c>
      <c r="C497" s="3">
        <v>19</v>
      </c>
      <c r="D497" s="5" t="s">
        <v>19</v>
      </c>
      <c r="E497">
        <v>250</v>
      </c>
      <c r="F497">
        <v>0.57999999999999996</v>
      </c>
      <c r="Q497" s="18"/>
    </row>
    <row r="498" spans="1:17">
      <c r="A498" s="2">
        <v>41222</v>
      </c>
      <c r="B498" s="3" t="s">
        <v>28</v>
      </c>
      <c r="C498" s="3">
        <v>19</v>
      </c>
      <c r="D498" s="5" t="s">
        <v>18</v>
      </c>
      <c r="F498">
        <v>1.56</v>
      </c>
      <c r="J498">
        <f>205+219+240</f>
        <v>664</v>
      </c>
      <c r="K498">
        <v>3</v>
      </c>
      <c r="L498">
        <v>240</v>
      </c>
      <c r="Q498" s="18"/>
    </row>
    <row r="499" spans="1:17">
      <c r="A499" s="2">
        <v>41222</v>
      </c>
      <c r="B499" s="3" t="s">
        <v>28</v>
      </c>
      <c r="C499" s="3">
        <v>19</v>
      </c>
      <c r="D499" s="5" t="s">
        <v>15</v>
      </c>
      <c r="F499">
        <v>7.2</v>
      </c>
      <c r="J499">
        <f>316+356+369+367+385+391+396</f>
        <v>2580</v>
      </c>
      <c r="K499">
        <v>7</v>
      </c>
      <c r="L499">
        <v>396</v>
      </c>
      <c r="Q499" s="18"/>
    </row>
    <row r="500" spans="1:17">
      <c r="A500" s="2">
        <v>41222</v>
      </c>
      <c r="B500" s="3" t="s">
        <v>28</v>
      </c>
      <c r="C500" s="3">
        <v>19</v>
      </c>
      <c r="D500" s="5" t="s">
        <v>15</v>
      </c>
      <c r="F500">
        <v>6.92</v>
      </c>
      <c r="J500">
        <f>291+307+327+364+374+389+393</f>
        <v>2445</v>
      </c>
      <c r="K500">
        <v>7</v>
      </c>
      <c r="L500">
        <v>393</v>
      </c>
      <c r="Q500" s="18"/>
    </row>
    <row r="501" spans="1:17">
      <c r="A501" s="2">
        <v>41222</v>
      </c>
      <c r="B501" s="3" t="s">
        <v>28</v>
      </c>
      <c r="C501" s="3">
        <v>19</v>
      </c>
      <c r="D501" s="5" t="s">
        <v>18</v>
      </c>
      <c r="E501">
        <v>244</v>
      </c>
      <c r="F501">
        <v>1.52</v>
      </c>
      <c r="H501">
        <v>17</v>
      </c>
      <c r="I501">
        <v>2</v>
      </c>
      <c r="Q501" s="18"/>
    </row>
    <row r="502" spans="1:17">
      <c r="A502" s="2">
        <v>41222</v>
      </c>
      <c r="B502" s="3" t="s">
        <v>28</v>
      </c>
      <c r="C502" s="3">
        <v>19</v>
      </c>
      <c r="D502" s="5" t="s">
        <v>19</v>
      </c>
      <c r="E502">
        <v>246</v>
      </c>
      <c r="F502">
        <v>0.72</v>
      </c>
      <c r="Q502" s="18"/>
    </row>
    <row r="503" spans="1:17">
      <c r="A503" s="2">
        <v>41222</v>
      </c>
      <c r="B503" s="3" t="s">
        <v>28</v>
      </c>
      <c r="C503" s="3">
        <v>19</v>
      </c>
      <c r="D503" s="5" t="s">
        <v>18</v>
      </c>
      <c r="F503">
        <v>1.82</v>
      </c>
      <c r="J503">
        <f>54+103+120</f>
        <v>277</v>
      </c>
      <c r="K503">
        <v>3</v>
      </c>
      <c r="L503">
        <v>120</v>
      </c>
      <c r="Q503" s="18"/>
    </row>
    <row r="504" spans="1:17">
      <c r="A504" s="2">
        <v>41222</v>
      </c>
      <c r="B504" s="3" t="s">
        <v>28</v>
      </c>
      <c r="C504" s="3">
        <v>19</v>
      </c>
      <c r="D504" s="5" t="s">
        <v>19</v>
      </c>
      <c r="E504">
        <v>240</v>
      </c>
      <c r="F504">
        <v>0.87</v>
      </c>
      <c r="Q504" s="18"/>
    </row>
    <row r="505" spans="1:17">
      <c r="A505" s="2">
        <v>41222</v>
      </c>
      <c r="B505" s="3" t="s">
        <v>28</v>
      </c>
      <c r="C505" s="3">
        <v>19</v>
      </c>
      <c r="D505" s="5" t="s">
        <v>19</v>
      </c>
      <c r="E505">
        <v>267</v>
      </c>
      <c r="F505">
        <v>0.91</v>
      </c>
      <c r="Q505" s="18"/>
    </row>
    <row r="506" spans="1:17">
      <c r="A506" s="2">
        <v>41222</v>
      </c>
      <c r="B506" s="3" t="s">
        <v>28</v>
      </c>
      <c r="C506" s="3">
        <v>19</v>
      </c>
      <c r="D506" s="5" t="s">
        <v>18</v>
      </c>
      <c r="E506">
        <v>311</v>
      </c>
      <c r="F506">
        <v>2.78</v>
      </c>
      <c r="H506">
        <v>33</v>
      </c>
      <c r="I506">
        <v>2.2999999999999998</v>
      </c>
      <c r="Q506" s="18"/>
    </row>
    <row r="507" spans="1:17">
      <c r="A507" s="2">
        <v>41222</v>
      </c>
      <c r="B507" s="3" t="s">
        <v>28</v>
      </c>
      <c r="C507" s="3">
        <v>19</v>
      </c>
      <c r="D507" s="5" t="s">
        <v>19</v>
      </c>
      <c r="E507">
        <v>204</v>
      </c>
      <c r="F507">
        <v>0.65</v>
      </c>
      <c r="Q507" s="18"/>
    </row>
    <row r="508" spans="1:17">
      <c r="A508" s="2">
        <v>41222</v>
      </c>
      <c r="B508" s="3" t="s">
        <v>28</v>
      </c>
      <c r="C508" s="3">
        <v>19</v>
      </c>
      <c r="D508" s="5" t="s">
        <v>18</v>
      </c>
      <c r="F508">
        <v>2.5099999999999998</v>
      </c>
      <c r="J508">
        <f>182+206+239+234</f>
        <v>861</v>
      </c>
      <c r="K508">
        <v>4</v>
      </c>
      <c r="L508">
        <v>239</v>
      </c>
      <c r="Q508" s="18"/>
    </row>
    <row r="509" spans="1:17">
      <c r="A509" s="2">
        <v>41222</v>
      </c>
      <c r="B509" s="3" t="s">
        <v>28</v>
      </c>
      <c r="C509" s="3">
        <v>19</v>
      </c>
      <c r="D509" s="5" t="s">
        <v>18</v>
      </c>
      <c r="F509">
        <v>0.41</v>
      </c>
      <c r="J509">
        <f>41+56</f>
        <v>97</v>
      </c>
      <c r="K509">
        <v>2</v>
      </c>
      <c r="L509">
        <v>56</v>
      </c>
      <c r="Q509" s="18"/>
    </row>
    <row r="510" spans="1:17">
      <c r="A510" s="2">
        <v>41222</v>
      </c>
      <c r="B510" s="3" t="s">
        <v>28</v>
      </c>
      <c r="C510" s="3">
        <v>37</v>
      </c>
      <c r="D510" s="5" t="s">
        <v>18</v>
      </c>
      <c r="F510">
        <v>0.46</v>
      </c>
      <c r="J510">
        <f>28+34</f>
        <v>62</v>
      </c>
      <c r="K510">
        <v>2</v>
      </c>
      <c r="L510">
        <v>34</v>
      </c>
      <c r="Q510" s="18"/>
    </row>
    <row r="511" spans="1:17">
      <c r="A511" s="2">
        <v>41222</v>
      </c>
      <c r="B511" s="3" t="s">
        <v>28</v>
      </c>
      <c r="C511" s="3">
        <v>37</v>
      </c>
      <c r="D511" s="5" t="s">
        <v>18</v>
      </c>
      <c r="F511">
        <v>0.87</v>
      </c>
      <c r="J511">
        <f>71+71+109</f>
        <v>251</v>
      </c>
      <c r="K511">
        <v>3</v>
      </c>
      <c r="L511">
        <v>109</v>
      </c>
      <c r="Q511" s="18"/>
    </row>
    <row r="512" spans="1:17">
      <c r="A512" s="2">
        <v>41222</v>
      </c>
      <c r="B512" s="3" t="s">
        <v>28</v>
      </c>
      <c r="C512" s="3">
        <v>37</v>
      </c>
      <c r="D512" s="5" t="s">
        <v>15</v>
      </c>
      <c r="F512">
        <v>5.3</v>
      </c>
      <c r="J512">
        <f>150+213+215+218+230+229</f>
        <v>1255</v>
      </c>
      <c r="K512">
        <v>6</v>
      </c>
      <c r="L512">
        <v>230</v>
      </c>
      <c r="Q512" s="18"/>
    </row>
    <row r="513" spans="1:17">
      <c r="A513" s="2">
        <v>41222</v>
      </c>
      <c r="B513" s="3" t="s">
        <v>28</v>
      </c>
      <c r="C513" s="3">
        <v>37</v>
      </c>
      <c r="D513" s="5" t="s">
        <v>18</v>
      </c>
      <c r="F513">
        <v>2.19</v>
      </c>
      <c r="J513">
        <f>321+335</f>
        <v>656</v>
      </c>
      <c r="K513">
        <v>2</v>
      </c>
      <c r="L513">
        <v>335</v>
      </c>
      <c r="Q513" s="18"/>
    </row>
    <row r="514" spans="1:17">
      <c r="A514" s="2">
        <v>41222</v>
      </c>
      <c r="B514" s="3" t="s">
        <v>28</v>
      </c>
      <c r="C514" s="3">
        <v>37</v>
      </c>
      <c r="D514" s="5" t="s">
        <v>15</v>
      </c>
      <c r="F514">
        <v>1.67</v>
      </c>
      <c r="J514">
        <f>181+228</f>
        <v>409</v>
      </c>
      <c r="K514">
        <v>2</v>
      </c>
      <c r="L514">
        <v>228</v>
      </c>
      <c r="Q514" s="18"/>
    </row>
    <row r="515" spans="1:17">
      <c r="A515" s="2">
        <v>41222</v>
      </c>
      <c r="B515" s="3" t="s">
        <v>28</v>
      </c>
      <c r="C515" s="3">
        <v>37</v>
      </c>
      <c r="D515" s="5" t="s">
        <v>19</v>
      </c>
      <c r="E515">
        <v>156</v>
      </c>
      <c r="F515">
        <v>0.79</v>
      </c>
      <c r="Q515" s="18"/>
    </row>
    <row r="516" spans="1:17">
      <c r="A516" s="2">
        <v>41222</v>
      </c>
      <c r="B516" s="3" t="s">
        <v>28</v>
      </c>
      <c r="C516" s="3">
        <v>37</v>
      </c>
      <c r="D516" s="5" t="s">
        <v>19</v>
      </c>
      <c r="E516">
        <v>123</v>
      </c>
      <c r="F516">
        <v>0.79</v>
      </c>
      <c r="Q516" s="18"/>
    </row>
    <row r="517" spans="1:17">
      <c r="A517" s="2">
        <v>41222</v>
      </c>
      <c r="B517" s="3" t="s">
        <v>28</v>
      </c>
      <c r="C517" s="3">
        <v>37</v>
      </c>
      <c r="D517" s="5" t="s">
        <v>19</v>
      </c>
      <c r="E517">
        <v>225</v>
      </c>
      <c r="F517">
        <v>1.27</v>
      </c>
      <c r="Q517" s="18"/>
    </row>
    <row r="518" spans="1:17">
      <c r="A518" s="2">
        <v>41222</v>
      </c>
      <c r="B518" s="3" t="s">
        <v>28</v>
      </c>
      <c r="C518" s="3">
        <v>37</v>
      </c>
      <c r="D518" s="5" t="s">
        <v>15</v>
      </c>
      <c r="F518">
        <v>5.19</v>
      </c>
      <c r="J518">
        <f>308+315+337+350+371+376</f>
        <v>2057</v>
      </c>
      <c r="K518">
        <v>6</v>
      </c>
      <c r="L518">
        <v>376</v>
      </c>
      <c r="Q518" s="18"/>
    </row>
    <row r="519" spans="1:17">
      <c r="A519" s="2">
        <v>41222</v>
      </c>
      <c r="B519" s="3" t="s">
        <v>28</v>
      </c>
      <c r="C519" s="3">
        <v>37</v>
      </c>
      <c r="D519" s="5" t="s">
        <v>15</v>
      </c>
      <c r="F519">
        <v>2.95</v>
      </c>
      <c r="J519">
        <f>72+75+245+305</f>
        <v>697</v>
      </c>
      <c r="K519">
        <v>4</v>
      </c>
      <c r="L519">
        <v>305</v>
      </c>
      <c r="Q519" s="18"/>
    </row>
    <row r="520" spans="1:17">
      <c r="A520" s="2">
        <v>41222</v>
      </c>
      <c r="B520" s="3" t="s">
        <v>28</v>
      </c>
      <c r="C520" s="3">
        <v>37</v>
      </c>
      <c r="D520" s="5" t="s">
        <v>15</v>
      </c>
      <c r="F520">
        <v>5.99</v>
      </c>
      <c r="J520">
        <f>258+337+332+349+364+375+378</f>
        <v>2393</v>
      </c>
      <c r="K520">
        <v>7</v>
      </c>
      <c r="L520">
        <v>378</v>
      </c>
      <c r="Q520" s="18"/>
    </row>
    <row r="521" spans="1:17">
      <c r="A521" s="2">
        <v>41222</v>
      </c>
      <c r="B521" s="3" t="s">
        <v>28</v>
      </c>
      <c r="C521" s="3">
        <v>37</v>
      </c>
      <c r="D521" s="5" t="s">
        <v>19</v>
      </c>
      <c r="E521">
        <v>176</v>
      </c>
      <c r="F521">
        <v>1.01</v>
      </c>
      <c r="Q521" s="18"/>
    </row>
    <row r="522" spans="1:17">
      <c r="A522" s="2">
        <v>41222</v>
      </c>
      <c r="B522" s="3" t="s">
        <v>28</v>
      </c>
      <c r="C522" s="3">
        <v>37</v>
      </c>
      <c r="D522" s="5" t="s">
        <v>19</v>
      </c>
      <c r="E522">
        <v>89</v>
      </c>
      <c r="F522">
        <v>1.03</v>
      </c>
      <c r="Q522" s="18"/>
    </row>
    <row r="523" spans="1:17">
      <c r="A523" s="2">
        <v>41222</v>
      </c>
      <c r="B523" s="3" t="s">
        <v>28</v>
      </c>
      <c r="C523" s="3">
        <v>37</v>
      </c>
      <c r="D523" s="5" t="s">
        <v>18</v>
      </c>
      <c r="E523">
        <v>333</v>
      </c>
      <c r="F523">
        <v>3</v>
      </c>
      <c r="H523">
        <v>32</v>
      </c>
      <c r="I523">
        <v>2.1</v>
      </c>
      <c r="Q523" s="18"/>
    </row>
    <row r="524" spans="1:17">
      <c r="A524" s="2">
        <v>41222</v>
      </c>
      <c r="B524" s="3" t="s">
        <v>28</v>
      </c>
      <c r="C524" s="3">
        <v>37</v>
      </c>
      <c r="D524" s="5" t="s">
        <v>15</v>
      </c>
      <c r="F524">
        <v>4.25</v>
      </c>
      <c r="J524">
        <f>232+247+279+305+341+364</f>
        <v>1768</v>
      </c>
      <c r="K524">
        <v>6</v>
      </c>
      <c r="L524">
        <v>364</v>
      </c>
      <c r="Q524" s="18"/>
    </row>
    <row r="525" spans="1:17">
      <c r="A525" s="2">
        <v>41222</v>
      </c>
      <c r="B525" s="3" t="s">
        <v>28</v>
      </c>
      <c r="C525" s="3">
        <v>37</v>
      </c>
      <c r="D525" s="5" t="s">
        <v>15</v>
      </c>
      <c r="F525">
        <v>1.04</v>
      </c>
      <c r="J525">
        <f>65+122</f>
        <v>187</v>
      </c>
      <c r="K525">
        <v>2</v>
      </c>
      <c r="L525">
        <v>122</v>
      </c>
      <c r="Q525" s="18"/>
    </row>
    <row r="526" spans="1:17">
      <c r="A526" s="2">
        <v>41222</v>
      </c>
      <c r="B526" s="3" t="s">
        <v>28</v>
      </c>
      <c r="C526" s="3">
        <v>37</v>
      </c>
      <c r="D526" s="5" t="s">
        <v>19</v>
      </c>
      <c r="E526">
        <v>226</v>
      </c>
      <c r="F526">
        <v>0.95</v>
      </c>
      <c r="Q526" s="18"/>
    </row>
    <row r="527" spans="1:17">
      <c r="A527" s="2">
        <v>41222</v>
      </c>
      <c r="B527" s="3" t="s">
        <v>28</v>
      </c>
      <c r="C527" s="3">
        <v>37</v>
      </c>
      <c r="D527" s="5" t="s">
        <v>19</v>
      </c>
      <c r="E527">
        <v>237</v>
      </c>
      <c r="F527">
        <v>0.84</v>
      </c>
      <c r="Q527" s="18"/>
    </row>
    <row r="528" spans="1:17">
      <c r="A528" s="2">
        <v>41222</v>
      </c>
      <c r="B528" s="3" t="s">
        <v>28</v>
      </c>
      <c r="C528" s="3">
        <v>37</v>
      </c>
      <c r="D528" s="5" t="s">
        <v>19</v>
      </c>
      <c r="E528">
        <v>83</v>
      </c>
      <c r="F528">
        <v>1.08</v>
      </c>
      <c r="Q528" s="18"/>
    </row>
    <row r="529" spans="1:17">
      <c r="A529" s="2">
        <v>41222</v>
      </c>
      <c r="B529" s="3" t="s">
        <v>28</v>
      </c>
      <c r="C529" s="3">
        <v>37</v>
      </c>
      <c r="D529" s="5" t="s">
        <v>18</v>
      </c>
      <c r="F529">
        <v>1.92</v>
      </c>
      <c r="J529">
        <f>279+313</f>
        <v>592</v>
      </c>
      <c r="K529">
        <v>2</v>
      </c>
      <c r="L529">
        <v>313</v>
      </c>
      <c r="Q529" s="18"/>
    </row>
    <row r="530" spans="1:17">
      <c r="A530" s="2">
        <v>41222</v>
      </c>
      <c r="B530" s="3" t="s">
        <v>28</v>
      </c>
      <c r="C530" s="3">
        <v>37</v>
      </c>
      <c r="D530" s="5" t="s">
        <v>19</v>
      </c>
      <c r="E530">
        <v>179</v>
      </c>
      <c r="F530">
        <v>0.89</v>
      </c>
      <c r="Q530" s="18"/>
    </row>
    <row r="531" spans="1:17">
      <c r="A531" s="2">
        <v>41222</v>
      </c>
      <c r="B531" s="3" t="s">
        <v>28</v>
      </c>
      <c r="C531" s="3">
        <v>37</v>
      </c>
      <c r="D531" s="5" t="s">
        <v>19</v>
      </c>
      <c r="E531">
        <v>270</v>
      </c>
      <c r="F531">
        <v>0.66</v>
      </c>
      <c r="Q531" s="18"/>
    </row>
    <row r="532" spans="1:17">
      <c r="A532" s="2">
        <v>41222</v>
      </c>
      <c r="B532" s="3" t="s">
        <v>28</v>
      </c>
      <c r="C532" s="3">
        <v>37</v>
      </c>
      <c r="D532" s="5" t="s">
        <v>15</v>
      </c>
      <c r="F532">
        <v>2.11</v>
      </c>
      <c r="J532">
        <f>123+206+262</f>
        <v>591</v>
      </c>
      <c r="K532">
        <v>3</v>
      </c>
      <c r="L532">
        <v>262</v>
      </c>
      <c r="Q532" s="18"/>
    </row>
    <row r="533" spans="1:17">
      <c r="A533" s="2">
        <v>41227</v>
      </c>
      <c r="B533" s="3" t="s">
        <v>29</v>
      </c>
      <c r="C533" s="3">
        <v>24</v>
      </c>
      <c r="D533" s="5" t="s">
        <v>15</v>
      </c>
      <c r="F533">
        <v>2.64</v>
      </c>
      <c r="J533">
        <f>199+202</f>
        <v>401</v>
      </c>
      <c r="K533">
        <v>2</v>
      </c>
      <c r="L533">
        <v>202</v>
      </c>
      <c r="Q533" s="18"/>
    </row>
    <row r="534" spans="1:17">
      <c r="A534" s="2">
        <v>41227</v>
      </c>
      <c r="B534" s="3" t="s">
        <v>29</v>
      </c>
      <c r="C534" s="3">
        <v>24</v>
      </c>
      <c r="D534" s="5" t="s">
        <v>27</v>
      </c>
      <c r="E534">
        <v>297</v>
      </c>
      <c r="F534">
        <v>1.03</v>
      </c>
      <c r="Q534" s="18"/>
    </row>
    <row r="535" spans="1:17">
      <c r="A535" s="2">
        <v>41227</v>
      </c>
      <c r="B535" s="3" t="s">
        <v>29</v>
      </c>
      <c r="C535" s="3">
        <v>24</v>
      </c>
      <c r="D535" s="5" t="s">
        <v>27</v>
      </c>
      <c r="E535">
        <v>185</v>
      </c>
      <c r="F535">
        <v>1.2</v>
      </c>
      <c r="Q535" s="18"/>
    </row>
    <row r="536" spans="1:17">
      <c r="A536" s="2">
        <v>41227</v>
      </c>
      <c r="B536" s="3" t="s">
        <v>29</v>
      </c>
      <c r="C536" s="3">
        <v>24</v>
      </c>
      <c r="D536" s="5" t="s">
        <v>27</v>
      </c>
      <c r="E536">
        <v>99</v>
      </c>
      <c r="F536">
        <v>0.72</v>
      </c>
      <c r="Q536" s="18"/>
    </row>
    <row r="537" spans="1:17">
      <c r="A537" s="2">
        <v>41227</v>
      </c>
      <c r="B537" s="3" t="s">
        <v>29</v>
      </c>
      <c r="C537" s="3">
        <v>24</v>
      </c>
      <c r="D537" s="5" t="s">
        <v>27</v>
      </c>
      <c r="E537">
        <v>106</v>
      </c>
      <c r="F537">
        <v>0.92</v>
      </c>
      <c r="Q537" s="18"/>
    </row>
    <row r="538" spans="1:17">
      <c r="A538" s="2">
        <v>41227</v>
      </c>
      <c r="B538" s="3" t="s">
        <v>29</v>
      </c>
      <c r="C538" s="3">
        <v>24</v>
      </c>
      <c r="D538" s="5" t="s">
        <v>27</v>
      </c>
      <c r="E538">
        <v>226</v>
      </c>
      <c r="F538">
        <v>1.07</v>
      </c>
      <c r="Q538" s="18"/>
    </row>
    <row r="539" spans="1:17">
      <c r="A539" s="2">
        <v>41227</v>
      </c>
      <c r="B539" s="3" t="s">
        <v>29</v>
      </c>
      <c r="C539" s="3">
        <v>24</v>
      </c>
      <c r="D539" s="5" t="s">
        <v>27</v>
      </c>
      <c r="E539">
        <v>237</v>
      </c>
      <c r="F539">
        <v>1.05</v>
      </c>
      <c r="Q539" s="18"/>
    </row>
    <row r="540" spans="1:17">
      <c r="A540" s="2">
        <v>41227</v>
      </c>
      <c r="B540" s="3" t="s">
        <v>29</v>
      </c>
      <c r="C540" s="3">
        <v>24</v>
      </c>
      <c r="D540" s="5" t="s">
        <v>27</v>
      </c>
      <c r="E540">
        <v>210</v>
      </c>
      <c r="F540">
        <v>1.52</v>
      </c>
      <c r="Q540" s="18"/>
    </row>
    <row r="541" spans="1:17">
      <c r="A541" s="2">
        <v>41227</v>
      </c>
      <c r="B541" s="3" t="s">
        <v>29</v>
      </c>
      <c r="C541" s="3">
        <v>24</v>
      </c>
      <c r="D541" s="5" t="s">
        <v>27</v>
      </c>
      <c r="E541">
        <v>248</v>
      </c>
      <c r="F541">
        <v>1.18</v>
      </c>
      <c r="Q541" s="18"/>
    </row>
    <row r="542" spans="1:17">
      <c r="A542" s="2">
        <v>41227</v>
      </c>
      <c r="B542" s="3" t="s">
        <v>29</v>
      </c>
      <c r="C542" s="3">
        <v>24</v>
      </c>
      <c r="D542" s="5" t="s">
        <v>15</v>
      </c>
      <c r="F542">
        <v>3.7</v>
      </c>
      <c r="J542">
        <f>142+170+216+249+268</f>
        <v>1045</v>
      </c>
      <c r="K542">
        <v>5</v>
      </c>
      <c r="L542">
        <v>268</v>
      </c>
      <c r="Q542" s="18"/>
    </row>
    <row r="543" spans="1:17">
      <c r="A543" s="2">
        <v>41227</v>
      </c>
      <c r="B543" s="3" t="s">
        <v>29</v>
      </c>
      <c r="C543" s="3">
        <v>15</v>
      </c>
      <c r="D543" s="5" t="s">
        <v>19</v>
      </c>
      <c r="E543">
        <v>140</v>
      </c>
      <c r="F543">
        <v>0.69</v>
      </c>
      <c r="Q543" s="18"/>
    </row>
    <row r="544" spans="1:17">
      <c r="A544" s="2">
        <v>41227</v>
      </c>
      <c r="B544" s="3" t="s">
        <v>29</v>
      </c>
      <c r="C544" s="3">
        <v>15</v>
      </c>
      <c r="D544" s="5" t="s">
        <v>19</v>
      </c>
      <c r="E544">
        <v>147</v>
      </c>
      <c r="F544">
        <v>0.49</v>
      </c>
      <c r="Q544" s="18"/>
    </row>
    <row r="545" spans="1:17">
      <c r="A545" s="2">
        <v>41227</v>
      </c>
      <c r="B545" s="3" t="s">
        <v>29</v>
      </c>
      <c r="C545" s="3">
        <v>15</v>
      </c>
      <c r="D545" s="5" t="s">
        <v>19</v>
      </c>
      <c r="E545">
        <v>142</v>
      </c>
      <c r="F545">
        <v>0.39</v>
      </c>
      <c r="Q545" s="18"/>
    </row>
    <row r="546" spans="1:17">
      <c r="A546" s="2">
        <v>41227</v>
      </c>
      <c r="B546" s="3" t="s">
        <v>29</v>
      </c>
      <c r="C546" s="3">
        <v>15</v>
      </c>
      <c r="D546" s="5" t="s">
        <v>19</v>
      </c>
      <c r="E546">
        <v>110</v>
      </c>
      <c r="F546">
        <v>0.82</v>
      </c>
      <c r="Q546" s="18"/>
    </row>
    <row r="547" spans="1:17">
      <c r="A547" s="2">
        <v>41227</v>
      </c>
      <c r="B547" s="3" t="s">
        <v>29</v>
      </c>
      <c r="C547" s="3">
        <v>15</v>
      </c>
      <c r="D547" s="5" t="s">
        <v>19</v>
      </c>
      <c r="E547">
        <v>111</v>
      </c>
      <c r="F547">
        <v>0.57999999999999996</v>
      </c>
      <c r="Q547" s="18"/>
    </row>
    <row r="548" spans="1:17">
      <c r="A548" s="2">
        <v>41227</v>
      </c>
      <c r="B548" s="3" t="s">
        <v>29</v>
      </c>
      <c r="C548" s="3">
        <v>15</v>
      </c>
      <c r="D548" s="5" t="s">
        <v>19</v>
      </c>
      <c r="E548">
        <v>88</v>
      </c>
      <c r="F548">
        <v>0.65</v>
      </c>
      <c r="Q548" s="18"/>
    </row>
    <row r="549" spans="1:17">
      <c r="A549" s="2">
        <v>41227</v>
      </c>
      <c r="B549" s="3" t="s">
        <v>29</v>
      </c>
      <c r="C549" s="3">
        <v>15</v>
      </c>
      <c r="D549" s="5" t="s">
        <v>19</v>
      </c>
      <c r="E549">
        <v>114</v>
      </c>
      <c r="F549">
        <v>0.37</v>
      </c>
      <c r="Q549" s="18"/>
    </row>
    <row r="550" spans="1:17">
      <c r="A550" s="2">
        <v>41227</v>
      </c>
      <c r="B550" s="3" t="s">
        <v>29</v>
      </c>
      <c r="C550" s="3">
        <v>15</v>
      </c>
      <c r="D550" s="5" t="s">
        <v>19</v>
      </c>
      <c r="E550">
        <v>138</v>
      </c>
      <c r="F550">
        <v>0.64</v>
      </c>
      <c r="Q550" s="18"/>
    </row>
    <row r="551" spans="1:17">
      <c r="A551" s="2">
        <v>41227</v>
      </c>
      <c r="B551" s="3" t="s">
        <v>29</v>
      </c>
      <c r="C551" s="3">
        <v>15</v>
      </c>
      <c r="D551" s="5" t="s">
        <v>19</v>
      </c>
      <c r="E551">
        <v>128</v>
      </c>
      <c r="F551">
        <v>0.6</v>
      </c>
      <c r="Q551" s="18"/>
    </row>
    <row r="552" spans="1:17">
      <c r="A552" s="2">
        <v>41227</v>
      </c>
      <c r="B552" s="3" t="s">
        <v>29</v>
      </c>
      <c r="C552" s="3">
        <v>15</v>
      </c>
      <c r="D552" s="5" t="s">
        <v>19</v>
      </c>
      <c r="E552">
        <v>132</v>
      </c>
      <c r="F552">
        <v>0.57999999999999996</v>
      </c>
      <c r="Q552" s="18"/>
    </row>
    <row r="553" spans="1:17">
      <c r="A553" s="2">
        <v>41227</v>
      </c>
      <c r="B553" s="3" t="s">
        <v>29</v>
      </c>
      <c r="C553" s="3">
        <v>15</v>
      </c>
      <c r="D553" s="5" t="s">
        <v>19</v>
      </c>
      <c r="E553">
        <v>104</v>
      </c>
      <c r="F553">
        <v>0.55000000000000004</v>
      </c>
      <c r="Q553" s="18"/>
    </row>
    <row r="554" spans="1:17">
      <c r="A554" s="2">
        <v>41227</v>
      </c>
      <c r="B554" s="3" t="s">
        <v>29</v>
      </c>
      <c r="C554" s="3">
        <v>15</v>
      </c>
      <c r="D554" s="5" t="s">
        <v>19</v>
      </c>
      <c r="E554">
        <v>187</v>
      </c>
      <c r="F554">
        <v>0.66</v>
      </c>
      <c r="Q554" s="18"/>
    </row>
    <row r="555" spans="1:17">
      <c r="A555" s="2">
        <v>41227</v>
      </c>
      <c r="B555" s="3" t="s">
        <v>29</v>
      </c>
      <c r="C555" s="3">
        <v>15</v>
      </c>
      <c r="D555" s="5" t="s">
        <v>19</v>
      </c>
      <c r="E555">
        <v>142</v>
      </c>
      <c r="F555">
        <v>0.55000000000000004</v>
      </c>
      <c r="Q555" s="18"/>
    </row>
    <row r="556" spans="1:17">
      <c r="A556" s="2">
        <v>41227</v>
      </c>
      <c r="B556" s="3" t="s">
        <v>29</v>
      </c>
      <c r="C556" s="3">
        <v>15</v>
      </c>
      <c r="D556" s="5" t="s">
        <v>19</v>
      </c>
      <c r="E556">
        <v>90</v>
      </c>
      <c r="F556">
        <v>0.6</v>
      </c>
      <c r="Q556" s="18"/>
    </row>
    <row r="557" spans="1:17">
      <c r="A557" s="2">
        <v>41227</v>
      </c>
      <c r="B557" s="3" t="s">
        <v>29</v>
      </c>
      <c r="C557" s="3">
        <v>15</v>
      </c>
      <c r="D557" s="5" t="s">
        <v>19</v>
      </c>
      <c r="E557">
        <v>103</v>
      </c>
      <c r="F557">
        <v>0.56000000000000005</v>
      </c>
      <c r="Q557" s="18"/>
    </row>
    <row r="558" spans="1:17">
      <c r="A558" s="2">
        <v>41227</v>
      </c>
      <c r="B558" s="3" t="s">
        <v>29</v>
      </c>
      <c r="C558" s="3">
        <v>15</v>
      </c>
      <c r="D558" s="5" t="s">
        <v>19</v>
      </c>
      <c r="E558">
        <v>155</v>
      </c>
      <c r="F558">
        <v>0.59</v>
      </c>
      <c r="Q558" s="18"/>
    </row>
    <row r="559" spans="1:17">
      <c r="A559" s="2">
        <v>41227</v>
      </c>
      <c r="B559" s="3" t="s">
        <v>29</v>
      </c>
      <c r="C559" s="3">
        <v>14</v>
      </c>
      <c r="D559" s="5" t="s">
        <v>19</v>
      </c>
      <c r="E559">
        <v>148</v>
      </c>
      <c r="F559">
        <v>0.49</v>
      </c>
      <c r="Q559" s="18"/>
    </row>
    <row r="560" spans="1:17">
      <c r="A560" s="2">
        <v>41227</v>
      </c>
      <c r="B560" s="3" t="s">
        <v>29</v>
      </c>
      <c r="C560" s="3">
        <v>14</v>
      </c>
      <c r="D560" s="5" t="s">
        <v>19</v>
      </c>
      <c r="E560">
        <v>109</v>
      </c>
      <c r="F560">
        <v>0.6</v>
      </c>
      <c r="Q560" s="18"/>
    </row>
    <row r="561" spans="1:17">
      <c r="A561" s="2">
        <v>41227</v>
      </c>
      <c r="B561" s="3" t="s">
        <v>29</v>
      </c>
      <c r="C561" s="3">
        <v>14</v>
      </c>
      <c r="D561" s="5" t="s">
        <v>19</v>
      </c>
      <c r="E561">
        <v>109</v>
      </c>
      <c r="F561">
        <v>0.54</v>
      </c>
      <c r="Q561" s="18"/>
    </row>
    <row r="562" spans="1:17">
      <c r="A562" s="2">
        <v>41227</v>
      </c>
      <c r="B562" s="3" t="s">
        <v>29</v>
      </c>
      <c r="C562" s="3">
        <v>14</v>
      </c>
      <c r="D562" s="5" t="s">
        <v>19</v>
      </c>
      <c r="E562">
        <v>126</v>
      </c>
      <c r="F562">
        <v>0.54</v>
      </c>
      <c r="Q562" s="18"/>
    </row>
    <row r="563" spans="1:17">
      <c r="A563" s="2">
        <v>41227</v>
      </c>
      <c r="B563" s="3" t="s">
        <v>29</v>
      </c>
      <c r="C563" s="3">
        <v>14</v>
      </c>
      <c r="D563" s="5" t="s">
        <v>19</v>
      </c>
      <c r="E563">
        <v>167</v>
      </c>
      <c r="F563">
        <v>0.89</v>
      </c>
      <c r="Q563" s="18"/>
    </row>
    <row r="564" spans="1:17">
      <c r="A564" s="2">
        <v>41227</v>
      </c>
      <c r="B564" s="3" t="s">
        <v>29</v>
      </c>
      <c r="C564" s="3">
        <v>14</v>
      </c>
      <c r="D564" s="5" t="s">
        <v>19</v>
      </c>
      <c r="E564">
        <v>112</v>
      </c>
      <c r="F564">
        <v>0.68</v>
      </c>
      <c r="Q564" s="18"/>
    </row>
    <row r="565" spans="1:17">
      <c r="A565" s="2">
        <v>41227</v>
      </c>
      <c r="B565" s="3" t="s">
        <v>29</v>
      </c>
      <c r="C565" s="3">
        <v>14</v>
      </c>
      <c r="D565" s="5" t="s">
        <v>19</v>
      </c>
      <c r="E565">
        <v>94</v>
      </c>
      <c r="F565">
        <v>0.4</v>
      </c>
      <c r="Q565" s="18"/>
    </row>
    <row r="566" spans="1:17">
      <c r="A566" s="2">
        <v>41227</v>
      </c>
      <c r="B566" s="3" t="s">
        <v>31</v>
      </c>
      <c r="C566" s="3">
        <v>58</v>
      </c>
      <c r="D566" s="5" t="s">
        <v>15</v>
      </c>
      <c r="F566">
        <v>8.06</v>
      </c>
      <c r="J566">
        <f>276+276+343+352+380+390+389+394+396+401+402</f>
        <v>3999</v>
      </c>
      <c r="K566">
        <v>11</v>
      </c>
      <c r="L566">
        <v>402</v>
      </c>
      <c r="Q566" s="18"/>
    </row>
    <row r="567" spans="1:17">
      <c r="A567" s="2">
        <v>41227</v>
      </c>
      <c r="B567" s="3" t="s">
        <v>31</v>
      </c>
      <c r="C567" s="3">
        <v>58</v>
      </c>
      <c r="D567" s="5" t="s">
        <v>15</v>
      </c>
      <c r="F567">
        <v>5.64</v>
      </c>
      <c r="J567">
        <f>354+366+426+426+442</f>
        <v>2014</v>
      </c>
      <c r="K567">
        <v>5</v>
      </c>
      <c r="L567">
        <v>442</v>
      </c>
      <c r="Q567" s="18"/>
    </row>
    <row r="568" spans="1:17">
      <c r="A568" s="2">
        <v>41227</v>
      </c>
      <c r="B568" s="3" t="s">
        <v>31</v>
      </c>
      <c r="C568" s="3">
        <v>58</v>
      </c>
      <c r="D568" s="5" t="s">
        <v>15</v>
      </c>
      <c r="F568">
        <v>1.4</v>
      </c>
      <c r="G568" s="14"/>
      <c r="J568">
        <f>170+266+297</f>
        <v>733</v>
      </c>
      <c r="K568">
        <v>3</v>
      </c>
      <c r="L568">
        <v>297</v>
      </c>
      <c r="Q568" s="18"/>
    </row>
    <row r="569" spans="1:17">
      <c r="A569" s="2">
        <v>41227</v>
      </c>
      <c r="B569" s="3" t="s">
        <v>31</v>
      </c>
      <c r="C569" s="3">
        <v>58</v>
      </c>
      <c r="D569" s="5" t="s">
        <v>15</v>
      </c>
      <c r="F569">
        <v>8.27</v>
      </c>
      <c r="J569">
        <f>228+339+353+356+357+367+376+379+384+390</f>
        <v>3529</v>
      </c>
      <c r="K569">
        <v>10</v>
      </c>
      <c r="L569">
        <v>390</v>
      </c>
      <c r="Q569" s="18"/>
    </row>
    <row r="570" spans="1:17">
      <c r="A570" s="2">
        <v>41227</v>
      </c>
      <c r="B570" s="3" t="s">
        <v>31</v>
      </c>
      <c r="C570" s="3">
        <v>58</v>
      </c>
      <c r="D570" s="5" t="s">
        <v>15</v>
      </c>
      <c r="F570">
        <v>4.76</v>
      </c>
      <c r="J570">
        <f>196+340+347+370+372+374+376</f>
        <v>2375</v>
      </c>
      <c r="K570">
        <v>7</v>
      </c>
      <c r="L570">
        <v>376</v>
      </c>
      <c r="Q570" s="18"/>
    </row>
    <row r="571" spans="1:17">
      <c r="A571" s="2">
        <v>41227</v>
      </c>
      <c r="B571" s="3" t="s">
        <v>31</v>
      </c>
      <c r="C571" s="3">
        <v>42</v>
      </c>
      <c r="D571" s="5" t="s">
        <v>15</v>
      </c>
      <c r="F571">
        <v>5.0599999999999996</v>
      </c>
      <c r="J571">
        <f>65+177+192+183+199+216+211+213</f>
        <v>1456</v>
      </c>
      <c r="K571">
        <v>8</v>
      </c>
      <c r="L571">
        <v>213</v>
      </c>
      <c r="Q571" s="18"/>
    </row>
    <row r="572" spans="1:17">
      <c r="A572" s="2">
        <v>41227</v>
      </c>
      <c r="B572" s="3" t="s">
        <v>31</v>
      </c>
      <c r="C572" s="3">
        <v>42</v>
      </c>
      <c r="D572" s="5" t="s">
        <v>15</v>
      </c>
      <c r="F572">
        <v>6.3</v>
      </c>
      <c r="J572">
        <f>50+116+171+193+211+205+217</f>
        <v>1163</v>
      </c>
      <c r="K572">
        <v>7</v>
      </c>
      <c r="L572">
        <v>217</v>
      </c>
      <c r="Q572" s="18"/>
    </row>
    <row r="573" spans="1:17">
      <c r="A573" s="2">
        <v>41227</v>
      </c>
      <c r="B573" s="3" t="s">
        <v>31</v>
      </c>
      <c r="C573" s="3">
        <v>42</v>
      </c>
      <c r="D573" s="5" t="s">
        <v>15</v>
      </c>
      <c r="F573">
        <v>3.66</v>
      </c>
      <c r="J573">
        <f>86+94+140+160+164+158</f>
        <v>802</v>
      </c>
      <c r="K573">
        <v>7</v>
      </c>
      <c r="L573">
        <v>163</v>
      </c>
      <c r="Q573" s="18"/>
    </row>
    <row r="574" spans="1:17">
      <c r="A574" s="2">
        <v>41227</v>
      </c>
      <c r="B574" s="3" t="s">
        <v>31</v>
      </c>
      <c r="C574" s="3">
        <v>16</v>
      </c>
      <c r="D574" s="5" t="s">
        <v>27</v>
      </c>
      <c r="E574">
        <v>245</v>
      </c>
      <c r="F574">
        <v>1.45</v>
      </c>
      <c r="Q574" s="18"/>
    </row>
    <row r="575" spans="1:17">
      <c r="A575" s="2">
        <v>41227</v>
      </c>
      <c r="B575" s="3" t="s">
        <v>31</v>
      </c>
      <c r="C575" s="3">
        <v>16</v>
      </c>
      <c r="D575" s="5" t="s">
        <v>27</v>
      </c>
      <c r="E575">
        <v>260</v>
      </c>
      <c r="F575">
        <v>1.7</v>
      </c>
      <c r="Q575" s="18"/>
    </row>
    <row r="576" spans="1:17">
      <c r="A576" s="2">
        <v>41227</v>
      </c>
      <c r="B576" s="3" t="s">
        <v>31</v>
      </c>
      <c r="C576" s="3">
        <v>16</v>
      </c>
      <c r="D576" s="5" t="s">
        <v>27</v>
      </c>
      <c r="E576">
        <v>260</v>
      </c>
      <c r="F576">
        <v>1.43</v>
      </c>
      <c r="Q576" s="18"/>
    </row>
    <row r="577" spans="1:17">
      <c r="A577" s="2">
        <v>41227</v>
      </c>
      <c r="B577" s="3" t="s">
        <v>31</v>
      </c>
      <c r="C577" s="3">
        <v>16</v>
      </c>
      <c r="D577" s="5" t="s">
        <v>15</v>
      </c>
      <c r="F577">
        <v>6.34</v>
      </c>
      <c r="J577">
        <f>208+233+264+270+274+285</f>
        <v>1534</v>
      </c>
      <c r="K577">
        <v>6</v>
      </c>
      <c r="L577">
        <v>285</v>
      </c>
      <c r="Q577" s="18"/>
    </row>
    <row r="578" spans="1:17">
      <c r="A578" s="2">
        <v>41227</v>
      </c>
      <c r="B578" s="3" t="s">
        <v>31</v>
      </c>
      <c r="C578" s="3">
        <v>16</v>
      </c>
      <c r="D578" s="5" t="s">
        <v>15</v>
      </c>
      <c r="F578">
        <v>0.9</v>
      </c>
      <c r="J578">
        <f>73+73</f>
        <v>146</v>
      </c>
      <c r="K578">
        <v>2</v>
      </c>
      <c r="L578">
        <v>73</v>
      </c>
      <c r="Q578" s="18"/>
    </row>
    <row r="579" spans="1:17">
      <c r="A579" s="2">
        <v>41227</v>
      </c>
      <c r="B579" s="3" t="s">
        <v>31</v>
      </c>
      <c r="C579" s="3">
        <v>16</v>
      </c>
      <c r="D579" s="5" t="s">
        <v>27</v>
      </c>
      <c r="E579">
        <v>169</v>
      </c>
      <c r="F579">
        <v>1.39</v>
      </c>
      <c r="Q579" s="18"/>
    </row>
    <row r="580" spans="1:17">
      <c r="A580" s="2">
        <v>41227</v>
      </c>
      <c r="B580" s="3" t="s">
        <v>31</v>
      </c>
      <c r="C580" s="3">
        <v>16</v>
      </c>
      <c r="D580" s="5" t="s">
        <v>27</v>
      </c>
      <c r="E580">
        <v>170</v>
      </c>
      <c r="F580">
        <v>1.1000000000000001</v>
      </c>
      <c r="Q580" s="18"/>
    </row>
    <row r="581" spans="1:17">
      <c r="A581" s="2">
        <v>41227</v>
      </c>
      <c r="B581" s="3" t="s">
        <v>31</v>
      </c>
      <c r="C581" s="3">
        <v>16</v>
      </c>
      <c r="D581" s="5" t="s">
        <v>27</v>
      </c>
      <c r="E581">
        <v>143</v>
      </c>
      <c r="F581">
        <v>1.25</v>
      </c>
      <c r="Q581" s="18"/>
    </row>
    <row r="582" spans="1:17">
      <c r="A582" s="2">
        <v>41227</v>
      </c>
      <c r="B582" s="3" t="s">
        <v>32</v>
      </c>
      <c r="C582" s="3">
        <v>3</v>
      </c>
      <c r="D582" s="5" t="s">
        <v>27</v>
      </c>
      <c r="E582">
        <v>151</v>
      </c>
      <c r="F582">
        <v>1.88</v>
      </c>
      <c r="G582">
        <v>9</v>
      </c>
      <c r="Q582" s="18"/>
    </row>
    <row r="583" spans="1:17">
      <c r="A583" s="2">
        <v>41227</v>
      </c>
      <c r="B583" s="3" t="s">
        <v>32</v>
      </c>
      <c r="C583" s="3">
        <v>3</v>
      </c>
      <c r="D583" s="5" t="s">
        <v>15</v>
      </c>
      <c r="F583">
        <v>2.36</v>
      </c>
      <c r="J583">
        <f>111+124+137</f>
        <v>372</v>
      </c>
      <c r="K583">
        <v>3</v>
      </c>
      <c r="L583">
        <v>137</v>
      </c>
      <c r="Q583" s="18"/>
    </row>
    <row r="584" spans="1:17">
      <c r="A584" s="2">
        <v>41227</v>
      </c>
      <c r="B584" s="3" t="s">
        <v>32</v>
      </c>
      <c r="C584" s="3">
        <v>3</v>
      </c>
      <c r="D584" s="5" t="s">
        <v>15</v>
      </c>
      <c r="F584">
        <v>2.82</v>
      </c>
      <c r="J584">
        <f>128+125+158+157+150+154</f>
        <v>872</v>
      </c>
      <c r="K584">
        <v>6</v>
      </c>
      <c r="L584">
        <v>158</v>
      </c>
      <c r="Q584" s="18"/>
    </row>
    <row r="585" spans="1:17">
      <c r="A585" s="2">
        <v>41227</v>
      </c>
      <c r="B585" s="3" t="s">
        <v>32</v>
      </c>
      <c r="C585" s="3">
        <v>3</v>
      </c>
      <c r="D585" s="5" t="s">
        <v>27</v>
      </c>
      <c r="E585">
        <v>146</v>
      </c>
      <c r="F585">
        <v>2.11</v>
      </c>
      <c r="G585">
        <v>10</v>
      </c>
      <c r="Q585" s="18"/>
    </row>
    <row r="586" spans="1:17">
      <c r="A586" s="2">
        <v>41227</v>
      </c>
      <c r="B586" s="3" t="s">
        <v>32</v>
      </c>
      <c r="C586" s="3">
        <v>3</v>
      </c>
      <c r="D586" s="5" t="s">
        <v>27</v>
      </c>
      <c r="E586">
        <v>245</v>
      </c>
      <c r="F586">
        <v>1.86</v>
      </c>
      <c r="Q586" s="18"/>
    </row>
    <row r="587" spans="1:17">
      <c r="A587" s="2">
        <v>41227</v>
      </c>
      <c r="B587" s="3" t="s">
        <v>32</v>
      </c>
      <c r="C587" s="3">
        <v>3</v>
      </c>
      <c r="D587" s="5" t="s">
        <v>27</v>
      </c>
      <c r="E587">
        <v>210</v>
      </c>
      <c r="F587">
        <v>1.76</v>
      </c>
      <c r="Q587" s="18"/>
    </row>
    <row r="588" spans="1:17">
      <c r="A588" s="2">
        <v>41227</v>
      </c>
      <c r="B588" s="3" t="s">
        <v>32</v>
      </c>
      <c r="C588" s="3">
        <v>3</v>
      </c>
      <c r="D588" s="5" t="s">
        <v>27</v>
      </c>
      <c r="E588">
        <v>188</v>
      </c>
      <c r="F588">
        <v>1.75</v>
      </c>
      <c r="Q588" s="18"/>
    </row>
    <row r="589" spans="1:17">
      <c r="A589" s="2">
        <v>41227</v>
      </c>
      <c r="B589" s="3" t="s">
        <v>32</v>
      </c>
      <c r="C589" s="3">
        <v>3</v>
      </c>
      <c r="D589" s="5" t="s">
        <v>15</v>
      </c>
      <c r="F589">
        <v>1.66</v>
      </c>
      <c r="J589">
        <f>65+92+82+91+101+102</f>
        <v>533</v>
      </c>
      <c r="K589">
        <v>6</v>
      </c>
      <c r="L589">
        <v>102</v>
      </c>
      <c r="Q589" s="18"/>
    </row>
    <row r="590" spans="1:17">
      <c r="A590" s="2">
        <v>41227</v>
      </c>
      <c r="B590" s="3" t="s">
        <v>32</v>
      </c>
      <c r="C590" s="3">
        <v>3</v>
      </c>
      <c r="D590" s="5" t="s">
        <v>15</v>
      </c>
      <c r="E590">
        <v>89</v>
      </c>
      <c r="F590">
        <v>0.83</v>
      </c>
      <c r="Q590" s="18"/>
    </row>
    <row r="591" spans="1:17">
      <c r="A591" s="2">
        <v>41227</v>
      </c>
      <c r="B591" s="3" t="s">
        <v>32</v>
      </c>
      <c r="C591" s="3">
        <v>3</v>
      </c>
      <c r="D591" s="5" t="s">
        <v>15</v>
      </c>
      <c r="F591">
        <v>1.24</v>
      </c>
      <c r="J591">
        <f>46+49+61</f>
        <v>156</v>
      </c>
      <c r="K591">
        <v>3</v>
      </c>
      <c r="L591">
        <v>61</v>
      </c>
      <c r="Q591" s="18"/>
    </row>
    <row r="592" spans="1:17">
      <c r="A592" s="2">
        <v>41227</v>
      </c>
      <c r="B592" s="3" t="s">
        <v>32</v>
      </c>
      <c r="C592" s="3">
        <v>3</v>
      </c>
      <c r="D592" s="5" t="s">
        <v>15</v>
      </c>
      <c r="F592">
        <v>0.8</v>
      </c>
      <c r="J592">
        <f>54+59</f>
        <v>113</v>
      </c>
      <c r="K592">
        <v>2</v>
      </c>
      <c r="L592">
        <v>59</v>
      </c>
      <c r="Q592" s="18"/>
    </row>
    <row r="593" spans="1:17">
      <c r="A593" s="2">
        <v>41227</v>
      </c>
      <c r="B593" s="3" t="s">
        <v>32</v>
      </c>
      <c r="C593" s="3">
        <v>3</v>
      </c>
      <c r="D593" s="5" t="s">
        <v>15</v>
      </c>
      <c r="F593">
        <v>1.65</v>
      </c>
      <c r="J593">
        <f>65+75+82+69+85</f>
        <v>376</v>
      </c>
      <c r="K593">
        <v>5</v>
      </c>
      <c r="L593">
        <v>85</v>
      </c>
      <c r="Q593" s="18"/>
    </row>
    <row r="594" spans="1:17">
      <c r="A594" s="2">
        <v>41227</v>
      </c>
      <c r="B594" s="3" t="s">
        <v>32</v>
      </c>
      <c r="C594" s="3">
        <v>3</v>
      </c>
      <c r="D594" s="5" t="s">
        <v>15</v>
      </c>
      <c r="F594">
        <v>2.1</v>
      </c>
      <c r="J594">
        <f>109+115</f>
        <v>224</v>
      </c>
      <c r="K594">
        <v>2</v>
      </c>
      <c r="L594">
        <v>115</v>
      </c>
      <c r="Q594" s="18"/>
    </row>
    <row r="595" spans="1:17">
      <c r="A595" s="2">
        <v>41227</v>
      </c>
      <c r="B595" s="3" t="s">
        <v>32</v>
      </c>
      <c r="C595" s="3">
        <v>3</v>
      </c>
      <c r="D595" s="5" t="s">
        <v>15</v>
      </c>
      <c r="F595">
        <v>1.9</v>
      </c>
      <c r="J595">
        <f>84+98+111</f>
        <v>293</v>
      </c>
      <c r="K595">
        <v>3</v>
      </c>
      <c r="L595">
        <v>111</v>
      </c>
      <c r="Q595" s="18"/>
    </row>
    <row r="596" spans="1:17">
      <c r="A596" s="2">
        <v>41227</v>
      </c>
      <c r="B596" s="3" t="s">
        <v>32</v>
      </c>
      <c r="C596" s="3">
        <v>3</v>
      </c>
      <c r="D596" s="5" t="s">
        <v>15</v>
      </c>
      <c r="F596">
        <v>1.9</v>
      </c>
      <c r="J596">
        <f>69+88+101+105+106</f>
        <v>469</v>
      </c>
      <c r="K596">
        <v>5</v>
      </c>
      <c r="L596">
        <v>106</v>
      </c>
      <c r="Q596" s="18"/>
    </row>
    <row r="597" spans="1:17">
      <c r="A597" s="2">
        <v>41227</v>
      </c>
      <c r="B597" s="3" t="s">
        <v>32</v>
      </c>
      <c r="C597" s="3">
        <v>3</v>
      </c>
      <c r="D597" s="5" t="s">
        <v>15</v>
      </c>
      <c r="F597">
        <v>2.4</v>
      </c>
      <c r="J597">
        <f>116+124+128+115</f>
        <v>483</v>
      </c>
      <c r="K597">
        <v>4</v>
      </c>
      <c r="L597">
        <v>128</v>
      </c>
      <c r="Q597" s="18"/>
    </row>
    <row r="598" spans="1:17">
      <c r="A598" s="2">
        <v>41227</v>
      </c>
      <c r="B598" s="3" t="s">
        <v>32</v>
      </c>
      <c r="C598" s="3">
        <v>3</v>
      </c>
      <c r="D598" s="5" t="s">
        <v>15</v>
      </c>
      <c r="F598">
        <v>3.49</v>
      </c>
      <c r="J598">
        <f>95+100+100+101+105</f>
        <v>501</v>
      </c>
      <c r="K598">
        <v>5</v>
      </c>
      <c r="L598">
        <v>105</v>
      </c>
      <c r="Q598" s="18"/>
    </row>
    <row r="599" spans="1:17">
      <c r="A599" s="2">
        <v>41227</v>
      </c>
      <c r="B599" s="3" t="s">
        <v>32</v>
      </c>
      <c r="C599" s="3">
        <v>3</v>
      </c>
      <c r="D599" s="5" t="s">
        <v>15</v>
      </c>
      <c r="F599">
        <v>0.55000000000000004</v>
      </c>
      <c r="J599">
        <f>65+70</f>
        <v>135</v>
      </c>
      <c r="K599">
        <v>2</v>
      </c>
      <c r="L599">
        <v>70</v>
      </c>
      <c r="Q599" s="18"/>
    </row>
    <row r="600" spans="1:17">
      <c r="A600" s="2">
        <v>41227</v>
      </c>
      <c r="B600" s="3" t="s">
        <v>32</v>
      </c>
      <c r="C600" s="3">
        <v>3</v>
      </c>
      <c r="D600" s="5" t="s">
        <v>15</v>
      </c>
      <c r="F600">
        <v>2.3199999999999998</v>
      </c>
      <c r="J600">
        <f>100+104+110+116+121</f>
        <v>551</v>
      </c>
      <c r="K600">
        <v>5</v>
      </c>
      <c r="L600">
        <v>121</v>
      </c>
      <c r="Q600" s="18"/>
    </row>
    <row r="601" spans="1:17">
      <c r="A601" s="2">
        <v>41227</v>
      </c>
      <c r="B601" s="3" t="s">
        <v>32</v>
      </c>
      <c r="C601" s="3">
        <v>3</v>
      </c>
      <c r="D601" s="5" t="s">
        <v>15</v>
      </c>
      <c r="F601">
        <v>2.35</v>
      </c>
      <c r="J601">
        <f>46+73+79+90+89</f>
        <v>377</v>
      </c>
      <c r="K601">
        <v>5</v>
      </c>
      <c r="L601">
        <v>90</v>
      </c>
      <c r="Q601" s="18"/>
    </row>
    <row r="602" spans="1:17">
      <c r="A602" s="2">
        <v>41227</v>
      </c>
      <c r="B602" s="3" t="s">
        <v>32</v>
      </c>
      <c r="C602" s="3">
        <v>3</v>
      </c>
      <c r="D602" s="5" t="s">
        <v>15</v>
      </c>
      <c r="E602" t="s">
        <v>37</v>
      </c>
      <c r="F602">
        <v>0.74</v>
      </c>
      <c r="J602">
        <f>43+61</f>
        <v>104</v>
      </c>
      <c r="K602">
        <v>2</v>
      </c>
      <c r="L602">
        <v>61</v>
      </c>
      <c r="Q602" s="18"/>
    </row>
    <row r="603" spans="1:17">
      <c r="A603" s="2">
        <v>41227</v>
      </c>
      <c r="B603" s="3" t="s">
        <v>32</v>
      </c>
      <c r="C603" s="3">
        <v>3</v>
      </c>
      <c r="D603" s="5" t="s">
        <v>15</v>
      </c>
      <c r="F603">
        <v>1.05</v>
      </c>
      <c r="J603">
        <f>86+91+94</f>
        <v>271</v>
      </c>
      <c r="K603">
        <v>3</v>
      </c>
      <c r="L603">
        <v>94</v>
      </c>
      <c r="Q603" s="18"/>
    </row>
    <row r="604" spans="1:17">
      <c r="A604" s="2">
        <v>41227</v>
      </c>
      <c r="B604" s="3" t="s">
        <v>32</v>
      </c>
      <c r="C604" s="3">
        <v>16</v>
      </c>
      <c r="D604" s="5" t="s">
        <v>15</v>
      </c>
      <c r="F604">
        <v>4.66</v>
      </c>
      <c r="J604">
        <f>267+143+193+226+219+255+265</f>
        <v>1568</v>
      </c>
      <c r="K604">
        <v>7</v>
      </c>
      <c r="L604">
        <v>267</v>
      </c>
      <c r="Q604" s="18"/>
    </row>
    <row r="605" spans="1:17">
      <c r="A605" s="2">
        <v>41227</v>
      </c>
      <c r="B605" s="3" t="s">
        <v>32</v>
      </c>
      <c r="C605" s="3">
        <v>16</v>
      </c>
      <c r="D605" s="5" t="s">
        <v>15</v>
      </c>
      <c r="F605">
        <v>1.28</v>
      </c>
      <c r="J605">
        <f>100+170+200+210</f>
        <v>680</v>
      </c>
      <c r="K605">
        <v>4</v>
      </c>
      <c r="L605">
        <v>210</v>
      </c>
      <c r="Q605" s="18"/>
    </row>
    <row r="606" spans="1:17">
      <c r="A606" s="2">
        <v>41227</v>
      </c>
      <c r="B606" s="3" t="s">
        <v>32</v>
      </c>
      <c r="C606" s="3">
        <v>16</v>
      </c>
      <c r="D606" s="5" t="s">
        <v>15</v>
      </c>
      <c r="F606">
        <v>2.04</v>
      </c>
      <c r="J606">
        <f>68+124+167+171+201</f>
        <v>731</v>
      </c>
      <c r="K606">
        <v>5</v>
      </c>
      <c r="L606">
        <v>201</v>
      </c>
      <c r="Q606" s="18"/>
    </row>
    <row r="607" spans="1:17">
      <c r="A607" s="2">
        <v>41227</v>
      </c>
      <c r="B607" s="3" t="s">
        <v>32</v>
      </c>
      <c r="C607" s="3">
        <v>16</v>
      </c>
      <c r="D607" s="5" t="s">
        <v>15</v>
      </c>
      <c r="F607">
        <v>7.76</v>
      </c>
      <c r="J607">
        <f>229+261+262+230+251+267+225+253+274+266+276+257</f>
        <v>3051</v>
      </c>
      <c r="K607">
        <v>12</v>
      </c>
      <c r="L607">
        <v>274</v>
      </c>
      <c r="Q607" s="18"/>
    </row>
    <row r="608" spans="1:17">
      <c r="A608" s="2">
        <v>41227</v>
      </c>
      <c r="B608" s="3" t="s">
        <v>32</v>
      </c>
      <c r="C608" s="3">
        <v>16</v>
      </c>
      <c r="D608" s="5" t="s">
        <v>15</v>
      </c>
      <c r="F608">
        <v>2.88</v>
      </c>
      <c r="J608">
        <f>152+196+209+229+240</f>
        <v>1026</v>
      </c>
      <c r="K608">
        <v>5</v>
      </c>
      <c r="L608">
        <v>240</v>
      </c>
      <c r="Q608" s="18"/>
    </row>
    <row r="609" spans="1:17">
      <c r="A609" s="2">
        <v>41227</v>
      </c>
      <c r="B609" s="3" t="s">
        <v>32</v>
      </c>
      <c r="C609" s="3">
        <v>16</v>
      </c>
      <c r="D609" s="5" t="s">
        <v>15</v>
      </c>
      <c r="F609">
        <v>4.62</v>
      </c>
      <c r="J609">
        <f>212+274+329+345</f>
        <v>1160</v>
      </c>
      <c r="K609">
        <v>4</v>
      </c>
      <c r="L609">
        <v>345</v>
      </c>
      <c r="Q609" s="18"/>
    </row>
    <row r="610" spans="1:17">
      <c r="A610" s="2">
        <v>41227</v>
      </c>
      <c r="B610" s="3" t="s">
        <v>32</v>
      </c>
      <c r="C610" s="3">
        <v>19</v>
      </c>
      <c r="D610" s="5" t="s">
        <v>27</v>
      </c>
      <c r="E610">
        <v>216</v>
      </c>
      <c r="F610">
        <v>1.2</v>
      </c>
      <c r="G610">
        <v>21</v>
      </c>
      <c r="Q610" s="18"/>
    </row>
    <row r="611" spans="1:17">
      <c r="A611" s="2">
        <v>41227</v>
      </c>
      <c r="B611" s="3" t="s">
        <v>32</v>
      </c>
      <c r="C611" s="3">
        <v>19</v>
      </c>
      <c r="D611" s="5" t="s">
        <v>27</v>
      </c>
      <c r="E611">
        <v>301</v>
      </c>
      <c r="F611">
        <v>1.35</v>
      </c>
      <c r="Q611" s="18"/>
    </row>
    <row r="612" spans="1:17">
      <c r="A612" s="2">
        <v>41227</v>
      </c>
      <c r="B612" s="3" t="s">
        <v>32</v>
      </c>
      <c r="C612" s="3">
        <v>19</v>
      </c>
      <c r="D612" s="5" t="s">
        <v>27</v>
      </c>
      <c r="E612">
        <v>309</v>
      </c>
      <c r="F612">
        <v>0.97</v>
      </c>
      <c r="Q612" s="18"/>
    </row>
    <row r="613" spans="1:17">
      <c r="A613" s="2">
        <v>41227</v>
      </c>
      <c r="B613" s="3" t="s">
        <v>32</v>
      </c>
      <c r="C613" s="3">
        <v>19</v>
      </c>
      <c r="D613" s="5" t="s">
        <v>27</v>
      </c>
      <c r="E613">
        <v>327</v>
      </c>
      <c r="F613">
        <v>0.89</v>
      </c>
      <c r="Q613" s="18"/>
    </row>
    <row r="614" spans="1:17">
      <c r="A614" s="2">
        <v>41227</v>
      </c>
      <c r="B614" s="3" t="s">
        <v>32</v>
      </c>
      <c r="C614" s="3">
        <v>19</v>
      </c>
      <c r="D614" s="5" t="s">
        <v>27</v>
      </c>
      <c r="E614">
        <v>226</v>
      </c>
      <c r="F614">
        <v>1.1200000000000001</v>
      </c>
      <c r="G614">
        <v>7</v>
      </c>
      <c r="Q614" s="18"/>
    </row>
    <row r="615" spans="1:17">
      <c r="A615" s="2">
        <v>41227</v>
      </c>
      <c r="B615" s="3" t="s">
        <v>32</v>
      </c>
      <c r="C615" s="3">
        <v>19</v>
      </c>
      <c r="D615" s="5" t="s">
        <v>27</v>
      </c>
      <c r="E615">
        <v>326</v>
      </c>
      <c r="F615">
        <v>1.2</v>
      </c>
      <c r="Q615" s="18"/>
    </row>
    <row r="616" spans="1:17">
      <c r="A616" s="2">
        <v>41227</v>
      </c>
      <c r="B616" s="3" t="s">
        <v>32</v>
      </c>
      <c r="C616" s="3">
        <v>19</v>
      </c>
      <c r="D616" s="5" t="s">
        <v>27</v>
      </c>
      <c r="E616">
        <v>326</v>
      </c>
      <c r="F616">
        <v>1</v>
      </c>
      <c r="G616">
        <v>3</v>
      </c>
      <c r="Q616" s="18"/>
    </row>
    <row r="617" spans="1:17">
      <c r="A617" s="2">
        <v>41227</v>
      </c>
      <c r="B617" s="3" t="s">
        <v>32</v>
      </c>
      <c r="C617" s="3">
        <v>19</v>
      </c>
      <c r="D617" s="5" t="s">
        <v>15</v>
      </c>
      <c r="F617">
        <v>3.59</v>
      </c>
      <c r="J617">
        <f>297+278</f>
        <v>575</v>
      </c>
      <c r="K617">
        <v>2</v>
      </c>
      <c r="L617">
        <v>297</v>
      </c>
      <c r="Q617" s="18"/>
    </row>
    <row r="618" spans="1:17">
      <c r="A618" s="2">
        <v>41227</v>
      </c>
      <c r="B618" s="3" t="s">
        <v>32</v>
      </c>
      <c r="C618" s="3">
        <v>19</v>
      </c>
      <c r="D618" s="5" t="s">
        <v>27</v>
      </c>
      <c r="E618">
        <v>332</v>
      </c>
      <c r="F618">
        <v>1.1499999999999999</v>
      </c>
      <c r="Q618" s="18"/>
    </row>
    <row r="619" spans="1:17">
      <c r="A619" s="2">
        <v>41227</v>
      </c>
      <c r="B619" s="3" t="s">
        <v>32</v>
      </c>
      <c r="C619" s="3">
        <v>19</v>
      </c>
      <c r="D619" s="5" t="s">
        <v>27</v>
      </c>
      <c r="E619">
        <v>310</v>
      </c>
      <c r="F619">
        <v>1.26</v>
      </c>
      <c r="G619">
        <v>11</v>
      </c>
      <c r="Q619" s="18"/>
    </row>
    <row r="620" spans="1:17">
      <c r="A620" s="2">
        <v>41227</v>
      </c>
      <c r="B620" s="3" t="s">
        <v>32</v>
      </c>
      <c r="C620" s="3">
        <v>19</v>
      </c>
      <c r="D620" s="5" t="s">
        <v>27</v>
      </c>
      <c r="E620">
        <v>310</v>
      </c>
      <c r="F620">
        <v>1</v>
      </c>
      <c r="G620">
        <v>7</v>
      </c>
      <c r="Q620" s="18"/>
    </row>
    <row r="621" spans="1:17">
      <c r="A621" s="2">
        <v>41227</v>
      </c>
      <c r="B621" s="3" t="s">
        <v>32</v>
      </c>
      <c r="C621" s="3">
        <v>19</v>
      </c>
      <c r="D621" s="5" t="s">
        <v>27</v>
      </c>
      <c r="E621">
        <v>210</v>
      </c>
      <c r="F621">
        <v>1</v>
      </c>
      <c r="G621">
        <v>8</v>
      </c>
      <c r="Q621" s="18"/>
    </row>
    <row r="622" spans="1:17">
      <c r="A622" s="2">
        <v>41227</v>
      </c>
      <c r="B622" s="3" t="s">
        <v>32</v>
      </c>
      <c r="C622" s="3">
        <v>19</v>
      </c>
      <c r="D622" s="5" t="s">
        <v>27</v>
      </c>
      <c r="E622">
        <v>237</v>
      </c>
      <c r="F622">
        <v>1.1599999999999999</v>
      </c>
      <c r="Q622" s="18"/>
    </row>
    <row r="623" spans="1:17">
      <c r="A623" s="2">
        <v>41227</v>
      </c>
      <c r="B623" s="3" t="s">
        <v>32</v>
      </c>
      <c r="C623" s="3">
        <v>19</v>
      </c>
      <c r="D623" s="5" t="s">
        <v>15</v>
      </c>
      <c r="E623">
        <v>196</v>
      </c>
      <c r="F623">
        <v>1.56</v>
      </c>
      <c r="Q623" s="18"/>
    </row>
    <row r="624" spans="1:17">
      <c r="A624" s="2">
        <v>41227</v>
      </c>
      <c r="B624" s="3" t="s">
        <v>32</v>
      </c>
      <c r="C624" s="3">
        <v>19</v>
      </c>
      <c r="D624" s="5" t="s">
        <v>15</v>
      </c>
      <c r="F624">
        <v>1.78</v>
      </c>
      <c r="J624">
        <f>270+280</f>
        <v>550</v>
      </c>
      <c r="K624">
        <v>2</v>
      </c>
      <c r="L624">
        <v>280</v>
      </c>
      <c r="Q624" s="18"/>
    </row>
    <row r="625" spans="1:17">
      <c r="A625" s="2">
        <v>41222</v>
      </c>
      <c r="B625" s="3" t="s">
        <v>21</v>
      </c>
      <c r="C625" s="3">
        <v>54</v>
      </c>
      <c r="D625" s="5" t="s">
        <v>15</v>
      </c>
      <c r="F625">
        <v>6.38</v>
      </c>
      <c r="J625">
        <f>122+265+291+230+229+313+318+322+321+338</f>
        <v>2749</v>
      </c>
      <c r="K625">
        <v>10</v>
      </c>
      <c r="L625">
        <v>338</v>
      </c>
      <c r="Q625" s="18"/>
    </row>
    <row r="626" spans="1:17">
      <c r="A626" s="2">
        <v>41222</v>
      </c>
      <c r="B626" s="3" t="s">
        <v>21</v>
      </c>
      <c r="C626" s="3">
        <v>54</v>
      </c>
      <c r="D626" s="5" t="s">
        <v>15</v>
      </c>
      <c r="F626">
        <v>6.9</v>
      </c>
      <c r="J626">
        <f>117+197+202+357+396+409+437+437+451+436</f>
        <v>3439</v>
      </c>
      <c r="K626">
        <v>10</v>
      </c>
      <c r="L626">
        <v>451</v>
      </c>
      <c r="Q626" s="18"/>
    </row>
    <row r="627" spans="1:17">
      <c r="A627" s="2">
        <v>41222</v>
      </c>
      <c r="B627" s="3" t="s">
        <v>21</v>
      </c>
      <c r="C627" s="3">
        <v>54</v>
      </c>
      <c r="D627" s="5" t="s">
        <v>15</v>
      </c>
      <c r="F627">
        <v>4.1399999999999997</v>
      </c>
      <c r="J627">
        <f>146+214+228+252+277+290+292+307</f>
        <v>2006</v>
      </c>
      <c r="K627">
        <v>8</v>
      </c>
      <c r="L627">
        <v>307</v>
      </c>
      <c r="Q627" s="18"/>
    </row>
    <row r="628" spans="1:17">
      <c r="A628" s="2">
        <v>41222</v>
      </c>
      <c r="B628" s="3" t="s">
        <v>21</v>
      </c>
      <c r="C628" s="3">
        <v>54</v>
      </c>
      <c r="D628" s="5" t="s">
        <v>15</v>
      </c>
      <c r="F628">
        <v>12.9</v>
      </c>
      <c r="J628">
        <f>268+320+326+333+329+338+218+271+261+313+326+330+337+339+348</f>
        <v>4657</v>
      </c>
      <c r="K628">
        <v>15</v>
      </c>
      <c r="L628">
        <v>348</v>
      </c>
      <c r="Q628" s="18"/>
    </row>
    <row r="629" spans="1:17">
      <c r="A629" s="2">
        <v>41222</v>
      </c>
      <c r="B629" s="3" t="s">
        <v>21</v>
      </c>
      <c r="C629" s="3">
        <v>54</v>
      </c>
      <c r="D629" s="5" t="s">
        <v>15</v>
      </c>
      <c r="F629">
        <v>4.03</v>
      </c>
      <c r="J629">
        <f>157+238+268+273+305+312+323+328+333</f>
        <v>2537</v>
      </c>
      <c r="K629">
        <v>9</v>
      </c>
      <c r="L629">
        <v>333</v>
      </c>
      <c r="Q629" s="18"/>
    </row>
    <row r="630" spans="1:17">
      <c r="A630" s="2">
        <v>41222</v>
      </c>
      <c r="B630" s="3" t="s">
        <v>21</v>
      </c>
      <c r="C630" s="3">
        <v>54</v>
      </c>
      <c r="D630" s="5" t="s">
        <v>15</v>
      </c>
      <c r="F630">
        <v>7.32</v>
      </c>
      <c r="J630">
        <f>208+293+259+301+321+334+344+354+363</f>
        <v>2777</v>
      </c>
      <c r="K630">
        <v>9</v>
      </c>
      <c r="L630">
        <v>363</v>
      </c>
      <c r="Q630" s="18"/>
    </row>
    <row r="631" spans="1:17">
      <c r="A631" s="2">
        <v>41222</v>
      </c>
      <c r="B631" s="3" t="s">
        <v>21</v>
      </c>
      <c r="C631" s="3">
        <v>54</v>
      </c>
      <c r="D631" s="5" t="s">
        <v>15</v>
      </c>
      <c r="F631">
        <v>7.53</v>
      </c>
      <c r="J631">
        <f>228+298+297+317+322+334+346+356+364</f>
        <v>2862</v>
      </c>
      <c r="K631">
        <v>9</v>
      </c>
      <c r="L631">
        <v>364</v>
      </c>
      <c r="Q631" s="18"/>
    </row>
    <row r="632" spans="1:17">
      <c r="A632" s="2">
        <v>41222</v>
      </c>
      <c r="B632" s="3" t="s">
        <v>21</v>
      </c>
      <c r="C632" s="3">
        <v>54</v>
      </c>
      <c r="D632" s="5" t="s">
        <v>15</v>
      </c>
      <c r="F632">
        <v>8.84</v>
      </c>
      <c r="J632">
        <f>134+250+275+283+298+302+315+314+329+338+339+361</f>
        <v>3538</v>
      </c>
      <c r="K632">
        <v>12</v>
      </c>
      <c r="L632">
        <v>361</v>
      </c>
      <c r="Q632" s="18"/>
    </row>
    <row r="633" spans="1:17">
      <c r="A633" s="2">
        <v>41222</v>
      </c>
      <c r="B633" s="3" t="s">
        <v>21</v>
      </c>
      <c r="C633" s="3">
        <v>54</v>
      </c>
      <c r="D633" s="5" t="s">
        <v>15</v>
      </c>
      <c r="F633">
        <v>7.07</v>
      </c>
      <c r="J633">
        <f>105+228+238+273+280+305+328+333+340+349+360+371</f>
        <v>3510</v>
      </c>
      <c r="K633">
        <v>12</v>
      </c>
      <c r="L633">
        <v>371</v>
      </c>
      <c r="Q633" s="18"/>
    </row>
    <row r="634" spans="1:17">
      <c r="A634" s="2">
        <v>41222</v>
      </c>
      <c r="B634" s="3" t="s">
        <v>21</v>
      </c>
      <c r="C634" s="3">
        <v>54</v>
      </c>
      <c r="D634" s="5" t="s">
        <v>15</v>
      </c>
      <c r="F634">
        <v>3.54</v>
      </c>
      <c r="J634">
        <f>249+274+272+295</f>
        <v>1090</v>
      </c>
      <c r="K634">
        <v>4</v>
      </c>
      <c r="L634">
        <v>295</v>
      </c>
      <c r="Q634" s="18"/>
    </row>
    <row r="635" spans="1:17">
      <c r="A635" s="2">
        <v>41222</v>
      </c>
      <c r="B635" s="3" t="s">
        <v>21</v>
      </c>
      <c r="C635" s="3">
        <v>54</v>
      </c>
      <c r="D635" s="5" t="s">
        <v>15</v>
      </c>
      <c r="F635">
        <v>11.06</v>
      </c>
      <c r="J635">
        <f>323+331+340+336+345+328+300+328+339+335+328+329+333+322</f>
        <v>4617</v>
      </c>
      <c r="K635">
        <v>15</v>
      </c>
      <c r="L635">
        <v>345</v>
      </c>
      <c r="Q635" s="18"/>
    </row>
    <row r="636" spans="1:17">
      <c r="A636" s="2">
        <v>41222</v>
      </c>
      <c r="B636" s="3" t="s">
        <v>21</v>
      </c>
      <c r="C636" s="3">
        <v>54</v>
      </c>
      <c r="D636" s="5" t="s">
        <v>15</v>
      </c>
      <c r="F636">
        <v>6.1</v>
      </c>
      <c r="J636">
        <f>315+319+322+341+342+343+347+372+382</f>
        <v>3083</v>
      </c>
      <c r="K636">
        <v>9</v>
      </c>
      <c r="L636">
        <v>382</v>
      </c>
      <c r="Q636" s="18"/>
    </row>
    <row r="637" spans="1:17">
      <c r="A637" s="2">
        <v>41222</v>
      </c>
      <c r="B637" s="3" t="s">
        <v>24</v>
      </c>
      <c r="C637" s="3">
        <v>36</v>
      </c>
      <c r="D637" s="5" t="s">
        <v>15</v>
      </c>
      <c r="F637">
        <v>2.97</v>
      </c>
      <c r="J637">
        <f>100+158+187+184+158</f>
        <v>787</v>
      </c>
      <c r="K637">
        <v>5</v>
      </c>
      <c r="L637">
        <v>187</v>
      </c>
      <c r="Q637" s="18"/>
    </row>
    <row r="638" spans="1:17">
      <c r="A638" s="2">
        <v>41222</v>
      </c>
      <c r="B638" s="3" t="s">
        <v>24</v>
      </c>
      <c r="C638" s="3">
        <v>36</v>
      </c>
      <c r="D638" s="5" t="s">
        <v>18</v>
      </c>
      <c r="F638">
        <v>1.1200000000000001</v>
      </c>
      <c r="J638">
        <f>41+53+82+93+111</f>
        <v>380</v>
      </c>
      <c r="K638">
        <v>5</v>
      </c>
      <c r="L638">
        <v>111</v>
      </c>
      <c r="Q638" s="18"/>
    </row>
    <row r="639" spans="1:17">
      <c r="A639" s="2">
        <v>41222</v>
      </c>
      <c r="B639" s="3" t="s">
        <v>24</v>
      </c>
      <c r="C639" s="3">
        <v>36</v>
      </c>
      <c r="D639" s="5" t="s">
        <v>15</v>
      </c>
      <c r="F639">
        <v>6.83</v>
      </c>
      <c r="J639">
        <f>130+152+176+200+202+204+229+237</f>
        <v>1530</v>
      </c>
      <c r="K639">
        <v>8</v>
      </c>
      <c r="L639">
        <v>237</v>
      </c>
      <c r="Q639" s="18"/>
    </row>
    <row r="640" spans="1:17">
      <c r="A640" s="2">
        <v>41222</v>
      </c>
      <c r="B640" s="3" t="s">
        <v>24</v>
      </c>
      <c r="C640" s="3">
        <v>36</v>
      </c>
      <c r="D640" s="5" t="s">
        <v>18</v>
      </c>
      <c r="F640">
        <v>0.93</v>
      </c>
      <c r="J640">
        <f>64</f>
        <v>64</v>
      </c>
      <c r="K640">
        <v>1</v>
      </c>
      <c r="L640">
        <v>64</v>
      </c>
      <c r="Q640" s="18"/>
    </row>
    <row r="641" spans="1:17">
      <c r="A641" s="2">
        <v>41222</v>
      </c>
      <c r="B641" s="3" t="s">
        <v>24</v>
      </c>
      <c r="C641" s="3">
        <v>36</v>
      </c>
      <c r="D641" s="5" t="s">
        <v>15</v>
      </c>
      <c r="F641">
        <v>4.6500000000000004</v>
      </c>
      <c r="J641">
        <f>213+244+258+261</f>
        <v>976</v>
      </c>
      <c r="K641">
        <v>4</v>
      </c>
      <c r="L641">
        <v>258</v>
      </c>
      <c r="Q641" s="18"/>
    </row>
    <row r="642" spans="1:17">
      <c r="A642" s="2">
        <v>41222</v>
      </c>
      <c r="B642" s="3" t="s">
        <v>24</v>
      </c>
      <c r="C642" s="3">
        <v>36</v>
      </c>
      <c r="D642" s="5" t="s">
        <v>18</v>
      </c>
      <c r="F642">
        <v>1.8</v>
      </c>
      <c r="J642">
        <f>66+92+135+152+126</f>
        <v>571</v>
      </c>
      <c r="K642">
        <v>5</v>
      </c>
      <c r="L642">
        <v>152</v>
      </c>
      <c r="Q642" s="18"/>
    </row>
    <row r="643" spans="1:17">
      <c r="A643" s="2">
        <v>41222</v>
      </c>
      <c r="B643" s="3" t="s">
        <v>24</v>
      </c>
      <c r="C643" s="3">
        <v>36</v>
      </c>
      <c r="D643" s="5" t="s">
        <v>15</v>
      </c>
      <c r="F643">
        <v>2.72</v>
      </c>
      <c r="J643">
        <f>66+104+135+144+164</f>
        <v>613</v>
      </c>
      <c r="K643">
        <v>5</v>
      </c>
      <c r="L643">
        <v>164</v>
      </c>
      <c r="Q643" s="18"/>
    </row>
    <row r="644" spans="1:17">
      <c r="A644" s="2">
        <v>41222</v>
      </c>
      <c r="B644" s="3" t="s">
        <v>24</v>
      </c>
      <c r="C644" s="3">
        <v>36</v>
      </c>
      <c r="D644" s="5" t="s">
        <v>15</v>
      </c>
      <c r="F644">
        <v>4.18</v>
      </c>
      <c r="J644">
        <f>63+171+146+112+206</f>
        <v>698</v>
      </c>
      <c r="K644">
        <v>5</v>
      </c>
      <c r="L644">
        <v>206</v>
      </c>
      <c r="Q644" s="18"/>
    </row>
    <row r="645" spans="1:17">
      <c r="A645" s="2">
        <v>41222</v>
      </c>
      <c r="B645" s="3" t="s">
        <v>24</v>
      </c>
      <c r="C645" s="3">
        <v>36</v>
      </c>
      <c r="D645" s="5" t="s">
        <v>15</v>
      </c>
      <c r="F645">
        <v>0.63</v>
      </c>
      <c r="J645">
        <f>25+45+59+77+77</f>
        <v>283</v>
      </c>
      <c r="K645">
        <v>5</v>
      </c>
      <c r="L645">
        <v>77</v>
      </c>
      <c r="Q645" s="18"/>
    </row>
    <row r="646" spans="1:17">
      <c r="A646" s="2">
        <v>41222</v>
      </c>
      <c r="B646" s="3" t="s">
        <v>24</v>
      </c>
      <c r="C646" s="3">
        <v>36</v>
      </c>
      <c r="D646" s="5" t="s">
        <v>18</v>
      </c>
      <c r="F646">
        <v>1.3</v>
      </c>
      <c r="J646">
        <f>105+45+85+106</f>
        <v>341</v>
      </c>
      <c r="K646">
        <v>4</v>
      </c>
      <c r="L646">
        <v>106</v>
      </c>
      <c r="Q646" s="18"/>
    </row>
    <row r="647" spans="1:17">
      <c r="A647" s="2">
        <v>41222</v>
      </c>
      <c r="B647" s="3" t="s">
        <v>24</v>
      </c>
      <c r="C647" s="3">
        <v>27</v>
      </c>
      <c r="D647" s="5" t="s">
        <v>15</v>
      </c>
      <c r="F647">
        <v>3.65</v>
      </c>
      <c r="J647">
        <f>342+398+421</f>
        <v>1161</v>
      </c>
      <c r="K647">
        <v>3</v>
      </c>
      <c r="L647">
        <v>421</v>
      </c>
      <c r="Q647" s="18"/>
    </row>
    <row r="648" spans="1:17">
      <c r="A648" s="2">
        <v>41222</v>
      </c>
      <c r="B648" s="3" t="s">
        <v>24</v>
      </c>
      <c r="C648" s="3">
        <v>27</v>
      </c>
      <c r="D648" s="5" t="s">
        <v>15</v>
      </c>
      <c r="F648">
        <v>2.2000000000000002</v>
      </c>
      <c r="J648">
        <f>93+96+130+166+165+133</f>
        <v>783</v>
      </c>
      <c r="K648">
        <v>6</v>
      </c>
      <c r="L648">
        <v>166</v>
      </c>
      <c r="Q648" s="18"/>
    </row>
    <row r="649" spans="1:17">
      <c r="A649" s="2">
        <v>41222</v>
      </c>
      <c r="B649" s="3" t="s">
        <v>24</v>
      </c>
      <c r="C649" s="3">
        <v>27</v>
      </c>
      <c r="D649" s="5" t="s">
        <v>15</v>
      </c>
      <c r="F649">
        <v>2.48</v>
      </c>
      <c r="J649">
        <f>87+131+132+174</f>
        <v>524</v>
      </c>
      <c r="K649">
        <v>4</v>
      </c>
      <c r="L649">
        <v>174</v>
      </c>
      <c r="Q649" s="18"/>
    </row>
    <row r="650" spans="1:17">
      <c r="A650" s="2">
        <v>41222</v>
      </c>
      <c r="B650" s="3" t="s">
        <v>24</v>
      </c>
      <c r="C650" s="3">
        <v>27</v>
      </c>
      <c r="D650" s="5" t="s">
        <v>18</v>
      </c>
      <c r="F650">
        <v>1.72</v>
      </c>
      <c r="J650">
        <f>181+158</f>
        <v>339</v>
      </c>
      <c r="K650">
        <v>2</v>
      </c>
      <c r="L650">
        <v>181</v>
      </c>
      <c r="Q650" s="18"/>
    </row>
    <row r="651" spans="1:17">
      <c r="A651" s="2">
        <v>41222</v>
      </c>
      <c r="B651" s="3" t="s">
        <v>24</v>
      </c>
      <c r="C651" s="3">
        <v>27</v>
      </c>
      <c r="D651" s="5" t="s">
        <v>15</v>
      </c>
      <c r="F651">
        <v>3.25</v>
      </c>
      <c r="J651">
        <f>80+118+130+172+169+191</f>
        <v>860</v>
      </c>
      <c r="K651">
        <v>6</v>
      </c>
      <c r="L651">
        <v>191</v>
      </c>
      <c r="Q651" s="18"/>
    </row>
    <row r="652" spans="1:17">
      <c r="A652" s="2">
        <v>41222</v>
      </c>
      <c r="B652" s="3" t="s">
        <v>24</v>
      </c>
      <c r="C652" s="3">
        <v>1</v>
      </c>
      <c r="D652" s="5" t="s">
        <v>18</v>
      </c>
      <c r="F652">
        <v>2.82</v>
      </c>
      <c r="J652">
        <f>230+257+247+253</f>
        <v>987</v>
      </c>
      <c r="K652">
        <v>4</v>
      </c>
      <c r="L652">
        <v>257</v>
      </c>
      <c r="Q652" s="18"/>
    </row>
    <row r="653" spans="1:17">
      <c r="A653" s="2">
        <v>41222</v>
      </c>
      <c r="B653" s="3" t="s">
        <v>24</v>
      </c>
      <c r="C653" s="3">
        <v>1</v>
      </c>
      <c r="D653" s="5" t="s">
        <v>15</v>
      </c>
      <c r="F653">
        <v>3.46</v>
      </c>
      <c r="J653">
        <f>78+103+134+132+136+173+195</f>
        <v>951</v>
      </c>
      <c r="K653">
        <v>7</v>
      </c>
      <c r="L653">
        <v>195</v>
      </c>
      <c r="Q653" s="18"/>
    </row>
    <row r="654" spans="1:17">
      <c r="A654" s="2">
        <v>41222</v>
      </c>
      <c r="B654" s="3" t="s">
        <v>24</v>
      </c>
      <c r="C654" s="3">
        <v>1</v>
      </c>
      <c r="D654" s="5" t="s">
        <v>34</v>
      </c>
      <c r="E654">
        <v>280</v>
      </c>
      <c r="F654">
        <v>2.46</v>
      </c>
      <c r="G654">
        <v>8</v>
      </c>
      <c r="Q654" s="18"/>
    </row>
    <row r="655" spans="1:17">
      <c r="A655" s="2">
        <v>41222</v>
      </c>
      <c r="B655" s="3" t="s">
        <v>24</v>
      </c>
      <c r="C655" s="3">
        <v>1</v>
      </c>
      <c r="D655" s="5" t="s">
        <v>34</v>
      </c>
      <c r="E655">
        <v>73</v>
      </c>
      <c r="F655">
        <v>0.79</v>
      </c>
      <c r="Q655" s="18"/>
    </row>
    <row r="656" spans="1:17">
      <c r="A656" s="2">
        <v>41222</v>
      </c>
      <c r="B656" s="3" t="s">
        <v>24</v>
      </c>
      <c r="C656" s="3">
        <v>1</v>
      </c>
      <c r="D656" s="5" t="s">
        <v>34</v>
      </c>
      <c r="E656">
        <v>116</v>
      </c>
      <c r="F656">
        <v>1.3</v>
      </c>
      <c r="Q656" s="18"/>
    </row>
    <row r="657" spans="1:17">
      <c r="A657" s="2">
        <v>41222</v>
      </c>
      <c r="B657" s="3" t="s">
        <v>24</v>
      </c>
      <c r="C657" s="3">
        <v>1</v>
      </c>
      <c r="D657" s="5" t="s">
        <v>34</v>
      </c>
      <c r="E657">
        <v>183</v>
      </c>
      <c r="F657">
        <v>1.66</v>
      </c>
      <c r="G657">
        <v>8</v>
      </c>
      <c r="Q657" s="18"/>
    </row>
    <row r="658" spans="1:17">
      <c r="A658" s="2">
        <v>41222</v>
      </c>
      <c r="B658" s="3" t="s">
        <v>24</v>
      </c>
      <c r="C658" s="3">
        <v>1</v>
      </c>
      <c r="D658" s="5" t="s">
        <v>34</v>
      </c>
      <c r="E658">
        <v>107</v>
      </c>
      <c r="F658">
        <v>0.93</v>
      </c>
      <c r="Q658" s="18"/>
    </row>
    <row r="659" spans="1:17">
      <c r="A659" s="2">
        <v>41222</v>
      </c>
      <c r="B659" s="3" t="s">
        <v>24</v>
      </c>
      <c r="C659" s="3">
        <v>1</v>
      </c>
      <c r="D659" s="5" t="s">
        <v>18</v>
      </c>
      <c r="E659">
        <v>225</v>
      </c>
      <c r="F659">
        <v>2.91</v>
      </c>
      <c r="H659">
        <v>20</v>
      </c>
      <c r="I659">
        <v>3</v>
      </c>
      <c r="Q659" s="18"/>
    </row>
    <row r="660" spans="1:17">
      <c r="A660" s="2">
        <v>41222</v>
      </c>
      <c r="B660" s="3" t="s">
        <v>24</v>
      </c>
      <c r="C660" s="3">
        <v>1</v>
      </c>
      <c r="D660" s="5" t="s">
        <v>34</v>
      </c>
      <c r="E660">
        <v>173</v>
      </c>
      <c r="F660">
        <v>0.9</v>
      </c>
      <c r="Q660" s="18"/>
    </row>
    <row r="661" spans="1:17">
      <c r="A661" s="2">
        <v>41222</v>
      </c>
      <c r="B661" s="3" t="s">
        <v>24</v>
      </c>
      <c r="C661" s="3">
        <v>1</v>
      </c>
      <c r="D661" s="5" t="s">
        <v>18</v>
      </c>
      <c r="F661">
        <v>1.22</v>
      </c>
      <c r="J661">
        <f>171+197</f>
        <v>368</v>
      </c>
      <c r="K661">
        <v>2</v>
      </c>
      <c r="L661">
        <v>197</v>
      </c>
      <c r="Q661" s="18"/>
    </row>
    <row r="662" spans="1:17">
      <c r="A662" s="2">
        <v>41222</v>
      </c>
      <c r="B662" s="3" t="s">
        <v>24</v>
      </c>
      <c r="C662" s="3">
        <v>1</v>
      </c>
      <c r="D662" s="5" t="s">
        <v>34</v>
      </c>
      <c r="E662">
        <v>43</v>
      </c>
      <c r="F662">
        <v>0.57999999999999996</v>
      </c>
      <c r="Q662" s="18"/>
    </row>
    <row r="663" spans="1:17">
      <c r="A663" s="2">
        <v>41222</v>
      </c>
      <c r="B663" s="3" t="s">
        <v>24</v>
      </c>
      <c r="C663" s="3">
        <v>1</v>
      </c>
      <c r="D663" s="5" t="s">
        <v>18</v>
      </c>
      <c r="F663">
        <v>0.9</v>
      </c>
      <c r="J663">
        <f>54+72+71</f>
        <v>197</v>
      </c>
      <c r="K663">
        <v>3</v>
      </c>
      <c r="L663">
        <v>72</v>
      </c>
      <c r="Q663" s="18"/>
    </row>
    <row r="664" spans="1:17">
      <c r="A664" s="2">
        <v>41222</v>
      </c>
      <c r="B664" s="3" t="s">
        <v>24</v>
      </c>
      <c r="C664" s="3">
        <v>1</v>
      </c>
      <c r="D664" s="5" t="s">
        <v>18</v>
      </c>
      <c r="F664">
        <v>2.78</v>
      </c>
      <c r="J664">
        <f>67+94+120</f>
        <v>281</v>
      </c>
      <c r="K664">
        <v>3</v>
      </c>
      <c r="L664">
        <v>120</v>
      </c>
      <c r="Q664" s="18"/>
    </row>
    <row r="665" spans="1:17">
      <c r="A665" s="2">
        <v>41222</v>
      </c>
      <c r="B665" s="3" t="s">
        <v>24</v>
      </c>
      <c r="C665" s="3">
        <v>1</v>
      </c>
      <c r="D665" s="5" t="s">
        <v>34</v>
      </c>
      <c r="E665">
        <v>213</v>
      </c>
      <c r="F665">
        <v>1.1000000000000001</v>
      </c>
      <c r="Q665" s="18"/>
    </row>
    <row r="666" spans="1:17">
      <c r="A666" s="2">
        <v>41222</v>
      </c>
      <c r="B666" s="3" t="s">
        <v>24</v>
      </c>
      <c r="C666" s="3">
        <v>1</v>
      </c>
      <c r="D666" s="5" t="s">
        <v>34</v>
      </c>
      <c r="E666">
        <v>305</v>
      </c>
      <c r="F666">
        <v>1.1000000000000001</v>
      </c>
      <c r="Q666" s="18"/>
    </row>
    <row r="667" spans="1:17">
      <c r="A667" s="2">
        <v>41222</v>
      </c>
      <c r="B667" s="3" t="s">
        <v>24</v>
      </c>
      <c r="C667" s="3">
        <v>1</v>
      </c>
      <c r="D667" s="5" t="s">
        <v>15</v>
      </c>
      <c r="F667">
        <v>4.5</v>
      </c>
      <c r="J667">
        <f>212+231+224+225+293+317</f>
        <v>1502</v>
      </c>
      <c r="K667">
        <v>6</v>
      </c>
      <c r="L667">
        <v>317</v>
      </c>
      <c r="Q667" s="18"/>
    </row>
    <row r="668" spans="1:17">
      <c r="A668" s="2">
        <v>41222</v>
      </c>
      <c r="B668" s="3" t="s">
        <v>24</v>
      </c>
      <c r="C668" s="3">
        <v>1</v>
      </c>
      <c r="D668" s="5" t="s">
        <v>18</v>
      </c>
      <c r="F668">
        <v>2.48</v>
      </c>
      <c r="J668">
        <f>246+249+252+268</f>
        <v>1015</v>
      </c>
      <c r="K668">
        <v>4</v>
      </c>
      <c r="L668">
        <v>268</v>
      </c>
      <c r="Q668" s="18"/>
    </row>
    <row r="669" spans="1:17">
      <c r="A669" s="2">
        <v>41222</v>
      </c>
      <c r="B669" s="3" t="s">
        <v>24</v>
      </c>
      <c r="C669" s="3">
        <v>1</v>
      </c>
      <c r="D669" s="5" t="s">
        <v>18</v>
      </c>
      <c r="F669">
        <v>2.1800000000000002</v>
      </c>
      <c r="J669">
        <f>205+250+264+253+286</f>
        <v>1258</v>
      </c>
      <c r="K669">
        <v>5</v>
      </c>
      <c r="L669">
        <v>286</v>
      </c>
      <c r="Q669" s="18"/>
    </row>
    <row r="670" spans="1:17">
      <c r="A670" s="2">
        <v>41222</v>
      </c>
      <c r="B670" s="3" t="s">
        <v>24</v>
      </c>
      <c r="C670" s="3">
        <v>1</v>
      </c>
      <c r="D670" s="5" t="s">
        <v>34</v>
      </c>
      <c r="E670">
        <v>273</v>
      </c>
      <c r="F670">
        <v>1.05</v>
      </c>
      <c r="G670">
        <v>22</v>
      </c>
      <c r="Q670" s="18"/>
    </row>
    <row r="671" spans="1:17">
      <c r="A671" s="2">
        <v>41222</v>
      </c>
      <c r="B671" s="3" t="s">
        <v>24</v>
      </c>
      <c r="C671" s="3">
        <v>1</v>
      </c>
      <c r="D671" s="5" t="s">
        <v>15</v>
      </c>
      <c r="F671">
        <v>1.99</v>
      </c>
      <c r="J671">
        <v>282</v>
      </c>
      <c r="K671">
        <v>1</v>
      </c>
      <c r="L671">
        <v>282</v>
      </c>
      <c r="Q671" s="18"/>
    </row>
    <row r="672" spans="1:17">
      <c r="A672" s="2">
        <v>41222</v>
      </c>
      <c r="B672" s="3" t="s">
        <v>24</v>
      </c>
      <c r="C672" s="3">
        <v>1</v>
      </c>
      <c r="D672" s="5" t="s">
        <v>34</v>
      </c>
      <c r="E672">
        <v>55</v>
      </c>
      <c r="F672">
        <v>0.82</v>
      </c>
      <c r="Q672" s="18"/>
    </row>
    <row r="673" spans="1:17">
      <c r="A673" s="2">
        <v>41222</v>
      </c>
      <c r="B673" s="3" t="s">
        <v>26</v>
      </c>
      <c r="C673" s="3">
        <v>49</v>
      </c>
      <c r="D673" s="5" t="s">
        <v>15</v>
      </c>
      <c r="F673">
        <v>11.1</v>
      </c>
      <c r="J673">
        <f>72+260+244+273+119+270+236+210+217</f>
        <v>1901</v>
      </c>
      <c r="K673">
        <v>9</v>
      </c>
      <c r="L673">
        <v>273</v>
      </c>
      <c r="Q673" s="18"/>
    </row>
    <row r="674" spans="1:17">
      <c r="A674" s="2">
        <v>41222</v>
      </c>
      <c r="B674" s="3" t="s">
        <v>26</v>
      </c>
      <c r="C674" s="3">
        <v>49</v>
      </c>
      <c r="D674" s="5" t="s">
        <v>15</v>
      </c>
      <c r="F674">
        <v>7.04</v>
      </c>
      <c r="J674">
        <f>116+109+179+240+237+249+258+255+247</f>
        <v>1890</v>
      </c>
      <c r="K674">
        <v>9</v>
      </c>
      <c r="L674">
        <v>258</v>
      </c>
      <c r="Q674" s="18"/>
    </row>
    <row r="675" spans="1:17">
      <c r="A675" s="2">
        <v>41222</v>
      </c>
      <c r="B675" s="3" t="s">
        <v>26</v>
      </c>
      <c r="C675" s="3">
        <v>49</v>
      </c>
      <c r="D675" s="5" t="s">
        <v>15</v>
      </c>
      <c r="F675">
        <v>7.11</v>
      </c>
      <c r="J675">
        <f>111+140+174+242+247+299+257</f>
        <v>1470</v>
      </c>
      <c r="K675">
        <v>7</v>
      </c>
      <c r="L675">
        <v>257</v>
      </c>
      <c r="Q675" s="18"/>
    </row>
    <row r="676" spans="1:17">
      <c r="A676" s="2">
        <v>41222</v>
      </c>
      <c r="B676" s="3" t="s">
        <v>26</v>
      </c>
      <c r="C676" s="3">
        <v>49</v>
      </c>
      <c r="D676" s="5" t="s">
        <v>15</v>
      </c>
      <c r="F676">
        <v>2.63</v>
      </c>
      <c r="J676">
        <f>36+67+67+59</f>
        <v>229</v>
      </c>
      <c r="K676">
        <v>4</v>
      </c>
      <c r="L676">
        <v>67</v>
      </c>
      <c r="Q676" s="18"/>
    </row>
    <row r="677" spans="1:17">
      <c r="A677" s="2">
        <v>41222</v>
      </c>
      <c r="B677" s="3" t="s">
        <v>26</v>
      </c>
      <c r="C677" s="3">
        <v>49</v>
      </c>
      <c r="D677" s="5" t="s">
        <v>34</v>
      </c>
      <c r="E677">
        <v>197</v>
      </c>
      <c r="F677">
        <v>1.54</v>
      </c>
      <c r="Q677" s="18"/>
    </row>
    <row r="678" spans="1:17">
      <c r="A678" s="2">
        <v>41222</v>
      </c>
      <c r="B678" s="3" t="s">
        <v>26</v>
      </c>
      <c r="C678" s="3">
        <v>49</v>
      </c>
      <c r="D678" s="5" t="s">
        <v>18</v>
      </c>
      <c r="F678">
        <v>2.5499999999999998</v>
      </c>
      <c r="J678">
        <f>126+137+144+70</f>
        <v>477</v>
      </c>
      <c r="K678">
        <v>4</v>
      </c>
      <c r="L678">
        <v>144</v>
      </c>
      <c r="Q678" s="18"/>
    </row>
    <row r="679" spans="1:17">
      <c r="A679" s="2">
        <v>41222</v>
      </c>
      <c r="B679" s="3" t="s">
        <v>26</v>
      </c>
      <c r="C679" s="3">
        <v>49</v>
      </c>
      <c r="D679" s="5" t="s">
        <v>15</v>
      </c>
      <c r="F679">
        <v>6.08</v>
      </c>
      <c r="J679">
        <f>83+147+140+166+204+211+209</f>
        <v>1160</v>
      </c>
      <c r="K679">
        <v>7</v>
      </c>
      <c r="L679">
        <v>211</v>
      </c>
      <c r="Q679" s="18"/>
    </row>
    <row r="680" spans="1:17">
      <c r="A680" s="2">
        <v>41222</v>
      </c>
      <c r="B680" s="3" t="s">
        <v>26</v>
      </c>
      <c r="C680" s="3">
        <v>3</v>
      </c>
      <c r="D680" s="5" t="s">
        <v>34</v>
      </c>
      <c r="E680">
        <v>152</v>
      </c>
      <c r="F680">
        <v>1.5</v>
      </c>
      <c r="Q680" s="18"/>
    </row>
    <row r="681" spans="1:17">
      <c r="A681" s="2">
        <v>41222</v>
      </c>
      <c r="B681" s="3" t="s">
        <v>26</v>
      </c>
      <c r="C681" s="3">
        <v>3</v>
      </c>
      <c r="D681" s="5" t="s">
        <v>34</v>
      </c>
      <c r="E681">
        <v>20</v>
      </c>
      <c r="F681">
        <v>0.67</v>
      </c>
      <c r="Q681" s="18"/>
    </row>
    <row r="682" spans="1:17">
      <c r="A682" s="2">
        <v>41222</v>
      </c>
      <c r="B682" s="3" t="s">
        <v>26</v>
      </c>
      <c r="C682" s="3">
        <v>3</v>
      </c>
      <c r="D682" s="5" t="s">
        <v>34</v>
      </c>
      <c r="E682">
        <v>25</v>
      </c>
      <c r="F682">
        <v>0.47</v>
      </c>
      <c r="Q682" s="18"/>
    </row>
    <row r="683" spans="1:17">
      <c r="A683" s="2">
        <v>41222</v>
      </c>
      <c r="B683" s="3" t="s">
        <v>26</v>
      </c>
      <c r="C683" s="3">
        <v>3</v>
      </c>
      <c r="D683" s="5" t="s">
        <v>34</v>
      </c>
      <c r="E683">
        <v>27</v>
      </c>
      <c r="F683">
        <v>0.76</v>
      </c>
      <c r="Q683" s="18"/>
    </row>
    <row r="684" spans="1:17">
      <c r="A684" s="2">
        <v>41222</v>
      </c>
      <c r="B684" s="3" t="s">
        <v>26</v>
      </c>
      <c r="C684" s="3">
        <v>3</v>
      </c>
      <c r="D684" s="5" t="s">
        <v>34</v>
      </c>
      <c r="E684">
        <v>172</v>
      </c>
      <c r="F684">
        <v>1.65</v>
      </c>
      <c r="Q684" s="18"/>
    </row>
    <row r="685" spans="1:17">
      <c r="A685" s="2">
        <v>41222</v>
      </c>
      <c r="B685" s="3" t="s">
        <v>26</v>
      </c>
      <c r="C685" s="3">
        <v>3</v>
      </c>
      <c r="D685" s="5" t="s">
        <v>34</v>
      </c>
      <c r="E685">
        <v>73</v>
      </c>
      <c r="F685">
        <v>1.39</v>
      </c>
      <c r="Q685" s="18"/>
    </row>
    <row r="686" spans="1:17">
      <c r="A686" s="2">
        <v>41222</v>
      </c>
      <c r="B686" s="3" t="s">
        <v>26</v>
      </c>
      <c r="C686" s="3">
        <v>3</v>
      </c>
      <c r="D686" s="5" t="s">
        <v>34</v>
      </c>
      <c r="E686">
        <v>236</v>
      </c>
      <c r="F686">
        <v>1.38</v>
      </c>
      <c r="Q686" s="18"/>
    </row>
    <row r="687" spans="1:17">
      <c r="A687" s="2">
        <v>41222</v>
      </c>
      <c r="B687" s="3" t="s">
        <v>26</v>
      </c>
      <c r="C687" s="3">
        <v>3</v>
      </c>
      <c r="D687" s="5" t="s">
        <v>34</v>
      </c>
      <c r="E687">
        <v>76</v>
      </c>
      <c r="F687">
        <v>1.38</v>
      </c>
      <c r="Q687" s="18"/>
    </row>
    <row r="688" spans="1:17">
      <c r="A688" s="2">
        <v>41222</v>
      </c>
      <c r="B688" s="3" t="s">
        <v>26</v>
      </c>
      <c r="C688" s="3">
        <v>3</v>
      </c>
      <c r="D688" s="5" t="s">
        <v>34</v>
      </c>
      <c r="E688">
        <v>145</v>
      </c>
      <c r="F688">
        <v>1.26</v>
      </c>
      <c r="G688">
        <v>1</v>
      </c>
      <c r="Q688" s="18"/>
    </row>
    <row r="689" spans="1:17">
      <c r="A689" s="2">
        <v>41222</v>
      </c>
      <c r="B689" s="3" t="s">
        <v>26</v>
      </c>
      <c r="C689" s="3">
        <v>3</v>
      </c>
      <c r="D689" s="5" t="s">
        <v>34</v>
      </c>
      <c r="E689">
        <v>191</v>
      </c>
      <c r="F689">
        <v>1.36</v>
      </c>
      <c r="Q689" s="18"/>
    </row>
    <row r="690" spans="1:17">
      <c r="A690" s="2">
        <v>41222</v>
      </c>
      <c r="B690" s="3" t="s">
        <v>26</v>
      </c>
      <c r="C690" s="3">
        <v>3</v>
      </c>
      <c r="D690" s="5" t="s">
        <v>34</v>
      </c>
      <c r="E690">
        <v>74</v>
      </c>
      <c r="F690">
        <v>1.43</v>
      </c>
      <c r="Q690" s="18"/>
    </row>
    <row r="691" spans="1:17">
      <c r="A691" s="2">
        <v>41222</v>
      </c>
      <c r="B691" s="3" t="s">
        <v>26</v>
      </c>
      <c r="C691" s="3">
        <v>3</v>
      </c>
      <c r="D691" s="5" t="s">
        <v>34</v>
      </c>
      <c r="E691">
        <v>228</v>
      </c>
      <c r="F691">
        <v>1.39</v>
      </c>
      <c r="Q691" s="18"/>
    </row>
    <row r="692" spans="1:17">
      <c r="A692" s="2">
        <v>41222</v>
      </c>
      <c r="B692" s="3" t="s">
        <v>26</v>
      </c>
      <c r="C692" s="3">
        <v>3</v>
      </c>
      <c r="D692" s="5" t="s">
        <v>34</v>
      </c>
      <c r="E692">
        <v>312</v>
      </c>
      <c r="F692">
        <v>1.72</v>
      </c>
      <c r="G692">
        <v>1</v>
      </c>
      <c r="Q692" s="18"/>
    </row>
    <row r="693" spans="1:17">
      <c r="A693" s="2">
        <v>41222</v>
      </c>
      <c r="B693" s="3" t="s">
        <v>26</v>
      </c>
      <c r="C693" s="3">
        <v>3</v>
      </c>
      <c r="D693" s="5" t="s">
        <v>15</v>
      </c>
      <c r="F693">
        <v>3.35</v>
      </c>
      <c r="J693">
        <f>53+101+143+163+200+211+196</f>
        <v>1067</v>
      </c>
      <c r="K693">
        <v>7</v>
      </c>
      <c r="L693">
        <v>211</v>
      </c>
      <c r="Q693" s="18"/>
    </row>
    <row r="694" spans="1:17">
      <c r="A694" s="2">
        <v>41222</v>
      </c>
      <c r="B694" s="3" t="s">
        <v>26</v>
      </c>
      <c r="C694" s="3">
        <v>3</v>
      </c>
      <c r="D694" s="5" t="s">
        <v>34</v>
      </c>
      <c r="E694">
        <v>73</v>
      </c>
      <c r="F694">
        <v>1.05</v>
      </c>
      <c r="Q694" s="18"/>
    </row>
    <row r="695" spans="1:17">
      <c r="A695" s="2">
        <v>41222</v>
      </c>
      <c r="B695" s="3" t="s">
        <v>26</v>
      </c>
      <c r="C695" s="3">
        <v>3</v>
      </c>
      <c r="D695" s="5" t="s">
        <v>34</v>
      </c>
      <c r="E695">
        <v>39</v>
      </c>
      <c r="F695">
        <v>1.38</v>
      </c>
      <c r="Q695" s="18"/>
    </row>
    <row r="696" spans="1:17">
      <c r="A696" s="2">
        <v>41222</v>
      </c>
      <c r="B696" s="3" t="s">
        <v>26</v>
      </c>
      <c r="C696" s="3">
        <v>3</v>
      </c>
      <c r="D696" s="5" t="s">
        <v>18</v>
      </c>
      <c r="F696">
        <v>2.36</v>
      </c>
      <c r="J696">
        <v>196</v>
      </c>
      <c r="K696">
        <v>1</v>
      </c>
      <c r="L696">
        <v>196</v>
      </c>
      <c r="Q696" s="18"/>
    </row>
    <row r="697" spans="1:17">
      <c r="A697" s="2">
        <v>41222</v>
      </c>
      <c r="B697" s="3" t="s">
        <v>26</v>
      </c>
      <c r="C697" s="3">
        <v>3</v>
      </c>
      <c r="D697" s="5" t="s">
        <v>34</v>
      </c>
      <c r="E697">
        <v>31</v>
      </c>
      <c r="F697">
        <v>0.41</v>
      </c>
      <c r="Q697" s="18"/>
    </row>
    <row r="698" spans="1:17">
      <c r="A698" s="2">
        <v>41222</v>
      </c>
      <c r="B698" s="3" t="s">
        <v>26</v>
      </c>
      <c r="C698" s="3">
        <v>3</v>
      </c>
      <c r="D698" s="5" t="s">
        <v>34</v>
      </c>
      <c r="E698">
        <v>78</v>
      </c>
      <c r="F698">
        <v>0.7</v>
      </c>
      <c r="Q698" s="18"/>
    </row>
    <row r="699" spans="1:17">
      <c r="A699" s="2">
        <v>41222</v>
      </c>
      <c r="B699" s="3" t="s">
        <v>26</v>
      </c>
      <c r="C699" s="3">
        <v>3</v>
      </c>
      <c r="D699" s="5" t="s">
        <v>34</v>
      </c>
      <c r="E699">
        <v>253</v>
      </c>
      <c r="F699">
        <v>1.25</v>
      </c>
      <c r="Q699" s="18"/>
    </row>
    <row r="700" spans="1:17">
      <c r="A700" s="2">
        <v>41222</v>
      </c>
      <c r="B700" s="3" t="s">
        <v>26</v>
      </c>
      <c r="C700" s="3">
        <v>3</v>
      </c>
      <c r="D700" s="5" t="s">
        <v>34</v>
      </c>
      <c r="E700">
        <v>170</v>
      </c>
      <c r="F700">
        <v>1.39</v>
      </c>
      <c r="Q700" s="18"/>
    </row>
    <row r="701" spans="1:17">
      <c r="A701" s="2">
        <v>41222</v>
      </c>
      <c r="B701" s="3" t="s">
        <v>26</v>
      </c>
      <c r="C701" s="3">
        <v>3</v>
      </c>
      <c r="D701" s="5" t="s">
        <v>34</v>
      </c>
      <c r="E701">
        <v>257</v>
      </c>
      <c r="F701">
        <v>1.5</v>
      </c>
      <c r="Q701" s="18"/>
    </row>
    <row r="702" spans="1:17">
      <c r="A702" s="2">
        <v>41222</v>
      </c>
      <c r="B702" s="3" t="s">
        <v>26</v>
      </c>
      <c r="C702" s="3">
        <v>3</v>
      </c>
      <c r="D702" s="5" t="s">
        <v>34</v>
      </c>
      <c r="E702">
        <v>246</v>
      </c>
      <c r="F702">
        <v>1.2</v>
      </c>
      <c r="Q702" s="18"/>
    </row>
    <row r="703" spans="1:17">
      <c r="A703" s="2">
        <v>41222</v>
      </c>
      <c r="B703" s="3" t="s">
        <v>26</v>
      </c>
      <c r="C703" s="3">
        <v>3</v>
      </c>
      <c r="D703" s="5" t="s">
        <v>34</v>
      </c>
      <c r="E703">
        <v>70</v>
      </c>
      <c r="F703">
        <v>0.67</v>
      </c>
      <c r="Q703" s="18"/>
    </row>
    <row r="704" spans="1:17">
      <c r="A704" s="2">
        <v>41222</v>
      </c>
      <c r="B704" s="3" t="s">
        <v>26</v>
      </c>
      <c r="C704" s="3">
        <v>3</v>
      </c>
      <c r="D704" s="5" t="s">
        <v>18</v>
      </c>
      <c r="E704">
        <v>209</v>
      </c>
      <c r="F704">
        <v>2.85</v>
      </c>
      <c r="H704">
        <v>33</v>
      </c>
      <c r="I704">
        <v>4</v>
      </c>
      <c r="Q704" s="18"/>
    </row>
    <row r="705" spans="1:17">
      <c r="A705" s="2">
        <v>41222</v>
      </c>
      <c r="B705" s="3" t="s">
        <v>26</v>
      </c>
      <c r="C705" s="3">
        <v>3</v>
      </c>
      <c r="D705" s="5" t="s">
        <v>34</v>
      </c>
      <c r="E705">
        <v>197</v>
      </c>
      <c r="F705">
        <v>1.94</v>
      </c>
      <c r="Q705" s="18"/>
    </row>
    <row r="706" spans="1:17">
      <c r="A706" s="2">
        <v>41222</v>
      </c>
      <c r="B706" s="3" t="s">
        <v>26</v>
      </c>
      <c r="C706" s="3">
        <v>34</v>
      </c>
      <c r="D706" s="5" t="s">
        <v>18</v>
      </c>
      <c r="E706">
        <v>329</v>
      </c>
      <c r="F706">
        <v>2.5</v>
      </c>
      <c r="H706">
        <v>36</v>
      </c>
      <c r="I706">
        <v>2.5</v>
      </c>
      <c r="Q706" s="18"/>
    </row>
    <row r="707" spans="1:17">
      <c r="A707" s="2">
        <v>41222</v>
      </c>
      <c r="B707" s="3" t="s">
        <v>26</v>
      </c>
      <c r="C707" s="3">
        <v>34</v>
      </c>
      <c r="D707" s="5" t="s">
        <v>18</v>
      </c>
      <c r="E707">
        <v>284</v>
      </c>
      <c r="F707">
        <v>1.86</v>
      </c>
      <c r="H707">
        <v>23</v>
      </c>
      <c r="I707">
        <v>2.5</v>
      </c>
      <c r="Q707" s="18"/>
    </row>
    <row r="708" spans="1:17">
      <c r="A708" s="2">
        <v>41222</v>
      </c>
      <c r="B708" s="3" t="s">
        <v>26</v>
      </c>
      <c r="C708" s="3">
        <v>34</v>
      </c>
      <c r="D708" s="5" t="s">
        <v>27</v>
      </c>
      <c r="E708">
        <v>150</v>
      </c>
      <c r="F708">
        <v>1.1599999999999999</v>
      </c>
      <c r="G708">
        <v>8</v>
      </c>
      <c r="Q708" s="18"/>
    </row>
    <row r="709" spans="1:17">
      <c r="A709" s="2">
        <v>41222</v>
      </c>
      <c r="B709" s="3" t="s">
        <v>26</v>
      </c>
      <c r="C709" s="3">
        <v>34</v>
      </c>
      <c r="D709" s="5" t="s">
        <v>27</v>
      </c>
      <c r="E709">
        <v>303</v>
      </c>
      <c r="F709">
        <v>1.76</v>
      </c>
      <c r="Q709" s="18"/>
    </row>
    <row r="710" spans="1:17">
      <c r="A710" s="2">
        <v>41222</v>
      </c>
      <c r="B710" s="3" t="s">
        <v>26</v>
      </c>
      <c r="C710" s="3">
        <v>34</v>
      </c>
      <c r="D710" s="5" t="s">
        <v>27</v>
      </c>
      <c r="E710">
        <v>82</v>
      </c>
      <c r="F710">
        <v>0.93</v>
      </c>
      <c r="Q710" s="18"/>
    </row>
    <row r="711" spans="1:17">
      <c r="A711" s="2">
        <v>41222</v>
      </c>
      <c r="B711" s="3" t="s">
        <v>26</v>
      </c>
      <c r="C711" s="3">
        <v>34</v>
      </c>
      <c r="D711" s="5" t="s">
        <v>27</v>
      </c>
      <c r="E711">
        <v>98</v>
      </c>
      <c r="F711">
        <v>0.99</v>
      </c>
      <c r="Q711" s="18"/>
    </row>
    <row r="712" spans="1:17">
      <c r="A712" s="2">
        <v>41222</v>
      </c>
      <c r="B712" s="3" t="s">
        <v>26</v>
      </c>
      <c r="C712" s="3">
        <v>34</v>
      </c>
      <c r="D712" s="5" t="s">
        <v>27</v>
      </c>
      <c r="E712">
        <v>95</v>
      </c>
      <c r="F712">
        <v>1.02</v>
      </c>
      <c r="Q712" s="18"/>
    </row>
    <row r="713" spans="1:17">
      <c r="A713" s="2">
        <v>41222</v>
      </c>
      <c r="B713" s="3" t="s">
        <v>26</v>
      </c>
      <c r="C713" s="3">
        <v>34</v>
      </c>
      <c r="D713" s="5" t="s">
        <v>27</v>
      </c>
      <c r="E713">
        <v>311</v>
      </c>
      <c r="F713">
        <v>1.97</v>
      </c>
      <c r="Q713" s="18"/>
    </row>
    <row r="714" spans="1:17">
      <c r="A714" s="2">
        <v>41222</v>
      </c>
      <c r="B714" s="3" t="s">
        <v>26</v>
      </c>
      <c r="C714" s="3">
        <v>34</v>
      </c>
      <c r="D714" s="5" t="s">
        <v>27</v>
      </c>
      <c r="E714">
        <v>330</v>
      </c>
      <c r="F714">
        <v>1.72</v>
      </c>
      <c r="G714">
        <v>15</v>
      </c>
      <c r="Q714" s="18"/>
    </row>
    <row r="715" spans="1:17">
      <c r="A715" s="2">
        <v>41222</v>
      </c>
      <c r="B715" s="3" t="s">
        <v>26</v>
      </c>
      <c r="C715" s="3">
        <v>34</v>
      </c>
      <c r="D715" s="5" t="s">
        <v>27</v>
      </c>
      <c r="E715">
        <v>291</v>
      </c>
      <c r="F715">
        <v>2.35</v>
      </c>
      <c r="J715">
        <v>283</v>
      </c>
      <c r="K715">
        <v>1</v>
      </c>
      <c r="L715">
        <v>283</v>
      </c>
      <c r="Q715" s="18"/>
    </row>
    <row r="716" spans="1:17">
      <c r="A716" s="2">
        <v>41222</v>
      </c>
      <c r="B716" s="3" t="s">
        <v>26</v>
      </c>
      <c r="C716" s="3">
        <v>34</v>
      </c>
      <c r="D716" s="5" t="s">
        <v>18</v>
      </c>
      <c r="F716">
        <v>2.12</v>
      </c>
      <c r="Q716" s="18"/>
    </row>
    <row r="717" spans="1:17">
      <c r="A717" s="2">
        <v>41222</v>
      </c>
      <c r="B717" s="3" t="s">
        <v>26</v>
      </c>
      <c r="C717" s="3">
        <v>34</v>
      </c>
      <c r="D717" s="5" t="s">
        <v>27</v>
      </c>
      <c r="E717">
        <v>250</v>
      </c>
      <c r="F717">
        <v>1.61</v>
      </c>
      <c r="G717">
        <v>1</v>
      </c>
      <c r="Q717" s="18"/>
    </row>
    <row r="718" spans="1:17">
      <c r="A718" s="2">
        <v>41222</v>
      </c>
      <c r="B718" s="3" t="s">
        <v>26</v>
      </c>
      <c r="C718" s="3">
        <v>34</v>
      </c>
      <c r="D718" s="5" t="s">
        <v>18</v>
      </c>
      <c r="E718">
        <v>267</v>
      </c>
      <c r="F718">
        <v>1.38</v>
      </c>
      <c r="H718">
        <v>28</v>
      </c>
      <c r="I718">
        <v>2</v>
      </c>
      <c r="Q718" s="18"/>
    </row>
    <row r="719" spans="1:17">
      <c r="A719" s="2">
        <v>41222</v>
      </c>
      <c r="B719" s="3" t="s">
        <v>26</v>
      </c>
      <c r="C719" s="3">
        <v>34</v>
      </c>
      <c r="D719" s="5" t="s">
        <v>15</v>
      </c>
      <c r="F719">
        <v>3.89</v>
      </c>
      <c r="J719">
        <f>234+313+322+347</f>
        <v>1216</v>
      </c>
      <c r="K719">
        <v>4</v>
      </c>
      <c r="L719">
        <v>347</v>
      </c>
      <c r="Q719" s="18"/>
    </row>
    <row r="720" spans="1:17">
      <c r="A720" s="2">
        <v>41222</v>
      </c>
      <c r="B720" s="3" t="s">
        <v>26</v>
      </c>
      <c r="C720" s="3">
        <v>34</v>
      </c>
      <c r="D720" s="5" t="s">
        <v>18</v>
      </c>
      <c r="F720">
        <v>1.8</v>
      </c>
      <c r="J720">
        <f>269</f>
        <v>269</v>
      </c>
      <c r="K720">
        <v>1</v>
      </c>
      <c r="L720">
        <v>269</v>
      </c>
      <c r="Q720" s="18"/>
    </row>
    <row r="721" spans="1:17">
      <c r="A721" s="2">
        <v>41222</v>
      </c>
      <c r="B721" s="3" t="s">
        <v>26</v>
      </c>
      <c r="C721" s="3">
        <v>34</v>
      </c>
      <c r="D721" s="5" t="s">
        <v>18</v>
      </c>
      <c r="F721">
        <v>0.91</v>
      </c>
      <c r="J721">
        <f>145</f>
        <v>145</v>
      </c>
      <c r="K721">
        <v>1</v>
      </c>
      <c r="L721">
        <v>145</v>
      </c>
      <c r="Q721" s="18"/>
    </row>
    <row r="722" spans="1:17">
      <c r="A722" s="2">
        <v>41222</v>
      </c>
      <c r="B722" s="3" t="s">
        <v>26</v>
      </c>
      <c r="C722" s="3">
        <v>34</v>
      </c>
      <c r="D722" s="5" t="s">
        <v>18</v>
      </c>
      <c r="E722">
        <v>249</v>
      </c>
      <c r="F722">
        <v>1.8</v>
      </c>
      <c r="H722">
        <v>31</v>
      </c>
      <c r="I722">
        <v>2</v>
      </c>
      <c r="Q722" s="18"/>
    </row>
    <row r="723" spans="1:17">
      <c r="A723" s="2">
        <v>41222</v>
      </c>
      <c r="B723" s="3" t="s">
        <v>26</v>
      </c>
      <c r="C723" s="3">
        <v>34</v>
      </c>
      <c r="D723" s="5" t="s">
        <v>27</v>
      </c>
      <c r="E723">
        <v>92</v>
      </c>
      <c r="F723">
        <v>0.75</v>
      </c>
      <c r="Q723" s="18"/>
    </row>
    <row r="724" spans="1:17">
      <c r="A724" s="2">
        <v>41222</v>
      </c>
      <c r="B724" s="3" t="s">
        <v>26</v>
      </c>
      <c r="C724" s="3">
        <v>34</v>
      </c>
      <c r="D724" s="5" t="s">
        <v>27</v>
      </c>
      <c r="E724">
        <v>154</v>
      </c>
      <c r="F724">
        <v>1.3</v>
      </c>
      <c r="Q724" s="18"/>
    </row>
    <row r="725" spans="1:17">
      <c r="A725" s="2">
        <v>41222</v>
      </c>
      <c r="B725" s="3" t="s">
        <v>26</v>
      </c>
      <c r="C725" s="3">
        <v>34</v>
      </c>
      <c r="D725" s="5" t="s">
        <v>27</v>
      </c>
      <c r="E725">
        <v>282</v>
      </c>
      <c r="F725">
        <v>1.92</v>
      </c>
      <c r="G725">
        <v>9</v>
      </c>
      <c r="Q725" s="18"/>
    </row>
    <row r="726" spans="1:17">
      <c r="A726" s="2">
        <v>41222</v>
      </c>
      <c r="B726" s="3" t="s">
        <v>26</v>
      </c>
      <c r="C726" s="3">
        <v>34</v>
      </c>
      <c r="D726" s="5" t="s">
        <v>27</v>
      </c>
      <c r="E726">
        <v>284</v>
      </c>
      <c r="F726">
        <v>1.84</v>
      </c>
      <c r="G726">
        <v>11</v>
      </c>
      <c r="Q726" s="18"/>
    </row>
    <row r="727" spans="1:17">
      <c r="A727" s="2">
        <v>41222</v>
      </c>
      <c r="B727" s="3" t="s">
        <v>26</v>
      </c>
      <c r="C727" s="3">
        <v>34</v>
      </c>
      <c r="D727" s="5" t="s">
        <v>27</v>
      </c>
      <c r="E727">
        <v>275</v>
      </c>
      <c r="F727">
        <v>1.81</v>
      </c>
      <c r="G727">
        <v>14</v>
      </c>
      <c r="Q727" s="18"/>
    </row>
    <row r="728" spans="1:17">
      <c r="A728" s="19"/>
      <c r="B728" s="3"/>
      <c r="C728" s="3"/>
      <c r="Q728" s="18"/>
    </row>
    <row r="729" spans="1:17">
      <c r="A729" s="19"/>
      <c r="B729" s="3"/>
      <c r="C729" s="3"/>
      <c r="Q729" s="18"/>
    </row>
    <row r="730" spans="1:17">
      <c r="A730" s="19"/>
      <c r="B730" s="3"/>
      <c r="C730" s="3"/>
      <c r="Q730" s="18"/>
    </row>
    <row r="731" spans="1:17">
      <c r="A731" s="19"/>
      <c r="B731" s="3"/>
      <c r="C731" s="3"/>
      <c r="Q731" s="18"/>
    </row>
    <row r="732" spans="1:17">
      <c r="A732" s="19"/>
      <c r="B732" s="3"/>
      <c r="C732" s="3"/>
      <c r="Q732" s="18"/>
    </row>
    <row r="733" spans="1:17">
      <c r="A733" s="19"/>
      <c r="B733" s="3"/>
      <c r="C733" s="3"/>
      <c r="Q733" s="18"/>
    </row>
    <row r="734" spans="1:17">
      <c r="A734" s="19"/>
      <c r="B734" s="3"/>
      <c r="C734" s="3"/>
      <c r="Q734" s="18"/>
    </row>
    <row r="735" spans="1:17">
      <c r="A735" s="19"/>
      <c r="B735" s="3"/>
      <c r="C735" s="3"/>
      <c r="Q735" s="18"/>
    </row>
    <row r="736" spans="1:17">
      <c r="A736" s="19"/>
      <c r="B736" s="3"/>
      <c r="C736" s="3"/>
      <c r="Q736" s="18"/>
    </row>
    <row r="737" spans="1:17">
      <c r="A737" s="19"/>
      <c r="B737" s="3"/>
      <c r="C737" s="3"/>
      <c r="Q737" s="18"/>
    </row>
    <row r="738" spans="1:17">
      <c r="A738" s="19"/>
      <c r="B738" s="3"/>
      <c r="C738" s="3"/>
      <c r="Q738" s="18"/>
    </row>
    <row r="739" spans="1:17">
      <c r="A739" s="19"/>
      <c r="B739" s="3"/>
      <c r="C739" s="3"/>
      <c r="Q739" s="18"/>
    </row>
    <row r="740" spans="1:17">
      <c r="A740" s="19"/>
      <c r="B740" s="3"/>
      <c r="C740" s="3"/>
      <c r="Q740" s="18"/>
    </row>
    <row r="741" spans="1:17">
      <c r="A741" s="19"/>
      <c r="B741" s="3"/>
      <c r="C741" s="3"/>
      <c r="Q741" s="18"/>
    </row>
    <row r="742" spans="1:17">
      <c r="A742" s="19"/>
      <c r="B742" s="3"/>
      <c r="C742" s="3"/>
      <c r="Q742" s="18"/>
    </row>
    <row r="743" spans="1:17">
      <c r="A743" s="19"/>
      <c r="B743" s="3"/>
      <c r="C743" s="3"/>
      <c r="Q743" s="18"/>
    </row>
    <row r="744" spans="1:17">
      <c r="A744" s="19"/>
      <c r="B744" s="3"/>
      <c r="C744" s="3"/>
      <c r="Q744" s="18"/>
    </row>
    <row r="745" spans="1:17">
      <c r="A745" s="19"/>
      <c r="B745" s="3"/>
      <c r="C745" s="3"/>
      <c r="Q745" s="18"/>
    </row>
    <row r="746" spans="1:17">
      <c r="A746" s="19"/>
      <c r="B746" s="3"/>
      <c r="C746" s="3"/>
      <c r="Q746" s="18"/>
    </row>
    <row r="747" spans="1:17">
      <c r="A747" s="19"/>
      <c r="B747" s="3"/>
      <c r="C747" s="3"/>
      <c r="Q747" s="18"/>
    </row>
    <row r="748" spans="1:17">
      <c r="A748" s="19"/>
      <c r="B748" s="3"/>
      <c r="C748" s="3"/>
      <c r="Q748" s="18"/>
    </row>
    <row r="749" spans="1:17">
      <c r="A749" s="19"/>
      <c r="B749" s="3"/>
      <c r="C749" s="3"/>
      <c r="Q749" s="18"/>
    </row>
    <row r="750" spans="1:17">
      <c r="A750" s="19"/>
      <c r="B750" s="3"/>
      <c r="C750" s="3"/>
      <c r="Q750" s="18"/>
    </row>
    <row r="751" spans="1:17">
      <c r="A751" s="19"/>
      <c r="B751" s="3"/>
      <c r="C751" s="3"/>
      <c r="Q751" s="18"/>
    </row>
    <row r="752" spans="1:17">
      <c r="A752" s="19"/>
      <c r="B752" s="3"/>
      <c r="C752" s="3"/>
      <c r="Q752" s="18"/>
    </row>
    <row r="753" spans="1:17">
      <c r="A753" s="19"/>
      <c r="B753" s="3"/>
      <c r="C753" s="3"/>
      <c r="Q753" s="18"/>
    </row>
    <row r="754" spans="1:17">
      <c r="A754" s="19"/>
      <c r="B754" s="3"/>
      <c r="C754" s="3"/>
      <c r="Q754" s="18"/>
    </row>
    <row r="755" spans="1:17">
      <c r="A755" s="19"/>
      <c r="B755" s="3"/>
      <c r="C755" s="3"/>
      <c r="Q755" s="18"/>
    </row>
    <row r="756" spans="1:17">
      <c r="A756" s="19"/>
      <c r="B756" s="3"/>
      <c r="C756" s="3"/>
      <c r="Q756" s="18"/>
    </row>
    <row r="757" spans="1:17">
      <c r="A757" s="19"/>
      <c r="B757" s="3"/>
      <c r="C757" s="3"/>
      <c r="Q757" s="18"/>
    </row>
    <row r="758" spans="1:17">
      <c r="A758" s="19"/>
      <c r="B758" s="3"/>
      <c r="C758" s="3"/>
      <c r="Q758" s="18"/>
    </row>
    <row r="759" spans="1:17">
      <c r="A759" s="19"/>
      <c r="B759" s="3"/>
      <c r="C759" s="3"/>
      <c r="D759" s="6"/>
      <c r="Q759" s="18"/>
    </row>
    <row r="760" spans="1:17">
      <c r="A760" s="19"/>
      <c r="B760" s="3"/>
      <c r="C760" s="3"/>
      <c r="D760" s="6"/>
      <c r="Q760" s="18"/>
    </row>
    <row r="761" spans="1:17">
      <c r="A761" s="19"/>
      <c r="B761" s="3"/>
      <c r="C761" s="3"/>
      <c r="D761" s="6"/>
      <c r="Q761" s="18"/>
    </row>
    <row r="762" spans="1:17">
      <c r="A762" s="19"/>
      <c r="B762" s="3"/>
      <c r="C762" s="3"/>
      <c r="D762" s="6"/>
      <c r="Q762" s="18"/>
    </row>
    <row r="763" spans="1:17">
      <c r="A763" s="19"/>
      <c r="B763" s="3"/>
      <c r="C763" s="3"/>
      <c r="D763" s="6"/>
      <c r="Q763" s="18"/>
    </row>
    <row r="764" spans="1:17">
      <c r="A764" s="19"/>
      <c r="B764" s="3"/>
      <c r="C764" s="3"/>
      <c r="D764" s="6"/>
      <c r="Q764" s="18"/>
    </row>
    <row r="765" spans="1:17">
      <c r="A765" s="19"/>
      <c r="B765" s="3"/>
      <c r="C765" s="3"/>
      <c r="D765" s="6"/>
      <c r="Q765" s="18"/>
    </row>
    <row r="766" spans="1:17">
      <c r="A766" s="19"/>
      <c r="B766" s="3"/>
      <c r="C766" s="3"/>
      <c r="D766" s="6"/>
      <c r="Q766" s="18"/>
    </row>
    <row r="767" spans="1:17">
      <c r="A767" s="19"/>
      <c r="B767" s="3"/>
      <c r="C767" s="3"/>
      <c r="D767" s="6"/>
      <c r="Q767" s="18"/>
    </row>
    <row r="768" spans="1:17">
      <c r="A768" s="19"/>
      <c r="B768" s="3"/>
      <c r="C768" s="3"/>
      <c r="D768" s="6"/>
      <c r="Q768" s="18"/>
    </row>
    <row r="769" spans="1:17">
      <c r="A769" s="19"/>
      <c r="B769" s="3"/>
      <c r="C769" s="3"/>
      <c r="D769" s="6"/>
      <c r="Q769" s="18"/>
    </row>
    <row r="770" spans="1:17">
      <c r="A770" s="19"/>
      <c r="B770" s="3"/>
      <c r="C770" s="3"/>
      <c r="D770" s="6"/>
      <c r="Q770" s="18"/>
    </row>
    <row r="771" spans="1:17">
      <c r="A771" s="19"/>
      <c r="B771" s="3"/>
      <c r="C771" s="3"/>
      <c r="D771" s="6"/>
      <c r="Q771" s="18"/>
    </row>
    <row r="772" spans="1:17">
      <c r="A772" s="19"/>
      <c r="B772" s="3"/>
      <c r="C772" s="3"/>
      <c r="D772" s="6"/>
      <c r="Q772" s="18"/>
    </row>
    <row r="773" spans="1:17">
      <c r="A773" s="19"/>
      <c r="B773" s="3"/>
      <c r="C773" s="3"/>
      <c r="D773" s="6"/>
      <c r="Q773" s="18"/>
    </row>
    <row r="774" spans="1:17">
      <c r="A774" s="19"/>
      <c r="B774" s="3"/>
      <c r="C774" s="3"/>
      <c r="D774" s="6"/>
      <c r="Q774" s="18"/>
    </row>
    <row r="775" spans="1:17">
      <c r="A775" s="19"/>
      <c r="B775" s="3"/>
      <c r="C775" s="3"/>
      <c r="D775" s="6"/>
      <c r="Q775" s="18"/>
    </row>
    <row r="776" spans="1:17">
      <c r="A776" s="19"/>
      <c r="B776" s="3"/>
      <c r="C776" s="3"/>
      <c r="D776" s="6"/>
      <c r="Q776" s="18"/>
    </row>
    <row r="777" spans="1:17">
      <c r="A777" s="19"/>
      <c r="B777" s="3"/>
      <c r="C777" s="3"/>
      <c r="D777" s="6"/>
      <c r="Q777" s="18"/>
    </row>
    <row r="778" spans="1:17">
      <c r="A778" s="19"/>
      <c r="B778" s="3"/>
      <c r="C778" s="3"/>
      <c r="D778" s="6"/>
      <c r="G778" s="5"/>
      <c r="Q778" s="18"/>
    </row>
    <row r="779" spans="1:17">
      <c r="A779" s="19"/>
      <c r="B779" s="3"/>
      <c r="C779" s="3"/>
      <c r="D779" s="6"/>
      <c r="Q779" s="18"/>
    </row>
    <row r="780" spans="1:17">
      <c r="A780" s="19"/>
      <c r="B780" s="3"/>
      <c r="C780" s="3"/>
      <c r="D780" s="6"/>
      <c r="Q780" s="18"/>
    </row>
    <row r="781" spans="1:17">
      <c r="A781" s="19"/>
      <c r="B781" s="3"/>
      <c r="C781" s="3"/>
      <c r="D781" s="6"/>
      <c r="Q781" s="18"/>
    </row>
    <row r="782" spans="1:17">
      <c r="A782" s="19"/>
      <c r="B782" s="3"/>
      <c r="C782" s="3"/>
      <c r="D782" s="6"/>
      <c r="Q782" s="18"/>
    </row>
    <row r="783" spans="1:17">
      <c r="A783" s="19"/>
      <c r="B783" s="3"/>
      <c r="C783" s="3"/>
      <c r="D783" s="6"/>
      <c r="Q783" s="18"/>
    </row>
    <row r="784" spans="1:17">
      <c r="A784" s="19"/>
      <c r="B784" s="3"/>
      <c r="C784" s="3"/>
      <c r="D784" s="6"/>
      <c r="Q784" s="18"/>
    </row>
    <row r="785" spans="1:17">
      <c r="A785" s="19"/>
      <c r="B785" s="3"/>
      <c r="C785" s="3"/>
      <c r="D785" s="6"/>
      <c r="Q785" s="18"/>
    </row>
    <row r="786" spans="1:17">
      <c r="A786" s="19"/>
      <c r="B786" s="3"/>
      <c r="C786" s="3"/>
      <c r="D786" s="6"/>
      <c r="Q786" s="18"/>
    </row>
    <row r="787" spans="1:17">
      <c r="A787" s="19"/>
      <c r="B787" s="3"/>
      <c r="C787" s="3"/>
      <c r="D787" s="6"/>
      <c r="Q787" s="18"/>
    </row>
    <row r="788" spans="1:17">
      <c r="A788" s="19"/>
      <c r="B788" s="3"/>
      <c r="C788" s="3"/>
      <c r="D788" s="6"/>
      <c r="Q788" s="18"/>
    </row>
    <row r="789" spans="1:17">
      <c r="A789" s="19"/>
      <c r="B789" s="3"/>
      <c r="C789" s="3"/>
      <c r="D789" s="6"/>
      <c r="Q789" s="18"/>
    </row>
    <row r="790" spans="1:17">
      <c r="A790" s="19"/>
      <c r="B790" s="3"/>
      <c r="C790" s="3"/>
      <c r="D790" s="6"/>
      <c r="Q790" s="18"/>
    </row>
    <row r="791" spans="1:17">
      <c r="A791" s="19"/>
      <c r="B791" s="3"/>
      <c r="C791" s="3"/>
      <c r="D791" s="6"/>
      <c r="Q791" s="18"/>
    </row>
    <row r="792" spans="1:17">
      <c r="A792" s="19"/>
      <c r="B792" s="3"/>
      <c r="C792" s="3"/>
      <c r="D792" s="6"/>
      <c r="Q792" s="18"/>
    </row>
    <row r="793" spans="1:17">
      <c r="A793" s="19"/>
      <c r="B793" s="3"/>
      <c r="C793" s="3"/>
      <c r="D793" s="6"/>
      <c r="Q793" s="18"/>
    </row>
    <row r="794" spans="1:17">
      <c r="A794" s="19"/>
      <c r="B794" s="3"/>
      <c r="C794" s="3"/>
      <c r="D794" s="6"/>
      <c r="Q794" s="18"/>
    </row>
    <row r="795" spans="1:17">
      <c r="A795" s="19"/>
      <c r="B795" s="3"/>
      <c r="C795" s="3"/>
      <c r="D795" s="6"/>
      <c r="Q795" s="18"/>
    </row>
    <row r="796" spans="1:17">
      <c r="A796" s="19"/>
      <c r="B796" s="3"/>
      <c r="C796" s="3"/>
      <c r="D796" s="6"/>
      <c r="Q796" s="18"/>
    </row>
    <row r="797" spans="1:17">
      <c r="A797" s="19"/>
      <c r="B797" s="3"/>
      <c r="C797" s="3"/>
      <c r="D797" s="6"/>
      <c r="Q797" s="18"/>
    </row>
    <row r="798" spans="1:17">
      <c r="A798" s="19"/>
      <c r="B798" s="3"/>
      <c r="C798" s="3"/>
      <c r="D798" s="6"/>
      <c r="Q798" s="18"/>
    </row>
    <row r="799" spans="1:17">
      <c r="A799" s="19"/>
      <c r="B799" s="3"/>
      <c r="C799" s="3"/>
      <c r="D799" s="6"/>
      <c r="Q799" s="18"/>
    </row>
    <row r="800" spans="1:17">
      <c r="A800" s="19"/>
      <c r="B800" s="3"/>
      <c r="C800" s="3"/>
      <c r="D800" s="6"/>
      <c r="Q800" s="18"/>
    </row>
    <row r="801" spans="1:17">
      <c r="A801" s="19"/>
      <c r="B801" s="3"/>
      <c r="C801" s="3"/>
      <c r="D801" s="6"/>
      <c r="Q801" s="18"/>
    </row>
    <row r="802" spans="1:17">
      <c r="A802" s="19"/>
      <c r="B802" s="3"/>
      <c r="C802" s="3"/>
      <c r="D802" s="6"/>
      <c r="Q802" s="18"/>
    </row>
    <row r="803" spans="1:17">
      <c r="A803" s="19"/>
      <c r="B803" s="3"/>
      <c r="C803" s="3"/>
      <c r="Q803" s="18"/>
    </row>
    <row r="804" spans="1:17">
      <c r="A804" s="19"/>
      <c r="B804" s="3"/>
      <c r="C804" s="3"/>
      <c r="Q804" s="18"/>
    </row>
    <row r="805" spans="1:17">
      <c r="A805" s="19"/>
      <c r="B805" s="3"/>
      <c r="C805" s="3"/>
      <c r="Q805" s="18"/>
    </row>
    <row r="806" spans="1:17">
      <c r="A806" s="19"/>
      <c r="B806" s="3"/>
      <c r="C806" s="3"/>
      <c r="Q806" s="18"/>
    </row>
    <row r="807" spans="1:17">
      <c r="A807" s="19"/>
      <c r="B807" s="3"/>
      <c r="C807" s="3"/>
      <c r="Q807" s="18"/>
    </row>
    <row r="808" spans="1:17">
      <c r="A808" s="19"/>
      <c r="B808" s="3"/>
      <c r="C808" s="3"/>
      <c r="Q808" s="18"/>
    </row>
    <row r="809" spans="1:17">
      <c r="A809" s="19"/>
      <c r="B809" s="3"/>
      <c r="C809" s="3"/>
      <c r="Q809" s="18"/>
    </row>
    <row r="810" spans="1:17">
      <c r="A810" s="19"/>
      <c r="B810" s="3"/>
      <c r="C810" s="3"/>
      <c r="Q810" s="18"/>
    </row>
    <row r="811" spans="1:17">
      <c r="A811" s="19"/>
      <c r="B811" s="3"/>
      <c r="C811" s="3"/>
      <c r="E811" s="14"/>
      <c r="Q811" s="18"/>
    </row>
    <row r="812" spans="1:17">
      <c r="A812" s="19"/>
      <c r="B812" s="3"/>
      <c r="C812" s="3"/>
      <c r="Q812" s="18"/>
    </row>
    <row r="813" spans="1:17">
      <c r="A813" s="19"/>
      <c r="B813" s="3"/>
      <c r="C813" s="3"/>
      <c r="Q813" s="18"/>
    </row>
    <row r="814" spans="1:17">
      <c r="A814" s="19"/>
      <c r="B814" s="3"/>
      <c r="C814" s="3"/>
      <c r="Q814" s="18"/>
    </row>
    <row r="815" spans="1:17">
      <c r="A815" s="19"/>
      <c r="B815" s="3"/>
      <c r="C815" s="3"/>
      <c r="Q815" s="18"/>
    </row>
    <row r="816" spans="1:17">
      <c r="A816" s="19"/>
      <c r="B816" s="3"/>
      <c r="C816" s="3"/>
      <c r="Q816" s="18"/>
    </row>
    <row r="817" spans="1:17">
      <c r="A817" s="19"/>
      <c r="B817" s="3"/>
      <c r="C817" s="3"/>
      <c r="Q817" s="18"/>
    </row>
    <row r="818" spans="1:17">
      <c r="A818" s="19"/>
      <c r="B818" s="3"/>
      <c r="C818" s="3"/>
      <c r="Q818" s="18"/>
    </row>
    <row r="819" spans="1:17">
      <c r="A819" s="19"/>
      <c r="B819" s="3"/>
      <c r="C819" s="3"/>
      <c r="Q819" s="18"/>
    </row>
    <row r="820" spans="1:17">
      <c r="A820" s="19"/>
      <c r="B820" s="3"/>
      <c r="C820" s="3"/>
      <c r="Q820" s="18"/>
    </row>
    <row r="821" spans="1:17">
      <c r="A821" s="19"/>
      <c r="B821" s="3"/>
      <c r="C821" s="3"/>
      <c r="Q821" s="18"/>
    </row>
    <row r="822" spans="1:17">
      <c r="A822" s="19"/>
      <c r="B822" s="3"/>
      <c r="C822" s="3"/>
      <c r="Q822" s="18"/>
    </row>
    <row r="823" spans="1:17">
      <c r="A823" s="19"/>
      <c r="B823" s="3"/>
      <c r="C823" s="3"/>
      <c r="Q823" s="18"/>
    </row>
    <row r="824" spans="1:17">
      <c r="A824" s="19"/>
      <c r="B824" s="3"/>
      <c r="C824" s="3"/>
      <c r="Q824" s="18"/>
    </row>
    <row r="825" spans="1:17">
      <c r="A825" s="19"/>
      <c r="B825" s="3"/>
      <c r="C825" s="3"/>
      <c r="Q825" s="18"/>
    </row>
    <row r="826" spans="1:17">
      <c r="A826" s="19"/>
      <c r="B826" s="3"/>
      <c r="C826" s="3"/>
      <c r="Q826" s="18"/>
    </row>
    <row r="827" spans="1:17">
      <c r="A827" s="19"/>
      <c r="B827" s="3"/>
      <c r="C827" s="3"/>
      <c r="Q827" s="18"/>
    </row>
    <row r="828" spans="1:17">
      <c r="A828" s="19"/>
      <c r="B828" s="3"/>
      <c r="C828" s="3"/>
      <c r="Q828" s="18"/>
    </row>
    <row r="829" spans="1:17">
      <c r="A829" s="19"/>
      <c r="B829" s="3"/>
      <c r="C829" s="3"/>
      <c r="E829" s="14"/>
      <c r="Q829" s="18"/>
    </row>
    <row r="830" spans="1:17">
      <c r="A830" s="19"/>
      <c r="B830" s="3"/>
      <c r="C830" s="3"/>
      <c r="Q830" s="18"/>
    </row>
    <row r="831" spans="1:17">
      <c r="A831" s="19"/>
      <c r="B831" s="3"/>
      <c r="C831" s="3"/>
      <c r="Q831" s="18"/>
    </row>
    <row r="832" spans="1:17">
      <c r="A832" s="19"/>
      <c r="B832" s="3"/>
      <c r="C832" s="3"/>
      <c r="Q832" s="18"/>
    </row>
    <row r="833" spans="1:17">
      <c r="A833" s="19"/>
      <c r="B833" s="3"/>
      <c r="C833" s="3"/>
      <c r="Q833" s="18"/>
    </row>
    <row r="834" spans="1:17">
      <c r="A834" s="19"/>
      <c r="B834" s="3"/>
      <c r="C834" s="3"/>
      <c r="Q834" s="18"/>
    </row>
    <row r="835" spans="1:17">
      <c r="A835" s="19"/>
      <c r="B835" s="3"/>
      <c r="C835" s="3"/>
      <c r="Q835" s="18"/>
    </row>
    <row r="836" spans="1:17">
      <c r="A836" s="19"/>
      <c r="B836" s="3"/>
      <c r="C836" s="3"/>
      <c r="Q836" s="18"/>
    </row>
    <row r="837" spans="1:17">
      <c r="A837" s="19"/>
      <c r="B837" s="3"/>
      <c r="C837" s="3"/>
      <c r="Q837" s="18"/>
    </row>
    <row r="838" spans="1:17">
      <c r="A838" s="19"/>
      <c r="B838" s="3"/>
      <c r="C838" s="3"/>
      <c r="Q838" s="18"/>
    </row>
    <row r="839" spans="1:17">
      <c r="A839" s="19"/>
      <c r="B839" s="3"/>
      <c r="C839" s="3"/>
      <c r="Q839" s="18"/>
    </row>
    <row r="840" spans="1:17">
      <c r="A840" s="19"/>
      <c r="B840" s="3"/>
      <c r="C840" s="3"/>
      <c r="Q840" s="18"/>
    </row>
    <row r="841" spans="1:17">
      <c r="A841" s="19"/>
      <c r="B841" s="3"/>
      <c r="C841" s="3"/>
      <c r="Q841" s="18"/>
    </row>
    <row r="842" spans="1:17">
      <c r="A842" s="19"/>
      <c r="B842" s="3"/>
      <c r="C842" s="3"/>
      <c r="Q842" s="18"/>
    </row>
    <row r="843" spans="1:17">
      <c r="A843" s="19"/>
      <c r="B843" s="3"/>
      <c r="C843" s="3"/>
      <c r="Q843" s="18"/>
    </row>
    <row r="844" spans="1:17">
      <c r="A844" s="19"/>
      <c r="B844" s="3"/>
      <c r="C844" s="3"/>
      <c r="Q844" s="18"/>
    </row>
    <row r="845" spans="1:17">
      <c r="A845" s="19"/>
      <c r="B845" s="3"/>
      <c r="C845" s="3"/>
      <c r="Q845" s="18"/>
    </row>
    <row r="846" spans="1:17">
      <c r="A846" s="19"/>
      <c r="B846" s="3"/>
      <c r="C846" s="3"/>
      <c r="Q846" s="18"/>
    </row>
    <row r="847" spans="1:17">
      <c r="A847" s="19"/>
      <c r="B847" s="3"/>
      <c r="C847" s="3"/>
      <c r="Q847" s="18"/>
    </row>
    <row r="848" spans="1:17">
      <c r="A848" s="19"/>
      <c r="B848" s="3"/>
      <c r="C848" s="3"/>
      <c r="Q848" s="18"/>
    </row>
    <row r="849" spans="1:17">
      <c r="A849" s="19"/>
      <c r="B849" s="3"/>
      <c r="C849" s="3"/>
      <c r="Q849" s="18"/>
    </row>
    <row r="850" spans="1:17">
      <c r="A850" s="19"/>
      <c r="B850" s="3"/>
      <c r="C850" s="3"/>
      <c r="Q850" s="18"/>
    </row>
    <row r="851" spans="1:17">
      <c r="A851" s="19"/>
      <c r="B851" s="3"/>
      <c r="C851" s="3"/>
      <c r="Q851" s="18"/>
    </row>
    <row r="852" spans="1:17">
      <c r="A852" s="19"/>
      <c r="B852" s="3"/>
      <c r="C852" s="3"/>
      <c r="Q852" s="18"/>
    </row>
    <row r="853" spans="1:17">
      <c r="A853" s="19"/>
      <c r="B853" s="3"/>
      <c r="C853" s="3"/>
      <c r="Q853" s="18"/>
    </row>
    <row r="854" spans="1:17">
      <c r="A854" s="19"/>
      <c r="B854" s="3"/>
      <c r="C854" s="3"/>
      <c r="Q854" s="18"/>
    </row>
    <row r="855" spans="1:17">
      <c r="A855" s="19"/>
      <c r="B855" s="3"/>
      <c r="C855" s="3"/>
      <c r="Q855" s="18"/>
    </row>
    <row r="856" spans="1:17">
      <c r="A856" s="19"/>
      <c r="B856" s="3"/>
      <c r="C856" s="3"/>
      <c r="Q856" s="18"/>
    </row>
    <row r="857" spans="1:17">
      <c r="A857" s="19"/>
      <c r="B857" s="3"/>
      <c r="C857" s="3"/>
      <c r="Q857" s="18"/>
    </row>
    <row r="858" spans="1:17">
      <c r="A858" s="19"/>
      <c r="B858" s="3"/>
      <c r="C858" s="3"/>
      <c r="Q858" s="18"/>
    </row>
    <row r="859" spans="1:17">
      <c r="A859" s="19"/>
      <c r="B859" s="3"/>
      <c r="C859" s="3"/>
      <c r="Q859" s="18"/>
    </row>
    <row r="860" spans="1:17">
      <c r="A860" s="19"/>
      <c r="B860" s="3"/>
      <c r="C860" s="3"/>
      <c r="Q860" s="18"/>
    </row>
    <row r="861" spans="1:17">
      <c r="A861" s="19"/>
      <c r="B861" s="3"/>
      <c r="C861" s="3"/>
      <c r="Q861" s="18"/>
    </row>
    <row r="862" spans="1:17">
      <c r="A862" s="19"/>
      <c r="B862" s="3"/>
      <c r="C862" s="3"/>
      <c r="Q862" s="18"/>
    </row>
    <row r="863" spans="1:17">
      <c r="A863" s="19"/>
      <c r="B863" s="3"/>
      <c r="C863" s="3"/>
      <c r="Q863" s="18"/>
    </row>
    <row r="864" spans="1:17">
      <c r="A864" s="19"/>
      <c r="B864" s="3"/>
      <c r="C864" s="3"/>
      <c r="Q864" s="18"/>
    </row>
    <row r="865" spans="1:17">
      <c r="A865" s="19"/>
      <c r="B865" s="3"/>
      <c r="C865" s="3"/>
      <c r="F865" s="7"/>
      <c r="Q865" s="18"/>
    </row>
    <row r="866" spans="1:17">
      <c r="A866" s="19"/>
      <c r="B866" s="3"/>
      <c r="C866" s="3"/>
      <c r="Q866" s="18"/>
    </row>
    <row r="867" spans="1:17">
      <c r="A867" s="19"/>
      <c r="B867" s="3"/>
      <c r="C867" s="3"/>
      <c r="Q867" s="18"/>
    </row>
    <row r="868" spans="1:17">
      <c r="A868" s="19"/>
      <c r="B868" s="3"/>
      <c r="C868" s="3"/>
      <c r="Q868" s="18"/>
    </row>
    <row r="869" spans="1:17">
      <c r="A869" s="19"/>
      <c r="B869" s="3"/>
      <c r="C869" s="3"/>
      <c r="Q869" s="18"/>
    </row>
    <row r="870" spans="1:17">
      <c r="A870" s="19"/>
      <c r="B870" s="3"/>
      <c r="C870" s="3"/>
      <c r="Q870" s="18"/>
    </row>
    <row r="871" spans="1:17">
      <c r="A871" s="19"/>
      <c r="B871" s="3"/>
      <c r="C871" s="3"/>
      <c r="Q871" s="18"/>
    </row>
    <row r="872" spans="1:17">
      <c r="A872" s="19"/>
      <c r="B872" s="3"/>
      <c r="C872" s="3"/>
      <c r="Q872" s="18"/>
    </row>
    <row r="873" spans="1:17">
      <c r="A873" s="19"/>
      <c r="B873" s="3"/>
      <c r="C873" s="3"/>
      <c r="Q873" s="18"/>
    </row>
    <row r="874" spans="1:17">
      <c r="A874" s="19"/>
      <c r="B874" s="3"/>
      <c r="C874" s="3"/>
      <c r="Q874" s="18"/>
    </row>
    <row r="875" spans="1:17">
      <c r="A875" s="19"/>
      <c r="B875" s="3"/>
      <c r="C875" s="3"/>
      <c r="Q875" s="18"/>
    </row>
    <row r="876" spans="1:17">
      <c r="A876" s="19"/>
      <c r="B876" s="3"/>
      <c r="C876" s="3"/>
      <c r="Q876" s="18"/>
    </row>
    <row r="877" spans="1:17">
      <c r="A877" s="19"/>
      <c r="B877" s="3"/>
      <c r="C877" s="3"/>
      <c r="Q877" s="18"/>
    </row>
    <row r="878" spans="1:17">
      <c r="A878" s="19"/>
      <c r="B878" s="3"/>
      <c r="C878" s="3"/>
      <c r="Q878" s="18"/>
    </row>
    <row r="879" spans="1:17">
      <c r="A879" s="19"/>
      <c r="B879" s="3"/>
      <c r="C879" s="3"/>
      <c r="Q879" s="18"/>
    </row>
    <row r="880" spans="1:17">
      <c r="A880" s="19"/>
      <c r="B880" s="3"/>
      <c r="C880" s="3"/>
      <c r="Q880" s="18"/>
    </row>
    <row r="881" spans="1:17">
      <c r="A881" s="19"/>
      <c r="B881" s="3"/>
      <c r="C881" s="3"/>
      <c r="Q881" s="18"/>
    </row>
    <row r="882" spans="1:17">
      <c r="A882" s="19"/>
      <c r="B882" s="3"/>
      <c r="C882" s="3"/>
      <c r="Q882" s="18"/>
    </row>
    <row r="883" spans="1:17">
      <c r="A883" s="19"/>
      <c r="B883" s="3"/>
      <c r="C883" s="3"/>
      <c r="Q883" s="18"/>
    </row>
    <row r="884" spans="1:17">
      <c r="A884" s="19"/>
      <c r="B884" s="3"/>
      <c r="C884" s="3"/>
      <c r="Q884" s="18"/>
    </row>
    <row r="885" spans="1:17">
      <c r="A885" s="19"/>
      <c r="B885" s="3"/>
      <c r="C885" s="3"/>
      <c r="Q885" s="18"/>
    </row>
    <row r="886" spans="1:17">
      <c r="A886" s="19"/>
      <c r="B886" s="3"/>
      <c r="C886" s="3"/>
      <c r="Q886" s="18"/>
    </row>
    <row r="887" spans="1:17">
      <c r="A887" s="19"/>
      <c r="B887" s="3"/>
      <c r="C887" s="3"/>
      <c r="Q887" s="18"/>
    </row>
    <row r="888" spans="1:17">
      <c r="A888" s="19"/>
      <c r="B888" s="3"/>
      <c r="C888" s="3"/>
      <c r="Q888" s="18"/>
    </row>
    <row r="889" spans="1:17">
      <c r="A889" s="19"/>
      <c r="B889" s="3"/>
      <c r="C889" s="3"/>
      <c r="Q889" s="18"/>
    </row>
    <row r="890" spans="1:17">
      <c r="A890" s="19"/>
      <c r="B890" s="3"/>
      <c r="C890" s="3"/>
      <c r="Q890" s="18"/>
    </row>
    <row r="891" spans="1:17">
      <c r="A891" s="19"/>
      <c r="B891" s="3"/>
      <c r="C891" s="3"/>
      <c r="Q891" s="18"/>
    </row>
    <row r="892" spans="1:17">
      <c r="A892" s="19"/>
      <c r="B892" s="3"/>
      <c r="C892" s="3"/>
      <c r="Q892" s="18"/>
    </row>
    <row r="893" spans="1:17">
      <c r="A893" s="19"/>
      <c r="B893" s="3"/>
      <c r="C893" s="3"/>
      <c r="Q893" s="18"/>
    </row>
    <row r="894" spans="1:17">
      <c r="A894" s="19"/>
      <c r="B894" s="3"/>
      <c r="C894" s="3"/>
      <c r="Q894" s="18"/>
    </row>
    <row r="895" spans="1:17">
      <c r="A895" s="19"/>
      <c r="B895" s="3"/>
      <c r="C895" s="3"/>
      <c r="Q895" s="18"/>
    </row>
    <row r="896" spans="1:17">
      <c r="A896" s="19"/>
      <c r="B896" s="3"/>
      <c r="C896" s="3"/>
      <c r="Q896" s="18"/>
    </row>
    <row r="897" spans="1:17">
      <c r="A897" s="19"/>
      <c r="B897" s="3"/>
      <c r="C897" s="3"/>
      <c r="Q897" s="18"/>
    </row>
    <row r="898" spans="1:17">
      <c r="A898" s="19"/>
      <c r="B898" s="3"/>
      <c r="C898" s="3"/>
      <c r="Q898" s="18"/>
    </row>
    <row r="899" spans="1:17">
      <c r="A899" s="19"/>
      <c r="B899" s="3"/>
      <c r="C899" s="3"/>
      <c r="Q899" s="18"/>
    </row>
    <row r="900" spans="1:17">
      <c r="A900" s="19"/>
      <c r="B900" s="3"/>
      <c r="C900" s="3"/>
      <c r="Q900" s="18"/>
    </row>
    <row r="901" spans="1:17">
      <c r="A901" s="19"/>
      <c r="B901" s="3"/>
      <c r="C901" s="3"/>
      <c r="Q901" s="18"/>
    </row>
    <row r="902" spans="1:17">
      <c r="A902" s="19"/>
      <c r="B902" s="3"/>
      <c r="C902" s="3"/>
      <c r="Q902" s="18"/>
    </row>
    <row r="903" spans="1:17">
      <c r="A903" s="19"/>
      <c r="B903" s="3"/>
      <c r="C903" s="3"/>
      <c r="Q903" s="18"/>
    </row>
    <row r="904" spans="1:17">
      <c r="A904" s="19"/>
      <c r="B904" s="3"/>
      <c r="C904" s="3"/>
      <c r="Q904" s="18"/>
    </row>
    <row r="905" spans="1:17">
      <c r="A905" s="19"/>
      <c r="B905" s="3"/>
      <c r="C905" s="3"/>
      <c r="Q905" s="18"/>
    </row>
    <row r="906" spans="1:17">
      <c r="A906" s="19"/>
      <c r="B906" s="3"/>
      <c r="C906" s="3"/>
      <c r="Q906" s="18"/>
    </row>
    <row r="907" spans="1:17">
      <c r="A907" s="19"/>
      <c r="B907" s="3"/>
      <c r="C907" s="3"/>
      <c r="Q907" s="18"/>
    </row>
    <row r="908" spans="1:17">
      <c r="A908" s="19"/>
      <c r="B908" s="3"/>
      <c r="C908" s="3"/>
      <c r="Q908" s="18"/>
    </row>
    <row r="909" spans="1:17">
      <c r="A909" s="19"/>
      <c r="B909" s="3"/>
      <c r="C909" s="3"/>
      <c r="Q909" s="18"/>
    </row>
    <row r="910" spans="1:17">
      <c r="A910" s="19"/>
      <c r="B910" s="3"/>
      <c r="C910" s="3"/>
      <c r="Q910" s="18"/>
    </row>
    <row r="911" spans="1:17">
      <c r="A911" s="19"/>
      <c r="B911" s="3"/>
      <c r="C911" s="3"/>
      <c r="Q911" s="18"/>
    </row>
    <row r="912" spans="1:17">
      <c r="A912" s="19"/>
      <c r="B912" s="3"/>
      <c r="C912" s="3"/>
      <c r="Q912" s="18"/>
    </row>
    <row r="913" spans="1:17">
      <c r="A913" s="19"/>
      <c r="B913" s="3"/>
      <c r="C913" s="3"/>
      <c r="Q913" s="18"/>
    </row>
    <row r="914" spans="1:17">
      <c r="A914" s="19"/>
      <c r="B914" s="3"/>
      <c r="C914" s="3"/>
      <c r="Q914" s="18"/>
    </row>
    <row r="915" spans="1:17">
      <c r="A915" s="19"/>
      <c r="B915" s="3"/>
      <c r="C915" s="3"/>
      <c r="Q915" s="18"/>
    </row>
    <row r="916" spans="1:17">
      <c r="A916" s="19"/>
      <c r="B916" s="3"/>
      <c r="C916" s="3"/>
      <c r="Q916" s="18"/>
    </row>
    <row r="917" spans="1:17">
      <c r="A917" s="19"/>
      <c r="B917" s="3"/>
      <c r="C917" s="3"/>
      <c r="Q917" s="18"/>
    </row>
    <row r="918" spans="1:17">
      <c r="A918" s="19"/>
      <c r="B918" s="3"/>
      <c r="C918" s="3"/>
      <c r="Q918" s="18"/>
    </row>
    <row r="919" spans="1:17">
      <c r="A919" s="19"/>
      <c r="B919" s="3"/>
      <c r="C919" s="3"/>
      <c r="Q919" s="18"/>
    </row>
    <row r="920" spans="1:17">
      <c r="A920" s="19"/>
      <c r="B920" s="3"/>
      <c r="C920" s="3"/>
      <c r="Q920" s="18"/>
    </row>
    <row r="921" spans="1:17">
      <c r="A921" s="19"/>
      <c r="B921" s="3"/>
      <c r="C921" s="3"/>
      <c r="Q921" s="18"/>
    </row>
    <row r="922" spans="1:17">
      <c r="A922" s="19"/>
      <c r="B922" s="3"/>
      <c r="C922" s="3"/>
      <c r="Q922" s="18"/>
    </row>
    <row r="923" spans="1:17">
      <c r="A923" s="19"/>
      <c r="B923" s="3"/>
      <c r="C923" s="3"/>
      <c r="Q923" s="18"/>
    </row>
    <row r="924" spans="1:17">
      <c r="A924" s="19"/>
      <c r="B924" s="3"/>
      <c r="C924" s="3"/>
      <c r="Q924" s="18"/>
    </row>
    <row r="925" spans="1:17">
      <c r="A925" s="19"/>
      <c r="B925" s="3"/>
      <c r="C925" s="3"/>
      <c r="Q925" s="18"/>
    </row>
    <row r="926" spans="1:17">
      <c r="A926" s="19"/>
      <c r="B926" s="3"/>
      <c r="C926" s="3"/>
      <c r="Q926" s="18"/>
    </row>
    <row r="927" spans="1:17">
      <c r="A927" s="19"/>
      <c r="B927" s="3"/>
      <c r="C927" s="3"/>
      <c r="Q927" s="18"/>
    </row>
    <row r="928" spans="1:17">
      <c r="A928" s="19"/>
      <c r="B928" s="3"/>
      <c r="C928" s="3"/>
      <c r="Q928" s="18"/>
    </row>
    <row r="929" spans="1:17">
      <c r="A929" s="19"/>
      <c r="B929" s="3"/>
      <c r="C929" s="3"/>
      <c r="Q929" s="18"/>
    </row>
    <row r="930" spans="1:17">
      <c r="A930" s="19"/>
      <c r="B930" s="3"/>
      <c r="C930" s="3"/>
      <c r="Q930" s="18"/>
    </row>
    <row r="931" spans="1:17">
      <c r="A931" s="19"/>
      <c r="B931" s="3"/>
      <c r="C931" s="3"/>
      <c r="Q931" s="18"/>
    </row>
    <row r="932" spans="1:17">
      <c r="A932" s="19"/>
      <c r="B932" s="3"/>
      <c r="C932" s="3"/>
      <c r="Q932" s="18"/>
    </row>
    <row r="933" spans="1:17">
      <c r="A933" s="19"/>
      <c r="B933" s="3"/>
      <c r="C933" s="3"/>
      <c r="Q933" s="18"/>
    </row>
    <row r="934" spans="1:17">
      <c r="A934" s="19"/>
      <c r="B934" s="3"/>
      <c r="C934" s="3"/>
      <c r="Q934" s="18"/>
    </row>
    <row r="935" spans="1:17">
      <c r="A935" s="19"/>
      <c r="B935" s="3"/>
      <c r="C935" s="3"/>
      <c r="Q935" s="18"/>
    </row>
    <row r="936" spans="1:17">
      <c r="A936" s="19"/>
      <c r="B936" s="3"/>
      <c r="C936" s="3"/>
      <c r="Q936" s="18"/>
    </row>
    <row r="937" spans="1:17">
      <c r="A937" s="19"/>
      <c r="B937" s="3"/>
      <c r="C937" s="3"/>
      <c r="Q937" s="18"/>
    </row>
    <row r="938" spans="1:17">
      <c r="A938" s="19"/>
      <c r="B938" s="3"/>
      <c r="C938" s="3"/>
      <c r="Q938" s="18"/>
    </row>
    <row r="939" spans="1:17">
      <c r="A939" s="19"/>
      <c r="B939" s="3"/>
      <c r="C939" s="3"/>
      <c r="Q939" s="18"/>
    </row>
    <row r="940" spans="1:17">
      <c r="A940" s="19"/>
      <c r="B940" s="3"/>
      <c r="C940" s="3"/>
      <c r="E940" s="14"/>
      <c r="Q940" s="18"/>
    </row>
    <row r="941" spans="1:17">
      <c r="A941" s="19"/>
      <c r="B941" s="3"/>
      <c r="C941" s="3"/>
      <c r="Q941" s="18"/>
    </row>
    <row r="942" spans="1:17">
      <c r="A942" s="19"/>
      <c r="B942" s="3"/>
      <c r="C942" s="3"/>
      <c r="Q942" s="18"/>
    </row>
    <row r="943" spans="1:17">
      <c r="A943" s="19"/>
      <c r="B943" s="3"/>
      <c r="C943" s="3"/>
      <c r="Q943" s="18"/>
    </row>
    <row r="944" spans="1:17">
      <c r="A944" s="19"/>
      <c r="B944" s="3"/>
      <c r="C944" s="3"/>
      <c r="Q944" s="18"/>
    </row>
    <row r="945" spans="1:17">
      <c r="A945" s="19"/>
      <c r="B945" s="3"/>
      <c r="C945" s="3"/>
      <c r="Q945" s="18"/>
    </row>
    <row r="946" spans="1:17">
      <c r="A946" s="19"/>
      <c r="B946" s="3"/>
      <c r="C946" s="3"/>
      <c r="E946" s="14"/>
      <c r="Q946" s="18"/>
    </row>
    <row r="947" spans="1:17">
      <c r="A947" s="19"/>
      <c r="B947" s="3"/>
      <c r="C947" s="3"/>
      <c r="Q947" s="18"/>
    </row>
    <row r="948" spans="1:17">
      <c r="A948" s="19"/>
      <c r="B948" s="3"/>
      <c r="C948" s="3"/>
      <c r="Q948" s="18"/>
    </row>
    <row r="949" spans="1:17">
      <c r="A949" s="19"/>
      <c r="B949" s="3"/>
      <c r="C949" s="3"/>
      <c r="Q949" s="18"/>
    </row>
    <row r="950" spans="1:17">
      <c r="A950" s="19"/>
      <c r="B950" s="3"/>
      <c r="C950" s="3"/>
      <c r="Q950" s="18"/>
    </row>
    <row r="951" spans="1:17">
      <c r="A951" s="19"/>
      <c r="B951" s="3"/>
      <c r="C951" s="3"/>
      <c r="Q951" s="18"/>
    </row>
    <row r="952" spans="1:17">
      <c r="A952" s="19"/>
      <c r="B952" s="3"/>
      <c r="C952" s="3"/>
      <c r="Q952" s="18"/>
    </row>
    <row r="953" spans="1:17">
      <c r="A953" s="19"/>
      <c r="B953" s="3"/>
      <c r="C953" s="3"/>
      <c r="Q953" s="18"/>
    </row>
    <row r="954" spans="1:17">
      <c r="A954" s="19"/>
      <c r="B954" s="3"/>
      <c r="C954" s="3"/>
      <c r="E954" s="14"/>
      <c r="Q954" s="18"/>
    </row>
    <row r="955" spans="1:17">
      <c r="A955" s="19"/>
      <c r="B955" s="3"/>
      <c r="C955" s="3"/>
      <c r="E955" s="14"/>
      <c r="Q955" s="18"/>
    </row>
    <row r="956" spans="1:17">
      <c r="A956" s="19"/>
      <c r="B956" s="3"/>
      <c r="C956" s="3"/>
      <c r="Q956" s="18"/>
    </row>
    <row r="957" spans="1:17">
      <c r="A957" s="19"/>
      <c r="B957" s="3"/>
      <c r="C957" s="3"/>
      <c r="Q957" s="18"/>
    </row>
    <row r="958" spans="1:17">
      <c r="A958" s="19"/>
      <c r="B958" s="3"/>
      <c r="C958" s="3"/>
      <c r="Q958" s="18"/>
    </row>
    <row r="959" spans="1:17">
      <c r="A959" s="19"/>
      <c r="B959" s="3"/>
      <c r="C959" s="3"/>
      <c r="Q959" s="18"/>
    </row>
    <row r="960" spans="1:17">
      <c r="A960" s="19"/>
      <c r="B960" s="3"/>
      <c r="C960" s="3"/>
      <c r="Q960" s="18"/>
    </row>
    <row r="961" spans="1:17">
      <c r="A961" s="19"/>
      <c r="B961" s="3"/>
      <c r="C961" s="3"/>
      <c r="Q961" s="18"/>
    </row>
    <row r="962" spans="1:17">
      <c r="A962" s="19"/>
      <c r="B962" s="3"/>
      <c r="C962" s="3"/>
      <c r="M962" s="3"/>
      <c r="Q962" s="18"/>
    </row>
    <row r="963" spans="1:17">
      <c r="A963" s="19"/>
      <c r="B963" s="3"/>
      <c r="C963" s="3"/>
      <c r="Q963" s="18"/>
    </row>
    <row r="964" spans="1:17">
      <c r="A964" s="19"/>
      <c r="B964" s="3"/>
      <c r="C964" s="3"/>
      <c r="Q964" s="18"/>
    </row>
    <row r="965" spans="1:17">
      <c r="A965" s="19"/>
      <c r="B965" s="3"/>
      <c r="C965" s="3"/>
      <c r="Q965" s="18"/>
    </row>
    <row r="966" spans="1:17">
      <c r="A966" s="19"/>
      <c r="B966" s="3"/>
      <c r="C966" s="3"/>
      <c r="Q966" s="18"/>
    </row>
    <row r="967" spans="1:17">
      <c r="A967" s="19"/>
      <c r="B967" s="3"/>
      <c r="C967" s="3"/>
      <c r="Q967" s="18"/>
    </row>
    <row r="968" spans="1:17">
      <c r="A968" s="19"/>
      <c r="B968" s="3"/>
      <c r="C968" s="3"/>
      <c r="Q968" s="18"/>
    </row>
    <row r="969" spans="1:17">
      <c r="A969" s="19"/>
      <c r="B969" s="3"/>
      <c r="C969" s="3"/>
      <c r="Q969" s="18"/>
    </row>
    <row r="970" spans="1:17">
      <c r="A970" s="2"/>
      <c r="B970" s="3"/>
      <c r="C970" s="3"/>
      <c r="Q970" s="18"/>
    </row>
    <row r="971" spans="1:17">
      <c r="A971" s="2"/>
      <c r="B971" s="3"/>
      <c r="C971" s="3"/>
      <c r="Q971" s="18"/>
    </row>
    <row r="972" spans="1:17">
      <c r="A972" s="2"/>
      <c r="B972" s="3"/>
      <c r="C972" s="3"/>
      <c r="Q972" s="18"/>
    </row>
    <row r="973" spans="1:17">
      <c r="A973" s="2"/>
      <c r="B973" s="3"/>
      <c r="C973" s="3"/>
      <c r="Q973" s="18"/>
    </row>
    <row r="974" spans="1:17">
      <c r="A974" s="2"/>
      <c r="B974" s="3"/>
      <c r="C974" s="3"/>
      <c r="Q974" s="18"/>
    </row>
    <row r="975" spans="1:17">
      <c r="A975" s="2"/>
      <c r="B975" s="3"/>
      <c r="C975" s="3"/>
      <c r="Q975" s="18"/>
    </row>
    <row r="976" spans="1:17">
      <c r="A976" s="2"/>
      <c r="B976" s="3"/>
      <c r="C976" s="3"/>
      <c r="Q976" s="18"/>
    </row>
    <row r="977" spans="1:17">
      <c r="A977" s="2"/>
      <c r="B977" s="3"/>
      <c r="C977" s="3"/>
      <c r="Q977" s="18"/>
    </row>
    <row r="978" spans="1:17">
      <c r="A978" s="2"/>
      <c r="B978" s="3"/>
      <c r="C978" s="3"/>
      <c r="Q978" s="18"/>
    </row>
    <row r="979" spans="1:17">
      <c r="A979" s="2"/>
      <c r="B979" s="3"/>
      <c r="C979" s="3"/>
      <c r="Q979" s="18"/>
    </row>
    <row r="980" spans="1:17">
      <c r="A980" s="2"/>
      <c r="B980" s="3"/>
      <c r="C980" s="3"/>
      <c r="Q980" s="18"/>
    </row>
    <row r="981" spans="1:17">
      <c r="A981" s="2"/>
      <c r="B981" s="3"/>
      <c r="C981" s="3"/>
      <c r="Q981" s="18"/>
    </row>
    <row r="982" spans="1:17">
      <c r="A982" s="2"/>
      <c r="B982" s="3"/>
      <c r="C982" s="3"/>
      <c r="Q982" s="18"/>
    </row>
    <row r="983" spans="1:17">
      <c r="A983" s="2"/>
      <c r="B983" s="3"/>
      <c r="C983" s="3"/>
      <c r="Q983" s="18"/>
    </row>
    <row r="984" spans="1:17">
      <c r="A984" s="2"/>
      <c r="B984" s="3"/>
      <c r="C984" s="3"/>
      <c r="Q984" s="18"/>
    </row>
    <row r="985" spans="1:17">
      <c r="A985" s="2"/>
      <c r="B985" s="3"/>
      <c r="C985" s="3"/>
      <c r="Q985" s="18"/>
    </row>
    <row r="986" spans="1:17">
      <c r="A986" s="2"/>
      <c r="B986" s="3"/>
      <c r="C986" s="3"/>
      <c r="Q986" s="18"/>
    </row>
    <row r="987" spans="1:17">
      <c r="A987" s="2"/>
      <c r="B987" s="3"/>
      <c r="C987" s="3"/>
      <c r="Q987" s="18"/>
    </row>
    <row r="988" spans="1:17">
      <c r="A988" s="2"/>
      <c r="B988" s="3"/>
      <c r="C988" s="3"/>
      <c r="Q988" s="18"/>
    </row>
    <row r="989" spans="1:17">
      <c r="A989" s="2"/>
      <c r="B989" s="3"/>
      <c r="C989" s="3"/>
      <c r="Q989" s="18"/>
    </row>
    <row r="990" spans="1:17">
      <c r="A990" s="2"/>
      <c r="B990" s="3"/>
      <c r="C990" s="3"/>
      <c r="Q990" s="18"/>
    </row>
    <row r="991" spans="1:17">
      <c r="A991" s="2"/>
      <c r="B991" s="3"/>
      <c r="C991" s="3"/>
      <c r="Q991" s="18"/>
    </row>
    <row r="992" spans="1:17">
      <c r="A992" s="2"/>
      <c r="B992" s="3"/>
      <c r="C992" s="3"/>
      <c r="Q992" s="18"/>
    </row>
    <row r="993" spans="1:17">
      <c r="A993" s="2"/>
      <c r="B993" s="3"/>
      <c r="C993" s="3"/>
      <c r="Q993" s="18"/>
    </row>
    <row r="994" spans="1:17">
      <c r="A994" s="2"/>
      <c r="B994" s="3"/>
      <c r="C994" s="3"/>
      <c r="Q994" s="18"/>
    </row>
    <row r="995" spans="1:17">
      <c r="A995" s="2"/>
      <c r="B995" s="3"/>
      <c r="C995" s="3"/>
      <c r="Q995" s="18"/>
    </row>
    <row r="996" spans="1:17">
      <c r="A996" s="2"/>
      <c r="B996" s="3"/>
      <c r="C996" s="3"/>
      <c r="Q996" s="18"/>
    </row>
    <row r="997" spans="1:17">
      <c r="A997" s="2"/>
      <c r="B997" s="3"/>
      <c r="C997" s="3"/>
      <c r="Q997" s="18"/>
    </row>
    <row r="998" spans="1:17">
      <c r="A998" s="2"/>
      <c r="B998" s="3"/>
      <c r="C998" s="3"/>
      <c r="Q998" s="18"/>
    </row>
    <row r="999" spans="1:17">
      <c r="A999" s="2"/>
      <c r="B999" s="3"/>
      <c r="C999" s="3"/>
      <c r="Q999" s="18"/>
    </row>
    <row r="1000" spans="1:17">
      <c r="A1000" s="2"/>
      <c r="B1000" s="3"/>
      <c r="C1000" s="3"/>
      <c r="Q1000" s="18"/>
    </row>
    <row r="1001" spans="1:17">
      <c r="A1001" s="2"/>
      <c r="B1001" s="3"/>
      <c r="C1001" s="3"/>
      <c r="Q1001" s="18"/>
    </row>
    <row r="1002" spans="1:17">
      <c r="A1002" s="2"/>
      <c r="B1002" s="3"/>
      <c r="C1002" s="3"/>
      <c r="Q1002" s="18"/>
    </row>
    <row r="1003" spans="1:17">
      <c r="A1003" s="2"/>
      <c r="B1003" s="3"/>
      <c r="C1003" s="3"/>
      <c r="Q1003" s="18"/>
    </row>
    <row r="1004" spans="1:17">
      <c r="A1004" s="2"/>
      <c r="B1004" s="3"/>
      <c r="C1004" s="3"/>
      <c r="Q1004" s="18"/>
    </row>
    <row r="1005" spans="1:17">
      <c r="A1005" s="2"/>
      <c r="B1005" s="3"/>
      <c r="C1005" s="3"/>
      <c r="Q1005" s="18"/>
    </row>
    <row r="1006" spans="1:17">
      <c r="A1006" s="2"/>
      <c r="B1006" s="3"/>
      <c r="C1006" s="3"/>
      <c r="Q1006" s="18"/>
    </row>
    <row r="1007" spans="1:17">
      <c r="A1007" s="2"/>
      <c r="B1007" s="3"/>
      <c r="C1007" s="3"/>
      <c r="Q1007" s="18"/>
    </row>
    <row r="1008" spans="1:17">
      <c r="A1008" s="2"/>
      <c r="B1008" s="3"/>
      <c r="C1008" s="3"/>
      <c r="Q1008" s="18"/>
    </row>
    <row r="1009" spans="1:17">
      <c r="A1009" s="2"/>
      <c r="B1009" s="3"/>
      <c r="C1009" s="3"/>
      <c r="Q1009" s="18"/>
    </row>
    <row r="1010" spans="1:17">
      <c r="A1010" s="2"/>
      <c r="B1010" s="3"/>
      <c r="C1010" s="3"/>
      <c r="Q1010" s="18"/>
    </row>
    <row r="1011" spans="1:17">
      <c r="A1011" s="2"/>
      <c r="B1011" s="3"/>
      <c r="C1011" s="3"/>
      <c r="Q1011" s="18"/>
    </row>
    <row r="1012" spans="1:17">
      <c r="A1012" s="2"/>
      <c r="B1012" s="3"/>
      <c r="C1012" s="3"/>
      <c r="Q1012" s="18"/>
    </row>
    <row r="1013" spans="1:17">
      <c r="A1013" s="2"/>
      <c r="B1013" s="3"/>
      <c r="C1013" s="3"/>
      <c r="Q1013" s="18"/>
    </row>
    <row r="1014" spans="1:17">
      <c r="A1014" s="2"/>
      <c r="B1014" s="3"/>
      <c r="C1014" s="3"/>
      <c r="Q1014" s="18"/>
    </row>
    <row r="1015" spans="1:17">
      <c r="A1015" s="2"/>
      <c r="B1015" s="3"/>
      <c r="C1015" s="3"/>
      <c r="Q1015" s="18"/>
    </row>
    <row r="1016" spans="1:17">
      <c r="A1016" s="2"/>
      <c r="B1016" s="3"/>
      <c r="C1016" s="3"/>
      <c r="Q1016" s="18"/>
    </row>
    <row r="1017" spans="1:17">
      <c r="A1017" s="2"/>
      <c r="B1017" s="3"/>
      <c r="C1017" s="3"/>
      <c r="Q1017" s="18"/>
    </row>
    <row r="1018" spans="1:17">
      <c r="A1018" s="2"/>
      <c r="B1018" s="3"/>
      <c r="C1018" s="3"/>
      <c r="Q1018" s="18"/>
    </row>
    <row r="1019" spans="1:17">
      <c r="A1019" s="2"/>
      <c r="B1019" s="3"/>
      <c r="C1019" s="3"/>
      <c r="Q1019" s="18"/>
    </row>
    <row r="1020" spans="1:17">
      <c r="A1020" s="2"/>
      <c r="B1020" s="3"/>
      <c r="C1020" s="3"/>
      <c r="Q1020" s="18"/>
    </row>
    <row r="1021" spans="1:17">
      <c r="A1021" s="2"/>
      <c r="B1021" s="3"/>
      <c r="C1021" s="3"/>
      <c r="Q1021" s="18"/>
    </row>
    <row r="1022" spans="1:17">
      <c r="A1022" s="2"/>
      <c r="B1022" s="3"/>
      <c r="C1022" s="3"/>
      <c r="Q1022" s="18"/>
    </row>
    <row r="1023" spans="1:17">
      <c r="A1023" s="2"/>
      <c r="B1023" s="3"/>
      <c r="C1023" s="3"/>
      <c r="Q1023" s="18"/>
    </row>
    <row r="1024" spans="1:17">
      <c r="A1024" s="2"/>
      <c r="B1024" s="3"/>
      <c r="C1024" s="3"/>
      <c r="Q1024" s="18"/>
    </row>
    <row r="1025" spans="1:17">
      <c r="A1025" s="2"/>
      <c r="B1025" s="3"/>
      <c r="C1025" s="3"/>
      <c r="Q1025" s="18"/>
    </row>
    <row r="1026" spans="1:17">
      <c r="A1026" s="2"/>
      <c r="B1026" s="3"/>
      <c r="C1026" s="3"/>
      <c r="Q1026" s="18"/>
    </row>
    <row r="1027" spans="1:17">
      <c r="A1027" s="2"/>
      <c r="B1027" s="3"/>
      <c r="C1027" s="3"/>
      <c r="Q1027" s="18"/>
    </row>
    <row r="1028" spans="1:17">
      <c r="A1028" s="2"/>
      <c r="B1028" s="3"/>
      <c r="C1028" s="3"/>
      <c r="Q1028" s="18"/>
    </row>
    <row r="1029" spans="1:17">
      <c r="A1029" s="2"/>
      <c r="B1029" s="3"/>
      <c r="C1029" s="3"/>
      <c r="Q1029" s="18"/>
    </row>
    <row r="1030" spans="1:17">
      <c r="A1030" s="2"/>
      <c r="B1030" s="3"/>
      <c r="C1030" s="3"/>
      <c r="Q1030" s="18"/>
    </row>
    <row r="1031" spans="1:17">
      <c r="A1031" s="2"/>
      <c r="B1031" s="3"/>
      <c r="C1031" s="3"/>
      <c r="Q1031" s="18"/>
    </row>
    <row r="1032" spans="1:17">
      <c r="A1032" s="2"/>
      <c r="B1032" s="3"/>
      <c r="C1032" s="3"/>
      <c r="Q1032" s="18"/>
    </row>
    <row r="1033" spans="1:17">
      <c r="A1033" s="2"/>
      <c r="B1033" s="3"/>
      <c r="C1033" s="3"/>
      <c r="Q1033" s="18"/>
    </row>
    <row r="1034" spans="1:17">
      <c r="A1034" s="2"/>
      <c r="B1034" s="3"/>
      <c r="C1034" s="3"/>
      <c r="Q1034" s="18"/>
    </row>
    <row r="1035" spans="1:17">
      <c r="A1035" s="2"/>
      <c r="B1035" s="3"/>
      <c r="C1035" s="3"/>
      <c r="Q1035" s="18"/>
    </row>
    <row r="1036" spans="1:17">
      <c r="A1036" s="2"/>
      <c r="B1036" s="3"/>
      <c r="C1036" s="3"/>
      <c r="Q1036" s="18"/>
    </row>
    <row r="1037" spans="1:17">
      <c r="A1037" s="2"/>
      <c r="B1037" s="3"/>
      <c r="C1037" s="3"/>
      <c r="Q1037" s="18"/>
    </row>
    <row r="1038" spans="1:17">
      <c r="A1038" s="2"/>
      <c r="B1038" s="3"/>
      <c r="C1038" s="3"/>
      <c r="Q1038" s="18"/>
    </row>
    <row r="1039" spans="1:17">
      <c r="A1039" s="2"/>
      <c r="B1039" s="3"/>
      <c r="C1039" s="3"/>
      <c r="Q1039" s="18"/>
    </row>
    <row r="1040" spans="1:17">
      <c r="A1040" s="2"/>
      <c r="B1040" s="3"/>
      <c r="C1040" s="3"/>
      <c r="Q1040" s="18"/>
    </row>
    <row r="1041" spans="1:17">
      <c r="A1041" s="2"/>
      <c r="B1041" s="3"/>
      <c r="C1041" s="3"/>
      <c r="Q1041" s="18"/>
    </row>
    <row r="1042" spans="1:17">
      <c r="A1042" s="19"/>
      <c r="B1042" s="3"/>
      <c r="C1042" s="3"/>
      <c r="D1042" s="6"/>
      <c r="Q1042" s="18"/>
    </row>
    <row r="1043" spans="1:17">
      <c r="A1043" s="19"/>
      <c r="B1043" s="3"/>
      <c r="C1043" s="3"/>
      <c r="D1043" s="6"/>
      <c r="Q1043" s="18"/>
    </row>
    <row r="1044" spans="1:17">
      <c r="A1044" s="19"/>
      <c r="B1044" s="3"/>
      <c r="C1044" s="3"/>
      <c r="D1044" s="6"/>
      <c r="Q1044" s="18"/>
    </row>
    <row r="1045" spans="1:17">
      <c r="A1045" s="19"/>
      <c r="B1045" s="3"/>
      <c r="C1045" s="3"/>
      <c r="D1045" s="6"/>
      <c r="Q1045" s="18"/>
    </row>
    <row r="1046" spans="1:17">
      <c r="A1046" s="19"/>
      <c r="B1046" s="3"/>
      <c r="C1046" s="3"/>
      <c r="D1046" s="6"/>
      <c r="Q1046" s="18"/>
    </row>
    <row r="1047" spans="1:17">
      <c r="A1047" s="19"/>
      <c r="B1047" s="3"/>
      <c r="C1047" s="3"/>
      <c r="D1047" s="6"/>
      <c r="Q1047" s="18"/>
    </row>
    <row r="1048" spans="1:17">
      <c r="A1048" s="19"/>
      <c r="B1048" s="3"/>
      <c r="C1048" s="3"/>
      <c r="D1048" s="6"/>
      <c r="Q1048" s="18"/>
    </row>
    <row r="1049" spans="1:17">
      <c r="A1049" s="19"/>
      <c r="B1049" s="3"/>
      <c r="C1049" s="3"/>
      <c r="D1049" s="6"/>
      <c r="Q1049" s="18"/>
    </row>
    <row r="1050" spans="1:17">
      <c r="A1050" s="19"/>
      <c r="B1050" s="3"/>
      <c r="C1050" s="3"/>
      <c r="D1050" s="6"/>
      <c r="Q1050" s="18"/>
    </row>
    <row r="1051" spans="1:17">
      <c r="A1051" s="19"/>
      <c r="B1051" s="3"/>
      <c r="C1051" s="3"/>
      <c r="D1051" s="6"/>
      <c r="Q1051" s="18"/>
    </row>
    <row r="1052" spans="1:17">
      <c r="A1052" s="19"/>
      <c r="B1052" s="3"/>
      <c r="C1052" s="3"/>
      <c r="D1052" s="6"/>
      <c r="Q1052" s="18"/>
    </row>
    <row r="1053" spans="1:17">
      <c r="A1053" s="19"/>
      <c r="B1053" s="3"/>
      <c r="C1053" s="3"/>
      <c r="D1053" s="6"/>
      <c r="Q1053" s="18"/>
    </row>
    <row r="1054" spans="1:17">
      <c r="A1054" s="19"/>
      <c r="B1054" s="3"/>
      <c r="C1054" s="3"/>
      <c r="D1054" s="6"/>
      <c r="Q1054" s="18"/>
    </row>
    <row r="1055" spans="1:17">
      <c r="A1055" s="19"/>
      <c r="B1055" s="3"/>
      <c r="C1055" s="3"/>
      <c r="D1055" s="6"/>
      <c r="Q1055" s="18"/>
    </row>
    <row r="1056" spans="1:17">
      <c r="A1056" s="19"/>
      <c r="B1056" s="3"/>
      <c r="C1056" s="3"/>
      <c r="D1056" s="6"/>
      <c r="Q1056" s="18"/>
    </row>
    <row r="1057" spans="1:17">
      <c r="A1057" s="19"/>
      <c r="B1057" s="3"/>
      <c r="C1057" s="3"/>
      <c r="D1057" s="6"/>
      <c r="Q1057" s="18"/>
    </row>
    <row r="1058" spans="1:17">
      <c r="A1058" s="19"/>
      <c r="B1058" s="3"/>
      <c r="C1058" s="3"/>
      <c r="D1058" s="6"/>
      <c r="Q1058" s="18"/>
    </row>
    <row r="1059" spans="1:17">
      <c r="A1059" s="19"/>
      <c r="B1059" s="3"/>
      <c r="C1059" s="3"/>
      <c r="D1059" s="6"/>
      <c r="Q1059" s="18"/>
    </row>
    <row r="1060" spans="1:17">
      <c r="A1060" s="19"/>
      <c r="B1060" s="3"/>
      <c r="C1060" s="3"/>
      <c r="D1060" s="6"/>
      <c r="Q1060" s="18"/>
    </row>
    <row r="1061" spans="1:17">
      <c r="A1061" s="19"/>
      <c r="B1061" s="3"/>
      <c r="C1061" s="3"/>
      <c r="D1061" s="6"/>
      <c r="Q1061" s="18"/>
    </row>
    <row r="1062" spans="1:17">
      <c r="A1062" s="19"/>
      <c r="B1062" s="3"/>
      <c r="C1062" s="3"/>
      <c r="D1062" s="6"/>
      <c r="E1062" s="14"/>
      <c r="Q1062" s="18"/>
    </row>
    <row r="1063" spans="1:17">
      <c r="A1063" s="19"/>
      <c r="B1063" s="3"/>
      <c r="C1063" s="3"/>
      <c r="D1063" s="6"/>
      <c r="Q1063" s="18"/>
    </row>
    <row r="1064" spans="1:17">
      <c r="A1064" s="19"/>
      <c r="B1064" s="3"/>
      <c r="C1064" s="3"/>
      <c r="D1064" s="6"/>
      <c r="Q1064" s="18"/>
    </row>
    <row r="1065" spans="1:17">
      <c r="A1065" s="19"/>
      <c r="B1065" s="3"/>
      <c r="C1065" s="3"/>
      <c r="D1065" s="6"/>
      <c r="G1065" s="5"/>
      <c r="Q1065" s="18"/>
    </row>
    <row r="1066" spans="1:17" s="9" customFormat="1">
      <c r="A1066" s="19"/>
      <c r="B1066" s="3"/>
      <c r="C1066" s="3"/>
      <c r="D1066" s="6"/>
      <c r="E1066"/>
      <c r="F1066"/>
      <c r="G1066"/>
      <c r="H1066"/>
      <c r="I1066"/>
      <c r="J1066"/>
      <c r="K1066"/>
      <c r="L1066"/>
      <c r="M1066"/>
      <c r="N1066"/>
      <c r="O1066"/>
      <c r="P1066"/>
      <c r="Q1066" s="18"/>
    </row>
    <row r="1067" spans="1:17" s="9" customFormat="1">
      <c r="A1067" s="19"/>
      <c r="B1067" s="3"/>
      <c r="C1067" s="3"/>
      <c r="D1067" s="6"/>
      <c r="E1067"/>
      <c r="F1067"/>
      <c r="G1067"/>
      <c r="H1067"/>
      <c r="I1067"/>
      <c r="J1067"/>
      <c r="K1067"/>
      <c r="L1067"/>
      <c r="M1067"/>
      <c r="N1067"/>
      <c r="O1067"/>
      <c r="P1067"/>
      <c r="Q1067" s="18"/>
    </row>
    <row r="1068" spans="1:17" s="9" customFormat="1">
      <c r="A1068" s="19"/>
      <c r="B1068" s="3"/>
      <c r="C1068" s="3"/>
      <c r="D1068" s="6"/>
      <c r="E1068"/>
      <c r="F1068"/>
      <c r="G1068"/>
      <c r="H1068"/>
      <c r="I1068"/>
      <c r="J1068"/>
      <c r="K1068"/>
      <c r="L1068"/>
      <c r="M1068"/>
      <c r="N1068"/>
      <c r="O1068"/>
      <c r="P1068"/>
      <c r="Q1068" s="18"/>
    </row>
    <row r="1069" spans="1:17" s="9" customFormat="1">
      <c r="A1069" s="19"/>
      <c r="B1069" s="3"/>
      <c r="C1069" s="3"/>
      <c r="D1069" s="6"/>
      <c r="E1069"/>
      <c r="F1069"/>
      <c r="G1069"/>
      <c r="H1069"/>
      <c r="I1069"/>
      <c r="J1069"/>
      <c r="K1069"/>
      <c r="L1069"/>
      <c r="M1069"/>
      <c r="N1069"/>
      <c r="O1069"/>
      <c r="P1069"/>
      <c r="Q1069" s="18"/>
    </row>
    <row r="1070" spans="1:17" s="9" customFormat="1">
      <c r="A1070" s="19"/>
      <c r="B1070" s="3"/>
      <c r="C1070" s="3"/>
      <c r="D1070" s="6"/>
      <c r="E1070"/>
      <c r="F1070"/>
      <c r="G1070"/>
      <c r="H1070"/>
      <c r="I1070"/>
      <c r="J1070"/>
      <c r="K1070"/>
      <c r="L1070"/>
      <c r="M1070"/>
      <c r="N1070"/>
      <c r="O1070"/>
      <c r="P1070"/>
      <c r="Q1070" s="18"/>
    </row>
    <row r="1071" spans="1:17" s="9" customFormat="1">
      <c r="A1071" s="19"/>
      <c r="B1071" s="3"/>
      <c r="C1071" s="3"/>
      <c r="D1071" s="6"/>
      <c r="E1071"/>
      <c r="F1071"/>
      <c r="G1071"/>
      <c r="H1071"/>
      <c r="I1071"/>
      <c r="J1071"/>
      <c r="K1071"/>
      <c r="L1071"/>
      <c r="M1071"/>
      <c r="N1071"/>
      <c r="O1071"/>
      <c r="P1071"/>
      <c r="Q1071" s="18"/>
    </row>
    <row r="1072" spans="1:17" s="9" customFormat="1">
      <c r="A1072" s="19"/>
      <c r="B1072" s="3"/>
      <c r="C1072" s="3"/>
      <c r="D1072" s="6"/>
      <c r="E1072"/>
      <c r="F1072"/>
      <c r="G1072"/>
      <c r="H1072"/>
      <c r="I1072"/>
      <c r="J1072"/>
      <c r="K1072"/>
      <c r="L1072"/>
      <c r="M1072"/>
      <c r="N1072"/>
      <c r="O1072"/>
      <c r="P1072"/>
      <c r="Q1072" s="18"/>
    </row>
    <row r="1073" spans="1:17" s="9" customFormat="1">
      <c r="A1073" s="19"/>
      <c r="B1073" s="3"/>
      <c r="C1073" s="3"/>
      <c r="D1073" s="6"/>
      <c r="E1073"/>
      <c r="F1073"/>
      <c r="G1073"/>
      <c r="H1073"/>
      <c r="I1073"/>
      <c r="J1073"/>
      <c r="K1073"/>
      <c r="L1073"/>
      <c r="M1073"/>
      <c r="N1073"/>
      <c r="O1073"/>
      <c r="P1073"/>
      <c r="Q1073" s="18"/>
    </row>
    <row r="1074" spans="1:17" s="9" customFormat="1">
      <c r="A1074" s="19"/>
      <c r="B1074" s="3"/>
      <c r="C1074" s="3"/>
      <c r="D1074" s="6"/>
      <c r="E1074"/>
      <c r="F1074"/>
      <c r="G1074"/>
      <c r="H1074"/>
      <c r="I1074"/>
      <c r="J1074"/>
      <c r="K1074"/>
      <c r="L1074"/>
      <c r="M1074"/>
      <c r="N1074"/>
      <c r="O1074"/>
      <c r="P1074"/>
      <c r="Q1074" s="18"/>
    </row>
    <row r="1075" spans="1:17" s="9" customFormat="1">
      <c r="A1075" s="19"/>
      <c r="B1075" s="3"/>
      <c r="C1075" s="3"/>
      <c r="D1075" s="6"/>
      <c r="E1075"/>
      <c r="F1075"/>
      <c r="G1075"/>
      <c r="H1075"/>
      <c r="I1075"/>
      <c r="J1075"/>
      <c r="K1075"/>
      <c r="L1075"/>
      <c r="M1075"/>
      <c r="N1075"/>
      <c r="O1075"/>
      <c r="P1075"/>
      <c r="Q1075" s="18"/>
    </row>
    <row r="1076" spans="1:17" s="9" customFormat="1">
      <c r="A1076" s="19"/>
      <c r="B1076" s="3"/>
      <c r="C1076" s="3"/>
      <c r="D1076" s="6"/>
      <c r="E1076"/>
      <c r="F1076"/>
      <c r="G1076"/>
      <c r="H1076"/>
      <c r="I1076"/>
      <c r="J1076"/>
      <c r="K1076"/>
      <c r="L1076"/>
      <c r="M1076"/>
      <c r="N1076"/>
      <c r="O1076"/>
      <c r="P1076"/>
      <c r="Q1076" s="18"/>
    </row>
    <row r="1077" spans="1:17" s="9" customFormat="1">
      <c r="A1077" s="19"/>
      <c r="B1077" s="3"/>
      <c r="C1077" s="3"/>
      <c r="D1077" s="6"/>
      <c r="E1077"/>
      <c r="F1077"/>
      <c r="G1077"/>
      <c r="H1077"/>
      <c r="I1077"/>
      <c r="J1077"/>
      <c r="K1077"/>
      <c r="L1077"/>
      <c r="M1077"/>
      <c r="N1077"/>
      <c r="O1077"/>
      <c r="P1077"/>
      <c r="Q1077" s="18"/>
    </row>
    <row r="1078" spans="1:17" s="9" customFormat="1">
      <c r="A1078" s="19"/>
      <c r="B1078" s="3"/>
      <c r="C1078" s="3"/>
      <c r="D1078" s="6"/>
      <c r="E1078"/>
      <c r="F1078"/>
      <c r="G1078"/>
      <c r="H1078"/>
      <c r="I1078"/>
      <c r="J1078"/>
      <c r="K1078"/>
      <c r="L1078"/>
      <c r="M1078"/>
      <c r="N1078"/>
      <c r="O1078"/>
      <c r="P1078"/>
      <c r="Q1078" s="18"/>
    </row>
    <row r="1079" spans="1:17" s="9" customFormat="1">
      <c r="A1079" s="19"/>
      <c r="B1079" s="3"/>
      <c r="C1079" s="3"/>
      <c r="D1079" s="6"/>
      <c r="E1079"/>
      <c r="F1079"/>
      <c r="G1079"/>
      <c r="H1079"/>
      <c r="I1079"/>
      <c r="J1079"/>
      <c r="K1079"/>
      <c r="L1079"/>
      <c r="M1079"/>
      <c r="N1079"/>
      <c r="O1079"/>
      <c r="P1079"/>
      <c r="Q1079" s="18"/>
    </row>
    <row r="1080" spans="1:17" s="9" customFormat="1">
      <c r="A1080" s="19"/>
      <c r="B1080" s="3"/>
      <c r="C1080" s="3"/>
      <c r="D1080" s="6"/>
      <c r="E1080"/>
      <c r="F1080"/>
      <c r="G1080"/>
      <c r="H1080"/>
      <c r="I1080"/>
      <c r="J1080"/>
      <c r="K1080"/>
      <c r="L1080"/>
      <c r="M1080"/>
      <c r="N1080"/>
      <c r="O1080"/>
      <c r="P1080"/>
      <c r="Q1080" s="18"/>
    </row>
    <row r="1081" spans="1:17" s="9" customFormat="1">
      <c r="A1081" s="19"/>
      <c r="B1081" s="3"/>
      <c r="C1081" s="3"/>
      <c r="D1081" s="6"/>
      <c r="E1081"/>
      <c r="F1081"/>
      <c r="G1081"/>
      <c r="H1081"/>
      <c r="I1081"/>
      <c r="J1081"/>
      <c r="K1081"/>
      <c r="L1081"/>
      <c r="M1081"/>
      <c r="N1081"/>
      <c r="O1081"/>
      <c r="P1081"/>
      <c r="Q1081" s="18"/>
    </row>
    <row r="1082" spans="1:17" s="9" customFormat="1">
      <c r="A1082" s="19"/>
      <c r="B1082" s="3"/>
      <c r="C1082" s="3"/>
      <c r="D1082" s="6"/>
      <c r="E1082"/>
      <c r="F1082"/>
      <c r="G1082"/>
      <c r="H1082"/>
      <c r="I1082"/>
      <c r="J1082"/>
      <c r="K1082"/>
      <c r="L1082"/>
      <c r="M1082"/>
      <c r="N1082"/>
      <c r="O1082"/>
      <c r="P1082"/>
      <c r="Q1082" s="18"/>
    </row>
    <row r="1083" spans="1:17" s="9" customFormat="1">
      <c r="A1083" s="19"/>
      <c r="B1083" s="3"/>
      <c r="C1083" s="3"/>
      <c r="D1083" s="5"/>
      <c r="E1083"/>
      <c r="F1083"/>
      <c r="G1083"/>
      <c r="H1083"/>
      <c r="I1083"/>
      <c r="J1083"/>
      <c r="K1083"/>
      <c r="L1083"/>
      <c r="M1083"/>
      <c r="N1083"/>
      <c r="O1083"/>
      <c r="P1083"/>
      <c r="Q1083" s="18"/>
    </row>
    <row r="1084" spans="1:17" s="9" customFormat="1">
      <c r="A1084" s="19"/>
      <c r="B1084" s="3"/>
      <c r="C1084" s="3"/>
      <c r="D1084" s="5"/>
      <c r="E1084"/>
      <c r="F1084"/>
      <c r="G1084"/>
      <c r="H1084"/>
      <c r="I1084"/>
      <c r="J1084"/>
      <c r="K1084"/>
      <c r="L1084"/>
      <c r="M1084"/>
      <c r="N1084"/>
      <c r="O1084"/>
      <c r="P1084"/>
      <c r="Q1084" s="18"/>
    </row>
    <row r="1085" spans="1:17" s="9" customFormat="1">
      <c r="A1085" s="19"/>
      <c r="B1085" s="3"/>
      <c r="C1085" s="3"/>
      <c r="D1085" s="5"/>
      <c r="E1085"/>
      <c r="F1085"/>
      <c r="G1085"/>
      <c r="H1085"/>
      <c r="I1085"/>
      <c r="J1085"/>
      <c r="K1085"/>
      <c r="L1085"/>
      <c r="M1085"/>
      <c r="N1085"/>
      <c r="O1085"/>
      <c r="P1085"/>
      <c r="Q1085" s="18"/>
    </row>
    <row r="1086" spans="1:17" s="9" customFormat="1">
      <c r="A1086" s="19"/>
      <c r="B1086" s="3"/>
      <c r="C1086" s="3"/>
      <c r="D1086" s="5"/>
      <c r="E1086"/>
      <c r="F1086"/>
      <c r="G1086"/>
      <c r="H1086"/>
      <c r="I1086"/>
      <c r="J1086"/>
      <c r="K1086"/>
      <c r="L1086"/>
      <c r="M1086"/>
      <c r="N1086"/>
      <c r="O1086"/>
      <c r="P1086"/>
      <c r="Q1086" s="18"/>
    </row>
    <row r="1087" spans="1:17" s="9" customFormat="1">
      <c r="A1087" s="19"/>
      <c r="B1087" s="3"/>
      <c r="C1087" s="3"/>
      <c r="D1087" s="5"/>
      <c r="E1087"/>
      <c r="F1087"/>
      <c r="G1087"/>
      <c r="H1087"/>
      <c r="I1087"/>
      <c r="J1087"/>
      <c r="K1087"/>
      <c r="L1087"/>
      <c r="M1087"/>
      <c r="N1087"/>
      <c r="O1087"/>
      <c r="P1087"/>
      <c r="Q1087" s="18"/>
    </row>
    <row r="1088" spans="1:17" s="9" customFormat="1">
      <c r="A1088" s="19"/>
      <c r="B1088" s="3"/>
      <c r="C1088" s="3"/>
      <c r="D1088" s="5"/>
      <c r="E1088"/>
      <c r="F1088"/>
      <c r="G1088"/>
      <c r="H1088"/>
      <c r="I1088"/>
      <c r="J1088"/>
      <c r="K1088"/>
      <c r="L1088"/>
      <c r="M1088"/>
      <c r="N1088"/>
      <c r="O1088"/>
      <c r="P1088"/>
      <c r="Q1088" s="18"/>
    </row>
    <row r="1089" spans="1:17" s="9" customFormat="1">
      <c r="A1089" s="19"/>
      <c r="B1089" s="3"/>
      <c r="C1089" s="3"/>
      <c r="D1089" s="5"/>
      <c r="E1089"/>
      <c r="F1089"/>
      <c r="G1089"/>
      <c r="H1089"/>
      <c r="I1089"/>
      <c r="J1089"/>
      <c r="K1089"/>
      <c r="L1089"/>
      <c r="M1089"/>
      <c r="N1089"/>
      <c r="O1089"/>
      <c r="P1089"/>
      <c r="Q1089" s="18"/>
    </row>
    <row r="1090" spans="1:17">
      <c r="A1090" s="19"/>
      <c r="B1090" s="3"/>
      <c r="C1090" s="3"/>
      <c r="Q1090" s="18"/>
    </row>
    <row r="1091" spans="1:17">
      <c r="A1091" s="19"/>
      <c r="B1091" s="3"/>
      <c r="C1091" s="3"/>
      <c r="Q1091" s="18"/>
    </row>
    <row r="1092" spans="1:17">
      <c r="A1092" s="19"/>
      <c r="B1092" s="3"/>
      <c r="C1092" s="3"/>
      <c r="Q1092" s="18"/>
    </row>
    <row r="1093" spans="1:17">
      <c r="A1093" s="19"/>
      <c r="B1093" s="3"/>
      <c r="C1093" s="3"/>
      <c r="Q1093" s="18"/>
    </row>
    <row r="1094" spans="1:17">
      <c r="A1094" s="19"/>
      <c r="B1094" s="3"/>
      <c r="C1094" s="3"/>
      <c r="Q1094" s="18"/>
    </row>
    <row r="1095" spans="1:17">
      <c r="A1095" s="19"/>
      <c r="B1095" s="3"/>
      <c r="C1095" s="3"/>
      <c r="Q1095" s="18"/>
    </row>
    <row r="1096" spans="1:17">
      <c r="A1096" s="19"/>
      <c r="B1096" s="3"/>
      <c r="C1096" s="3"/>
      <c r="Q1096" s="18"/>
    </row>
    <row r="1097" spans="1:17">
      <c r="A1097" s="19"/>
      <c r="B1097" s="3"/>
      <c r="C1097" s="3"/>
      <c r="Q1097" s="18"/>
    </row>
    <row r="1098" spans="1:17">
      <c r="A1098" s="19"/>
      <c r="B1098" s="3"/>
      <c r="C1098" s="3"/>
      <c r="Q1098" s="18"/>
    </row>
    <row r="1099" spans="1:17">
      <c r="A1099" s="19"/>
      <c r="B1099" s="3"/>
      <c r="C1099" s="3"/>
      <c r="Q1099" s="18"/>
    </row>
    <row r="1100" spans="1:17">
      <c r="A1100" s="19"/>
      <c r="B1100" s="3"/>
      <c r="C1100" s="3"/>
      <c r="Q1100" s="18"/>
    </row>
    <row r="1101" spans="1:17">
      <c r="A1101" s="19"/>
      <c r="B1101" s="3"/>
      <c r="C1101" s="3"/>
      <c r="Q1101" s="18"/>
    </row>
    <row r="1102" spans="1:17">
      <c r="A1102" s="19"/>
      <c r="B1102" s="3"/>
      <c r="C1102" s="3"/>
      <c r="Q1102" s="18"/>
    </row>
    <row r="1103" spans="1:17">
      <c r="A1103" s="19"/>
      <c r="B1103" s="3"/>
      <c r="C1103" s="3"/>
      <c r="Q1103" s="18"/>
    </row>
    <row r="1104" spans="1:17">
      <c r="A1104" s="19"/>
      <c r="B1104" s="3"/>
      <c r="C1104" s="3"/>
      <c r="Q1104" s="18"/>
    </row>
    <row r="1105" spans="1:17">
      <c r="A1105" s="19"/>
      <c r="B1105" s="3"/>
      <c r="C1105" s="3"/>
      <c r="Q1105" s="18"/>
    </row>
    <row r="1106" spans="1:17">
      <c r="A1106" s="19"/>
      <c r="B1106" s="3"/>
      <c r="C1106" s="3"/>
      <c r="Q1106" s="18"/>
    </row>
    <row r="1107" spans="1:17">
      <c r="A1107" s="19"/>
      <c r="B1107" s="3"/>
      <c r="C1107" s="3"/>
      <c r="Q1107" s="18"/>
    </row>
    <row r="1108" spans="1:17">
      <c r="A1108" s="19"/>
      <c r="B1108" s="3"/>
      <c r="C1108" s="3"/>
      <c r="Q1108" s="18"/>
    </row>
    <row r="1109" spans="1:17">
      <c r="A1109" s="19"/>
      <c r="B1109" s="3"/>
      <c r="C1109" s="3"/>
      <c r="Q1109" s="18"/>
    </row>
    <row r="1110" spans="1:17">
      <c r="A1110" s="19"/>
      <c r="B1110" s="3"/>
      <c r="C1110" s="3"/>
      <c r="Q1110" s="18"/>
    </row>
    <row r="1111" spans="1:17">
      <c r="A1111" s="19"/>
      <c r="B1111" s="3"/>
      <c r="C1111" s="3"/>
      <c r="Q1111" s="18"/>
    </row>
    <row r="1112" spans="1:17">
      <c r="A1112" s="19"/>
      <c r="B1112" s="3"/>
      <c r="C1112" s="3"/>
      <c r="Q1112" s="18"/>
    </row>
    <row r="1113" spans="1:17">
      <c r="A1113" s="19"/>
      <c r="B1113" s="3"/>
      <c r="C1113" s="3"/>
      <c r="Q1113" s="18"/>
    </row>
    <row r="1114" spans="1:17">
      <c r="A1114" s="19"/>
      <c r="B1114" s="3"/>
      <c r="C1114" s="3"/>
      <c r="Q1114" s="18"/>
    </row>
    <row r="1115" spans="1:17">
      <c r="A1115" s="19"/>
      <c r="B1115" s="3"/>
      <c r="C1115" s="3"/>
      <c r="Q1115" s="18"/>
    </row>
    <row r="1116" spans="1:17">
      <c r="A1116" s="19"/>
      <c r="B1116" s="3"/>
      <c r="C1116" s="3"/>
      <c r="Q1116" s="18"/>
    </row>
    <row r="1117" spans="1:17">
      <c r="A1117" s="19"/>
      <c r="B1117" s="3"/>
      <c r="C1117" s="3"/>
      <c r="Q1117" s="18"/>
    </row>
    <row r="1118" spans="1:17">
      <c r="A1118" s="19"/>
      <c r="B1118" s="3"/>
      <c r="C1118" s="3"/>
      <c r="Q1118" s="18"/>
    </row>
    <row r="1119" spans="1:17">
      <c r="A1119" s="19"/>
      <c r="B1119" s="3"/>
      <c r="C1119" s="3"/>
      <c r="Q1119" s="18"/>
    </row>
    <row r="1120" spans="1:17">
      <c r="A1120" s="19"/>
      <c r="B1120" s="3"/>
      <c r="C1120" s="3"/>
      <c r="Q1120" s="18"/>
    </row>
    <row r="1121" spans="1:17">
      <c r="A1121" s="19"/>
      <c r="B1121" s="3"/>
      <c r="C1121" s="3"/>
      <c r="Q1121" s="18"/>
    </row>
    <row r="1122" spans="1:17">
      <c r="A1122" s="19"/>
      <c r="B1122" s="3"/>
      <c r="C1122" s="3"/>
      <c r="Q1122" s="18"/>
    </row>
    <row r="1123" spans="1:17">
      <c r="A1123" s="19"/>
      <c r="B1123" s="3"/>
      <c r="C1123" s="3"/>
      <c r="Q1123" s="18"/>
    </row>
    <row r="1124" spans="1:17">
      <c r="A1124" s="19"/>
      <c r="B1124" s="3"/>
      <c r="C1124" s="3"/>
      <c r="Q1124" s="18"/>
    </row>
    <row r="1125" spans="1:17">
      <c r="A1125" s="19"/>
      <c r="B1125" s="3"/>
      <c r="C1125" s="3"/>
      <c r="E1125" s="14"/>
      <c r="Q1125" s="18"/>
    </row>
    <row r="1126" spans="1:17">
      <c r="A1126" s="19"/>
      <c r="B1126" s="3"/>
      <c r="C1126" s="3"/>
      <c r="E1126" s="14"/>
      <c r="Q1126" s="18"/>
    </row>
    <row r="1127" spans="1:17">
      <c r="A1127" s="19"/>
      <c r="B1127" s="3"/>
      <c r="C1127" s="3"/>
      <c r="E1127" s="14"/>
      <c r="Q1127" s="18"/>
    </row>
    <row r="1128" spans="1:17">
      <c r="A1128" s="19"/>
      <c r="B1128" s="3"/>
      <c r="C1128" s="3"/>
      <c r="E1128" s="14"/>
      <c r="Q1128" s="18"/>
    </row>
    <row r="1129" spans="1:17">
      <c r="A1129" s="19"/>
      <c r="B1129" s="3"/>
      <c r="C1129" s="3"/>
      <c r="E1129" s="14"/>
      <c r="Q1129" s="18"/>
    </row>
    <row r="1130" spans="1:17">
      <c r="A1130" s="19"/>
      <c r="B1130" s="3"/>
      <c r="C1130" s="3"/>
      <c r="E1130" s="14"/>
      <c r="Q1130" s="18"/>
    </row>
    <row r="1131" spans="1:17">
      <c r="A1131" s="19"/>
      <c r="B1131" s="3"/>
      <c r="C1131" s="3"/>
      <c r="E1131" s="14"/>
      <c r="Q1131" s="18"/>
    </row>
    <row r="1132" spans="1:17">
      <c r="A1132" s="19"/>
      <c r="B1132" s="3"/>
      <c r="C1132" s="3"/>
      <c r="E1132" s="14"/>
      <c r="Q1132" s="18"/>
    </row>
    <row r="1133" spans="1:17">
      <c r="A1133" s="19"/>
      <c r="B1133" s="3"/>
      <c r="C1133" s="3"/>
      <c r="E1133" s="14"/>
      <c r="Q1133" s="18"/>
    </row>
    <row r="1134" spans="1:17">
      <c r="A1134" s="19"/>
      <c r="B1134" s="3"/>
      <c r="C1134" s="3"/>
      <c r="E1134" s="15"/>
      <c r="Q1134" s="18"/>
    </row>
    <row r="1135" spans="1:17">
      <c r="A1135" s="19"/>
      <c r="B1135" s="3"/>
      <c r="C1135" s="3"/>
      <c r="E1135" s="15"/>
      <c r="Q1135" s="18"/>
    </row>
    <row r="1136" spans="1:17">
      <c r="A1136" s="2"/>
      <c r="B1136" s="3"/>
      <c r="C1136" s="3"/>
      <c r="E1136" s="14"/>
      <c r="Q1136" s="18"/>
    </row>
    <row r="1137" spans="1:17">
      <c r="A1137" s="2"/>
      <c r="B1137" s="3"/>
      <c r="C1137" s="3"/>
      <c r="E1137" s="15"/>
      <c r="Q1137" s="18"/>
    </row>
    <row r="1138" spans="1:17">
      <c r="A1138" s="2"/>
      <c r="B1138" s="3"/>
      <c r="C1138" s="3"/>
      <c r="E1138" s="15"/>
      <c r="Q1138" s="18"/>
    </row>
    <row r="1139" spans="1:17">
      <c r="A1139" s="2"/>
      <c r="B1139" s="3"/>
      <c r="C1139" s="3"/>
      <c r="E1139" s="15"/>
      <c r="Q1139" s="18"/>
    </row>
    <row r="1140" spans="1:17">
      <c r="A1140" s="2"/>
      <c r="B1140" s="3"/>
      <c r="C1140" s="3"/>
      <c r="E1140" s="15"/>
      <c r="Q1140" s="18"/>
    </row>
    <row r="1141" spans="1:17">
      <c r="A1141" s="2"/>
      <c r="B1141" s="3"/>
      <c r="C1141" s="3"/>
      <c r="E1141" s="15"/>
      <c r="Q1141" s="18"/>
    </row>
    <row r="1142" spans="1:17">
      <c r="A1142" s="2"/>
      <c r="B1142" s="3"/>
      <c r="C1142" s="3"/>
      <c r="E1142" s="15"/>
      <c r="Q1142" s="18"/>
    </row>
    <row r="1143" spans="1:17">
      <c r="A1143" s="2"/>
      <c r="B1143" s="3"/>
      <c r="C1143" s="3"/>
      <c r="E1143" s="15"/>
      <c r="Q1143" s="18"/>
    </row>
    <row r="1144" spans="1:17">
      <c r="A1144" s="2"/>
      <c r="B1144" s="3"/>
      <c r="C1144" s="3"/>
      <c r="E1144" s="15"/>
      <c r="Q1144" s="18"/>
    </row>
    <row r="1145" spans="1:17">
      <c r="A1145" s="2"/>
      <c r="B1145" s="3"/>
      <c r="C1145" s="3"/>
      <c r="Q1145" s="18"/>
    </row>
    <row r="1146" spans="1:17">
      <c r="A1146" s="2"/>
      <c r="B1146" s="3"/>
      <c r="C1146" s="3"/>
      <c r="Q1146" s="18"/>
    </row>
    <row r="1147" spans="1:17">
      <c r="A1147" s="2"/>
      <c r="B1147" s="3"/>
      <c r="C1147" s="3"/>
      <c r="Q1147" s="18"/>
    </row>
    <row r="1148" spans="1:17">
      <c r="A1148" s="2"/>
      <c r="B1148" s="3"/>
      <c r="C1148" s="3"/>
      <c r="Q1148" s="18"/>
    </row>
    <row r="1149" spans="1:17">
      <c r="A1149" s="2"/>
      <c r="B1149" s="3"/>
      <c r="C1149" s="3"/>
      <c r="Q1149" s="18"/>
    </row>
    <row r="1150" spans="1:17">
      <c r="A1150" s="2"/>
      <c r="B1150" s="3"/>
      <c r="C1150" s="3"/>
      <c r="Q1150" s="18"/>
    </row>
    <row r="1151" spans="1:17">
      <c r="A1151" s="2"/>
      <c r="B1151" s="3"/>
      <c r="C1151" s="3"/>
      <c r="Q1151" s="18"/>
    </row>
    <row r="1152" spans="1:17">
      <c r="A1152" s="2"/>
      <c r="B1152" s="3"/>
      <c r="C1152" s="3"/>
      <c r="Q1152" s="18"/>
    </row>
    <row r="1153" spans="1:17">
      <c r="A1153" s="2"/>
      <c r="B1153" s="3"/>
      <c r="C1153" s="3"/>
      <c r="Q1153" s="18"/>
    </row>
    <row r="1154" spans="1:17">
      <c r="A1154" s="2"/>
      <c r="B1154" s="3"/>
      <c r="C1154" s="3"/>
      <c r="Q1154" s="18"/>
    </row>
    <row r="1155" spans="1:17">
      <c r="A1155" s="2"/>
      <c r="B1155" s="3"/>
      <c r="C1155" s="3"/>
      <c r="Q1155" s="18"/>
    </row>
    <row r="1156" spans="1:17">
      <c r="A1156" s="2"/>
      <c r="B1156" s="3"/>
      <c r="C1156" s="3"/>
      <c r="Q1156" s="18"/>
    </row>
    <row r="1157" spans="1:17">
      <c r="A1157" s="2"/>
      <c r="B1157" s="3"/>
      <c r="C1157" s="3"/>
      <c r="D1157" s="6"/>
      <c r="Q1157" s="18"/>
    </row>
    <row r="1158" spans="1:17">
      <c r="A1158" s="2"/>
      <c r="B1158" s="3"/>
      <c r="C1158" s="3"/>
      <c r="D1158" s="6"/>
      <c r="Q1158" s="18"/>
    </row>
    <row r="1159" spans="1:17">
      <c r="A1159" s="2"/>
      <c r="B1159" s="3"/>
      <c r="C1159" s="3"/>
      <c r="Q1159" s="18"/>
    </row>
    <row r="1160" spans="1:17">
      <c r="A1160" s="2"/>
      <c r="B1160" s="3"/>
      <c r="C1160" s="3"/>
      <c r="Q1160" s="18"/>
    </row>
    <row r="1161" spans="1:17">
      <c r="A1161" s="2"/>
      <c r="B1161" s="3"/>
      <c r="C1161" s="3"/>
      <c r="Q1161" s="18"/>
    </row>
    <row r="1162" spans="1:17">
      <c r="A1162" s="2"/>
      <c r="B1162" s="3"/>
      <c r="C1162" s="3"/>
      <c r="D1162" s="6"/>
      <c r="Q1162" s="18"/>
    </row>
    <row r="1163" spans="1:17">
      <c r="A1163" s="2"/>
      <c r="B1163" s="3"/>
      <c r="C1163" s="3"/>
      <c r="Q1163" s="18"/>
    </row>
    <row r="1164" spans="1:17">
      <c r="A1164" s="2"/>
      <c r="B1164" s="3"/>
      <c r="C1164" s="3"/>
      <c r="Q1164" s="18"/>
    </row>
    <row r="1165" spans="1:17">
      <c r="A1165" s="2"/>
      <c r="B1165" s="3"/>
      <c r="C1165" s="3"/>
      <c r="Q1165" s="18"/>
    </row>
    <row r="1166" spans="1:17">
      <c r="A1166" s="2"/>
      <c r="B1166" s="3"/>
      <c r="C1166" s="3"/>
      <c r="Q1166" s="18"/>
    </row>
    <row r="1167" spans="1:17">
      <c r="A1167" s="2"/>
      <c r="B1167" s="3"/>
      <c r="C1167" s="3"/>
      <c r="Q1167" s="18"/>
    </row>
    <row r="1168" spans="1:17">
      <c r="A1168" s="2"/>
      <c r="B1168" s="3"/>
      <c r="C1168" s="3"/>
      <c r="Q1168" s="18"/>
    </row>
    <row r="1169" spans="1:17">
      <c r="A1169" s="2"/>
      <c r="B1169" s="3"/>
      <c r="C1169" s="3"/>
      <c r="Q1169" s="18"/>
    </row>
    <row r="1170" spans="1:17">
      <c r="A1170" s="2"/>
      <c r="B1170" s="3"/>
      <c r="C1170" s="3"/>
      <c r="Q1170" s="18"/>
    </row>
    <row r="1171" spans="1:17">
      <c r="A1171" s="2"/>
      <c r="B1171" s="3"/>
      <c r="C1171" s="3"/>
      <c r="Q1171" s="18"/>
    </row>
    <row r="1172" spans="1:17">
      <c r="A1172" s="2"/>
      <c r="B1172" s="3"/>
      <c r="C1172" s="3"/>
      <c r="Q1172" s="18"/>
    </row>
    <row r="1173" spans="1:17">
      <c r="A1173" s="2"/>
      <c r="B1173" s="3"/>
      <c r="C1173" s="3"/>
      <c r="Q1173" s="18"/>
    </row>
    <row r="1174" spans="1:17">
      <c r="A1174" s="2"/>
      <c r="B1174" s="3"/>
      <c r="C1174" s="3"/>
      <c r="Q1174" s="18"/>
    </row>
    <row r="1175" spans="1:17">
      <c r="A1175" s="2"/>
      <c r="B1175" s="3"/>
      <c r="C1175" s="3"/>
      <c r="Q1175" s="18"/>
    </row>
    <row r="1176" spans="1:17">
      <c r="A1176" s="2"/>
      <c r="B1176" s="3"/>
      <c r="C1176" s="3"/>
      <c r="Q1176" s="18"/>
    </row>
    <row r="1177" spans="1:17">
      <c r="A1177" s="2"/>
      <c r="B1177" s="3"/>
      <c r="C1177" s="3"/>
      <c r="Q1177" s="18"/>
    </row>
    <row r="1178" spans="1:17">
      <c r="A1178" s="2"/>
      <c r="B1178" s="3"/>
      <c r="C1178" s="3"/>
      <c r="Q1178" s="18"/>
    </row>
    <row r="1179" spans="1:17">
      <c r="A1179" s="2"/>
      <c r="B1179" s="3"/>
      <c r="C1179" s="3"/>
      <c r="D1179" s="6"/>
      <c r="Q1179" s="18"/>
    </row>
    <row r="1180" spans="1:17">
      <c r="A1180" s="2"/>
      <c r="B1180" s="3"/>
      <c r="C1180" s="3"/>
      <c r="Q1180" s="18"/>
    </row>
    <row r="1181" spans="1:17">
      <c r="A1181" s="2"/>
      <c r="B1181" s="3"/>
      <c r="C1181" s="3"/>
      <c r="Q1181" s="18"/>
    </row>
    <row r="1182" spans="1:17">
      <c r="A1182" s="2"/>
      <c r="B1182" s="3"/>
      <c r="C1182" s="3"/>
      <c r="Q1182" s="18"/>
    </row>
    <row r="1183" spans="1:17">
      <c r="A1183" s="2"/>
      <c r="B1183" s="3"/>
      <c r="C1183" s="3"/>
      <c r="Q1183" s="18"/>
    </row>
    <row r="1184" spans="1:17">
      <c r="A1184" s="2"/>
      <c r="B1184" s="3"/>
      <c r="C1184" s="3"/>
      <c r="Q1184" s="18"/>
    </row>
    <row r="1185" spans="1:17">
      <c r="A1185" s="2"/>
      <c r="B1185" s="3"/>
      <c r="C1185" s="3"/>
      <c r="Q1185" s="18"/>
    </row>
    <row r="1186" spans="1:17">
      <c r="A1186" s="2"/>
      <c r="B1186" s="3"/>
      <c r="C1186" s="3"/>
      <c r="Q1186" s="18"/>
    </row>
    <row r="1187" spans="1:17">
      <c r="A1187" s="2"/>
      <c r="B1187" s="3"/>
      <c r="C1187" s="3"/>
      <c r="Q1187" s="18"/>
    </row>
    <row r="1188" spans="1:17">
      <c r="A1188" s="2"/>
      <c r="B1188" s="3"/>
      <c r="C1188" s="3"/>
      <c r="D1188" s="6"/>
      <c r="Q1188" s="18"/>
    </row>
    <row r="1189" spans="1:17">
      <c r="A1189" s="2"/>
      <c r="B1189" s="3"/>
      <c r="C1189" s="3"/>
      <c r="D1189" s="6"/>
      <c r="Q1189" s="18"/>
    </row>
    <row r="1190" spans="1:17">
      <c r="A1190" s="2"/>
      <c r="B1190" s="3"/>
      <c r="C1190" s="3"/>
      <c r="Q1190" s="18"/>
    </row>
    <row r="1191" spans="1:17">
      <c r="A1191" s="2"/>
      <c r="B1191" s="3"/>
      <c r="C1191" s="3"/>
      <c r="D1191" s="6"/>
      <c r="Q1191" s="18"/>
    </row>
    <row r="1192" spans="1:17">
      <c r="A1192" s="2"/>
      <c r="B1192" s="3"/>
      <c r="C1192" s="3"/>
      <c r="Q1192" s="18"/>
    </row>
    <row r="1193" spans="1:17">
      <c r="A1193" s="2"/>
      <c r="B1193" s="3"/>
      <c r="C1193" s="3"/>
      <c r="D1193" s="6"/>
      <c r="Q1193" s="18"/>
    </row>
    <row r="1194" spans="1:17">
      <c r="A1194" s="2"/>
      <c r="B1194" s="3"/>
      <c r="C1194" s="3"/>
      <c r="D1194" s="6"/>
      <c r="Q1194" s="18"/>
    </row>
    <row r="1195" spans="1:17">
      <c r="A1195" s="2"/>
      <c r="B1195" s="3"/>
      <c r="C1195" s="3"/>
      <c r="D1195" s="6"/>
      <c r="Q1195" s="18"/>
    </row>
    <row r="1196" spans="1:17">
      <c r="A1196" s="2"/>
      <c r="B1196" s="3"/>
      <c r="C1196" s="3"/>
      <c r="D1196" s="6"/>
      <c r="Q1196" s="18"/>
    </row>
    <row r="1197" spans="1:17">
      <c r="A1197" s="2"/>
      <c r="B1197" s="3"/>
      <c r="C1197" s="3"/>
      <c r="D1197" s="6"/>
      <c r="Q1197" s="18"/>
    </row>
    <row r="1198" spans="1:17">
      <c r="A1198" s="2"/>
      <c r="B1198" s="3"/>
      <c r="C1198" s="3"/>
      <c r="Q1198" s="18"/>
    </row>
    <row r="1199" spans="1:17">
      <c r="A1199" s="2"/>
      <c r="B1199" s="3"/>
      <c r="C1199" s="3"/>
      <c r="Q1199" s="18"/>
    </row>
    <row r="1200" spans="1:17">
      <c r="A1200" s="2"/>
      <c r="B1200" s="3"/>
      <c r="C1200" s="3"/>
      <c r="Q1200" s="18"/>
    </row>
    <row r="1201" spans="1:17">
      <c r="A1201" s="2"/>
      <c r="B1201" s="3"/>
      <c r="C1201" s="3"/>
      <c r="Q1201" s="18"/>
    </row>
    <row r="1202" spans="1:17">
      <c r="A1202" s="2"/>
      <c r="B1202" s="3"/>
      <c r="C1202" s="3"/>
      <c r="Q1202" s="18"/>
    </row>
    <row r="1203" spans="1:17">
      <c r="A1203" s="2"/>
      <c r="B1203" s="3"/>
      <c r="C1203" s="3"/>
      <c r="Q1203" s="18"/>
    </row>
    <row r="1204" spans="1:17">
      <c r="A1204" s="2"/>
      <c r="B1204" s="3"/>
      <c r="C1204" s="3"/>
      <c r="Q1204" s="18"/>
    </row>
    <row r="1205" spans="1:17">
      <c r="A1205" s="2"/>
      <c r="B1205" s="3"/>
      <c r="C1205" s="3"/>
      <c r="Q1205" s="18"/>
    </row>
    <row r="1206" spans="1:17">
      <c r="A1206" s="2"/>
      <c r="B1206" s="3"/>
      <c r="C1206" s="3"/>
      <c r="Q1206" s="18"/>
    </row>
    <row r="1207" spans="1:17">
      <c r="A1207" s="2"/>
      <c r="B1207" s="3"/>
      <c r="C1207" s="3"/>
      <c r="Q1207" s="18"/>
    </row>
    <row r="1208" spans="1:17">
      <c r="A1208" s="2"/>
      <c r="B1208" s="3"/>
      <c r="C1208" s="3"/>
      <c r="Q1208" s="18"/>
    </row>
    <row r="1209" spans="1:17">
      <c r="A1209" s="2"/>
      <c r="B1209" s="3"/>
      <c r="C1209" s="3"/>
      <c r="Q1209" s="18"/>
    </row>
    <row r="1210" spans="1:17">
      <c r="A1210" s="2"/>
      <c r="B1210" s="3"/>
      <c r="C1210" s="3"/>
      <c r="Q1210" s="18"/>
    </row>
    <row r="1211" spans="1:17">
      <c r="A1211" s="2"/>
      <c r="B1211" s="3"/>
      <c r="C1211" s="3"/>
      <c r="Q1211" s="18"/>
    </row>
    <row r="1212" spans="1:17">
      <c r="A1212" s="2"/>
      <c r="B1212" s="3"/>
      <c r="C1212" s="3"/>
      <c r="Q1212" s="18"/>
    </row>
    <row r="1213" spans="1:17">
      <c r="A1213" s="2"/>
      <c r="B1213" s="3"/>
      <c r="C1213" s="3"/>
      <c r="Q1213" s="18"/>
    </row>
    <row r="1214" spans="1:17">
      <c r="A1214" s="2"/>
      <c r="B1214" s="3"/>
      <c r="C1214" s="3"/>
      <c r="Q1214" s="18"/>
    </row>
    <row r="1215" spans="1:17">
      <c r="A1215" s="2"/>
      <c r="B1215" s="3"/>
      <c r="C1215" s="3"/>
      <c r="Q1215" s="18"/>
    </row>
    <row r="1216" spans="1:17">
      <c r="A1216" s="2"/>
      <c r="B1216" s="3"/>
      <c r="C1216" s="3"/>
      <c r="Q1216" s="18"/>
    </row>
    <row r="1217" spans="1:17">
      <c r="A1217" s="2"/>
      <c r="B1217" s="3"/>
      <c r="C1217" s="3"/>
      <c r="Q1217" s="18"/>
    </row>
    <row r="1218" spans="1:17">
      <c r="A1218" s="2"/>
      <c r="B1218" s="3"/>
      <c r="C1218" s="3"/>
      <c r="Q1218" s="18"/>
    </row>
    <row r="1219" spans="1:17">
      <c r="A1219" s="2"/>
      <c r="B1219" s="3"/>
      <c r="C1219" s="3"/>
      <c r="Q1219" s="18"/>
    </row>
    <row r="1220" spans="1:17">
      <c r="A1220" s="2"/>
      <c r="B1220" s="3"/>
      <c r="C1220" s="3"/>
      <c r="Q1220" s="18"/>
    </row>
    <row r="1221" spans="1:17">
      <c r="A1221" s="2"/>
      <c r="B1221" s="3"/>
      <c r="C1221" s="3"/>
      <c r="Q1221" s="18"/>
    </row>
    <row r="1222" spans="1:17">
      <c r="A1222" s="2"/>
      <c r="B1222" s="3"/>
      <c r="C1222" s="3"/>
      <c r="Q1222" s="18"/>
    </row>
    <row r="1223" spans="1:17">
      <c r="A1223" s="2"/>
      <c r="B1223" s="3"/>
      <c r="C1223" s="3"/>
      <c r="Q1223" s="18"/>
    </row>
    <row r="1224" spans="1:17">
      <c r="A1224" s="2"/>
      <c r="B1224" s="3"/>
      <c r="C1224" s="3"/>
      <c r="Q1224" s="18"/>
    </row>
    <row r="1225" spans="1:17">
      <c r="A1225" s="2"/>
      <c r="B1225" s="3"/>
      <c r="C1225" s="3"/>
      <c r="Q1225" s="18"/>
    </row>
    <row r="1226" spans="1:17">
      <c r="A1226" s="2"/>
      <c r="B1226" s="3"/>
      <c r="C1226" s="3"/>
      <c r="Q1226" s="18"/>
    </row>
    <row r="1227" spans="1:17">
      <c r="A1227" s="2"/>
      <c r="B1227" s="3"/>
      <c r="C1227" s="3"/>
      <c r="Q1227" s="18"/>
    </row>
    <row r="1228" spans="1:17">
      <c r="A1228" s="2"/>
      <c r="B1228" s="3"/>
      <c r="C1228" s="3"/>
      <c r="Q1228" s="18"/>
    </row>
    <row r="1229" spans="1:17">
      <c r="A1229" s="2"/>
      <c r="B1229" s="3"/>
      <c r="C1229" s="3"/>
      <c r="Q1229" s="18"/>
    </row>
    <row r="1230" spans="1:17">
      <c r="A1230" s="2"/>
      <c r="B1230" s="3"/>
      <c r="C1230" s="3"/>
      <c r="Q1230" s="18"/>
    </row>
    <row r="1231" spans="1:17">
      <c r="A1231" s="2"/>
      <c r="B1231" s="3"/>
      <c r="C1231" s="3"/>
      <c r="Q1231" s="18"/>
    </row>
    <row r="1232" spans="1:17">
      <c r="A1232" s="2"/>
      <c r="B1232" s="3"/>
      <c r="C1232" s="3"/>
      <c r="Q1232" s="18"/>
    </row>
    <row r="1233" spans="1:17">
      <c r="A1233" s="2"/>
      <c r="B1233" s="3"/>
      <c r="C1233" s="3"/>
      <c r="Q1233" s="18"/>
    </row>
    <row r="1234" spans="1:17">
      <c r="A1234" s="2"/>
      <c r="B1234" s="3"/>
      <c r="C1234" s="3"/>
      <c r="Q1234" s="18"/>
    </row>
    <row r="1235" spans="1:17">
      <c r="A1235" s="2"/>
      <c r="B1235" s="3"/>
      <c r="C1235" s="3"/>
      <c r="Q1235" s="18"/>
    </row>
    <row r="1236" spans="1:17">
      <c r="A1236" s="2"/>
      <c r="B1236" s="3"/>
      <c r="C1236" s="3"/>
      <c r="Q1236" s="18"/>
    </row>
    <row r="1237" spans="1:17">
      <c r="A1237" s="2"/>
      <c r="B1237" s="3"/>
      <c r="C1237" s="3"/>
      <c r="Q1237" s="18"/>
    </row>
    <row r="1238" spans="1:17">
      <c r="A1238" s="2"/>
      <c r="B1238" s="3"/>
      <c r="C1238" s="3"/>
      <c r="Q1238" s="18"/>
    </row>
    <row r="1239" spans="1:17">
      <c r="A1239" s="2"/>
      <c r="B1239" s="3"/>
      <c r="C1239" s="3"/>
      <c r="Q1239" s="18"/>
    </row>
    <row r="1240" spans="1:17">
      <c r="A1240" s="2"/>
      <c r="B1240" s="3"/>
      <c r="C1240" s="3"/>
      <c r="Q1240" s="18"/>
    </row>
    <row r="1241" spans="1:17">
      <c r="A1241" s="2"/>
      <c r="B1241" s="3"/>
      <c r="C1241" s="3"/>
      <c r="Q1241" s="18"/>
    </row>
    <row r="1242" spans="1:17">
      <c r="A1242" s="2"/>
      <c r="B1242" s="3"/>
      <c r="C1242" s="3"/>
      <c r="Q1242" s="18"/>
    </row>
    <row r="1243" spans="1:17">
      <c r="A1243" s="2"/>
      <c r="B1243" s="3"/>
      <c r="C1243" s="3"/>
      <c r="Q1243" s="18"/>
    </row>
    <row r="1244" spans="1:17">
      <c r="A1244" s="2"/>
      <c r="B1244" s="3"/>
      <c r="C1244" s="3"/>
      <c r="Q1244" s="18"/>
    </row>
    <row r="1245" spans="1:17">
      <c r="A1245" s="2"/>
      <c r="B1245" s="3"/>
      <c r="C1245" s="3"/>
      <c r="Q1245" s="18"/>
    </row>
    <row r="1246" spans="1:17">
      <c r="A1246" s="2"/>
      <c r="B1246" s="3"/>
      <c r="C1246" s="3"/>
      <c r="Q1246" s="18"/>
    </row>
    <row r="1247" spans="1:17">
      <c r="A1247" s="2"/>
      <c r="B1247" s="3"/>
      <c r="C1247" s="3"/>
      <c r="Q1247" s="18"/>
    </row>
    <row r="1248" spans="1:17">
      <c r="A1248" s="2"/>
      <c r="B1248" s="3"/>
      <c r="C1248" s="3"/>
      <c r="Q1248" s="18"/>
    </row>
    <row r="1249" spans="1:17">
      <c r="A1249" s="2"/>
      <c r="B1249" s="3"/>
      <c r="C1249" s="3"/>
      <c r="Q1249" s="18"/>
    </row>
    <row r="1250" spans="1:17">
      <c r="A1250" s="2"/>
      <c r="B1250" s="3"/>
      <c r="C1250" s="3"/>
      <c r="Q1250" s="18"/>
    </row>
    <row r="1251" spans="1:17">
      <c r="A1251" s="2"/>
      <c r="B1251" s="3"/>
      <c r="C1251" s="3"/>
      <c r="Q1251" s="18"/>
    </row>
    <row r="1252" spans="1:17">
      <c r="A1252" s="2"/>
      <c r="B1252" s="3"/>
      <c r="C1252" s="3"/>
      <c r="Q1252" s="18"/>
    </row>
    <row r="1253" spans="1:17">
      <c r="A1253" s="2"/>
      <c r="B1253" s="3"/>
      <c r="C1253" s="3"/>
      <c r="Q1253" s="18"/>
    </row>
    <row r="1254" spans="1:17">
      <c r="A1254" s="2"/>
      <c r="B1254" s="3"/>
      <c r="C1254" s="3"/>
      <c r="Q1254" s="18"/>
    </row>
    <row r="1255" spans="1:17">
      <c r="A1255" s="2"/>
      <c r="B1255" s="3"/>
      <c r="C1255" s="3"/>
      <c r="Q1255" s="18"/>
    </row>
    <row r="1256" spans="1:17">
      <c r="A1256" s="2"/>
      <c r="B1256" s="3"/>
      <c r="C1256" s="3"/>
      <c r="Q1256" s="18"/>
    </row>
    <row r="1257" spans="1:17">
      <c r="A1257" s="2"/>
      <c r="B1257" s="3"/>
      <c r="C1257" s="3"/>
      <c r="Q1257" s="18"/>
    </row>
    <row r="1258" spans="1:17">
      <c r="A1258" s="2"/>
      <c r="Q1258" s="18"/>
    </row>
    <row r="1259" spans="1:17">
      <c r="A1259" s="2"/>
      <c r="B1259" s="3"/>
      <c r="C1259" s="3"/>
      <c r="Q1259" s="18"/>
    </row>
    <row r="1260" spans="1:17">
      <c r="A1260" s="2"/>
      <c r="B1260" s="3"/>
      <c r="C1260" s="3"/>
      <c r="Q1260" s="18"/>
    </row>
    <row r="1261" spans="1:17">
      <c r="A1261" s="2"/>
      <c r="B1261" s="3"/>
      <c r="C1261" s="3"/>
      <c r="Q1261" s="18"/>
    </row>
    <row r="1262" spans="1:17">
      <c r="A1262" s="2"/>
      <c r="B1262" s="3"/>
      <c r="C1262" s="3"/>
      <c r="Q1262" s="18"/>
    </row>
    <row r="1263" spans="1:17">
      <c r="A1263" s="2"/>
      <c r="B1263" s="3"/>
      <c r="C1263" s="3"/>
      <c r="Q1263" s="18"/>
    </row>
    <row r="1264" spans="1:17">
      <c r="A1264" s="2"/>
      <c r="B1264" s="3"/>
      <c r="C1264" s="3"/>
      <c r="Q1264" s="18"/>
    </row>
    <row r="1265" spans="1:17">
      <c r="A1265" s="2"/>
      <c r="B1265" s="3"/>
      <c r="C1265" s="3"/>
      <c r="Q1265" s="18"/>
    </row>
    <row r="1266" spans="1:17">
      <c r="A1266" s="2"/>
      <c r="B1266" s="3"/>
      <c r="C1266" s="3"/>
      <c r="Q1266" s="18"/>
    </row>
    <row r="1267" spans="1:17">
      <c r="A1267" s="2"/>
      <c r="B1267" s="3"/>
      <c r="C1267" s="3"/>
      <c r="Q1267" s="18"/>
    </row>
    <row r="1268" spans="1:17">
      <c r="A1268" s="2"/>
      <c r="B1268" s="3"/>
      <c r="C1268" s="3"/>
      <c r="Q1268" s="18"/>
    </row>
    <row r="1269" spans="1:17">
      <c r="A1269" s="2"/>
      <c r="B1269" s="3"/>
      <c r="C1269" s="3"/>
      <c r="Q1269" s="18"/>
    </row>
    <row r="1270" spans="1:17">
      <c r="A1270" s="2"/>
      <c r="B1270" s="3"/>
      <c r="C1270" s="3"/>
      <c r="Q1270" s="18"/>
    </row>
    <row r="1271" spans="1:17">
      <c r="A1271" s="2"/>
      <c r="B1271" s="3"/>
      <c r="C1271" s="3"/>
      <c r="Q1271" s="18"/>
    </row>
    <row r="1272" spans="1:17">
      <c r="A1272" s="2"/>
      <c r="B1272" s="3"/>
      <c r="C1272" s="3"/>
      <c r="Q1272" s="18"/>
    </row>
    <row r="1273" spans="1:17">
      <c r="A1273" s="2"/>
      <c r="B1273" s="3"/>
      <c r="C1273" s="3"/>
      <c r="Q1273" s="18"/>
    </row>
    <row r="1274" spans="1:17">
      <c r="A1274" s="2"/>
      <c r="B1274" s="3"/>
      <c r="C1274" s="3"/>
      <c r="Q1274" s="18"/>
    </row>
    <row r="1275" spans="1:17">
      <c r="A1275" s="2"/>
      <c r="B1275" s="3"/>
      <c r="C1275" s="3"/>
      <c r="Q1275" s="18"/>
    </row>
    <row r="1276" spans="1:17">
      <c r="A1276" s="2"/>
      <c r="B1276" s="3"/>
      <c r="C1276" s="3"/>
      <c r="Q1276" s="18"/>
    </row>
    <row r="1277" spans="1:17">
      <c r="A1277" s="2"/>
      <c r="B1277" s="3"/>
      <c r="C1277" s="3"/>
      <c r="Q1277" s="18"/>
    </row>
    <row r="1278" spans="1:17">
      <c r="A1278" s="2"/>
      <c r="B1278" s="3"/>
      <c r="C1278" s="3"/>
      <c r="Q1278" s="18"/>
    </row>
    <row r="1279" spans="1:17">
      <c r="A1279" s="2"/>
      <c r="B1279" s="3"/>
      <c r="C1279" s="3"/>
      <c r="Q1279" s="18"/>
    </row>
    <row r="1280" spans="1:17">
      <c r="A1280" s="2"/>
      <c r="B1280" s="3"/>
      <c r="C1280" s="3"/>
      <c r="Q1280" s="18"/>
    </row>
    <row r="1281" spans="1:17">
      <c r="A1281" s="2"/>
      <c r="B1281" s="3"/>
      <c r="C1281" s="3"/>
      <c r="Q1281" s="18"/>
    </row>
    <row r="1282" spans="1:17">
      <c r="A1282" s="2"/>
      <c r="B1282" s="3"/>
      <c r="C1282" s="3"/>
      <c r="Q1282" s="18"/>
    </row>
    <row r="1283" spans="1:17">
      <c r="A1283" s="2"/>
      <c r="B1283" s="3"/>
      <c r="C1283" s="3"/>
      <c r="Q1283" s="18"/>
    </row>
    <row r="1284" spans="1:17">
      <c r="A1284" s="2"/>
      <c r="B1284" s="3"/>
      <c r="C1284" s="3"/>
      <c r="Q1284" s="18"/>
    </row>
    <row r="1285" spans="1:17">
      <c r="A1285" s="2"/>
      <c r="B1285" s="3"/>
      <c r="C1285" s="3"/>
      <c r="Q1285" s="18"/>
    </row>
    <row r="1286" spans="1:17">
      <c r="A1286" s="2"/>
      <c r="B1286" s="3"/>
      <c r="C1286" s="3"/>
      <c r="Q1286" s="18"/>
    </row>
    <row r="1287" spans="1:17">
      <c r="A1287" s="2"/>
      <c r="B1287" s="3"/>
      <c r="C1287" s="3"/>
      <c r="Q1287" s="18"/>
    </row>
    <row r="1288" spans="1:17">
      <c r="A1288" s="2"/>
      <c r="B1288" s="3"/>
      <c r="C1288" s="3"/>
      <c r="Q1288" s="18"/>
    </row>
    <row r="1289" spans="1:17">
      <c r="A1289" s="2"/>
      <c r="B1289" s="3"/>
      <c r="C1289" s="3"/>
      <c r="Q1289" s="18"/>
    </row>
    <row r="1290" spans="1:17">
      <c r="A1290" s="2"/>
      <c r="B1290" s="3"/>
      <c r="C1290" s="3"/>
      <c r="Q1290" s="18"/>
    </row>
    <row r="1291" spans="1:17">
      <c r="A1291" s="2"/>
      <c r="B1291" s="3"/>
      <c r="C1291" s="3"/>
      <c r="Q1291" s="18"/>
    </row>
    <row r="1292" spans="1:17">
      <c r="A1292" s="2"/>
      <c r="B1292" s="3"/>
      <c r="C1292" s="3"/>
      <c r="Q1292" s="18"/>
    </row>
    <row r="1293" spans="1:17">
      <c r="A1293" s="2"/>
      <c r="B1293" s="3"/>
      <c r="C1293" s="3"/>
      <c r="Q1293" s="18"/>
    </row>
    <row r="1294" spans="1:17">
      <c r="A1294" s="2"/>
      <c r="B1294" s="3"/>
      <c r="C1294" s="3"/>
      <c r="Q1294" s="18"/>
    </row>
    <row r="1295" spans="1:17">
      <c r="A1295" s="2"/>
      <c r="B1295" s="3"/>
      <c r="C1295" s="3"/>
      <c r="Q1295" s="18"/>
    </row>
    <row r="1296" spans="1:17">
      <c r="A1296" s="2"/>
      <c r="B1296" s="3"/>
      <c r="C1296" s="3"/>
      <c r="Q1296" s="18"/>
    </row>
    <row r="1297" spans="1:17">
      <c r="A1297" s="2"/>
      <c r="B1297" s="3"/>
      <c r="C1297" s="3"/>
      <c r="Q1297" s="18"/>
    </row>
    <row r="1298" spans="1:17">
      <c r="A1298" s="2"/>
      <c r="B1298" s="3"/>
      <c r="C1298" s="3"/>
      <c r="Q1298" s="18"/>
    </row>
    <row r="1299" spans="1:17">
      <c r="A1299" s="2"/>
      <c r="B1299" s="3"/>
      <c r="C1299" s="3"/>
      <c r="Q1299" s="18"/>
    </row>
    <row r="1300" spans="1:17">
      <c r="A1300" s="2"/>
      <c r="B1300" s="3"/>
      <c r="C1300" s="3"/>
      <c r="Q1300" s="18"/>
    </row>
    <row r="1301" spans="1:17">
      <c r="A1301" s="2"/>
      <c r="B1301" s="3"/>
      <c r="C1301" s="3"/>
      <c r="Q1301" s="18"/>
    </row>
    <row r="1302" spans="1:17">
      <c r="A1302" s="2"/>
      <c r="B1302" s="3"/>
      <c r="C1302" s="3"/>
      <c r="Q1302" s="18"/>
    </row>
    <row r="1303" spans="1:17">
      <c r="A1303" s="2"/>
      <c r="B1303" s="3"/>
      <c r="C1303" s="3"/>
      <c r="Q1303" s="18"/>
    </row>
    <row r="1304" spans="1:17">
      <c r="A1304" s="2"/>
      <c r="B1304" s="3"/>
      <c r="C1304" s="3"/>
      <c r="Q1304" s="18"/>
    </row>
    <row r="1305" spans="1:17">
      <c r="A1305" s="2"/>
      <c r="B1305" s="3"/>
      <c r="C1305" s="3"/>
      <c r="Q1305" s="18"/>
    </row>
    <row r="1306" spans="1:17">
      <c r="A1306" s="2"/>
      <c r="B1306" s="3"/>
      <c r="C1306" s="3"/>
      <c r="Q1306" s="18"/>
    </row>
    <row r="1307" spans="1:17">
      <c r="A1307" s="2"/>
      <c r="B1307" s="3"/>
      <c r="C1307" s="3"/>
      <c r="E1307" s="5"/>
      <c r="Q1307" s="18"/>
    </row>
    <row r="1308" spans="1:17">
      <c r="A1308" s="2"/>
      <c r="B1308" s="3"/>
      <c r="C1308" s="3"/>
      <c r="E1308" s="5"/>
      <c r="Q1308" s="18"/>
    </row>
    <row r="1309" spans="1:17">
      <c r="A1309" s="2"/>
      <c r="B1309" s="3"/>
      <c r="C1309" s="3"/>
      <c r="E1309" s="5"/>
      <c r="Q1309" s="18"/>
    </row>
    <row r="1310" spans="1:17">
      <c r="A1310" s="2"/>
      <c r="B1310" s="3"/>
      <c r="C1310" s="3"/>
      <c r="E1310" s="5"/>
      <c r="Q1310" s="18"/>
    </row>
    <row r="1311" spans="1:17">
      <c r="A1311" s="2"/>
      <c r="B1311" s="3"/>
      <c r="C1311" s="3"/>
      <c r="E1311" s="5"/>
      <c r="Q1311" s="18"/>
    </row>
    <row r="1312" spans="1:17">
      <c r="A1312" s="2"/>
      <c r="B1312" s="3"/>
      <c r="C1312" s="3"/>
      <c r="E1312" s="5"/>
      <c r="Q1312" s="18"/>
    </row>
    <row r="1313" spans="1:17">
      <c r="A1313" s="2"/>
      <c r="B1313" s="3"/>
      <c r="C1313" s="3"/>
      <c r="E1313" s="5"/>
      <c r="Q1313" s="18"/>
    </row>
    <row r="1314" spans="1:17">
      <c r="A1314" s="2"/>
      <c r="B1314" s="3"/>
      <c r="C1314" s="3"/>
      <c r="E1314" s="5"/>
      <c r="Q1314" s="18"/>
    </row>
    <row r="1315" spans="1:17">
      <c r="A1315" s="2"/>
      <c r="B1315" s="3"/>
      <c r="C1315" s="3"/>
      <c r="E1315" s="5"/>
      <c r="Q1315" s="18"/>
    </row>
    <row r="1316" spans="1:17">
      <c r="A1316" s="2"/>
      <c r="B1316" s="3"/>
      <c r="C1316" s="3"/>
      <c r="E1316" s="5"/>
      <c r="Q1316" s="18"/>
    </row>
    <row r="1317" spans="1:17">
      <c r="A1317" s="2"/>
      <c r="B1317" s="3"/>
      <c r="C1317" s="3"/>
      <c r="E1317" s="5"/>
      <c r="Q1317" s="18"/>
    </row>
    <row r="1318" spans="1:17">
      <c r="A1318" s="2"/>
      <c r="B1318" s="3"/>
      <c r="C1318" s="3"/>
      <c r="E1318" s="5"/>
      <c r="Q1318" s="18"/>
    </row>
    <row r="1319" spans="1:17">
      <c r="A1319" s="2"/>
      <c r="B1319" s="3"/>
      <c r="C1319" s="3"/>
      <c r="E1319" s="5"/>
      <c r="Q1319" s="18"/>
    </row>
    <row r="1320" spans="1:17">
      <c r="A1320" s="2"/>
      <c r="B1320" s="3"/>
      <c r="C1320" s="3"/>
      <c r="E1320" s="5"/>
      <c r="Q1320" s="18"/>
    </row>
    <row r="1321" spans="1:17">
      <c r="A1321" s="2"/>
      <c r="B1321" s="3"/>
      <c r="C1321" s="3"/>
      <c r="E1321" s="5"/>
      <c r="Q1321" s="18"/>
    </row>
    <row r="1322" spans="1:17">
      <c r="A1322" s="2"/>
      <c r="B1322" s="3"/>
      <c r="C1322" s="3"/>
      <c r="E1322" s="5"/>
      <c r="Q1322" s="18"/>
    </row>
    <row r="1323" spans="1:17">
      <c r="A1323" s="19"/>
      <c r="B1323" s="3"/>
      <c r="C1323" s="3"/>
      <c r="D1323" s="6"/>
      <c r="E1323" s="5"/>
      <c r="Q1323" s="18"/>
    </row>
    <row r="1324" spans="1:17">
      <c r="A1324" s="19"/>
      <c r="B1324" s="3"/>
      <c r="C1324" s="3"/>
      <c r="D1324" s="6"/>
      <c r="E1324" s="5"/>
      <c r="Q1324" s="18"/>
    </row>
    <row r="1325" spans="1:17">
      <c r="A1325" s="19"/>
      <c r="B1325" s="3"/>
      <c r="C1325" s="3"/>
      <c r="D1325" s="6"/>
      <c r="E1325" s="5"/>
      <c r="Q1325" s="18"/>
    </row>
    <row r="1326" spans="1:17">
      <c r="A1326" s="19"/>
      <c r="B1326" s="3"/>
      <c r="C1326" s="3"/>
      <c r="D1326" s="6"/>
      <c r="E1326" s="5"/>
      <c r="Q1326" s="18"/>
    </row>
    <row r="1327" spans="1:17">
      <c r="A1327" s="19"/>
      <c r="B1327" s="3"/>
      <c r="C1327" s="3"/>
      <c r="D1327" s="6"/>
      <c r="E1327" s="5"/>
      <c r="Q1327" s="18"/>
    </row>
    <row r="1328" spans="1:17">
      <c r="A1328" s="19"/>
      <c r="B1328" s="3"/>
      <c r="C1328" s="3"/>
      <c r="D1328" s="6"/>
      <c r="E1328" s="5"/>
      <c r="Q1328" s="18"/>
    </row>
    <row r="1329" spans="1:17">
      <c r="A1329" s="19"/>
      <c r="B1329" s="3"/>
      <c r="C1329" s="3"/>
      <c r="D1329" s="6"/>
      <c r="E1329" s="5"/>
      <c r="Q1329" s="18"/>
    </row>
    <row r="1330" spans="1:17">
      <c r="A1330" s="19"/>
      <c r="B1330" s="3"/>
      <c r="C1330" s="3"/>
      <c r="D1330" s="6"/>
      <c r="E1330" s="5"/>
      <c r="Q1330" s="18"/>
    </row>
    <row r="1331" spans="1:17">
      <c r="A1331" s="19"/>
      <c r="B1331" s="3"/>
      <c r="C1331" s="3"/>
      <c r="D1331" s="6"/>
      <c r="E1331" s="5"/>
      <c r="Q1331" s="18"/>
    </row>
    <row r="1332" spans="1:17">
      <c r="A1332" s="19"/>
      <c r="B1332" s="3"/>
      <c r="C1332" s="3"/>
      <c r="D1332" s="6"/>
      <c r="E1332" s="5"/>
      <c r="Q1332" s="18"/>
    </row>
    <row r="1333" spans="1:17">
      <c r="A1333" s="19"/>
      <c r="B1333" s="3"/>
      <c r="C1333" s="3"/>
      <c r="D1333" s="6"/>
      <c r="E1333" s="5"/>
      <c r="Q1333" s="18"/>
    </row>
    <row r="1334" spans="1:17">
      <c r="A1334" s="19"/>
      <c r="B1334" s="3"/>
      <c r="C1334" s="3"/>
      <c r="D1334" s="6"/>
      <c r="E1334" s="5"/>
      <c r="Q1334" s="18"/>
    </row>
    <row r="1335" spans="1:17">
      <c r="A1335" s="19"/>
      <c r="B1335" s="3"/>
      <c r="C1335" s="3"/>
      <c r="D1335" s="6"/>
      <c r="E1335" s="5"/>
      <c r="Q1335" s="18"/>
    </row>
    <row r="1336" spans="1:17">
      <c r="A1336" s="19"/>
      <c r="B1336" s="3"/>
      <c r="C1336" s="3"/>
      <c r="D1336" s="6"/>
      <c r="E1336" s="5"/>
      <c r="Q1336" s="18"/>
    </row>
    <row r="1337" spans="1:17">
      <c r="A1337" s="19"/>
      <c r="B1337" s="3"/>
      <c r="C1337" s="3"/>
      <c r="D1337" s="6"/>
      <c r="E1337" s="5"/>
      <c r="Q1337" s="18"/>
    </row>
    <row r="1338" spans="1:17">
      <c r="A1338" s="19"/>
      <c r="B1338" s="3"/>
      <c r="C1338" s="3"/>
      <c r="D1338" s="6"/>
      <c r="E1338" s="5"/>
      <c r="Q1338" s="18"/>
    </row>
    <row r="1339" spans="1:17">
      <c r="A1339" s="19"/>
      <c r="B1339" s="3"/>
      <c r="C1339" s="3"/>
      <c r="D1339" s="6"/>
      <c r="E1339" s="5"/>
      <c r="Q1339" s="18"/>
    </row>
    <row r="1340" spans="1:17">
      <c r="A1340" s="19"/>
      <c r="B1340" s="3"/>
      <c r="C1340" s="3"/>
      <c r="D1340" s="6"/>
      <c r="E1340" s="5"/>
      <c r="Q1340" s="18"/>
    </row>
    <row r="1341" spans="1:17">
      <c r="A1341" s="19"/>
      <c r="B1341" s="3"/>
      <c r="C1341" s="3"/>
      <c r="D1341" s="6"/>
      <c r="E1341" s="5"/>
      <c r="Q1341" s="18"/>
    </row>
    <row r="1342" spans="1:17">
      <c r="A1342" s="19"/>
      <c r="B1342" s="3"/>
      <c r="C1342" s="3"/>
      <c r="D1342" s="6"/>
      <c r="E1342" s="5"/>
      <c r="Q1342" s="18"/>
    </row>
    <row r="1343" spans="1:17">
      <c r="A1343" s="19"/>
      <c r="B1343" s="3"/>
      <c r="C1343" s="3"/>
      <c r="D1343" s="6"/>
      <c r="E1343" s="5"/>
      <c r="Q1343" s="18"/>
    </row>
    <row r="1344" spans="1:17">
      <c r="A1344" s="19"/>
      <c r="B1344" s="3"/>
      <c r="C1344" s="3"/>
      <c r="D1344" s="6"/>
      <c r="E1344" s="5"/>
      <c r="Q1344" s="18"/>
    </row>
    <row r="1345" spans="1:17">
      <c r="A1345" s="19"/>
      <c r="B1345" s="3"/>
      <c r="C1345" s="3"/>
      <c r="D1345" s="6"/>
      <c r="E1345" s="5"/>
      <c r="Q1345" s="18"/>
    </row>
    <row r="1346" spans="1:17">
      <c r="A1346" s="2"/>
      <c r="B1346" s="3"/>
      <c r="C1346" s="3"/>
      <c r="E1346" s="5"/>
      <c r="Q1346" s="18"/>
    </row>
    <row r="1347" spans="1:17">
      <c r="A1347" s="2"/>
      <c r="B1347" s="3"/>
      <c r="C1347" s="3"/>
      <c r="E1347" s="5"/>
      <c r="Q1347" s="18"/>
    </row>
    <row r="1348" spans="1:17">
      <c r="A1348" s="2"/>
      <c r="B1348" s="3"/>
      <c r="C1348" s="3"/>
      <c r="E1348" s="5"/>
      <c r="Q1348" s="18"/>
    </row>
    <row r="1349" spans="1:17">
      <c r="A1349" s="2"/>
      <c r="B1349" s="3"/>
      <c r="C1349" s="3"/>
      <c r="E1349" s="5"/>
      <c r="Q1349" s="18"/>
    </row>
    <row r="1350" spans="1:17">
      <c r="A1350" s="19"/>
      <c r="B1350" s="3"/>
      <c r="C1350" s="3"/>
      <c r="D1350" s="6"/>
      <c r="E1350" s="5"/>
      <c r="Q1350" s="18"/>
    </row>
    <row r="1351" spans="1:17">
      <c r="A1351" s="19"/>
      <c r="B1351" s="3"/>
      <c r="C1351" s="3"/>
      <c r="D1351" s="6"/>
      <c r="E1351" s="5"/>
      <c r="Q1351" s="18"/>
    </row>
    <row r="1352" spans="1:17">
      <c r="A1352" s="19"/>
      <c r="B1352" s="3"/>
      <c r="C1352" s="3"/>
      <c r="D1352" s="6"/>
      <c r="E1352" s="5"/>
      <c r="Q1352" s="18"/>
    </row>
    <row r="1353" spans="1:17">
      <c r="A1353" s="19"/>
      <c r="B1353" s="3"/>
      <c r="C1353" s="3"/>
      <c r="D1353" s="6"/>
      <c r="E1353" s="5"/>
      <c r="Q1353" s="18"/>
    </row>
    <row r="1354" spans="1:17">
      <c r="A1354" s="19"/>
      <c r="B1354" s="3"/>
      <c r="C1354" s="3"/>
      <c r="D1354" s="6"/>
      <c r="E1354" s="5"/>
      <c r="Q1354" s="18"/>
    </row>
    <row r="1355" spans="1:17">
      <c r="A1355" s="19"/>
      <c r="B1355" s="3"/>
      <c r="C1355" s="3"/>
      <c r="D1355" s="6"/>
      <c r="E1355" s="5"/>
      <c r="Q1355" s="18"/>
    </row>
    <row r="1356" spans="1:17">
      <c r="A1356" s="19"/>
      <c r="B1356" s="3"/>
      <c r="C1356" s="3"/>
      <c r="D1356" s="6"/>
      <c r="E1356" s="5"/>
      <c r="Q1356" s="18"/>
    </row>
    <row r="1357" spans="1:17">
      <c r="A1357" s="19"/>
      <c r="B1357" s="3"/>
      <c r="C1357" s="3"/>
      <c r="D1357" s="6"/>
      <c r="E1357" s="5"/>
      <c r="Q1357" s="18"/>
    </row>
    <row r="1358" spans="1:17">
      <c r="A1358" s="19"/>
      <c r="B1358" s="3"/>
      <c r="C1358" s="3"/>
      <c r="D1358" s="6"/>
      <c r="E1358" s="5"/>
      <c r="Q1358" s="18"/>
    </row>
    <row r="1359" spans="1:17">
      <c r="A1359" s="19"/>
      <c r="B1359" s="3"/>
      <c r="C1359" s="3"/>
      <c r="D1359" s="6"/>
      <c r="E1359" s="5"/>
      <c r="Q1359" s="18"/>
    </row>
    <row r="1360" spans="1:17">
      <c r="A1360" s="19"/>
      <c r="B1360" s="3"/>
      <c r="C1360" s="3"/>
      <c r="D1360" s="6"/>
      <c r="E1360" s="5"/>
      <c r="Q1360" s="18"/>
    </row>
    <row r="1361" spans="1:5">
      <c r="A1361" s="19"/>
      <c r="B1361" s="3"/>
      <c r="C1361" s="3"/>
      <c r="D1361" s="6"/>
      <c r="E1361" s="5"/>
    </row>
    <row r="1362" spans="1:5">
      <c r="A1362" s="19"/>
      <c r="B1362" s="3"/>
      <c r="C1362" s="3"/>
      <c r="D1362" s="6"/>
      <c r="E1362" s="5"/>
    </row>
    <row r="1363" spans="1:5">
      <c r="A1363" s="19"/>
      <c r="B1363" s="3"/>
      <c r="C1363" s="3"/>
      <c r="D1363" s="6"/>
      <c r="E1363" s="5"/>
    </row>
    <row r="1364" spans="1:5">
      <c r="A1364" s="19"/>
      <c r="B1364" s="3"/>
      <c r="C1364" s="3"/>
      <c r="D1364" s="6"/>
      <c r="E1364" s="5"/>
    </row>
    <row r="1365" spans="1:5">
      <c r="A1365" s="19"/>
      <c r="B1365" s="3"/>
      <c r="C1365" s="3"/>
      <c r="E1365" s="5"/>
    </row>
    <row r="1366" spans="1:5">
      <c r="A1366" s="19"/>
      <c r="B1366" s="3"/>
      <c r="C1366" s="3"/>
      <c r="D1366" s="6"/>
      <c r="E1366" s="5"/>
    </row>
    <row r="1367" spans="1:5">
      <c r="A1367" s="19"/>
      <c r="B1367" s="3"/>
      <c r="C1367" s="3"/>
      <c r="D1367" s="6"/>
      <c r="E1367" s="5"/>
    </row>
    <row r="1368" spans="1:5">
      <c r="A1368" s="19"/>
      <c r="B1368" s="3"/>
      <c r="C1368" s="3"/>
      <c r="D1368" s="6"/>
      <c r="E1368" s="5"/>
    </row>
    <row r="1369" spans="1:5">
      <c r="A1369" s="19"/>
      <c r="B1369" s="3"/>
      <c r="C1369" s="3"/>
      <c r="D1369" s="6"/>
      <c r="E1369" s="5"/>
    </row>
    <row r="1370" spans="1:5">
      <c r="A1370" s="19"/>
      <c r="B1370" s="3"/>
      <c r="C1370" s="3"/>
      <c r="D1370" s="6"/>
      <c r="E1370" s="5"/>
    </row>
    <row r="1371" spans="1:5">
      <c r="A1371" s="19"/>
      <c r="B1371" s="3"/>
      <c r="C1371" s="3"/>
      <c r="D1371" s="6"/>
      <c r="E1371" s="5"/>
    </row>
    <row r="1372" spans="1:5">
      <c r="A1372" s="19"/>
      <c r="B1372" s="3"/>
      <c r="C1372" s="3"/>
      <c r="D1372" s="6"/>
      <c r="E1372" s="5"/>
    </row>
    <row r="1373" spans="1:5">
      <c r="A1373" s="19"/>
      <c r="B1373" s="3"/>
      <c r="C1373" s="3"/>
      <c r="D1373" s="6"/>
      <c r="E1373" s="5"/>
    </row>
    <row r="1374" spans="1:5">
      <c r="A1374" s="19"/>
      <c r="B1374" s="3"/>
      <c r="C1374" s="3"/>
      <c r="D1374" s="6"/>
      <c r="E1374" s="5"/>
    </row>
    <row r="1375" spans="1:5">
      <c r="A1375" s="19"/>
      <c r="B1375" s="3"/>
      <c r="C1375" s="3"/>
      <c r="E1375" s="5"/>
    </row>
    <row r="1376" spans="1:5">
      <c r="A1376" s="19"/>
      <c r="B1376" s="3"/>
      <c r="C1376" s="3"/>
      <c r="D1376" s="6"/>
      <c r="E1376" s="5"/>
    </row>
    <row r="1377" spans="1:5">
      <c r="A1377" s="19"/>
      <c r="B1377" s="3"/>
      <c r="C1377" s="3"/>
      <c r="D1377" s="6"/>
      <c r="E1377" s="5"/>
    </row>
    <row r="1378" spans="1:5">
      <c r="A1378" s="19"/>
      <c r="B1378" s="3"/>
      <c r="C1378" s="3"/>
      <c r="D1378" s="6"/>
      <c r="E1378" s="5"/>
    </row>
    <row r="1379" spans="1:5">
      <c r="A1379" s="19"/>
      <c r="B1379" s="3"/>
      <c r="C1379" s="3"/>
      <c r="D1379" s="6"/>
      <c r="E1379" s="5"/>
    </row>
    <row r="1380" spans="1:5">
      <c r="A1380" s="19"/>
      <c r="B1380" s="3"/>
      <c r="C1380" s="3"/>
      <c r="D1380" s="6"/>
      <c r="E1380" s="5"/>
    </row>
    <row r="1381" spans="1:5">
      <c r="A1381" s="19"/>
      <c r="B1381" s="3"/>
      <c r="C1381" s="3"/>
      <c r="E1381" s="5"/>
    </row>
    <row r="1382" spans="1:5">
      <c r="A1382" s="19"/>
      <c r="B1382" s="3"/>
      <c r="C1382" s="3"/>
      <c r="D1382" s="6"/>
      <c r="E1382" s="5"/>
    </row>
    <row r="1383" spans="1:5">
      <c r="A1383" s="19"/>
      <c r="B1383" s="3"/>
      <c r="C1383" s="3"/>
      <c r="D1383" s="6"/>
      <c r="E1383" s="5"/>
    </row>
    <row r="1384" spans="1:5">
      <c r="A1384" s="19"/>
      <c r="B1384" s="3"/>
      <c r="C1384" s="3"/>
      <c r="D1384" s="6"/>
      <c r="E1384" s="5"/>
    </row>
    <row r="1385" spans="1:5">
      <c r="A1385" s="19"/>
      <c r="B1385" s="3"/>
      <c r="C1385" s="3"/>
      <c r="E1385" s="5"/>
    </row>
    <row r="1386" spans="1:5">
      <c r="A1386" s="19"/>
      <c r="B1386" s="3"/>
      <c r="C1386" s="3"/>
      <c r="E1386" s="5"/>
    </row>
    <row r="1387" spans="1:5">
      <c r="A1387" s="19"/>
      <c r="B1387" s="3"/>
      <c r="C1387" s="3"/>
      <c r="E1387" s="5"/>
    </row>
    <row r="1388" spans="1:5">
      <c r="A1388" s="19"/>
      <c r="B1388" s="3"/>
      <c r="C1388" s="3"/>
      <c r="D1388" s="6"/>
    </row>
    <row r="1389" spans="1:5">
      <c r="A1389" s="19"/>
      <c r="B1389" s="3"/>
      <c r="C1389" s="3"/>
    </row>
    <row r="1390" spans="1:5">
      <c r="A1390" s="19"/>
      <c r="B1390" s="3"/>
      <c r="C1390" s="3"/>
      <c r="E1390" s="5"/>
    </row>
    <row r="1391" spans="1:5">
      <c r="A1391" s="19"/>
      <c r="B1391" s="3"/>
      <c r="C1391" s="3"/>
      <c r="E1391" s="5"/>
    </row>
    <row r="1392" spans="1:5">
      <c r="A1392" s="19"/>
      <c r="B1392" s="3"/>
      <c r="C1392" s="3"/>
    </row>
    <row r="1393" spans="1:5">
      <c r="A1393" s="19"/>
      <c r="B1393" s="3"/>
      <c r="C1393" s="3"/>
    </row>
    <row r="1394" spans="1:5">
      <c r="A1394" s="19"/>
      <c r="B1394" s="3"/>
      <c r="C1394" s="3"/>
    </row>
    <row r="1395" spans="1:5">
      <c r="A1395" s="19"/>
      <c r="B1395" s="3"/>
      <c r="C1395" s="3"/>
      <c r="D1395" s="6"/>
    </row>
    <row r="1396" spans="1:5">
      <c r="A1396" s="19"/>
      <c r="B1396" s="3"/>
      <c r="C1396" s="3"/>
      <c r="D1396" s="6"/>
      <c r="E1396" s="5"/>
    </row>
    <row r="1397" spans="1:5">
      <c r="A1397" s="2"/>
      <c r="E1397" s="5"/>
    </row>
    <row r="1398" spans="1:5">
      <c r="A1398" s="2"/>
      <c r="E1398" s="5"/>
    </row>
    <row r="1399" spans="1:5">
      <c r="A1399" s="2"/>
      <c r="E1399" s="5"/>
    </row>
    <row r="1400" spans="1:5">
      <c r="A1400" s="2"/>
      <c r="E1400" s="5"/>
    </row>
    <row r="1401" spans="1:5">
      <c r="A1401" s="2"/>
      <c r="E1401" s="5"/>
    </row>
    <row r="1402" spans="1:5">
      <c r="A1402" s="2"/>
      <c r="E1402" s="5"/>
    </row>
    <row r="1403" spans="1:5">
      <c r="A1403" s="2"/>
      <c r="E1403" s="5"/>
    </row>
    <row r="1404" spans="1:5">
      <c r="A1404" s="2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  <c r="E1448" s="14"/>
    </row>
    <row r="1449" spans="1:5">
      <c r="A1449" s="2"/>
      <c r="E1449" s="14"/>
    </row>
    <row r="1450" spans="1:5">
      <c r="A1450" s="2"/>
      <c r="E1450" s="14"/>
    </row>
    <row r="1451" spans="1:5">
      <c r="A1451" s="2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7">
      <c r="A1537" s="2"/>
    </row>
    <row r="1538" spans="1:17">
      <c r="A1538" s="2"/>
    </row>
    <row r="1539" spans="1:17">
      <c r="A1539" s="2"/>
    </row>
    <row r="1540" spans="1:17">
      <c r="A1540" s="2"/>
    </row>
    <row r="1541" spans="1:17">
      <c r="A1541" s="2"/>
    </row>
    <row r="1542" spans="1:17">
      <c r="A1542" s="10"/>
      <c r="B1542" s="8"/>
      <c r="C1542" s="8"/>
      <c r="D1542" s="11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</row>
    <row r="1543" spans="1:17">
      <c r="A1543" s="10"/>
      <c r="B1543" s="8"/>
      <c r="C1543" s="8"/>
      <c r="D1543" s="11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</row>
    <row r="1544" spans="1:17">
      <c r="A1544" s="10"/>
      <c r="B1544" s="8"/>
      <c r="C1544" s="8"/>
      <c r="D1544" s="11"/>
      <c r="E1544" s="11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</row>
  </sheetData>
  <autoFilter ref="A3:O689"/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GIOSLSAUser</cp:lastModifiedBy>
  <cp:lastPrinted>2012-07-20T20:46:33Z</cp:lastPrinted>
  <dcterms:created xsi:type="dcterms:W3CDTF">2011-07-01T01:33:57Z</dcterms:created>
  <dcterms:modified xsi:type="dcterms:W3CDTF">2013-03-07T21:20:50Z</dcterms:modified>
</cp:coreProperties>
</file>