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86" i="1" l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6" i="1"/>
  <c r="J455" i="1"/>
  <c r="J454" i="1"/>
  <c r="J452" i="1"/>
  <c r="J451" i="1"/>
  <c r="J450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3" i="1"/>
  <c r="J412" i="1"/>
  <c r="J410" i="1"/>
  <c r="J409" i="1"/>
  <c r="J408" i="1"/>
  <c r="J407" i="1"/>
  <c r="J406" i="1"/>
  <c r="J405" i="1"/>
  <c r="J404" i="1"/>
  <c r="J403" i="1"/>
  <c r="J402" i="1"/>
  <c r="J400" i="1"/>
  <c r="J399" i="1"/>
  <c r="J398" i="1"/>
  <c r="J397" i="1"/>
  <c r="J396" i="1"/>
  <c r="J395" i="1"/>
  <c r="J394" i="1"/>
  <c r="J390" i="1"/>
  <c r="J383" i="1"/>
  <c r="J372" i="1"/>
  <c r="J371" i="1"/>
  <c r="J369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36" i="1"/>
  <c r="J327" i="1"/>
  <c r="J313" i="1"/>
  <c r="J312" i="1"/>
  <c r="J311" i="1"/>
  <c r="J310" i="1"/>
  <c r="J309" i="1"/>
  <c r="J308" i="1"/>
  <c r="J307" i="1"/>
  <c r="J306" i="1"/>
  <c r="J305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3" i="1"/>
  <c r="J282" i="1"/>
  <c r="J281" i="1"/>
  <c r="J277" i="1"/>
  <c r="J275" i="1"/>
  <c r="J271" i="1"/>
  <c r="J270" i="1"/>
  <c r="J242" i="1"/>
  <c r="J241" i="1"/>
  <c r="J240" i="1"/>
  <c r="J239" i="1"/>
  <c r="J238" i="1"/>
  <c r="J237" i="1"/>
  <c r="J234" i="1"/>
  <c r="J233" i="1"/>
  <c r="J232" i="1"/>
  <c r="J231" i="1"/>
  <c r="J230" i="1"/>
  <c r="J228" i="1"/>
  <c r="J227" i="1"/>
  <c r="J224" i="1"/>
  <c r="J223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199" i="1"/>
  <c r="J198" i="1"/>
  <c r="J197" i="1"/>
  <c r="J190" i="1"/>
  <c r="J189" i="1"/>
  <c r="J188" i="1"/>
  <c r="J187" i="1"/>
  <c r="J182" i="1"/>
  <c r="J180" i="1"/>
  <c r="J174" i="1"/>
  <c r="J173" i="1"/>
  <c r="J170" i="1"/>
  <c r="J159" i="1"/>
  <c r="J155" i="1"/>
  <c r="J154" i="1"/>
  <c r="J153" i="1"/>
  <c r="J152" i="1"/>
  <c r="J151" i="1"/>
  <c r="J149" i="1"/>
  <c r="J148" i="1"/>
  <c r="J147" i="1"/>
  <c r="J146" i="1"/>
  <c r="J145" i="1"/>
  <c r="J144" i="1"/>
  <c r="J143" i="1"/>
  <c r="J142" i="1"/>
  <c r="J141" i="1"/>
  <c r="J140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4" i="1"/>
  <c r="J113" i="1"/>
  <c r="J112" i="1"/>
  <c r="J111" i="1"/>
  <c r="J109" i="1"/>
  <c r="J108" i="1"/>
  <c r="J106" i="1"/>
  <c r="J105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K56" i="1"/>
  <c r="J55" i="1"/>
  <c r="J53" i="1"/>
  <c r="J47" i="1"/>
  <c r="J46" i="1"/>
  <c r="J45" i="1"/>
  <c r="J36" i="1"/>
  <c r="J33" i="1"/>
  <c r="J32" i="1"/>
  <c r="J31" i="1"/>
  <c r="J30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<sst xmlns="http://schemas.openxmlformats.org/spreadsheetml/2006/main" count="994" uniqueCount="37">
  <si>
    <t>Plant Measurementss to Calculate Above Ground Biomass</t>
  </si>
  <si>
    <t>See 'Transects' for Sp. Con, O2, pH, and stem counts</t>
  </si>
  <si>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</si>
  <si>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</si>
  <si>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</si>
  <si>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</si>
  <si>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</si>
  <si>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</si>
  <si>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</si>
  <si>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</si>
  <si>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</si>
  <si>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</si>
  <si>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# of leaves (Typha only)</t>
  </si>
  <si>
    <t>Longest Leaf (cm; Typha Only)</t>
  </si>
  <si>
    <t>Notes</t>
  </si>
  <si>
    <t xml:space="preserve">Calculated Volume (if necessary) cm^3 </t>
  </si>
  <si>
    <t>Calculated Biomass (g)</t>
  </si>
  <si>
    <t>data book</t>
  </si>
  <si>
    <t>Data book entry order</t>
  </si>
  <si>
    <t>S. acutus</t>
  </si>
  <si>
    <t>M-1-E</t>
  </si>
  <si>
    <t xml:space="preserve">T. latifolia </t>
  </si>
  <si>
    <t>T. domingensis</t>
  </si>
  <si>
    <t>M-4-N</t>
  </si>
  <si>
    <t>M-4-S</t>
  </si>
  <si>
    <t>C-1</t>
  </si>
  <si>
    <t>.</t>
  </si>
  <si>
    <t>THATCHED</t>
  </si>
  <si>
    <t>AIRBOAT TRAIL</t>
  </si>
  <si>
    <t>M-2</t>
  </si>
  <si>
    <t>C-2</t>
  </si>
  <si>
    <t>M-3</t>
  </si>
  <si>
    <t>S. californicus</t>
  </si>
  <si>
    <t>M-4-C</t>
  </si>
  <si>
    <t>M-5</t>
  </si>
  <si>
    <t>M-1-W</t>
  </si>
  <si>
    <t>T. latifolia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</si>
</sst>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 applyAlignment="1">
      <alignment horizontal="right"/>
    </xf>
    <xf numFmtId="14" fontId="3" fillId="0" borderId="0" xfId="0" applyNumberFormat="1" applyFont="1" applyAlignment="1">
      <alignment horizontal="right"/>
    </xf>
    <xf numFmtId="0" fontId="0" fillId="0" borderId="0" xfId="0" applyFill="1"/>
    <xf numFmtId="14" fontId="3" fillId="0" borderId="0" xfId="0" applyNumberFormat="1" applyFont="1"/>
    <xf numFmtId="11" fontId="0" fillId="0" borderId="0" xfId="0" applyNumberFormat="1"/>
    <xf numFmtId="0" fontId="3" fillId="0" borderId="0" xfId="0" applyFont="1" applyAlignment="1">
      <alignment horizontal="right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3"/>
  <sheetViews>
    <sheetView tabSelected="1" topLeftCell="A4" workbookViewId="0">
      <selection activeCell="A4" sqref="A4:M487"/>
    </sheetView>
  </sheetViews>
  <sheetFormatPr baseColWidth="10" defaultRowHeight="15" x14ac:dyDescent="0"/>
  <cols>
    <col min="4" max="4" width="14.33203125" customWidth="1"/>
  </cols>
  <sheetData>
    <row r="1" spans="1:17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"/>
      <c r="Q1" s="1"/>
    </row>
    <row r="2" spans="1:17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2"/>
      <c r="Q2" s="2"/>
    </row>
    <row r="3" spans="1:17" ht="60">
      <c r="A3" t="s">
        <v>2</v>
      </c>
      <c r="B3" s="3" t="s">
        <v>3</v>
      </c>
      <c r="C3" t="s">
        <v>4</v>
      </c>
      <c r="D3" s="4" t="s">
        <v>5</v>
      </c>
      <c r="E3" s="5" t="s">
        <v>6</v>
      </c>
      <c r="F3" s="6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</row>
    <row r="4" spans="1:17">
      <c r="A4" s="7">
        <v>41960</v>
      </c>
      <c r="B4" s="3" t="s">
        <v>20</v>
      </c>
      <c r="C4">
        <v>37</v>
      </c>
      <c r="D4" t="s">
        <v>36</v>
      </c>
      <c r="F4">
        <v>0.96</v>
      </c>
      <c r="J4">
        <f>72+88</f>
        <v>160</v>
      </c>
      <c r="K4">
        <v>2</v>
      </c>
      <c r="L4">
        <v>88</v>
      </c>
    </row>
    <row r="5" spans="1:17">
      <c r="A5" s="7">
        <v>41960</v>
      </c>
      <c r="B5" s="3" t="s">
        <v>20</v>
      </c>
      <c r="C5">
        <v>37</v>
      </c>
      <c r="D5" t="s">
        <v>36</v>
      </c>
      <c r="F5">
        <v>2.37</v>
      </c>
      <c r="J5">
        <f>292+370+384</f>
        <v>1046</v>
      </c>
      <c r="K5">
        <v>3</v>
      </c>
      <c r="L5">
        <v>384</v>
      </c>
    </row>
    <row r="6" spans="1:17">
      <c r="A6" s="7">
        <v>41960</v>
      </c>
      <c r="B6" s="3" t="s">
        <v>20</v>
      </c>
      <c r="C6">
        <v>24</v>
      </c>
      <c r="D6" t="s">
        <v>21</v>
      </c>
      <c r="F6">
        <v>1.18</v>
      </c>
      <c r="J6">
        <f>49+65+101+106+111+122</f>
        <v>554</v>
      </c>
      <c r="K6">
        <v>6</v>
      </c>
      <c r="L6">
        <v>122</v>
      </c>
    </row>
    <row r="7" spans="1:17">
      <c r="A7" s="7">
        <v>41960</v>
      </c>
      <c r="B7" s="3" t="s">
        <v>20</v>
      </c>
      <c r="C7">
        <v>24</v>
      </c>
      <c r="D7" t="s">
        <v>21</v>
      </c>
      <c r="F7">
        <v>1.1000000000000001</v>
      </c>
      <c r="J7">
        <f>77+134+151</f>
        <v>362</v>
      </c>
      <c r="K7">
        <v>3</v>
      </c>
      <c r="L7">
        <v>151</v>
      </c>
    </row>
    <row r="8" spans="1:17">
      <c r="A8" s="7">
        <v>41960</v>
      </c>
      <c r="B8" s="3" t="s">
        <v>20</v>
      </c>
      <c r="C8">
        <v>24</v>
      </c>
      <c r="D8" t="s">
        <v>21</v>
      </c>
      <c r="F8">
        <v>0.47</v>
      </c>
      <c r="J8">
        <f>25</f>
        <v>25</v>
      </c>
      <c r="K8">
        <v>1</v>
      </c>
      <c r="L8">
        <v>25</v>
      </c>
    </row>
    <row r="9" spans="1:17">
      <c r="A9" s="7">
        <v>41960</v>
      </c>
      <c r="B9" s="3" t="s">
        <v>20</v>
      </c>
      <c r="C9">
        <v>24</v>
      </c>
      <c r="D9" t="s">
        <v>21</v>
      </c>
      <c r="F9">
        <v>2.81</v>
      </c>
      <c r="J9">
        <f>305+373+382</f>
        <v>1060</v>
      </c>
      <c r="K9">
        <v>3</v>
      </c>
      <c r="L9">
        <v>382</v>
      </c>
    </row>
    <row r="10" spans="1:17">
      <c r="A10" s="7">
        <v>41960</v>
      </c>
      <c r="B10" s="3" t="s">
        <v>20</v>
      </c>
      <c r="C10">
        <v>24</v>
      </c>
      <c r="D10" t="s">
        <v>21</v>
      </c>
      <c r="F10">
        <v>9.75</v>
      </c>
      <c r="J10">
        <f>368+434+431+430</f>
        <v>1663</v>
      </c>
      <c r="K10">
        <v>4</v>
      </c>
      <c r="L10">
        <v>434</v>
      </c>
    </row>
    <row r="11" spans="1:17">
      <c r="A11" s="7">
        <v>41960</v>
      </c>
      <c r="B11" s="3" t="s">
        <v>20</v>
      </c>
      <c r="C11">
        <v>24</v>
      </c>
      <c r="D11" t="s">
        <v>21</v>
      </c>
      <c r="F11">
        <v>1.22</v>
      </c>
      <c r="J11">
        <f>35+63+87+105</f>
        <v>290</v>
      </c>
      <c r="K11">
        <v>4</v>
      </c>
      <c r="L11">
        <v>105</v>
      </c>
    </row>
    <row r="12" spans="1:17">
      <c r="A12" s="7">
        <v>41960</v>
      </c>
      <c r="B12" s="3" t="s">
        <v>20</v>
      </c>
      <c r="C12">
        <v>24</v>
      </c>
      <c r="D12" t="s">
        <v>21</v>
      </c>
      <c r="F12">
        <v>5.85</v>
      </c>
      <c r="J12">
        <f>262+254+274+319+341+347</f>
        <v>1797</v>
      </c>
      <c r="K12">
        <v>6</v>
      </c>
      <c r="L12">
        <v>347</v>
      </c>
    </row>
    <row r="13" spans="1:17">
      <c r="A13" s="7">
        <v>41960</v>
      </c>
      <c r="B13" s="3" t="s">
        <v>20</v>
      </c>
      <c r="C13">
        <v>24</v>
      </c>
      <c r="D13" t="s">
        <v>21</v>
      </c>
      <c r="F13">
        <v>2.2999999999999998</v>
      </c>
      <c r="J13">
        <f>119+180+183+164+190</f>
        <v>836</v>
      </c>
      <c r="K13">
        <v>5</v>
      </c>
      <c r="L13">
        <v>190</v>
      </c>
    </row>
    <row r="14" spans="1:17">
      <c r="A14" s="7">
        <v>41960</v>
      </c>
      <c r="B14" s="3" t="s">
        <v>20</v>
      </c>
      <c r="C14">
        <v>36</v>
      </c>
      <c r="D14" t="s">
        <v>21</v>
      </c>
      <c r="F14">
        <v>0.9</v>
      </c>
      <c r="J14">
        <f>98+91+138+138</f>
        <v>465</v>
      </c>
      <c r="K14">
        <v>4</v>
      </c>
      <c r="L14">
        <v>138</v>
      </c>
    </row>
    <row r="15" spans="1:17">
      <c r="A15" s="7">
        <v>41960</v>
      </c>
      <c r="B15" s="3" t="s">
        <v>20</v>
      </c>
      <c r="C15">
        <v>36</v>
      </c>
      <c r="D15" t="s">
        <v>21</v>
      </c>
      <c r="F15">
        <v>3.31</v>
      </c>
      <c r="J15">
        <f>230+233+280+285</f>
        <v>1028</v>
      </c>
      <c r="K15">
        <v>4</v>
      </c>
      <c r="L15">
        <v>285</v>
      </c>
    </row>
    <row r="16" spans="1:17">
      <c r="A16" s="7">
        <v>41960</v>
      </c>
      <c r="B16" s="3" t="s">
        <v>20</v>
      </c>
      <c r="C16">
        <v>19</v>
      </c>
      <c r="D16" t="s">
        <v>21</v>
      </c>
      <c r="F16">
        <v>2.04</v>
      </c>
      <c r="J16">
        <f>152+240+292+329</f>
        <v>1013</v>
      </c>
      <c r="K16">
        <v>4</v>
      </c>
      <c r="L16">
        <v>329</v>
      </c>
    </row>
    <row r="17" spans="1:12">
      <c r="A17" s="7">
        <v>41960</v>
      </c>
      <c r="B17" s="3" t="s">
        <v>20</v>
      </c>
      <c r="C17">
        <v>19</v>
      </c>
      <c r="D17" t="s">
        <v>21</v>
      </c>
      <c r="F17">
        <v>9.2200000000000006</v>
      </c>
      <c r="J17">
        <f>293+357+376+379+392+396+406</f>
        <v>2599</v>
      </c>
      <c r="K17">
        <v>7</v>
      </c>
      <c r="L17">
        <v>406</v>
      </c>
    </row>
    <row r="18" spans="1:12">
      <c r="A18" s="7">
        <v>41960</v>
      </c>
      <c r="B18" s="3" t="s">
        <v>20</v>
      </c>
      <c r="C18">
        <v>19</v>
      </c>
      <c r="D18" t="s">
        <v>21</v>
      </c>
      <c r="F18">
        <v>4.38</v>
      </c>
      <c r="J18">
        <f>218+228+314+369</f>
        <v>1129</v>
      </c>
      <c r="K18">
        <v>4</v>
      </c>
      <c r="L18">
        <v>369</v>
      </c>
    </row>
    <row r="19" spans="1:12">
      <c r="A19" s="7">
        <v>41960</v>
      </c>
      <c r="B19" s="3" t="s">
        <v>20</v>
      </c>
      <c r="C19">
        <v>19</v>
      </c>
      <c r="D19" t="s">
        <v>21</v>
      </c>
      <c r="F19">
        <v>2.36</v>
      </c>
      <c r="J19">
        <f>293+316</f>
        <v>609</v>
      </c>
      <c r="K19">
        <v>2</v>
      </c>
      <c r="L19">
        <v>316</v>
      </c>
    </row>
    <row r="20" spans="1:12">
      <c r="A20" s="7">
        <v>41960</v>
      </c>
      <c r="B20" s="3" t="s">
        <v>20</v>
      </c>
      <c r="C20">
        <v>19</v>
      </c>
      <c r="D20" t="s">
        <v>21</v>
      </c>
      <c r="F20">
        <v>6.72</v>
      </c>
      <c r="J20">
        <f>339+360+412+423+438</f>
        <v>1972</v>
      </c>
      <c r="K20">
        <v>5</v>
      </c>
      <c r="L20">
        <v>438</v>
      </c>
    </row>
    <row r="21" spans="1:12">
      <c r="A21" s="7">
        <v>41960</v>
      </c>
      <c r="B21" s="3" t="s">
        <v>20</v>
      </c>
      <c r="C21">
        <v>19</v>
      </c>
      <c r="D21" t="s">
        <v>21</v>
      </c>
      <c r="F21">
        <v>3.25</v>
      </c>
      <c r="J21">
        <f>115+135+226+228+316</f>
        <v>1020</v>
      </c>
      <c r="K21">
        <v>5</v>
      </c>
      <c r="L21">
        <v>316</v>
      </c>
    </row>
    <row r="22" spans="1:12">
      <c r="A22" s="7">
        <v>41960</v>
      </c>
      <c r="B22" s="3" t="s">
        <v>20</v>
      </c>
      <c r="C22">
        <v>19</v>
      </c>
      <c r="D22" t="s">
        <v>21</v>
      </c>
      <c r="F22">
        <v>1.9</v>
      </c>
      <c r="J22">
        <f>131+190+212+250+254</f>
        <v>1037</v>
      </c>
      <c r="K22">
        <v>5</v>
      </c>
      <c r="L22">
        <v>254</v>
      </c>
    </row>
    <row r="23" spans="1:12">
      <c r="A23" s="7">
        <v>41960</v>
      </c>
      <c r="B23" s="3" t="s">
        <v>20</v>
      </c>
      <c r="C23">
        <v>19</v>
      </c>
      <c r="D23" t="s">
        <v>21</v>
      </c>
      <c r="F23">
        <v>1.02</v>
      </c>
      <c r="J23">
        <f>30+31+51+54</f>
        <v>166</v>
      </c>
      <c r="K23">
        <v>4</v>
      </c>
      <c r="L23">
        <v>54</v>
      </c>
    </row>
    <row r="24" spans="1:12">
      <c r="A24" s="7">
        <v>41960</v>
      </c>
      <c r="B24" s="3" t="s">
        <v>20</v>
      </c>
      <c r="C24">
        <v>19</v>
      </c>
      <c r="D24" t="s">
        <v>21</v>
      </c>
      <c r="F24">
        <v>1.67</v>
      </c>
      <c r="J24">
        <f>68+128+176+202+228</f>
        <v>802</v>
      </c>
      <c r="K24">
        <v>5</v>
      </c>
      <c r="L24">
        <v>228</v>
      </c>
    </row>
    <row r="25" spans="1:12">
      <c r="A25" s="7">
        <v>41960</v>
      </c>
      <c r="B25" s="3" t="s">
        <v>20</v>
      </c>
      <c r="C25">
        <v>34</v>
      </c>
      <c r="D25" t="s">
        <v>21</v>
      </c>
      <c r="F25">
        <v>2.6</v>
      </c>
      <c r="J25">
        <f>100+163+171+201+210</f>
        <v>845</v>
      </c>
      <c r="K25">
        <v>5</v>
      </c>
      <c r="L25">
        <v>210</v>
      </c>
    </row>
    <row r="26" spans="1:12">
      <c r="A26" s="7">
        <v>41960</v>
      </c>
      <c r="B26" s="3" t="s">
        <v>20</v>
      </c>
      <c r="C26">
        <v>34</v>
      </c>
      <c r="D26" t="s">
        <v>21</v>
      </c>
      <c r="F26">
        <v>8.1199999999999992</v>
      </c>
      <c r="J26">
        <f>280+300+305+323+338</f>
        <v>1546</v>
      </c>
      <c r="K26">
        <v>5</v>
      </c>
      <c r="L26">
        <v>338</v>
      </c>
    </row>
    <row r="27" spans="1:12">
      <c r="A27" s="7">
        <v>41960</v>
      </c>
      <c r="B27" s="3" t="s">
        <v>20</v>
      </c>
      <c r="C27">
        <v>34</v>
      </c>
      <c r="D27" t="s">
        <v>21</v>
      </c>
      <c r="F27">
        <v>5.0999999999999996</v>
      </c>
      <c r="J27">
        <f>167+202+263+283+302+324</f>
        <v>1541</v>
      </c>
      <c r="K27">
        <v>6</v>
      </c>
      <c r="L27">
        <v>324</v>
      </c>
    </row>
    <row r="28" spans="1:12">
      <c r="A28" s="7">
        <v>41960</v>
      </c>
      <c r="B28" s="3" t="s">
        <v>20</v>
      </c>
      <c r="C28">
        <v>34</v>
      </c>
      <c r="D28" t="s">
        <v>21</v>
      </c>
      <c r="E28">
        <v>284</v>
      </c>
      <c r="F28">
        <v>5.28</v>
      </c>
      <c r="H28">
        <v>34.5</v>
      </c>
      <c r="I28">
        <v>2.5</v>
      </c>
    </row>
    <row r="29" spans="1:12">
      <c r="A29" s="7">
        <v>41960</v>
      </c>
      <c r="B29" s="3" t="s">
        <v>20</v>
      </c>
      <c r="C29">
        <v>34</v>
      </c>
      <c r="D29" t="s">
        <v>19</v>
      </c>
      <c r="E29">
        <v>307</v>
      </c>
      <c r="F29">
        <v>2.2999999999999998</v>
      </c>
      <c r="G29">
        <v>3</v>
      </c>
    </row>
    <row r="30" spans="1:12">
      <c r="A30" s="7">
        <v>41960</v>
      </c>
      <c r="B30" s="3" t="s">
        <v>20</v>
      </c>
      <c r="C30">
        <v>21</v>
      </c>
      <c r="D30" t="s">
        <v>21</v>
      </c>
      <c r="F30">
        <v>13.5</v>
      </c>
      <c r="J30">
        <f>307+356+370+370+374+310+314+331+351+376+372+369</f>
        <v>4200</v>
      </c>
      <c r="K30">
        <v>12</v>
      </c>
      <c r="L30">
        <v>376</v>
      </c>
    </row>
    <row r="31" spans="1:12">
      <c r="A31" s="7">
        <v>41960</v>
      </c>
      <c r="B31" s="3" t="s">
        <v>20</v>
      </c>
      <c r="C31">
        <v>21</v>
      </c>
      <c r="D31" t="s">
        <v>21</v>
      </c>
      <c r="F31">
        <v>1.02</v>
      </c>
      <c r="J31">
        <f>160</f>
        <v>160</v>
      </c>
      <c r="K31">
        <v>1</v>
      </c>
      <c r="L31">
        <v>160</v>
      </c>
    </row>
    <row r="32" spans="1:12">
      <c r="A32" s="7">
        <v>41960</v>
      </c>
      <c r="B32" s="3" t="s">
        <v>20</v>
      </c>
      <c r="C32">
        <v>21</v>
      </c>
      <c r="D32" t="s">
        <v>21</v>
      </c>
      <c r="F32">
        <v>0.95</v>
      </c>
      <c r="J32">
        <f>20+22</f>
        <v>42</v>
      </c>
      <c r="K32">
        <v>2</v>
      </c>
      <c r="L32">
        <v>22</v>
      </c>
    </row>
    <row r="33" spans="1:12">
      <c r="A33" s="7">
        <v>41960</v>
      </c>
      <c r="B33" s="3" t="s">
        <v>20</v>
      </c>
      <c r="C33">
        <v>21</v>
      </c>
      <c r="D33" t="s">
        <v>21</v>
      </c>
      <c r="F33">
        <v>1.8</v>
      </c>
      <c r="J33">
        <f>20+38+43</f>
        <v>101</v>
      </c>
      <c r="K33">
        <v>3</v>
      </c>
      <c r="L33">
        <v>43</v>
      </c>
    </row>
    <row r="34" spans="1:12">
      <c r="A34" s="7">
        <v>41960</v>
      </c>
      <c r="B34" s="3" t="s">
        <v>20</v>
      </c>
      <c r="C34">
        <v>13</v>
      </c>
      <c r="D34" t="s">
        <v>19</v>
      </c>
      <c r="E34">
        <v>197</v>
      </c>
      <c r="F34">
        <v>1.1599999999999999</v>
      </c>
    </row>
    <row r="35" spans="1:12">
      <c r="A35" s="7">
        <v>41960</v>
      </c>
      <c r="B35" s="3" t="s">
        <v>20</v>
      </c>
      <c r="C35">
        <v>13</v>
      </c>
      <c r="D35" t="s">
        <v>22</v>
      </c>
      <c r="E35">
        <v>289</v>
      </c>
      <c r="F35">
        <v>2.1</v>
      </c>
      <c r="H35">
        <v>19.5</v>
      </c>
      <c r="I35">
        <v>2</v>
      </c>
    </row>
    <row r="36" spans="1:12">
      <c r="A36" s="7">
        <v>41960</v>
      </c>
      <c r="B36" s="3" t="s">
        <v>20</v>
      </c>
      <c r="C36">
        <v>13</v>
      </c>
      <c r="D36" t="s">
        <v>21</v>
      </c>
      <c r="F36">
        <v>0.9</v>
      </c>
      <c r="J36">
        <f>223+254</f>
        <v>477</v>
      </c>
      <c r="K36">
        <v>2</v>
      </c>
      <c r="L36">
        <v>254</v>
      </c>
    </row>
    <row r="37" spans="1:12">
      <c r="A37" s="7">
        <v>41960</v>
      </c>
      <c r="B37" s="3" t="s">
        <v>20</v>
      </c>
      <c r="C37">
        <v>13</v>
      </c>
      <c r="D37" t="s">
        <v>19</v>
      </c>
      <c r="E37">
        <v>161</v>
      </c>
      <c r="F37">
        <v>0.97</v>
      </c>
    </row>
    <row r="38" spans="1:12">
      <c r="A38" s="7">
        <v>41960</v>
      </c>
      <c r="B38" s="3" t="s">
        <v>20</v>
      </c>
      <c r="C38">
        <v>13</v>
      </c>
      <c r="D38" t="s">
        <v>22</v>
      </c>
      <c r="E38">
        <v>274</v>
      </c>
      <c r="F38">
        <v>2.2799999999999998</v>
      </c>
      <c r="H38">
        <v>23</v>
      </c>
      <c r="I38">
        <v>2</v>
      </c>
    </row>
    <row r="39" spans="1:12">
      <c r="A39" s="7">
        <v>41960</v>
      </c>
      <c r="B39" s="3" t="s">
        <v>20</v>
      </c>
      <c r="C39">
        <v>13</v>
      </c>
      <c r="D39" t="s">
        <v>19</v>
      </c>
      <c r="E39">
        <v>102</v>
      </c>
      <c r="F39">
        <v>1</v>
      </c>
    </row>
    <row r="40" spans="1:12">
      <c r="A40" s="7">
        <v>41960</v>
      </c>
      <c r="B40" s="3" t="s">
        <v>20</v>
      </c>
      <c r="C40">
        <v>13</v>
      </c>
      <c r="D40" t="s">
        <v>19</v>
      </c>
      <c r="E40">
        <v>216</v>
      </c>
      <c r="F40">
        <v>1.1200000000000001</v>
      </c>
    </row>
    <row r="41" spans="1:12">
      <c r="A41" s="7">
        <v>41960</v>
      </c>
      <c r="B41" s="3" t="s">
        <v>20</v>
      </c>
      <c r="C41">
        <v>13</v>
      </c>
      <c r="D41" t="s">
        <v>19</v>
      </c>
      <c r="E41">
        <v>288</v>
      </c>
      <c r="F41">
        <v>1</v>
      </c>
    </row>
    <row r="42" spans="1:12">
      <c r="A42" s="7">
        <v>41960</v>
      </c>
      <c r="B42" s="3" t="s">
        <v>20</v>
      </c>
      <c r="C42">
        <v>13</v>
      </c>
      <c r="D42" t="s">
        <v>19</v>
      </c>
      <c r="E42">
        <v>193</v>
      </c>
      <c r="F42">
        <v>0.91</v>
      </c>
    </row>
    <row r="43" spans="1:12">
      <c r="A43" s="7">
        <v>41960</v>
      </c>
      <c r="B43" s="3" t="s">
        <v>20</v>
      </c>
      <c r="C43">
        <v>13</v>
      </c>
      <c r="D43" t="s">
        <v>19</v>
      </c>
      <c r="E43">
        <v>184</v>
      </c>
      <c r="F43">
        <v>1.1100000000000001</v>
      </c>
      <c r="G43">
        <v>3</v>
      </c>
    </row>
    <row r="44" spans="1:12">
      <c r="A44" s="7">
        <v>41960</v>
      </c>
      <c r="B44" s="3" t="s">
        <v>20</v>
      </c>
      <c r="C44">
        <v>13</v>
      </c>
      <c r="D44" t="s">
        <v>22</v>
      </c>
      <c r="E44">
        <v>60</v>
      </c>
      <c r="F44">
        <v>1.67</v>
      </c>
      <c r="H44">
        <v>29</v>
      </c>
      <c r="I44">
        <v>2</v>
      </c>
    </row>
    <row r="45" spans="1:12">
      <c r="A45" s="7">
        <v>41960</v>
      </c>
      <c r="B45" s="3" t="s">
        <v>20</v>
      </c>
      <c r="C45">
        <v>13</v>
      </c>
      <c r="D45" t="s">
        <v>21</v>
      </c>
      <c r="F45">
        <v>0.79</v>
      </c>
      <c r="J45">
        <f>24+50+52</f>
        <v>126</v>
      </c>
      <c r="K45">
        <v>3</v>
      </c>
      <c r="L45">
        <v>52</v>
      </c>
    </row>
    <row r="46" spans="1:12">
      <c r="A46" s="7">
        <v>41960</v>
      </c>
      <c r="B46" s="3" t="s">
        <v>20</v>
      </c>
      <c r="C46">
        <v>13</v>
      </c>
      <c r="D46" t="s">
        <v>21</v>
      </c>
      <c r="F46">
        <v>0.87</v>
      </c>
      <c r="J46">
        <f>18+41+48</f>
        <v>107</v>
      </c>
      <c r="K46">
        <v>3</v>
      </c>
      <c r="L46">
        <v>48</v>
      </c>
    </row>
    <row r="47" spans="1:12">
      <c r="A47" s="7">
        <v>41960</v>
      </c>
      <c r="B47" s="3" t="s">
        <v>20</v>
      </c>
      <c r="C47">
        <v>13</v>
      </c>
      <c r="D47" t="s">
        <v>21</v>
      </c>
      <c r="F47">
        <v>1.38</v>
      </c>
      <c r="J47">
        <f>33+61+73+183</f>
        <v>350</v>
      </c>
      <c r="K47">
        <v>4</v>
      </c>
      <c r="L47">
        <v>183</v>
      </c>
    </row>
    <row r="48" spans="1:12">
      <c r="A48" s="7">
        <v>41960</v>
      </c>
      <c r="B48" s="3" t="s">
        <v>20</v>
      </c>
      <c r="C48">
        <v>13</v>
      </c>
      <c r="D48" t="s">
        <v>19</v>
      </c>
      <c r="E48">
        <v>111</v>
      </c>
      <c r="F48">
        <v>0.7</v>
      </c>
    </row>
    <row r="49" spans="1:13">
      <c r="A49" s="7">
        <v>41960</v>
      </c>
      <c r="B49" s="3" t="s">
        <v>20</v>
      </c>
      <c r="C49">
        <v>13</v>
      </c>
      <c r="D49" t="s">
        <v>19</v>
      </c>
      <c r="E49">
        <v>200</v>
      </c>
      <c r="F49">
        <v>0.81</v>
      </c>
    </row>
    <row r="50" spans="1:13">
      <c r="A50" s="7">
        <v>41960</v>
      </c>
      <c r="B50" s="3" t="s">
        <v>20</v>
      </c>
      <c r="C50">
        <v>13</v>
      </c>
      <c r="D50" t="s">
        <v>22</v>
      </c>
      <c r="E50">
        <v>256</v>
      </c>
      <c r="F50">
        <v>2.37</v>
      </c>
      <c r="H50">
        <v>24.5</v>
      </c>
      <c r="I50">
        <v>2.5</v>
      </c>
    </row>
    <row r="51" spans="1:13">
      <c r="A51" s="7">
        <v>41960</v>
      </c>
      <c r="B51" s="3" t="s">
        <v>20</v>
      </c>
      <c r="C51">
        <v>13</v>
      </c>
      <c r="D51" t="s">
        <v>22</v>
      </c>
      <c r="E51">
        <v>279</v>
      </c>
      <c r="F51">
        <v>1.9</v>
      </c>
      <c r="H51">
        <v>19</v>
      </c>
      <c r="I51">
        <v>2</v>
      </c>
    </row>
    <row r="52" spans="1:13">
      <c r="A52" s="7">
        <v>41960</v>
      </c>
      <c r="B52" s="3" t="s">
        <v>20</v>
      </c>
      <c r="C52">
        <v>13</v>
      </c>
      <c r="D52" t="s">
        <v>19</v>
      </c>
      <c r="E52">
        <v>165</v>
      </c>
      <c r="F52">
        <v>1.04</v>
      </c>
    </row>
    <row r="53" spans="1:13">
      <c r="A53" s="7">
        <v>41960</v>
      </c>
      <c r="B53" s="3" t="s">
        <v>20</v>
      </c>
      <c r="C53">
        <v>13</v>
      </c>
      <c r="D53" t="s">
        <v>21</v>
      </c>
      <c r="F53">
        <v>2.76</v>
      </c>
      <c r="J53">
        <f>193+159+209</f>
        <v>561</v>
      </c>
      <c r="K53">
        <v>3</v>
      </c>
      <c r="L53">
        <v>209</v>
      </c>
    </row>
    <row r="54" spans="1:13">
      <c r="A54" s="7">
        <v>41960</v>
      </c>
      <c r="B54" s="3" t="s">
        <v>20</v>
      </c>
      <c r="C54">
        <v>13</v>
      </c>
      <c r="D54" t="s">
        <v>22</v>
      </c>
      <c r="E54">
        <v>251</v>
      </c>
      <c r="F54">
        <v>1.4</v>
      </c>
      <c r="H54">
        <v>14.5</v>
      </c>
      <c r="I54">
        <v>2</v>
      </c>
    </row>
    <row r="55" spans="1:13">
      <c r="A55" s="7">
        <v>41960</v>
      </c>
      <c r="B55" s="3" t="s">
        <v>20</v>
      </c>
      <c r="C55">
        <v>13</v>
      </c>
      <c r="D55" t="s">
        <v>21</v>
      </c>
      <c r="F55">
        <v>1.02</v>
      </c>
      <c r="J55">
        <f>140+169</f>
        <v>309</v>
      </c>
      <c r="K55">
        <v>2</v>
      </c>
      <c r="L55">
        <v>169</v>
      </c>
    </row>
    <row r="56" spans="1:13">
      <c r="A56" s="7">
        <v>41960</v>
      </c>
      <c r="B56" s="3" t="s">
        <v>20</v>
      </c>
      <c r="C56">
        <v>13</v>
      </c>
      <c r="D56" t="s">
        <v>21</v>
      </c>
      <c r="F56">
        <v>1.03</v>
      </c>
      <c r="K56">
        <f>40+58+63</f>
        <v>161</v>
      </c>
      <c r="L56">
        <v>3</v>
      </c>
      <c r="M56">
        <v>63</v>
      </c>
    </row>
    <row r="57" spans="1:13">
      <c r="A57" s="7">
        <v>41960</v>
      </c>
      <c r="B57" s="3" t="s">
        <v>20</v>
      </c>
      <c r="C57">
        <v>13</v>
      </c>
      <c r="D57" t="s">
        <v>21</v>
      </c>
      <c r="F57">
        <v>7.18</v>
      </c>
      <c r="J57">
        <f>225+260+281+282+292+299+305+306</f>
        <v>2250</v>
      </c>
      <c r="K57">
        <v>8</v>
      </c>
      <c r="L57">
        <v>306</v>
      </c>
    </row>
    <row r="58" spans="1:13">
      <c r="A58" s="7">
        <v>41960</v>
      </c>
      <c r="B58" s="3" t="s">
        <v>20</v>
      </c>
      <c r="C58">
        <v>13</v>
      </c>
      <c r="D58" t="s">
        <v>22</v>
      </c>
      <c r="F58">
        <v>1.92</v>
      </c>
      <c r="J58">
        <f>176+206+225+279</f>
        <v>886</v>
      </c>
      <c r="K58">
        <v>4</v>
      </c>
      <c r="L58">
        <v>279</v>
      </c>
    </row>
    <row r="59" spans="1:13">
      <c r="A59" s="7">
        <v>41960</v>
      </c>
      <c r="B59" s="3" t="s">
        <v>20</v>
      </c>
      <c r="C59">
        <v>13</v>
      </c>
      <c r="D59" t="s">
        <v>22</v>
      </c>
      <c r="F59">
        <v>1.95</v>
      </c>
      <c r="J59">
        <f>163+164+256+264+264</f>
        <v>1111</v>
      </c>
      <c r="K59">
        <v>5</v>
      </c>
      <c r="L59">
        <v>264</v>
      </c>
    </row>
    <row r="60" spans="1:13">
      <c r="A60" s="7">
        <v>41960</v>
      </c>
      <c r="B60" s="3" t="s">
        <v>20</v>
      </c>
      <c r="C60">
        <v>13</v>
      </c>
      <c r="D60" t="s">
        <v>22</v>
      </c>
      <c r="F60">
        <v>1.87</v>
      </c>
      <c r="J60">
        <f>231+248+260+272</f>
        <v>1011</v>
      </c>
      <c r="K60">
        <v>4</v>
      </c>
      <c r="L60">
        <v>272</v>
      </c>
    </row>
    <row r="61" spans="1:13">
      <c r="A61" s="7">
        <v>41960</v>
      </c>
      <c r="B61" s="3" t="s">
        <v>20</v>
      </c>
      <c r="C61">
        <v>13</v>
      </c>
      <c r="D61" t="s">
        <v>22</v>
      </c>
      <c r="F61">
        <v>1.68</v>
      </c>
      <c r="J61">
        <f>154+217+235+236</f>
        <v>842</v>
      </c>
      <c r="K61">
        <v>4</v>
      </c>
      <c r="L61">
        <v>236</v>
      </c>
    </row>
    <row r="62" spans="1:13">
      <c r="A62" s="7">
        <v>41960</v>
      </c>
      <c r="B62" s="3" t="s">
        <v>20</v>
      </c>
      <c r="C62">
        <v>13</v>
      </c>
      <c r="D62" t="s">
        <v>22</v>
      </c>
      <c r="F62">
        <v>1.57</v>
      </c>
      <c r="J62">
        <f>223+253+256</f>
        <v>732</v>
      </c>
      <c r="K62">
        <v>3</v>
      </c>
      <c r="L62">
        <v>256</v>
      </c>
    </row>
    <row r="63" spans="1:13">
      <c r="A63" s="7">
        <v>41960</v>
      </c>
      <c r="B63" s="3" t="s">
        <v>20</v>
      </c>
      <c r="C63">
        <v>13</v>
      </c>
      <c r="D63" t="s">
        <v>22</v>
      </c>
      <c r="F63">
        <v>1.1599999999999999</v>
      </c>
      <c r="J63">
        <f>37+56+59+65</f>
        <v>217</v>
      </c>
      <c r="K63">
        <v>4</v>
      </c>
      <c r="L63">
        <v>65</v>
      </c>
    </row>
    <row r="64" spans="1:13">
      <c r="A64" s="7">
        <v>41960</v>
      </c>
      <c r="B64" s="3" t="s">
        <v>20</v>
      </c>
      <c r="C64">
        <v>13</v>
      </c>
      <c r="D64" t="s">
        <v>22</v>
      </c>
      <c r="F64">
        <v>2.0699999999999998</v>
      </c>
      <c r="J64">
        <f>154+227+257</f>
        <v>638</v>
      </c>
      <c r="K64">
        <v>3</v>
      </c>
      <c r="L64">
        <v>257</v>
      </c>
    </row>
    <row r="65" spans="1:12">
      <c r="A65" s="7">
        <v>41960</v>
      </c>
      <c r="B65" s="3" t="s">
        <v>20</v>
      </c>
      <c r="C65">
        <v>13</v>
      </c>
      <c r="D65" t="s">
        <v>22</v>
      </c>
      <c r="F65">
        <v>1.9</v>
      </c>
      <c r="J65">
        <f>225+243+249+269+273</f>
        <v>1259</v>
      </c>
      <c r="K65">
        <v>5</v>
      </c>
      <c r="L65">
        <v>273</v>
      </c>
    </row>
    <row r="66" spans="1:12">
      <c r="A66" s="7">
        <v>41960</v>
      </c>
      <c r="B66" s="3" t="s">
        <v>20</v>
      </c>
      <c r="C66">
        <v>13</v>
      </c>
      <c r="D66" t="s">
        <v>22</v>
      </c>
      <c r="F66">
        <v>1.88</v>
      </c>
      <c r="J66">
        <f>175+228+250+260+261+262</f>
        <v>1436</v>
      </c>
      <c r="K66">
        <v>6</v>
      </c>
      <c r="L66">
        <v>262</v>
      </c>
    </row>
    <row r="67" spans="1:12">
      <c r="A67" s="7">
        <v>41960</v>
      </c>
      <c r="B67" s="3" t="s">
        <v>20</v>
      </c>
      <c r="C67">
        <v>13</v>
      </c>
      <c r="D67" t="s">
        <v>22</v>
      </c>
      <c r="F67">
        <v>1.51</v>
      </c>
      <c r="J67">
        <f>208</f>
        <v>208</v>
      </c>
      <c r="K67">
        <v>1</v>
      </c>
      <c r="L67">
        <v>208</v>
      </c>
    </row>
    <row r="68" spans="1:12">
      <c r="A68" s="7">
        <v>41960</v>
      </c>
      <c r="B68" s="3" t="s">
        <v>20</v>
      </c>
      <c r="C68">
        <v>13</v>
      </c>
      <c r="D68" t="s">
        <v>22</v>
      </c>
      <c r="F68">
        <v>1.85</v>
      </c>
      <c r="J68">
        <f>272+273+276+279</f>
        <v>1100</v>
      </c>
      <c r="K68">
        <v>4</v>
      </c>
      <c r="L68">
        <v>279</v>
      </c>
    </row>
    <row r="69" spans="1:12">
      <c r="A69" s="7">
        <v>41960</v>
      </c>
      <c r="B69" s="3" t="s">
        <v>20</v>
      </c>
      <c r="C69">
        <v>13</v>
      </c>
      <c r="D69" t="s">
        <v>22</v>
      </c>
      <c r="F69">
        <v>1.57</v>
      </c>
      <c r="J69">
        <f>241+253</f>
        <v>494</v>
      </c>
      <c r="K69">
        <v>2</v>
      </c>
      <c r="L69">
        <v>253</v>
      </c>
    </row>
    <row r="70" spans="1:12">
      <c r="A70" s="7">
        <v>41960</v>
      </c>
      <c r="B70" s="3" t="s">
        <v>23</v>
      </c>
      <c r="C70">
        <v>46</v>
      </c>
      <c r="D70" t="s">
        <v>21</v>
      </c>
      <c r="F70">
        <v>1.1000000000000001</v>
      </c>
      <c r="J70">
        <f>35+59+60</f>
        <v>154</v>
      </c>
      <c r="K70">
        <v>3</v>
      </c>
      <c r="L70">
        <v>60</v>
      </c>
    </row>
    <row r="71" spans="1:12">
      <c r="A71" s="7">
        <v>41960</v>
      </c>
      <c r="B71" s="3" t="s">
        <v>23</v>
      </c>
      <c r="C71">
        <v>46</v>
      </c>
      <c r="D71" t="s">
        <v>21</v>
      </c>
      <c r="F71">
        <v>0.75</v>
      </c>
      <c r="J71">
        <f>40+48+53</f>
        <v>141</v>
      </c>
      <c r="K71">
        <v>3</v>
      </c>
      <c r="L71">
        <v>53</v>
      </c>
    </row>
    <row r="72" spans="1:12">
      <c r="A72" s="7">
        <v>41960</v>
      </c>
      <c r="B72" s="3" t="s">
        <v>23</v>
      </c>
      <c r="C72">
        <v>46</v>
      </c>
      <c r="D72" t="s">
        <v>21</v>
      </c>
      <c r="F72">
        <v>1.3</v>
      </c>
      <c r="J72">
        <f>43+61+64</f>
        <v>168</v>
      </c>
      <c r="K72">
        <v>3</v>
      </c>
      <c r="L72">
        <v>64</v>
      </c>
    </row>
    <row r="73" spans="1:12">
      <c r="A73" s="7">
        <v>41960</v>
      </c>
      <c r="B73" s="3" t="s">
        <v>23</v>
      </c>
      <c r="C73">
        <v>46</v>
      </c>
      <c r="D73" t="s">
        <v>21</v>
      </c>
      <c r="F73">
        <v>0.98</v>
      </c>
      <c r="J73">
        <f>48+55+69</f>
        <v>172</v>
      </c>
      <c r="K73">
        <v>3</v>
      </c>
      <c r="L73">
        <v>69</v>
      </c>
    </row>
    <row r="74" spans="1:12">
      <c r="A74" s="7">
        <v>41960</v>
      </c>
      <c r="B74" s="3" t="s">
        <v>23</v>
      </c>
      <c r="C74">
        <v>46</v>
      </c>
      <c r="D74" t="s">
        <v>21</v>
      </c>
      <c r="F74">
        <v>8.4600000000000009</v>
      </c>
      <c r="J74">
        <f>89+115+135+230+304+314+368+370</f>
        <v>1925</v>
      </c>
      <c r="K74">
        <v>8</v>
      </c>
      <c r="L74">
        <v>370</v>
      </c>
    </row>
    <row r="75" spans="1:12">
      <c r="A75" s="7">
        <v>41960</v>
      </c>
      <c r="B75" s="3" t="s">
        <v>23</v>
      </c>
      <c r="C75">
        <v>46</v>
      </c>
      <c r="D75" t="s">
        <v>21</v>
      </c>
      <c r="F75">
        <v>0.91</v>
      </c>
      <c r="J75">
        <f>42+47+57</f>
        <v>146</v>
      </c>
      <c r="K75">
        <v>3</v>
      </c>
      <c r="L75">
        <v>57</v>
      </c>
    </row>
    <row r="76" spans="1:12">
      <c r="A76" s="7">
        <v>41960</v>
      </c>
      <c r="B76" s="3" t="s">
        <v>23</v>
      </c>
      <c r="C76">
        <v>46</v>
      </c>
      <c r="D76" t="s">
        <v>21</v>
      </c>
      <c r="F76">
        <v>4.1500000000000004</v>
      </c>
      <c r="J76">
        <f>245+269</f>
        <v>514</v>
      </c>
      <c r="K76">
        <v>2</v>
      </c>
      <c r="L76">
        <v>269</v>
      </c>
    </row>
    <row r="77" spans="1:12">
      <c r="A77" s="7">
        <v>41960</v>
      </c>
      <c r="B77" s="3" t="s">
        <v>23</v>
      </c>
      <c r="C77">
        <v>46</v>
      </c>
      <c r="D77" t="s">
        <v>21</v>
      </c>
      <c r="F77">
        <v>6.1</v>
      </c>
      <c r="J77">
        <f>256+273+320+327+329</f>
        <v>1505</v>
      </c>
      <c r="K77">
        <v>5</v>
      </c>
      <c r="L77">
        <v>329</v>
      </c>
    </row>
    <row r="78" spans="1:12">
      <c r="A78" s="7">
        <v>41960</v>
      </c>
      <c r="B78" s="3" t="s">
        <v>23</v>
      </c>
      <c r="C78">
        <v>46</v>
      </c>
      <c r="D78" t="s">
        <v>21</v>
      </c>
      <c r="F78">
        <v>1.05</v>
      </c>
      <c r="J78">
        <f>25+32+33</f>
        <v>90</v>
      </c>
      <c r="K78">
        <v>3</v>
      </c>
      <c r="L78">
        <v>33</v>
      </c>
    </row>
    <row r="79" spans="1:12">
      <c r="A79" s="7">
        <v>41960</v>
      </c>
      <c r="B79" s="3" t="s">
        <v>23</v>
      </c>
      <c r="C79">
        <v>46</v>
      </c>
      <c r="D79" t="s">
        <v>21</v>
      </c>
      <c r="F79">
        <v>1.25</v>
      </c>
      <c r="J79">
        <f>33+46+50</f>
        <v>129</v>
      </c>
      <c r="K79">
        <v>3</v>
      </c>
      <c r="L79">
        <v>50</v>
      </c>
    </row>
    <row r="80" spans="1:12">
      <c r="A80" s="7">
        <v>41960</v>
      </c>
      <c r="B80" s="3" t="s">
        <v>23</v>
      </c>
      <c r="C80">
        <v>46</v>
      </c>
      <c r="D80" t="s">
        <v>21</v>
      </c>
      <c r="F80">
        <v>5.73</v>
      </c>
      <c r="J80">
        <f>137+133+220+243+269+324+308</f>
        <v>1634</v>
      </c>
      <c r="K80">
        <v>7</v>
      </c>
      <c r="L80">
        <v>324</v>
      </c>
    </row>
    <row r="81" spans="1:12">
      <c r="A81" s="7">
        <v>41960</v>
      </c>
      <c r="B81" s="3" t="s">
        <v>23</v>
      </c>
      <c r="C81">
        <v>46</v>
      </c>
      <c r="D81" t="s">
        <v>21</v>
      </c>
      <c r="F81">
        <v>1.6</v>
      </c>
      <c r="J81">
        <f>37+88+155+192</f>
        <v>472</v>
      </c>
      <c r="K81">
        <v>4</v>
      </c>
      <c r="L81">
        <v>192</v>
      </c>
    </row>
    <row r="82" spans="1:12">
      <c r="A82" s="7">
        <v>41960</v>
      </c>
      <c r="B82" s="3" t="s">
        <v>23</v>
      </c>
      <c r="C82">
        <v>46</v>
      </c>
      <c r="D82" t="s">
        <v>21</v>
      </c>
      <c r="F82">
        <v>1.4</v>
      </c>
      <c r="J82">
        <f>77+112+138+174</f>
        <v>501</v>
      </c>
      <c r="K82">
        <v>4</v>
      </c>
      <c r="L82">
        <v>174</v>
      </c>
    </row>
    <row r="83" spans="1:12">
      <c r="A83" s="7">
        <v>41960</v>
      </c>
      <c r="B83" s="3" t="s">
        <v>23</v>
      </c>
      <c r="C83">
        <v>46</v>
      </c>
      <c r="D83" t="s">
        <v>21</v>
      </c>
      <c r="F83">
        <v>6.72</v>
      </c>
      <c r="J83">
        <f>339+371+371</f>
        <v>1081</v>
      </c>
      <c r="K83">
        <v>3</v>
      </c>
      <c r="L83">
        <v>371</v>
      </c>
    </row>
    <row r="84" spans="1:12">
      <c r="A84" s="7">
        <v>41960</v>
      </c>
      <c r="B84" s="3" t="s">
        <v>23</v>
      </c>
      <c r="C84">
        <v>46</v>
      </c>
      <c r="D84" t="s">
        <v>21</v>
      </c>
      <c r="F84">
        <v>1.06</v>
      </c>
      <c r="J84">
        <f>86+70+116</f>
        <v>272</v>
      </c>
      <c r="K84">
        <v>3</v>
      </c>
      <c r="L84">
        <v>116</v>
      </c>
    </row>
    <row r="85" spans="1:12">
      <c r="A85" s="7">
        <v>41960</v>
      </c>
      <c r="B85" s="3" t="s">
        <v>23</v>
      </c>
      <c r="C85">
        <v>46</v>
      </c>
      <c r="D85" s="9" t="s">
        <v>21</v>
      </c>
      <c r="F85">
        <v>2.62</v>
      </c>
      <c r="J85">
        <f>70+124+157+190+236+270+294</f>
        <v>1341</v>
      </c>
      <c r="K85">
        <v>7</v>
      </c>
      <c r="L85">
        <v>294</v>
      </c>
    </row>
    <row r="86" spans="1:12">
      <c r="A86" s="7">
        <v>41960</v>
      </c>
      <c r="B86" s="3" t="s">
        <v>23</v>
      </c>
      <c r="C86">
        <v>46</v>
      </c>
      <c r="D86" s="9" t="s">
        <v>21</v>
      </c>
      <c r="F86">
        <v>0.75</v>
      </c>
      <c r="J86">
        <f>29+46+46</f>
        <v>121</v>
      </c>
      <c r="K86">
        <v>3</v>
      </c>
      <c r="L86">
        <v>46</v>
      </c>
    </row>
    <row r="87" spans="1:12">
      <c r="A87" s="7">
        <v>41960</v>
      </c>
      <c r="B87" s="3" t="s">
        <v>23</v>
      </c>
      <c r="C87">
        <v>46</v>
      </c>
      <c r="D87" s="9" t="s">
        <v>21</v>
      </c>
      <c r="F87">
        <v>0.9</v>
      </c>
      <c r="J87">
        <f>28+35+60+61</f>
        <v>184</v>
      </c>
      <c r="K87">
        <v>4</v>
      </c>
      <c r="L87">
        <v>61</v>
      </c>
    </row>
    <row r="88" spans="1:12">
      <c r="A88" s="7">
        <v>41960</v>
      </c>
      <c r="B88" s="3" t="s">
        <v>23</v>
      </c>
      <c r="C88">
        <v>39</v>
      </c>
      <c r="D88" s="9" t="s">
        <v>21</v>
      </c>
      <c r="F88">
        <v>8.3000000000000007</v>
      </c>
      <c r="J88">
        <f>171+120+227+267+268+290+289+124</f>
        <v>1756</v>
      </c>
      <c r="K88">
        <v>8</v>
      </c>
      <c r="L88">
        <v>290</v>
      </c>
    </row>
    <row r="89" spans="1:12">
      <c r="A89" s="7">
        <v>41960</v>
      </c>
      <c r="B89" s="3" t="s">
        <v>23</v>
      </c>
      <c r="C89">
        <v>39</v>
      </c>
      <c r="D89" s="9" t="s">
        <v>21</v>
      </c>
      <c r="F89">
        <v>4.22</v>
      </c>
      <c r="J89">
        <f>96+133+151+189+211+219+269</f>
        <v>1268</v>
      </c>
      <c r="K89">
        <v>7</v>
      </c>
      <c r="L89">
        <v>269</v>
      </c>
    </row>
    <row r="90" spans="1:12">
      <c r="A90" s="7">
        <v>41960</v>
      </c>
      <c r="B90" s="3" t="s">
        <v>23</v>
      </c>
      <c r="C90">
        <v>39</v>
      </c>
      <c r="D90" s="9" t="s">
        <v>21</v>
      </c>
      <c r="F90">
        <v>5.98</v>
      </c>
      <c r="J90">
        <f>94+94+164+210+244+280</f>
        <v>1086</v>
      </c>
      <c r="K90">
        <v>6</v>
      </c>
      <c r="L90">
        <v>280</v>
      </c>
    </row>
    <row r="91" spans="1:12">
      <c r="A91" s="7">
        <v>41960</v>
      </c>
      <c r="B91" s="3" t="s">
        <v>23</v>
      </c>
      <c r="C91">
        <v>39</v>
      </c>
      <c r="D91" s="9" t="s">
        <v>21</v>
      </c>
      <c r="F91">
        <v>2.4</v>
      </c>
      <c r="J91">
        <f>64+73+102+210+143+131</f>
        <v>723</v>
      </c>
      <c r="K91">
        <v>6</v>
      </c>
      <c r="L91">
        <v>210</v>
      </c>
    </row>
    <row r="92" spans="1:12">
      <c r="A92" s="7">
        <v>41960</v>
      </c>
      <c r="B92" s="3" t="s">
        <v>23</v>
      </c>
      <c r="C92">
        <v>39</v>
      </c>
      <c r="D92" s="9" t="s">
        <v>21</v>
      </c>
      <c r="F92">
        <v>1.35</v>
      </c>
      <c r="J92">
        <f>46+64+87+91</f>
        <v>288</v>
      </c>
      <c r="K92">
        <v>4</v>
      </c>
      <c r="L92">
        <v>91</v>
      </c>
    </row>
    <row r="93" spans="1:12">
      <c r="A93" s="7">
        <v>41960</v>
      </c>
      <c r="B93" s="3" t="s">
        <v>23</v>
      </c>
      <c r="C93">
        <v>37</v>
      </c>
      <c r="D93" s="9" t="s">
        <v>21</v>
      </c>
      <c r="F93">
        <v>5.65</v>
      </c>
      <c r="J93">
        <f>69+104+117+188+228</f>
        <v>706</v>
      </c>
      <c r="K93">
        <v>5</v>
      </c>
      <c r="L93">
        <v>228</v>
      </c>
    </row>
    <row r="94" spans="1:12">
      <c r="A94" s="7">
        <v>41960</v>
      </c>
      <c r="B94" s="3" t="s">
        <v>23</v>
      </c>
      <c r="C94">
        <v>37</v>
      </c>
      <c r="D94" s="9" t="s">
        <v>21</v>
      </c>
      <c r="F94">
        <v>12.7</v>
      </c>
      <c r="J94">
        <f>52+134+157+169+169+181+255+252+258+272+85</f>
        <v>1984</v>
      </c>
      <c r="K94">
        <v>11</v>
      </c>
      <c r="L94">
        <v>272</v>
      </c>
    </row>
    <row r="95" spans="1:12">
      <c r="A95" s="7">
        <v>41960</v>
      </c>
      <c r="B95" s="3" t="s">
        <v>23</v>
      </c>
      <c r="C95">
        <v>37</v>
      </c>
      <c r="D95" s="9" t="s">
        <v>21</v>
      </c>
      <c r="F95">
        <v>3.3</v>
      </c>
      <c r="J95">
        <f>67+131+139+145+196</f>
        <v>678</v>
      </c>
      <c r="K95">
        <v>5</v>
      </c>
      <c r="L95">
        <v>196</v>
      </c>
    </row>
    <row r="96" spans="1:12">
      <c r="A96" s="7">
        <v>41960</v>
      </c>
      <c r="B96" s="3" t="s">
        <v>23</v>
      </c>
      <c r="C96">
        <v>37</v>
      </c>
      <c r="D96" s="9" t="s">
        <v>21</v>
      </c>
      <c r="F96">
        <v>3.35</v>
      </c>
      <c r="J96">
        <f>68+61+105+114+126+190</f>
        <v>664</v>
      </c>
      <c r="K96">
        <v>6</v>
      </c>
      <c r="L96">
        <v>196</v>
      </c>
    </row>
    <row r="97" spans="1:12">
      <c r="A97" s="7">
        <v>41960</v>
      </c>
      <c r="B97" s="3" t="s">
        <v>23</v>
      </c>
      <c r="C97">
        <v>37</v>
      </c>
      <c r="D97" s="9" t="s">
        <v>21</v>
      </c>
      <c r="F97">
        <v>8.51</v>
      </c>
      <c r="J97">
        <f>91+106+153+165+195+212+219+224+273</f>
        <v>1638</v>
      </c>
      <c r="K97">
        <v>9</v>
      </c>
      <c r="L97">
        <v>273</v>
      </c>
    </row>
    <row r="98" spans="1:12">
      <c r="A98" s="7">
        <v>41960</v>
      </c>
      <c r="B98" s="3" t="s">
        <v>23</v>
      </c>
      <c r="C98">
        <v>37</v>
      </c>
      <c r="D98" s="9" t="s">
        <v>21</v>
      </c>
      <c r="F98">
        <v>3.35</v>
      </c>
      <c r="J98">
        <f>55+55+155+232+236+240</f>
        <v>973</v>
      </c>
      <c r="K98">
        <v>6</v>
      </c>
      <c r="L98">
        <v>240</v>
      </c>
    </row>
    <row r="99" spans="1:12">
      <c r="A99" s="7">
        <v>41960</v>
      </c>
      <c r="B99" s="3" t="s">
        <v>23</v>
      </c>
      <c r="C99">
        <v>37</v>
      </c>
      <c r="D99" s="9" t="s">
        <v>21</v>
      </c>
      <c r="F99">
        <v>2.5</v>
      </c>
      <c r="J99">
        <f>42+87+77+180</f>
        <v>386</v>
      </c>
      <c r="K99">
        <v>4</v>
      </c>
      <c r="L99">
        <v>180</v>
      </c>
    </row>
    <row r="100" spans="1:12">
      <c r="A100" s="7">
        <v>41960</v>
      </c>
      <c r="B100" s="3" t="s">
        <v>23</v>
      </c>
      <c r="C100">
        <v>27</v>
      </c>
      <c r="D100" s="9" t="s">
        <v>19</v>
      </c>
      <c r="E100">
        <v>99</v>
      </c>
      <c r="F100">
        <v>1</v>
      </c>
    </row>
    <row r="101" spans="1:12">
      <c r="A101" s="7">
        <v>41960</v>
      </c>
      <c r="B101" s="3" t="s">
        <v>23</v>
      </c>
      <c r="C101">
        <v>27</v>
      </c>
      <c r="D101" s="9" t="s">
        <v>19</v>
      </c>
      <c r="E101">
        <v>134</v>
      </c>
      <c r="F101">
        <v>1.1200000000000001</v>
      </c>
    </row>
    <row r="102" spans="1:12">
      <c r="A102" s="7">
        <v>41960</v>
      </c>
      <c r="B102" s="3" t="s">
        <v>23</v>
      </c>
      <c r="C102">
        <v>27</v>
      </c>
      <c r="D102" s="9" t="s">
        <v>19</v>
      </c>
      <c r="E102">
        <v>174</v>
      </c>
      <c r="F102">
        <v>0.99</v>
      </c>
    </row>
    <row r="103" spans="1:12">
      <c r="A103" s="7">
        <v>41960</v>
      </c>
      <c r="B103" s="3" t="s">
        <v>23</v>
      </c>
      <c r="C103">
        <v>27</v>
      </c>
      <c r="D103" s="9" t="s">
        <v>19</v>
      </c>
      <c r="E103">
        <v>93</v>
      </c>
      <c r="F103">
        <v>0.85</v>
      </c>
    </row>
    <row r="104" spans="1:12">
      <c r="A104" s="7">
        <v>41960</v>
      </c>
      <c r="B104" s="3" t="s">
        <v>23</v>
      </c>
      <c r="C104">
        <v>27</v>
      </c>
      <c r="D104" s="9" t="s">
        <v>19</v>
      </c>
      <c r="E104">
        <v>196</v>
      </c>
      <c r="F104">
        <v>0.7</v>
      </c>
    </row>
    <row r="105" spans="1:12">
      <c r="A105" s="7">
        <v>41960</v>
      </c>
      <c r="B105" s="3" t="s">
        <v>23</v>
      </c>
      <c r="C105">
        <v>27</v>
      </c>
      <c r="D105" s="9" t="s">
        <v>21</v>
      </c>
      <c r="F105">
        <v>2.1</v>
      </c>
      <c r="J105">
        <f>79+111+137+170</f>
        <v>497</v>
      </c>
      <c r="K105">
        <v>4</v>
      </c>
      <c r="L105">
        <v>170</v>
      </c>
    </row>
    <row r="106" spans="1:12">
      <c r="A106" s="7">
        <v>41960</v>
      </c>
      <c r="B106" s="3" t="s">
        <v>23</v>
      </c>
      <c r="C106">
        <v>27</v>
      </c>
      <c r="D106" s="9" t="s">
        <v>21</v>
      </c>
      <c r="F106">
        <v>5.45</v>
      </c>
      <c r="J106">
        <f>65+88+113+160+162+174+217+223+228+280</f>
        <v>1710</v>
      </c>
      <c r="K106">
        <v>10</v>
      </c>
      <c r="L106">
        <v>280</v>
      </c>
    </row>
    <row r="107" spans="1:12">
      <c r="A107" s="7">
        <v>41960</v>
      </c>
      <c r="B107" s="3" t="s">
        <v>23</v>
      </c>
      <c r="C107">
        <v>27</v>
      </c>
      <c r="D107" s="9" t="s">
        <v>19</v>
      </c>
      <c r="E107">
        <v>92</v>
      </c>
      <c r="F107">
        <v>1.07</v>
      </c>
    </row>
    <row r="108" spans="1:12">
      <c r="A108" s="7">
        <v>41960</v>
      </c>
      <c r="B108" s="3" t="s">
        <v>23</v>
      </c>
      <c r="C108">
        <v>27</v>
      </c>
      <c r="D108" s="9" t="s">
        <v>21</v>
      </c>
      <c r="F108">
        <v>3.2</v>
      </c>
      <c r="J108">
        <f>52+73+101+139+200+202+212</f>
        <v>979</v>
      </c>
      <c r="K108">
        <v>7</v>
      </c>
      <c r="L108">
        <v>212</v>
      </c>
    </row>
    <row r="109" spans="1:12">
      <c r="A109" s="7">
        <v>41960</v>
      </c>
      <c r="B109" s="3" t="s">
        <v>23</v>
      </c>
      <c r="C109">
        <v>27</v>
      </c>
      <c r="D109" s="9" t="s">
        <v>21</v>
      </c>
      <c r="F109">
        <v>1.72</v>
      </c>
      <c r="J109">
        <f>216+222+259+265</f>
        <v>962</v>
      </c>
      <c r="K109">
        <v>4</v>
      </c>
      <c r="L109">
        <v>265</v>
      </c>
    </row>
    <row r="110" spans="1:12">
      <c r="A110" s="7">
        <v>41960</v>
      </c>
      <c r="B110" s="3" t="s">
        <v>23</v>
      </c>
      <c r="C110">
        <v>27</v>
      </c>
      <c r="D110" s="9" t="s">
        <v>21</v>
      </c>
      <c r="F110">
        <v>0.87</v>
      </c>
      <c r="J110">
        <v>166</v>
      </c>
      <c r="K110">
        <v>1</v>
      </c>
      <c r="L110">
        <v>166</v>
      </c>
    </row>
    <row r="111" spans="1:12">
      <c r="A111" s="7">
        <v>41960</v>
      </c>
      <c r="B111" s="3" t="s">
        <v>23</v>
      </c>
      <c r="C111">
        <v>2</v>
      </c>
      <c r="D111" s="9" t="s">
        <v>21</v>
      </c>
      <c r="F111">
        <v>2.72</v>
      </c>
      <c r="J111">
        <f>130+165+166+172+185+207</f>
        <v>1025</v>
      </c>
      <c r="K111">
        <v>6</v>
      </c>
      <c r="L111">
        <v>207</v>
      </c>
    </row>
    <row r="112" spans="1:12">
      <c r="A112" s="7">
        <v>41960</v>
      </c>
      <c r="B112" s="3" t="s">
        <v>23</v>
      </c>
      <c r="C112">
        <v>2</v>
      </c>
      <c r="D112" s="9" t="s">
        <v>21</v>
      </c>
      <c r="F112">
        <v>1.45</v>
      </c>
      <c r="J112">
        <f>47+85+160+177+196</f>
        <v>665</v>
      </c>
      <c r="K112">
        <v>5</v>
      </c>
      <c r="L112">
        <v>196</v>
      </c>
    </row>
    <row r="113" spans="1:12">
      <c r="A113" s="7">
        <v>41960</v>
      </c>
      <c r="B113" s="3" t="s">
        <v>23</v>
      </c>
      <c r="C113">
        <v>2</v>
      </c>
      <c r="D113" s="9" t="s">
        <v>21</v>
      </c>
      <c r="F113">
        <v>0.85</v>
      </c>
      <c r="J113">
        <f>44+44+74+96</f>
        <v>258</v>
      </c>
      <c r="K113">
        <v>4</v>
      </c>
      <c r="L113">
        <v>96</v>
      </c>
    </row>
    <row r="114" spans="1:12">
      <c r="A114" s="7">
        <v>41960</v>
      </c>
      <c r="B114" s="3" t="s">
        <v>23</v>
      </c>
      <c r="C114">
        <v>2</v>
      </c>
      <c r="D114" s="9" t="s">
        <v>21</v>
      </c>
      <c r="F114">
        <v>1.3</v>
      </c>
      <c r="J114">
        <f>169+181+205</f>
        <v>555</v>
      </c>
      <c r="K114">
        <v>3</v>
      </c>
      <c r="L114">
        <v>205</v>
      </c>
    </row>
    <row r="115" spans="1:12">
      <c r="A115" s="7">
        <v>41960</v>
      </c>
      <c r="B115" s="3" t="s">
        <v>23</v>
      </c>
      <c r="C115">
        <v>2</v>
      </c>
      <c r="D115" s="9" t="s">
        <v>19</v>
      </c>
      <c r="E115">
        <v>105</v>
      </c>
      <c r="F115">
        <v>0.48</v>
      </c>
    </row>
    <row r="116" spans="1:12">
      <c r="A116" s="7">
        <v>41960</v>
      </c>
      <c r="B116" s="3" t="s">
        <v>24</v>
      </c>
      <c r="C116">
        <v>41</v>
      </c>
      <c r="D116" s="9" t="s">
        <v>21</v>
      </c>
      <c r="F116">
        <v>2.02</v>
      </c>
      <c r="J116">
        <f>122+140+183+192+229</f>
        <v>866</v>
      </c>
      <c r="K116">
        <v>5</v>
      </c>
      <c r="L116">
        <v>229</v>
      </c>
    </row>
    <row r="117" spans="1:12">
      <c r="A117" s="7">
        <v>41960</v>
      </c>
      <c r="B117" s="3" t="s">
        <v>24</v>
      </c>
      <c r="C117">
        <v>41</v>
      </c>
      <c r="D117" s="9" t="s">
        <v>21</v>
      </c>
      <c r="F117">
        <v>11.85</v>
      </c>
      <c r="J117">
        <f>159+220+241+268+280+331+348+355+358</f>
        <v>2560</v>
      </c>
      <c r="K117">
        <v>9</v>
      </c>
      <c r="L117">
        <v>358</v>
      </c>
    </row>
    <row r="118" spans="1:12">
      <c r="A118" s="7">
        <v>41960</v>
      </c>
      <c r="B118" s="3" t="s">
        <v>24</v>
      </c>
      <c r="C118">
        <v>41</v>
      </c>
      <c r="D118" s="9" t="s">
        <v>21</v>
      </c>
      <c r="F118">
        <v>2.52</v>
      </c>
      <c r="J118">
        <f>120+154+188+222</f>
        <v>684</v>
      </c>
      <c r="K118">
        <v>4</v>
      </c>
      <c r="L118">
        <v>222</v>
      </c>
    </row>
    <row r="119" spans="1:12">
      <c r="A119" s="7">
        <v>41960</v>
      </c>
      <c r="B119" s="3" t="s">
        <v>24</v>
      </c>
      <c r="C119">
        <v>41</v>
      </c>
      <c r="D119" s="9" t="s">
        <v>21</v>
      </c>
      <c r="F119">
        <v>2.2999999999999998</v>
      </c>
      <c r="J119">
        <f>67+125+170+187+202</f>
        <v>751</v>
      </c>
      <c r="K119">
        <v>5</v>
      </c>
      <c r="L119">
        <v>202</v>
      </c>
    </row>
    <row r="120" spans="1:12">
      <c r="A120" s="7">
        <v>41960</v>
      </c>
      <c r="B120" s="3" t="s">
        <v>24</v>
      </c>
      <c r="C120">
        <v>41</v>
      </c>
      <c r="D120" s="9" t="s">
        <v>21</v>
      </c>
      <c r="F120">
        <v>15.5</v>
      </c>
      <c r="J120">
        <f>129+217+327+321+342+358+357+357+378+380+377+372+373+142</f>
        <v>4430</v>
      </c>
      <c r="K120">
        <v>14</v>
      </c>
      <c r="L120">
        <v>380</v>
      </c>
    </row>
    <row r="121" spans="1:12">
      <c r="A121" s="7">
        <v>41960</v>
      </c>
      <c r="B121" s="3" t="s">
        <v>24</v>
      </c>
      <c r="C121">
        <v>32</v>
      </c>
      <c r="D121" s="9" t="s">
        <v>21</v>
      </c>
      <c r="F121">
        <v>10.18</v>
      </c>
      <c r="J121">
        <f>83+94+187+233+257+257+261+270+251</f>
        <v>1893</v>
      </c>
      <c r="K121">
        <v>9</v>
      </c>
      <c r="L121">
        <v>270</v>
      </c>
    </row>
    <row r="122" spans="1:12">
      <c r="A122" s="7">
        <v>41960</v>
      </c>
      <c r="B122" s="3" t="s">
        <v>24</v>
      </c>
      <c r="C122">
        <v>32</v>
      </c>
      <c r="D122" s="9" t="s">
        <v>21</v>
      </c>
      <c r="F122">
        <v>10.78</v>
      </c>
      <c r="J122">
        <f>161+192+201+205+208+220+239+245</f>
        <v>1671</v>
      </c>
      <c r="K122">
        <v>8</v>
      </c>
      <c r="L122">
        <v>245</v>
      </c>
    </row>
    <row r="123" spans="1:12">
      <c r="A123" s="7">
        <v>41960</v>
      </c>
      <c r="B123" s="3" t="s">
        <v>24</v>
      </c>
      <c r="C123">
        <v>32</v>
      </c>
      <c r="D123" s="9" t="s">
        <v>21</v>
      </c>
      <c r="F123">
        <v>1.38</v>
      </c>
      <c r="J123">
        <f>33+49+49+66</f>
        <v>197</v>
      </c>
      <c r="K123">
        <v>4</v>
      </c>
      <c r="L123">
        <v>66</v>
      </c>
    </row>
    <row r="124" spans="1:12">
      <c r="A124" s="7">
        <v>41960</v>
      </c>
      <c r="B124" s="3" t="s">
        <v>24</v>
      </c>
      <c r="C124">
        <v>32</v>
      </c>
      <c r="D124" s="9" t="s">
        <v>21</v>
      </c>
      <c r="F124">
        <v>1.4</v>
      </c>
      <c r="J124">
        <f>51+64+103</f>
        <v>218</v>
      </c>
      <c r="K124">
        <v>3</v>
      </c>
      <c r="L124">
        <v>103</v>
      </c>
    </row>
    <row r="125" spans="1:12">
      <c r="A125" s="7">
        <v>41960</v>
      </c>
      <c r="B125" s="3" t="s">
        <v>24</v>
      </c>
      <c r="C125">
        <v>31</v>
      </c>
      <c r="D125" s="9" t="s">
        <v>21</v>
      </c>
      <c r="F125">
        <v>6.89</v>
      </c>
      <c r="J125">
        <f>123+124+170+175+193+196+215+245</f>
        <v>1441</v>
      </c>
      <c r="K125">
        <v>8</v>
      </c>
      <c r="L125">
        <v>245</v>
      </c>
    </row>
    <row r="126" spans="1:12">
      <c r="A126" s="7">
        <v>41960</v>
      </c>
      <c r="B126" s="3" t="s">
        <v>24</v>
      </c>
      <c r="C126">
        <v>20</v>
      </c>
      <c r="D126" s="9" t="s">
        <v>21</v>
      </c>
      <c r="F126">
        <v>12.5</v>
      </c>
      <c r="J126">
        <f>112+139+180+185+224+228+229+235+240+243+243+250</f>
        <v>2508</v>
      </c>
      <c r="K126">
        <v>12</v>
      </c>
      <c r="L126">
        <v>250</v>
      </c>
    </row>
    <row r="127" spans="1:12">
      <c r="A127" s="7">
        <v>41960</v>
      </c>
      <c r="B127" s="3" t="s">
        <v>24</v>
      </c>
      <c r="C127">
        <v>20</v>
      </c>
      <c r="D127" s="9" t="s">
        <v>21</v>
      </c>
      <c r="F127">
        <v>4.46</v>
      </c>
      <c r="J127">
        <f>70+89+134+149+162+183+187+193</f>
        <v>1167</v>
      </c>
      <c r="K127">
        <v>8</v>
      </c>
      <c r="L127">
        <v>193</v>
      </c>
    </row>
    <row r="128" spans="1:12">
      <c r="A128" s="7">
        <v>41960</v>
      </c>
      <c r="B128" s="3" t="s">
        <v>24</v>
      </c>
      <c r="C128">
        <v>20</v>
      </c>
      <c r="D128" s="9" t="s">
        <v>21</v>
      </c>
      <c r="F128">
        <v>6.28</v>
      </c>
      <c r="J128">
        <f>126+165+179+181+192+198+202+207</f>
        <v>1450</v>
      </c>
      <c r="K128">
        <v>8</v>
      </c>
      <c r="L128">
        <v>207</v>
      </c>
    </row>
    <row r="129" spans="1:12">
      <c r="A129" s="7">
        <v>41960</v>
      </c>
      <c r="B129" s="3" t="s">
        <v>24</v>
      </c>
      <c r="C129">
        <v>20</v>
      </c>
      <c r="D129" s="9" t="s">
        <v>21</v>
      </c>
      <c r="F129">
        <v>9.1</v>
      </c>
      <c r="J129">
        <f>211+210+211+221+224+223+221+220+227+231+233+232</f>
        <v>2664</v>
      </c>
      <c r="K129">
        <v>12</v>
      </c>
      <c r="L129">
        <v>232</v>
      </c>
    </row>
    <row r="130" spans="1:12">
      <c r="A130" s="7">
        <v>41960</v>
      </c>
      <c r="B130" s="3" t="s">
        <v>24</v>
      </c>
      <c r="C130">
        <v>20</v>
      </c>
      <c r="D130" s="9" t="s">
        <v>21</v>
      </c>
      <c r="F130">
        <v>12.9</v>
      </c>
      <c r="J130">
        <f>102+87+128+153+154+158+162+175</f>
        <v>1119</v>
      </c>
      <c r="K130">
        <v>8</v>
      </c>
      <c r="L130">
        <v>175</v>
      </c>
    </row>
    <row r="131" spans="1:12">
      <c r="A131" s="7">
        <v>41960</v>
      </c>
      <c r="B131" s="3" t="s">
        <v>24</v>
      </c>
      <c r="C131">
        <v>20</v>
      </c>
      <c r="D131" s="9" t="s">
        <v>21</v>
      </c>
      <c r="F131">
        <v>1.4</v>
      </c>
      <c r="J131">
        <f>36+88+129+131</f>
        <v>384</v>
      </c>
      <c r="K131">
        <v>4</v>
      </c>
      <c r="L131">
        <v>131</v>
      </c>
    </row>
    <row r="132" spans="1:12">
      <c r="A132" s="7">
        <v>41960</v>
      </c>
      <c r="B132" s="3" t="s">
        <v>24</v>
      </c>
      <c r="C132">
        <v>20</v>
      </c>
      <c r="D132" s="9" t="s">
        <v>21</v>
      </c>
      <c r="F132">
        <v>4.7300000000000004</v>
      </c>
      <c r="J132">
        <f>84+138+173+188+207+217</f>
        <v>1007</v>
      </c>
      <c r="K132">
        <v>6</v>
      </c>
      <c r="L132">
        <v>217</v>
      </c>
    </row>
    <row r="133" spans="1:12">
      <c r="A133" s="7">
        <v>41960</v>
      </c>
      <c r="B133" s="3" t="s">
        <v>24</v>
      </c>
      <c r="C133">
        <v>20</v>
      </c>
      <c r="D133" s="9" t="s">
        <v>21</v>
      </c>
      <c r="F133">
        <v>0.73</v>
      </c>
      <c r="J133">
        <f>21+34</f>
        <v>55</v>
      </c>
      <c r="K133">
        <v>2</v>
      </c>
      <c r="L133">
        <v>34</v>
      </c>
    </row>
    <row r="134" spans="1:12">
      <c r="A134" s="7">
        <v>41960</v>
      </c>
      <c r="B134" s="3" t="s">
        <v>24</v>
      </c>
      <c r="C134">
        <v>20</v>
      </c>
      <c r="D134" s="9" t="s">
        <v>21</v>
      </c>
      <c r="F134">
        <v>1</v>
      </c>
      <c r="J134">
        <f>67+94</f>
        <v>161</v>
      </c>
      <c r="K134">
        <v>2</v>
      </c>
      <c r="L134">
        <v>94</v>
      </c>
    </row>
    <row r="135" spans="1:12">
      <c r="A135" s="7">
        <v>41960</v>
      </c>
      <c r="B135" s="3" t="s">
        <v>24</v>
      </c>
      <c r="C135">
        <v>16</v>
      </c>
      <c r="D135" s="9" t="s">
        <v>21</v>
      </c>
      <c r="F135">
        <v>1.32</v>
      </c>
      <c r="J135">
        <f>44+60+77+87+98</f>
        <v>366</v>
      </c>
      <c r="K135">
        <v>5</v>
      </c>
      <c r="L135">
        <v>98</v>
      </c>
    </row>
    <row r="136" spans="1:12">
      <c r="A136" s="7">
        <v>41960</v>
      </c>
      <c r="B136" s="3" t="s">
        <v>24</v>
      </c>
      <c r="C136">
        <v>16</v>
      </c>
      <c r="D136" s="9" t="s">
        <v>21</v>
      </c>
      <c r="F136">
        <v>1.55</v>
      </c>
      <c r="J136">
        <f>37+104+170</f>
        <v>311</v>
      </c>
      <c r="K136">
        <v>3</v>
      </c>
      <c r="L136">
        <v>170</v>
      </c>
    </row>
    <row r="137" spans="1:12">
      <c r="A137" s="7">
        <v>41960</v>
      </c>
      <c r="B137" s="3" t="s">
        <v>24</v>
      </c>
      <c r="C137">
        <v>16</v>
      </c>
      <c r="D137" s="9" t="s">
        <v>21</v>
      </c>
      <c r="F137">
        <v>5.0199999999999996</v>
      </c>
      <c r="J137">
        <f>100+173+179+210+236+242+245+248</f>
        <v>1633</v>
      </c>
      <c r="K137">
        <v>8</v>
      </c>
      <c r="L137">
        <v>248</v>
      </c>
    </row>
    <row r="138" spans="1:12">
      <c r="A138" s="7">
        <v>41960</v>
      </c>
      <c r="B138" s="3" t="s">
        <v>24</v>
      </c>
      <c r="C138">
        <v>16</v>
      </c>
      <c r="D138" s="9" t="s">
        <v>21</v>
      </c>
      <c r="F138">
        <v>0.97</v>
      </c>
      <c r="J138">
        <f>32+38+56</f>
        <v>126</v>
      </c>
      <c r="K138">
        <v>3</v>
      </c>
      <c r="L138">
        <v>56</v>
      </c>
    </row>
    <row r="139" spans="1:12">
      <c r="A139" s="7">
        <v>41960</v>
      </c>
      <c r="B139" s="3" t="s">
        <v>24</v>
      </c>
      <c r="C139">
        <v>16</v>
      </c>
      <c r="D139" s="9" t="s">
        <v>22</v>
      </c>
      <c r="E139">
        <v>217</v>
      </c>
      <c r="F139">
        <v>2.17</v>
      </c>
      <c r="H139">
        <v>23</v>
      </c>
      <c r="I139">
        <v>2</v>
      </c>
    </row>
    <row r="140" spans="1:12">
      <c r="A140" s="7">
        <v>41960</v>
      </c>
      <c r="B140" s="3" t="s">
        <v>24</v>
      </c>
      <c r="C140">
        <v>16</v>
      </c>
      <c r="D140" s="9" t="s">
        <v>21</v>
      </c>
      <c r="F140">
        <v>1.02</v>
      </c>
      <c r="J140">
        <f>63+69+97</f>
        <v>229</v>
      </c>
      <c r="K140">
        <v>3</v>
      </c>
      <c r="L140">
        <v>97</v>
      </c>
    </row>
    <row r="141" spans="1:12">
      <c r="A141" s="7">
        <v>41960</v>
      </c>
      <c r="B141" s="3" t="s">
        <v>24</v>
      </c>
      <c r="C141">
        <v>16</v>
      </c>
      <c r="D141" s="9" t="s">
        <v>21</v>
      </c>
      <c r="F141">
        <v>3.6</v>
      </c>
      <c r="J141">
        <f>193+280+288</f>
        <v>761</v>
      </c>
      <c r="K141">
        <v>3</v>
      </c>
      <c r="L141">
        <v>288</v>
      </c>
    </row>
    <row r="142" spans="1:12">
      <c r="A142" s="7">
        <v>41960</v>
      </c>
      <c r="B142" s="3" t="s">
        <v>24</v>
      </c>
      <c r="C142">
        <v>16</v>
      </c>
      <c r="D142" s="9" t="s">
        <v>21</v>
      </c>
      <c r="F142">
        <v>3.53</v>
      </c>
      <c r="J142">
        <f>107+124+143+164+171+186</f>
        <v>895</v>
      </c>
      <c r="K142">
        <v>6</v>
      </c>
      <c r="L142">
        <v>186</v>
      </c>
    </row>
    <row r="143" spans="1:12">
      <c r="A143" s="7">
        <v>41960</v>
      </c>
      <c r="B143" s="3" t="s">
        <v>24</v>
      </c>
      <c r="C143">
        <v>16</v>
      </c>
      <c r="D143" s="9" t="s">
        <v>21</v>
      </c>
      <c r="F143">
        <v>3.5</v>
      </c>
      <c r="J143">
        <f>155+168+188+207+207+214+225+229</f>
        <v>1593</v>
      </c>
      <c r="K143">
        <v>8</v>
      </c>
      <c r="L143">
        <v>229</v>
      </c>
    </row>
    <row r="144" spans="1:12">
      <c r="A144" s="7">
        <v>41960</v>
      </c>
      <c r="B144" s="3" t="s">
        <v>24</v>
      </c>
      <c r="C144">
        <v>16</v>
      </c>
      <c r="D144" s="9" t="s">
        <v>21</v>
      </c>
      <c r="F144">
        <v>2.93</v>
      </c>
      <c r="J144">
        <f>58+153+249+252+256+267</f>
        <v>1235</v>
      </c>
      <c r="K144">
        <v>6</v>
      </c>
      <c r="L144">
        <v>267</v>
      </c>
    </row>
    <row r="145" spans="1:12">
      <c r="A145" s="7">
        <v>41960</v>
      </c>
      <c r="B145" s="3" t="s">
        <v>24</v>
      </c>
      <c r="C145">
        <v>16</v>
      </c>
      <c r="D145" s="9" t="s">
        <v>21</v>
      </c>
      <c r="F145">
        <v>3.37</v>
      </c>
      <c r="J145">
        <f>177+224+274+283</f>
        <v>958</v>
      </c>
      <c r="K145">
        <v>4</v>
      </c>
      <c r="L145">
        <v>283</v>
      </c>
    </row>
    <row r="146" spans="1:12">
      <c r="A146" s="7">
        <v>41963</v>
      </c>
      <c r="B146" s="3" t="s">
        <v>25</v>
      </c>
      <c r="C146">
        <v>33</v>
      </c>
      <c r="D146" s="9" t="s">
        <v>21</v>
      </c>
      <c r="F146">
        <v>7</v>
      </c>
      <c r="J146">
        <f>54+105+100+221+226+262+281</f>
        <v>1249</v>
      </c>
      <c r="K146">
        <v>7</v>
      </c>
      <c r="L146">
        <v>281</v>
      </c>
    </row>
    <row r="147" spans="1:12">
      <c r="A147" s="8">
        <v>41963</v>
      </c>
      <c r="B147" s="3" t="s">
        <v>25</v>
      </c>
      <c r="C147">
        <v>33</v>
      </c>
      <c r="D147" s="9" t="s">
        <v>21</v>
      </c>
      <c r="F147">
        <v>5.66</v>
      </c>
      <c r="J147">
        <f>164+200+219+228+234</f>
        <v>1045</v>
      </c>
      <c r="K147">
        <v>5</v>
      </c>
      <c r="L147">
        <v>234</v>
      </c>
    </row>
    <row r="148" spans="1:12">
      <c r="A148" s="7">
        <v>41963</v>
      </c>
      <c r="B148" s="3" t="s">
        <v>25</v>
      </c>
      <c r="C148">
        <v>33</v>
      </c>
      <c r="D148" s="9" t="s">
        <v>21</v>
      </c>
      <c r="F148">
        <v>3.68</v>
      </c>
      <c r="J148">
        <f>127+199+210+227</f>
        <v>763</v>
      </c>
      <c r="K148">
        <v>4</v>
      </c>
      <c r="L148">
        <v>227</v>
      </c>
    </row>
    <row r="149" spans="1:12">
      <c r="A149" s="8">
        <v>41963</v>
      </c>
      <c r="B149" s="3" t="s">
        <v>25</v>
      </c>
      <c r="C149">
        <v>33</v>
      </c>
      <c r="D149" s="9" t="s">
        <v>21</v>
      </c>
      <c r="F149">
        <v>7.62</v>
      </c>
      <c r="J149">
        <f>158+204+236+222+231+236+254+241+242+243</f>
        <v>2267</v>
      </c>
      <c r="K149">
        <v>10</v>
      </c>
      <c r="L149">
        <v>254</v>
      </c>
    </row>
    <row r="150" spans="1:12">
      <c r="A150" s="7">
        <v>41963</v>
      </c>
      <c r="B150" s="3" t="s">
        <v>25</v>
      </c>
      <c r="C150">
        <v>33</v>
      </c>
      <c r="D150" s="9" t="s">
        <v>19</v>
      </c>
      <c r="E150">
        <v>165</v>
      </c>
      <c r="F150">
        <v>1.25</v>
      </c>
    </row>
    <row r="151" spans="1:12">
      <c r="A151" s="8">
        <v>41963</v>
      </c>
      <c r="B151" s="3" t="s">
        <v>25</v>
      </c>
      <c r="C151">
        <v>33</v>
      </c>
      <c r="D151" s="9" t="s">
        <v>21</v>
      </c>
      <c r="F151">
        <v>5.75</v>
      </c>
      <c r="J151">
        <f>178+211+237+250+252+254</f>
        <v>1382</v>
      </c>
      <c r="K151">
        <v>6</v>
      </c>
      <c r="L151">
        <v>254</v>
      </c>
    </row>
    <row r="152" spans="1:12">
      <c r="A152" s="7">
        <v>41963</v>
      </c>
      <c r="B152" s="3" t="s">
        <v>25</v>
      </c>
      <c r="C152">
        <v>33</v>
      </c>
      <c r="D152" s="9" t="s">
        <v>21</v>
      </c>
      <c r="F152">
        <v>3.74</v>
      </c>
      <c r="J152">
        <f>139+201+213+222</f>
        <v>775</v>
      </c>
      <c r="K152">
        <v>4</v>
      </c>
      <c r="L152">
        <v>222</v>
      </c>
    </row>
    <row r="153" spans="1:12">
      <c r="A153" s="8">
        <v>41963</v>
      </c>
      <c r="B153" s="3" t="s">
        <v>25</v>
      </c>
      <c r="C153">
        <v>33</v>
      </c>
      <c r="D153" s="9" t="s">
        <v>21</v>
      </c>
      <c r="F153">
        <v>2.2999999999999998</v>
      </c>
      <c r="J153">
        <f>30+135+146+146</f>
        <v>457</v>
      </c>
      <c r="K153">
        <v>4</v>
      </c>
      <c r="L153">
        <v>146</v>
      </c>
    </row>
    <row r="154" spans="1:12">
      <c r="A154" s="7">
        <v>41963</v>
      </c>
      <c r="B154" s="3" t="s">
        <v>25</v>
      </c>
      <c r="C154">
        <v>33</v>
      </c>
      <c r="D154" s="9" t="s">
        <v>21</v>
      </c>
      <c r="F154">
        <v>7.35</v>
      </c>
      <c r="J154">
        <f>140+156+236+269+272+272+260</f>
        <v>1605</v>
      </c>
      <c r="K154">
        <v>7</v>
      </c>
      <c r="L154">
        <v>272</v>
      </c>
    </row>
    <row r="155" spans="1:12">
      <c r="A155" s="8">
        <v>41963</v>
      </c>
      <c r="B155" s="3" t="s">
        <v>25</v>
      </c>
      <c r="C155">
        <v>33</v>
      </c>
      <c r="D155" s="9" t="s">
        <v>21</v>
      </c>
      <c r="F155">
        <v>5.08</v>
      </c>
      <c r="J155">
        <f>140+191+123+136+145+150</f>
        <v>885</v>
      </c>
      <c r="K155">
        <v>6</v>
      </c>
      <c r="L155">
        <v>150</v>
      </c>
    </row>
    <row r="156" spans="1:12">
      <c r="A156" s="7">
        <v>41963</v>
      </c>
      <c r="B156" s="3" t="s">
        <v>25</v>
      </c>
      <c r="C156">
        <v>29</v>
      </c>
      <c r="D156" s="9" t="s">
        <v>19</v>
      </c>
      <c r="E156">
        <v>290</v>
      </c>
      <c r="F156">
        <v>1.45</v>
      </c>
    </row>
    <row r="157" spans="1:12">
      <c r="A157" s="8">
        <v>41963</v>
      </c>
      <c r="B157" s="3" t="s">
        <v>25</v>
      </c>
      <c r="C157">
        <v>29</v>
      </c>
      <c r="D157" s="9" t="s">
        <v>19</v>
      </c>
      <c r="E157">
        <v>284</v>
      </c>
      <c r="F157">
        <v>1.55</v>
      </c>
    </row>
    <row r="158" spans="1:12">
      <c r="A158" s="7">
        <v>41963</v>
      </c>
      <c r="B158" s="3" t="s">
        <v>25</v>
      </c>
      <c r="C158">
        <v>29</v>
      </c>
      <c r="D158" s="9" t="s">
        <v>19</v>
      </c>
      <c r="E158">
        <v>165</v>
      </c>
      <c r="F158">
        <v>1.72</v>
      </c>
    </row>
    <row r="159" spans="1:12">
      <c r="A159" s="8">
        <v>41963</v>
      </c>
      <c r="B159" s="3" t="s">
        <v>25</v>
      </c>
      <c r="C159">
        <v>29</v>
      </c>
      <c r="D159" s="9" t="s">
        <v>21</v>
      </c>
      <c r="F159">
        <v>0.52</v>
      </c>
      <c r="J159">
        <f>35+56</f>
        <v>91</v>
      </c>
      <c r="K159">
        <v>2</v>
      </c>
      <c r="L159">
        <v>56</v>
      </c>
    </row>
    <row r="160" spans="1:12">
      <c r="A160" s="7">
        <v>41963</v>
      </c>
      <c r="B160" s="3" t="s">
        <v>25</v>
      </c>
      <c r="C160">
        <v>29</v>
      </c>
      <c r="D160" s="9" t="s">
        <v>19</v>
      </c>
      <c r="E160">
        <v>273</v>
      </c>
      <c r="F160">
        <v>2.75</v>
      </c>
    </row>
    <row r="161" spans="1:12">
      <c r="A161" s="8">
        <v>41963</v>
      </c>
      <c r="B161" s="3" t="s">
        <v>25</v>
      </c>
      <c r="C161">
        <v>29</v>
      </c>
      <c r="D161" s="9" t="s">
        <v>19</v>
      </c>
      <c r="E161">
        <v>253</v>
      </c>
      <c r="F161">
        <v>1.47</v>
      </c>
    </row>
    <row r="162" spans="1:12">
      <c r="A162" s="7">
        <v>41963</v>
      </c>
      <c r="B162" s="3" t="s">
        <v>25</v>
      </c>
      <c r="C162">
        <v>27</v>
      </c>
      <c r="D162" s="9" t="s">
        <v>19</v>
      </c>
      <c r="F162">
        <v>1.7</v>
      </c>
      <c r="J162">
        <v>228</v>
      </c>
    </row>
    <row r="163" spans="1:12">
      <c r="A163" s="8">
        <v>41963</v>
      </c>
      <c r="B163" s="3" t="s">
        <v>25</v>
      </c>
      <c r="C163">
        <v>27</v>
      </c>
      <c r="D163" s="9" t="s">
        <v>19</v>
      </c>
      <c r="F163">
        <v>1.17</v>
      </c>
      <c r="J163">
        <v>190</v>
      </c>
    </row>
    <row r="164" spans="1:12">
      <c r="A164" s="7">
        <v>41963</v>
      </c>
      <c r="B164" s="3" t="s">
        <v>25</v>
      </c>
      <c r="C164">
        <v>27</v>
      </c>
      <c r="D164" s="9" t="s">
        <v>19</v>
      </c>
      <c r="F164">
        <v>0.78</v>
      </c>
      <c r="J164">
        <v>43</v>
      </c>
    </row>
    <row r="165" spans="1:12">
      <c r="A165" s="8">
        <v>41963</v>
      </c>
      <c r="B165" s="3" t="s">
        <v>25</v>
      </c>
      <c r="C165">
        <v>27</v>
      </c>
      <c r="D165" s="9" t="s">
        <v>22</v>
      </c>
      <c r="F165">
        <v>0.89</v>
      </c>
      <c r="J165">
        <v>74</v>
      </c>
      <c r="K165">
        <v>2</v>
      </c>
      <c r="L165">
        <v>44</v>
      </c>
    </row>
    <row r="166" spans="1:12">
      <c r="A166" s="7">
        <v>41963</v>
      </c>
      <c r="B166" s="3" t="s">
        <v>25</v>
      </c>
      <c r="C166">
        <v>27</v>
      </c>
      <c r="D166" s="9" t="s">
        <v>22</v>
      </c>
      <c r="E166">
        <v>231</v>
      </c>
      <c r="F166">
        <v>2.95</v>
      </c>
      <c r="H166">
        <v>34.5</v>
      </c>
      <c r="I166">
        <v>2.4</v>
      </c>
    </row>
    <row r="167" spans="1:12">
      <c r="A167" s="8">
        <v>41963</v>
      </c>
      <c r="B167" s="3" t="s">
        <v>25</v>
      </c>
      <c r="C167">
        <v>27</v>
      </c>
      <c r="D167" s="9" t="s">
        <v>22</v>
      </c>
      <c r="E167">
        <v>223</v>
      </c>
      <c r="F167">
        <v>3.6</v>
      </c>
      <c r="H167">
        <v>23</v>
      </c>
      <c r="I167">
        <v>2.4</v>
      </c>
    </row>
    <row r="168" spans="1:12">
      <c r="A168" s="7">
        <v>41963</v>
      </c>
      <c r="B168" s="3" t="s">
        <v>25</v>
      </c>
      <c r="C168">
        <v>27</v>
      </c>
      <c r="D168" s="9" t="s">
        <v>19</v>
      </c>
      <c r="F168">
        <v>1.5</v>
      </c>
      <c r="J168">
        <v>241</v>
      </c>
    </row>
    <row r="169" spans="1:12">
      <c r="A169" s="8">
        <v>41963</v>
      </c>
      <c r="B169" s="3" t="s">
        <v>25</v>
      </c>
      <c r="C169">
        <v>27</v>
      </c>
      <c r="D169" s="9" t="s">
        <v>22</v>
      </c>
      <c r="E169">
        <v>233</v>
      </c>
      <c r="F169">
        <v>3.47</v>
      </c>
      <c r="H169">
        <v>29</v>
      </c>
      <c r="I169">
        <v>2.5</v>
      </c>
    </row>
    <row r="170" spans="1:12">
      <c r="A170" s="7">
        <v>41963</v>
      </c>
      <c r="B170" s="3" t="s">
        <v>25</v>
      </c>
      <c r="C170">
        <v>27</v>
      </c>
      <c r="D170" s="9" t="s">
        <v>22</v>
      </c>
      <c r="F170">
        <v>2.8</v>
      </c>
      <c r="J170">
        <f>SUM(130,135,170,232,231,261,262,270)</f>
        <v>1691</v>
      </c>
      <c r="K170">
        <v>8</v>
      </c>
      <c r="L170">
        <v>270</v>
      </c>
    </row>
    <row r="171" spans="1:12">
      <c r="A171" s="8">
        <v>41963</v>
      </c>
      <c r="B171" s="3" t="s">
        <v>25</v>
      </c>
      <c r="C171">
        <v>27</v>
      </c>
      <c r="D171" s="9" t="s">
        <v>22</v>
      </c>
      <c r="E171">
        <v>249</v>
      </c>
      <c r="F171">
        <v>2.8</v>
      </c>
      <c r="H171">
        <v>27</v>
      </c>
      <c r="I171">
        <v>2.5</v>
      </c>
    </row>
    <row r="172" spans="1:12">
      <c r="A172" s="8">
        <v>41963</v>
      </c>
      <c r="B172" s="3" t="s">
        <v>25</v>
      </c>
      <c r="C172">
        <v>27</v>
      </c>
      <c r="D172" s="9" t="s">
        <v>22</v>
      </c>
      <c r="E172">
        <v>224</v>
      </c>
      <c r="F172">
        <v>3.72</v>
      </c>
      <c r="H172">
        <v>26</v>
      </c>
      <c r="I172">
        <v>2.6</v>
      </c>
    </row>
    <row r="173" spans="1:12">
      <c r="A173" s="8">
        <v>41963</v>
      </c>
      <c r="B173" s="3" t="s">
        <v>25</v>
      </c>
      <c r="C173">
        <v>27</v>
      </c>
      <c r="D173" s="9" t="s">
        <v>21</v>
      </c>
      <c r="F173">
        <v>6.82</v>
      </c>
      <c r="J173">
        <f>SUM(115,226,230,252,260,268,277)</f>
        <v>1628</v>
      </c>
      <c r="K173">
        <v>7</v>
      </c>
      <c r="L173">
        <v>277</v>
      </c>
    </row>
    <row r="174" spans="1:12">
      <c r="A174" s="8">
        <v>41963</v>
      </c>
      <c r="B174" s="3" t="s">
        <v>25</v>
      </c>
      <c r="C174">
        <v>25</v>
      </c>
      <c r="D174" s="9" t="s">
        <v>21</v>
      </c>
      <c r="F174">
        <v>2.74</v>
      </c>
      <c r="J174">
        <f>SUM(183,209,267,272,319)</f>
        <v>1250</v>
      </c>
      <c r="K174">
        <v>5</v>
      </c>
      <c r="L174">
        <v>319</v>
      </c>
    </row>
    <row r="175" spans="1:12">
      <c r="A175" s="8">
        <v>41963</v>
      </c>
      <c r="B175" s="3" t="s">
        <v>25</v>
      </c>
      <c r="C175">
        <v>25</v>
      </c>
      <c r="D175" s="9" t="s">
        <v>19</v>
      </c>
      <c r="E175">
        <v>290</v>
      </c>
      <c r="F175">
        <v>1.82</v>
      </c>
    </row>
    <row r="176" spans="1:12">
      <c r="A176" s="8">
        <v>41963</v>
      </c>
      <c r="B176" s="3" t="s">
        <v>25</v>
      </c>
      <c r="C176">
        <v>25</v>
      </c>
      <c r="D176" s="9" t="s">
        <v>19</v>
      </c>
      <c r="E176">
        <v>290</v>
      </c>
      <c r="F176">
        <v>1.57</v>
      </c>
    </row>
    <row r="177" spans="1:13">
      <c r="A177" s="8">
        <v>41963</v>
      </c>
      <c r="B177" s="3" t="s">
        <v>25</v>
      </c>
      <c r="C177">
        <v>25</v>
      </c>
      <c r="D177" s="9" t="s">
        <v>19</v>
      </c>
      <c r="E177">
        <v>270</v>
      </c>
      <c r="F177">
        <v>1.95</v>
      </c>
    </row>
    <row r="178" spans="1:13">
      <c r="A178" s="8">
        <v>41963</v>
      </c>
      <c r="B178" s="3" t="s">
        <v>25</v>
      </c>
      <c r="C178">
        <v>25</v>
      </c>
      <c r="D178" s="9" t="s">
        <v>21</v>
      </c>
      <c r="F178">
        <v>7.91</v>
      </c>
      <c r="J178">
        <v>1919</v>
      </c>
      <c r="K178">
        <v>6</v>
      </c>
      <c r="L178">
        <v>399</v>
      </c>
    </row>
    <row r="179" spans="1:13">
      <c r="A179" s="8">
        <v>41963</v>
      </c>
      <c r="B179" s="3" t="s">
        <v>25</v>
      </c>
      <c r="C179">
        <v>25</v>
      </c>
      <c r="D179" s="9" t="s">
        <v>19</v>
      </c>
      <c r="E179">
        <v>378</v>
      </c>
      <c r="F179">
        <v>1.93</v>
      </c>
    </row>
    <row r="180" spans="1:13">
      <c r="A180" s="8">
        <v>41963</v>
      </c>
      <c r="B180" s="3" t="s">
        <v>25</v>
      </c>
      <c r="C180">
        <v>25</v>
      </c>
      <c r="D180" s="9" t="s">
        <v>21</v>
      </c>
      <c r="F180">
        <v>1</v>
      </c>
      <c r="J180">
        <f>SUM(28,40,40,43)</f>
        <v>151</v>
      </c>
      <c r="K180">
        <v>4</v>
      </c>
      <c r="L180">
        <v>43</v>
      </c>
    </row>
    <row r="181" spans="1:13">
      <c r="A181" s="8">
        <v>41963</v>
      </c>
      <c r="B181" s="3" t="s">
        <v>25</v>
      </c>
      <c r="C181">
        <v>25</v>
      </c>
      <c r="D181" s="9" t="s">
        <v>21</v>
      </c>
      <c r="F181">
        <v>0.42</v>
      </c>
      <c r="J181">
        <v>27</v>
      </c>
      <c r="K181">
        <v>2</v>
      </c>
      <c r="L181">
        <v>14</v>
      </c>
    </row>
    <row r="182" spans="1:13">
      <c r="A182" s="8">
        <v>41963</v>
      </c>
      <c r="B182" s="3" t="s">
        <v>25</v>
      </c>
      <c r="C182">
        <v>25</v>
      </c>
      <c r="D182" s="9" t="s">
        <v>21</v>
      </c>
      <c r="F182">
        <v>0.67</v>
      </c>
      <c r="J182">
        <f>SUM(28,32,35)</f>
        <v>95</v>
      </c>
      <c r="K182">
        <v>3</v>
      </c>
      <c r="L182">
        <v>35</v>
      </c>
    </row>
    <row r="183" spans="1:13">
      <c r="A183" s="8">
        <v>41963</v>
      </c>
      <c r="B183" s="3" t="s">
        <v>25</v>
      </c>
      <c r="C183">
        <v>25</v>
      </c>
      <c r="D183" s="9" t="s">
        <v>21</v>
      </c>
      <c r="F183">
        <v>0.78</v>
      </c>
      <c r="J183">
        <v>43</v>
      </c>
      <c r="K183">
        <v>1</v>
      </c>
      <c r="L183">
        <v>43</v>
      </c>
    </row>
    <row r="184" spans="1:13">
      <c r="A184" s="8">
        <v>41963</v>
      </c>
      <c r="B184" s="3" t="s">
        <v>25</v>
      </c>
      <c r="C184">
        <v>18</v>
      </c>
      <c r="D184" s="9" t="s">
        <v>22</v>
      </c>
      <c r="F184" t="s">
        <v>26</v>
      </c>
      <c r="M184" t="s">
        <v>27</v>
      </c>
    </row>
    <row r="185" spans="1:13">
      <c r="A185" s="8">
        <v>41963</v>
      </c>
      <c r="B185" s="3" t="s">
        <v>25</v>
      </c>
      <c r="C185">
        <v>2</v>
      </c>
      <c r="D185" s="9" t="s">
        <v>22</v>
      </c>
      <c r="M185" t="s">
        <v>28</v>
      </c>
    </row>
    <row r="186" spans="1:13">
      <c r="A186" s="8">
        <v>41963</v>
      </c>
      <c r="B186" s="3" t="s">
        <v>25</v>
      </c>
      <c r="C186">
        <v>3</v>
      </c>
      <c r="D186" s="9" t="s">
        <v>22</v>
      </c>
      <c r="M186" t="s">
        <v>28</v>
      </c>
    </row>
    <row r="187" spans="1:13">
      <c r="A187" s="8">
        <v>41963</v>
      </c>
      <c r="B187" s="3" t="s">
        <v>29</v>
      </c>
      <c r="C187">
        <v>39</v>
      </c>
      <c r="D187" s="9" t="s">
        <v>21</v>
      </c>
      <c r="F187">
        <v>1.42</v>
      </c>
      <c r="J187">
        <f>SUM(40,59,108,125)</f>
        <v>332</v>
      </c>
      <c r="K187">
        <v>4</v>
      </c>
      <c r="L187">
        <v>125</v>
      </c>
    </row>
    <row r="188" spans="1:13">
      <c r="A188" s="8">
        <v>41963</v>
      </c>
      <c r="B188" s="3" t="s">
        <v>29</v>
      </c>
      <c r="C188">
        <v>39</v>
      </c>
      <c r="D188" s="9" t="s">
        <v>21</v>
      </c>
      <c r="F188">
        <v>1.73</v>
      </c>
      <c r="J188">
        <f>SUM(73,100,120,142)</f>
        <v>435</v>
      </c>
      <c r="K188">
        <v>4</v>
      </c>
      <c r="L188">
        <v>142</v>
      </c>
    </row>
    <row r="189" spans="1:13">
      <c r="A189" s="8">
        <v>41963</v>
      </c>
      <c r="B189" s="3" t="s">
        <v>29</v>
      </c>
      <c r="C189">
        <v>39</v>
      </c>
      <c r="D189" s="9" t="s">
        <v>21</v>
      </c>
      <c r="F189">
        <v>5.63</v>
      </c>
      <c r="J189">
        <f>SUM(117,238,250,252,271,277,288,291)</f>
        <v>1984</v>
      </c>
      <c r="K189">
        <v>8</v>
      </c>
      <c r="L189">
        <v>291</v>
      </c>
    </row>
    <row r="190" spans="1:13">
      <c r="A190" s="8">
        <v>41963</v>
      </c>
      <c r="B190" s="3" t="s">
        <v>29</v>
      </c>
      <c r="C190">
        <v>39</v>
      </c>
      <c r="D190" s="9" t="s">
        <v>21</v>
      </c>
      <c r="F190">
        <v>3.97</v>
      </c>
      <c r="J190">
        <f>SUM(133,196,197,207,256,310)</f>
        <v>1299</v>
      </c>
      <c r="K190">
        <v>6</v>
      </c>
      <c r="L190">
        <v>310</v>
      </c>
    </row>
    <row r="191" spans="1:13">
      <c r="A191" s="8">
        <v>41963</v>
      </c>
      <c r="B191" s="3" t="s">
        <v>29</v>
      </c>
      <c r="C191">
        <v>39</v>
      </c>
      <c r="D191" s="9" t="s">
        <v>19</v>
      </c>
      <c r="E191">
        <v>348</v>
      </c>
      <c r="F191">
        <v>1.57</v>
      </c>
    </row>
    <row r="192" spans="1:13">
      <c r="A192" s="8">
        <v>41963</v>
      </c>
      <c r="B192" s="3" t="s">
        <v>29</v>
      </c>
      <c r="C192">
        <v>39</v>
      </c>
      <c r="D192" s="9" t="s">
        <v>19</v>
      </c>
      <c r="E192">
        <v>343</v>
      </c>
      <c r="F192">
        <v>1.53</v>
      </c>
    </row>
    <row r="193" spans="1:12">
      <c r="A193" s="8">
        <v>41963</v>
      </c>
      <c r="B193" s="3" t="s">
        <v>29</v>
      </c>
      <c r="C193">
        <v>39</v>
      </c>
      <c r="D193" s="9" t="s">
        <v>19</v>
      </c>
      <c r="E193">
        <v>400</v>
      </c>
      <c r="F193">
        <v>1.71</v>
      </c>
    </row>
    <row r="194" spans="1:12">
      <c r="A194" s="8">
        <v>41963</v>
      </c>
      <c r="B194" s="3" t="s">
        <v>29</v>
      </c>
      <c r="C194">
        <v>39</v>
      </c>
      <c r="D194" s="9" t="s">
        <v>19</v>
      </c>
      <c r="E194">
        <v>362</v>
      </c>
      <c r="F194">
        <v>1.5</v>
      </c>
    </row>
    <row r="195" spans="1:12">
      <c r="A195" s="8">
        <v>41963</v>
      </c>
      <c r="B195" s="3" t="s">
        <v>29</v>
      </c>
      <c r="C195">
        <v>39</v>
      </c>
      <c r="D195" s="9" t="s">
        <v>19</v>
      </c>
      <c r="E195">
        <v>200</v>
      </c>
      <c r="F195">
        <v>1.52</v>
      </c>
    </row>
    <row r="196" spans="1:12">
      <c r="A196" s="8">
        <v>41963</v>
      </c>
      <c r="B196" s="3" t="s">
        <v>29</v>
      </c>
      <c r="C196">
        <v>39</v>
      </c>
      <c r="D196" s="9" t="s">
        <v>19</v>
      </c>
      <c r="E196">
        <v>276</v>
      </c>
      <c r="F196">
        <v>1.0900000000000001</v>
      </c>
    </row>
    <row r="197" spans="1:12">
      <c r="A197" s="8">
        <v>41963</v>
      </c>
      <c r="B197" s="3" t="s">
        <v>29</v>
      </c>
      <c r="C197">
        <v>39</v>
      </c>
      <c r="D197" s="9" t="s">
        <v>21</v>
      </c>
      <c r="F197">
        <v>6.67</v>
      </c>
      <c r="J197">
        <f>SUM(301,320,333,330,334)</f>
        <v>1618</v>
      </c>
      <c r="K197">
        <v>5</v>
      </c>
      <c r="L197">
        <v>334</v>
      </c>
    </row>
    <row r="198" spans="1:12">
      <c r="A198" s="8">
        <v>41963</v>
      </c>
      <c r="B198" s="3" t="s">
        <v>29</v>
      </c>
      <c r="C198">
        <v>39</v>
      </c>
      <c r="D198" s="9" t="s">
        <v>21</v>
      </c>
      <c r="F198">
        <v>4.32</v>
      </c>
      <c r="J198">
        <f>SUM(330,379,227,92)</f>
        <v>1028</v>
      </c>
      <c r="K198">
        <v>4</v>
      </c>
      <c r="L198">
        <v>330</v>
      </c>
    </row>
    <row r="199" spans="1:12">
      <c r="A199" s="8">
        <v>41963</v>
      </c>
      <c r="B199" s="3" t="s">
        <v>29</v>
      </c>
      <c r="C199">
        <v>39</v>
      </c>
      <c r="D199" s="9" t="s">
        <v>21</v>
      </c>
      <c r="F199">
        <v>5.65</v>
      </c>
      <c r="J199">
        <f>SUM(258,301,341,342)</f>
        <v>1242</v>
      </c>
      <c r="K199">
        <v>4</v>
      </c>
      <c r="L199">
        <v>342</v>
      </c>
    </row>
    <row r="200" spans="1:12">
      <c r="A200" s="8">
        <v>41963</v>
      </c>
      <c r="B200" s="3" t="s">
        <v>29</v>
      </c>
      <c r="C200">
        <v>39</v>
      </c>
      <c r="D200" s="9" t="s">
        <v>21</v>
      </c>
      <c r="F200">
        <v>0.31</v>
      </c>
      <c r="J200">
        <v>23</v>
      </c>
      <c r="K200">
        <v>1</v>
      </c>
      <c r="L200">
        <v>23</v>
      </c>
    </row>
    <row r="201" spans="1:12">
      <c r="A201" s="8">
        <v>41963</v>
      </c>
      <c r="B201" s="3" t="s">
        <v>29</v>
      </c>
      <c r="C201">
        <v>39</v>
      </c>
      <c r="D201" s="9" t="s">
        <v>21</v>
      </c>
      <c r="F201">
        <v>0.62</v>
      </c>
      <c r="J201">
        <f>SUM(33,54,64)</f>
        <v>151</v>
      </c>
      <c r="K201">
        <v>3</v>
      </c>
      <c r="L201">
        <v>64</v>
      </c>
    </row>
    <row r="202" spans="1:12">
      <c r="A202" s="8">
        <v>41963</v>
      </c>
      <c r="B202" s="3" t="s">
        <v>29</v>
      </c>
      <c r="C202">
        <v>39</v>
      </c>
      <c r="D202" s="9" t="s">
        <v>21</v>
      </c>
      <c r="F202">
        <v>0.48</v>
      </c>
      <c r="J202">
        <f>SUM(29,33)</f>
        <v>62</v>
      </c>
      <c r="K202">
        <v>2</v>
      </c>
      <c r="L202">
        <v>33</v>
      </c>
    </row>
    <row r="203" spans="1:12">
      <c r="A203" s="8">
        <v>41963</v>
      </c>
      <c r="B203" s="3" t="s">
        <v>29</v>
      </c>
      <c r="C203">
        <v>39</v>
      </c>
      <c r="D203" s="9" t="s">
        <v>21</v>
      </c>
      <c r="F203">
        <v>4.82</v>
      </c>
      <c r="J203">
        <f>SUM(190,174,221,235,232)</f>
        <v>1052</v>
      </c>
      <c r="K203">
        <v>5</v>
      </c>
      <c r="L203">
        <v>235</v>
      </c>
    </row>
    <row r="204" spans="1:12">
      <c r="A204" s="8">
        <v>41963</v>
      </c>
      <c r="B204" s="3" t="s">
        <v>29</v>
      </c>
      <c r="C204">
        <v>39</v>
      </c>
      <c r="D204" s="9" t="s">
        <v>21</v>
      </c>
      <c r="F204">
        <v>5.2</v>
      </c>
      <c r="J204">
        <f>SUM(117,237,253,268,298,297,313)</f>
        <v>1783</v>
      </c>
      <c r="K204">
        <v>7</v>
      </c>
      <c r="L204">
        <v>313</v>
      </c>
    </row>
    <row r="205" spans="1:12">
      <c r="A205" s="8">
        <v>41964</v>
      </c>
      <c r="B205" s="3" t="s">
        <v>30</v>
      </c>
      <c r="C205">
        <v>50</v>
      </c>
      <c r="D205" s="9" t="s">
        <v>21</v>
      </c>
      <c r="F205">
        <v>11.53</v>
      </c>
      <c r="J205">
        <f>SUM(220,249,315,316,316,329,346,352,347)</f>
        <v>2790</v>
      </c>
      <c r="K205">
        <v>9</v>
      </c>
      <c r="L205">
        <v>352</v>
      </c>
    </row>
    <row r="206" spans="1:12">
      <c r="A206" s="8">
        <v>41964</v>
      </c>
      <c r="B206" s="3" t="s">
        <v>30</v>
      </c>
      <c r="C206">
        <v>50</v>
      </c>
      <c r="D206" s="9" t="s">
        <v>21</v>
      </c>
      <c r="F206">
        <v>4.12</v>
      </c>
      <c r="J206">
        <f>SUM(181,241,292,305,313,319)</f>
        <v>1651</v>
      </c>
      <c r="K206">
        <v>6</v>
      </c>
      <c r="L206">
        <v>319</v>
      </c>
    </row>
    <row r="207" spans="1:12">
      <c r="A207" s="8">
        <v>41964</v>
      </c>
      <c r="B207" s="3" t="s">
        <v>30</v>
      </c>
      <c r="C207">
        <v>46</v>
      </c>
      <c r="D207" s="9" t="s">
        <v>21</v>
      </c>
      <c r="F207">
        <v>9.31</v>
      </c>
      <c r="J207">
        <f>SUM(327,350,369,380,377,371)</f>
        <v>2174</v>
      </c>
      <c r="K207">
        <v>6</v>
      </c>
      <c r="L207">
        <v>380</v>
      </c>
    </row>
    <row r="208" spans="1:12">
      <c r="A208" s="8">
        <v>41964</v>
      </c>
      <c r="B208" s="3" t="s">
        <v>30</v>
      </c>
      <c r="C208">
        <v>46</v>
      </c>
      <c r="D208" s="9" t="s">
        <v>21</v>
      </c>
      <c r="F208">
        <v>0.59</v>
      </c>
      <c r="J208">
        <f>SUM(47,62,63)</f>
        <v>172</v>
      </c>
      <c r="K208">
        <v>3</v>
      </c>
      <c r="L208">
        <v>63</v>
      </c>
    </row>
    <row r="209" spans="1:12">
      <c r="A209" s="8">
        <v>41964</v>
      </c>
      <c r="B209" s="3" t="s">
        <v>30</v>
      </c>
      <c r="C209">
        <v>46</v>
      </c>
      <c r="D209" s="9" t="s">
        <v>21</v>
      </c>
      <c r="F209">
        <v>1.34</v>
      </c>
      <c r="J209">
        <f>SUM(26,30,32)</f>
        <v>88</v>
      </c>
      <c r="K209">
        <v>3</v>
      </c>
      <c r="L209">
        <v>32</v>
      </c>
    </row>
    <row r="210" spans="1:12">
      <c r="A210" s="8">
        <v>41964</v>
      </c>
      <c r="B210" s="3" t="s">
        <v>30</v>
      </c>
      <c r="C210">
        <v>46</v>
      </c>
      <c r="D210" s="9" t="s">
        <v>21</v>
      </c>
      <c r="F210">
        <v>5.71</v>
      </c>
      <c r="J210">
        <f>SUM(140,151,203,213,218)</f>
        <v>925</v>
      </c>
      <c r="K210">
        <v>5</v>
      </c>
      <c r="L210">
        <v>218</v>
      </c>
    </row>
    <row r="211" spans="1:12">
      <c r="A211" s="8">
        <v>41964</v>
      </c>
      <c r="B211" s="3" t="s">
        <v>30</v>
      </c>
      <c r="C211">
        <v>46</v>
      </c>
      <c r="D211" s="9" t="s">
        <v>21</v>
      </c>
      <c r="F211">
        <v>1.77</v>
      </c>
      <c r="J211">
        <f>SUM(139,147,153,124)</f>
        <v>563</v>
      </c>
      <c r="K211">
        <v>4</v>
      </c>
      <c r="L211">
        <v>153</v>
      </c>
    </row>
    <row r="212" spans="1:12">
      <c r="A212" s="8">
        <v>41964</v>
      </c>
      <c r="B212" s="3" t="s">
        <v>30</v>
      </c>
      <c r="C212">
        <v>46</v>
      </c>
      <c r="D212" s="9" t="s">
        <v>21</v>
      </c>
      <c r="F212">
        <v>3.67</v>
      </c>
      <c r="J212">
        <f>SUM(115,129,145,147)</f>
        <v>536</v>
      </c>
      <c r="K212">
        <v>4</v>
      </c>
      <c r="L212">
        <v>147</v>
      </c>
    </row>
    <row r="213" spans="1:12">
      <c r="A213" s="8">
        <v>41964</v>
      </c>
      <c r="B213" s="12" t="s">
        <v>30</v>
      </c>
      <c r="C213">
        <v>46</v>
      </c>
      <c r="D213" s="9" t="s">
        <v>21</v>
      </c>
      <c r="F213">
        <v>12.64</v>
      </c>
      <c r="J213">
        <f>SUM(293,321,333,343,264,365,318,333,414,439)</f>
        <v>3423</v>
      </c>
      <c r="K213">
        <v>10</v>
      </c>
      <c r="L213">
        <v>439</v>
      </c>
    </row>
    <row r="214" spans="1:12">
      <c r="A214" s="8">
        <v>41964</v>
      </c>
      <c r="B214" s="12" t="s">
        <v>30</v>
      </c>
      <c r="C214">
        <v>27</v>
      </c>
      <c r="D214" s="9" t="s">
        <v>21</v>
      </c>
      <c r="F214">
        <v>1.1499999999999999</v>
      </c>
      <c r="J214">
        <f>SUM(79,80,41,44,106)</f>
        <v>350</v>
      </c>
      <c r="K214">
        <v>5</v>
      </c>
      <c r="L214">
        <v>106</v>
      </c>
    </row>
    <row r="215" spans="1:12">
      <c r="A215" s="8">
        <v>41964</v>
      </c>
      <c r="B215" s="12" t="s">
        <v>30</v>
      </c>
      <c r="C215">
        <v>27</v>
      </c>
      <c r="D215" s="9" t="s">
        <v>21</v>
      </c>
      <c r="F215">
        <v>6.07</v>
      </c>
      <c r="J215">
        <f>SUM(127,140,184,213,241,260,264,280)</f>
        <v>1709</v>
      </c>
      <c r="K215">
        <v>8</v>
      </c>
      <c r="L215">
        <v>280</v>
      </c>
    </row>
    <row r="216" spans="1:12">
      <c r="A216" s="8">
        <v>41964</v>
      </c>
      <c r="B216" s="12" t="s">
        <v>30</v>
      </c>
      <c r="C216">
        <v>27</v>
      </c>
      <c r="D216" s="9" t="s">
        <v>21</v>
      </c>
      <c r="F216">
        <v>6.72</v>
      </c>
      <c r="J216">
        <f>SUM(238,231,260,259,272,278,187)</f>
        <v>1725</v>
      </c>
      <c r="K216">
        <v>7</v>
      </c>
      <c r="L216">
        <v>278</v>
      </c>
    </row>
    <row r="217" spans="1:12">
      <c r="A217" s="8">
        <v>41964</v>
      </c>
      <c r="B217" s="12" t="s">
        <v>30</v>
      </c>
      <c r="C217">
        <v>27</v>
      </c>
      <c r="D217" s="9" t="s">
        <v>21</v>
      </c>
      <c r="F217">
        <v>2.13</v>
      </c>
      <c r="J217">
        <f>SUM(53,86,106,130,137)</f>
        <v>512</v>
      </c>
      <c r="K217">
        <v>5</v>
      </c>
      <c r="L217">
        <v>137</v>
      </c>
    </row>
    <row r="218" spans="1:12">
      <c r="A218" s="8">
        <v>41964</v>
      </c>
      <c r="B218" s="12" t="s">
        <v>30</v>
      </c>
      <c r="C218">
        <v>27</v>
      </c>
      <c r="D218" s="9" t="s">
        <v>21</v>
      </c>
      <c r="F218">
        <v>4.9000000000000004</v>
      </c>
      <c r="J218">
        <f>SUM(144,174,180,184,206,227)</f>
        <v>1115</v>
      </c>
      <c r="K218">
        <v>6</v>
      </c>
      <c r="L218">
        <v>227</v>
      </c>
    </row>
    <row r="219" spans="1:12">
      <c r="A219" s="8">
        <v>41964</v>
      </c>
      <c r="B219" s="12" t="s">
        <v>30</v>
      </c>
      <c r="C219">
        <v>27</v>
      </c>
      <c r="D219" s="9" t="s">
        <v>21</v>
      </c>
      <c r="F219">
        <v>9.07</v>
      </c>
      <c r="J219">
        <f>SUM(190,191,212,230,223,271,277,279,281)</f>
        <v>2154</v>
      </c>
      <c r="K219">
        <v>9</v>
      </c>
      <c r="L219">
        <v>281</v>
      </c>
    </row>
    <row r="220" spans="1:12">
      <c r="A220" s="8">
        <v>41964</v>
      </c>
      <c r="B220" s="12" t="s">
        <v>30</v>
      </c>
      <c r="C220">
        <v>27</v>
      </c>
      <c r="D220" s="9" t="s">
        <v>21</v>
      </c>
      <c r="F220">
        <v>0.85</v>
      </c>
      <c r="J220">
        <f>SUM(19,33,40,41)</f>
        <v>133</v>
      </c>
      <c r="K220">
        <v>4</v>
      </c>
      <c r="L220">
        <v>41</v>
      </c>
    </row>
    <row r="221" spans="1:12">
      <c r="A221" s="8">
        <v>41964</v>
      </c>
      <c r="B221" s="12" t="s">
        <v>30</v>
      </c>
      <c r="C221">
        <v>13</v>
      </c>
      <c r="D221" s="9" t="s">
        <v>19</v>
      </c>
      <c r="E221">
        <v>130</v>
      </c>
      <c r="F221">
        <v>0.94</v>
      </c>
    </row>
    <row r="222" spans="1:12">
      <c r="A222" s="8">
        <v>41964</v>
      </c>
      <c r="B222" s="12" t="s">
        <v>30</v>
      </c>
      <c r="C222">
        <v>13</v>
      </c>
      <c r="D222" s="9" t="s">
        <v>19</v>
      </c>
      <c r="E222">
        <v>226</v>
      </c>
      <c r="F222">
        <v>1.64</v>
      </c>
    </row>
    <row r="223" spans="1:12">
      <c r="A223" s="8">
        <v>41964</v>
      </c>
      <c r="B223" s="12" t="s">
        <v>30</v>
      </c>
      <c r="C223">
        <v>13</v>
      </c>
      <c r="D223" s="9" t="s">
        <v>21</v>
      </c>
      <c r="F223">
        <v>7.16</v>
      </c>
      <c r="J223">
        <f>SUM(103,176,176,240,253,283,289,291)</f>
        <v>1811</v>
      </c>
      <c r="K223">
        <v>8</v>
      </c>
      <c r="L223">
        <v>291</v>
      </c>
    </row>
    <row r="224" spans="1:12">
      <c r="A224" s="8">
        <v>41964</v>
      </c>
      <c r="B224" s="12" t="s">
        <v>30</v>
      </c>
      <c r="C224">
        <v>13</v>
      </c>
      <c r="D224" s="9" t="s">
        <v>21</v>
      </c>
      <c r="F224">
        <v>8.0299999999999994</v>
      </c>
      <c r="J224">
        <f>SUM(236,260,292,331,339,347,354,357)</f>
        <v>2516</v>
      </c>
      <c r="K224">
        <v>8</v>
      </c>
      <c r="L224">
        <v>357</v>
      </c>
    </row>
    <row r="225" spans="1:12">
      <c r="A225" s="8">
        <v>41964</v>
      </c>
      <c r="B225" s="12" t="s">
        <v>30</v>
      </c>
      <c r="C225">
        <v>13</v>
      </c>
      <c r="D225" s="9" t="s">
        <v>19</v>
      </c>
      <c r="E225">
        <v>143</v>
      </c>
      <c r="F225">
        <v>1.1399999999999999</v>
      </c>
    </row>
    <row r="226" spans="1:12">
      <c r="A226" s="8">
        <v>41964</v>
      </c>
      <c r="B226" s="12" t="s">
        <v>30</v>
      </c>
      <c r="C226">
        <v>13</v>
      </c>
      <c r="D226" s="9" t="s">
        <v>19</v>
      </c>
      <c r="E226">
        <v>176</v>
      </c>
      <c r="F226">
        <v>1.04</v>
      </c>
    </row>
    <row r="227" spans="1:12">
      <c r="A227" s="8">
        <v>41964</v>
      </c>
      <c r="B227" s="12" t="s">
        <v>30</v>
      </c>
      <c r="C227">
        <v>13</v>
      </c>
      <c r="D227" s="9" t="s">
        <v>21</v>
      </c>
      <c r="F227">
        <v>1.3</v>
      </c>
      <c r="J227">
        <f>SUM(213,290)</f>
        <v>503</v>
      </c>
      <c r="K227">
        <v>2</v>
      </c>
      <c r="L227">
        <v>290</v>
      </c>
    </row>
    <row r="228" spans="1:12">
      <c r="A228" s="8">
        <v>41964</v>
      </c>
      <c r="B228" s="12" t="s">
        <v>30</v>
      </c>
      <c r="C228">
        <v>12</v>
      </c>
      <c r="D228" s="9" t="s">
        <v>21</v>
      </c>
      <c r="F228">
        <v>3.5</v>
      </c>
      <c r="J228">
        <f>SUM(102,152,186,186,205,221)</f>
        <v>1052</v>
      </c>
      <c r="K228">
        <v>6</v>
      </c>
      <c r="L228">
        <v>221</v>
      </c>
    </row>
    <row r="229" spans="1:12">
      <c r="A229" s="8">
        <v>41964</v>
      </c>
      <c r="B229" s="12" t="s">
        <v>30</v>
      </c>
      <c r="C229">
        <v>12</v>
      </c>
      <c r="D229" s="9" t="s">
        <v>19</v>
      </c>
      <c r="F229">
        <v>1.1399999999999999</v>
      </c>
      <c r="J229">
        <v>226</v>
      </c>
    </row>
    <row r="230" spans="1:12">
      <c r="A230" s="8">
        <v>41964</v>
      </c>
      <c r="B230" s="12" t="s">
        <v>30</v>
      </c>
      <c r="C230">
        <v>12</v>
      </c>
      <c r="D230" s="9" t="s">
        <v>21</v>
      </c>
      <c r="F230">
        <v>3.3</v>
      </c>
      <c r="J230">
        <f>SUM(124,150,158)</f>
        <v>432</v>
      </c>
      <c r="K230">
        <v>3</v>
      </c>
      <c r="L230">
        <v>158</v>
      </c>
    </row>
    <row r="231" spans="1:12">
      <c r="A231" s="8">
        <v>41964</v>
      </c>
      <c r="B231" s="12" t="s">
        <v>30</v>
      </c>
      <c r="C231">
        <v>12</v>
      </c>
      <c r="D231" s="9" t="s">
        <v>21</v>
      </c>
      <c r="F231">
        <v>0.89</v>
      </c>
      <c r="J231">
        <f>SUM(33,46,50)</f>
        <v>129</v>
      </c>
      <c r="K231">
        <v>3</v>
      </c>
      <c r="L231">
        <v>50</v>
      </c>
    </row>
    <row r="232" spans="1:12">
      <c r="A232" s="8">
        <v>41964</v>
      </c>
      <c r="B232" s="12" t="s">
        <v>30</v>
      </c>
      <c r="C232">
        <v>12</v>
      </c>
      <c r="D232" s="9" t="s">
        <v>21</v>
      </c>
      <c r="F232">
        <v>2.4</v>
      </c>
      <c r="J232">
        <f>SUM(151,198,212,212)</f>
        <v>773</v>
      </c>
      <c r="K232">
        <v>4</v>
      </c>
      <c r="L232">
        <v>212</v>
      </c>
    </row>
    <row r="233" spans="1:12">
      <c r="A233" s="8">
        <v>41964</v>
      </c>
      <c r="B233" s="12" t="s">
        <v>30</v>
      </c>
      <c r="C233">
        <v>12</v>
      </c>
      <c r="D233" s="9" t="s">
        <v>21</v>
      </c>
      <c r="F233">
        <v>2.2999999999999998</v>
      </c>
      <c r="J233">
        <f>SUM(158,185,199,190)</f>
        <v>732</v>
      </c>
      <c r="K233">
        <v>4</v>
      </c>
      <c r="L233">
        <v>199</v>
      </c>
    </row>
    <row r="234" spans="1:12">
      <c r="A234" s="8">
        <v>41964</v>
      </c>
      <c r="B234" s="12" t="s">
        <v>30</v>
      </c>
      <c r="C234">
        <v>12</v>
      </c>
      <c r="D234" s="9" t="s">
        <v>21</v>
      </c>
      <c r="F234">
        <v>0.38</v>
      </c>
      <c r="J234">
        <f>SUM(19,19)</f>
        <v>38</v>
      </c>
      <c r="K234">
        <v>2</v>
      </c>
      <c r="L234">
        <v>19</v>
      </c>
    </row>
    <row r="235" spans="1:12">
      <c r="A235" s="8">
        <v>41964</v>
      </c>
      <c r="B235" s="12" t="s">
        <v>30</v>
      </c>
      <c r="C235">
        <v>12</v>
      </c>
      <c r="D235" s="9" t="s">
        <v>21</v>
      </c>
      <c r="E235">
        <v>230</v>
      </c>
      <c r="F235">
        <v>2.58</v>
      </c>
      <c r="H235">
        <v>22</v>
      </c>
      <c r="I235">
        <v>2</v>
      </c>
    </row>
    <row r="236" spans="1:12">
      <c r="A236" s="8">
        <v>41964</v>
      </c>
      <c r="B236" s="12" t="s">
        <v>30</v>
      </c>
      <c r="C236">
        <v>12</v>
      </c>
      <c r="D236" s="9" t="s">
        <v>21</v>
      </c>
      <c r="E236">
        <v>188</v>
      </c>
      <c r="F236">
        <v>2.5299999999999998</v>
      </c>
      <c r="H236">
        <v>25</v>
      </c>
      <c r="I236">
        <v>3</v>
      </c>
    </row>
    <row r="237" spans="1:12">
      <c r="A237" s="8">
        <v>41964</v>
      </c>
      <c r="B237" s="12" t="s">
        <v>30</v>
      </c>
      <c r="C237">
        <v>12</v>
      </c>
      <c r="D237" s="9" t="s">
        <v>21</v>
      </c>
      <c r="F237">
        <v>2.4700000000000002</v>
      </c>
      <c r="J237">
        <f>SUM(192,220,241,243,264)</f>
        <v>1160</v>
      </c>
      <c r="K237">
        <v>5</v>
      </c>
      <c r="L237">
        <v>264</v>
      </c>
    </row>
    <row r="238" spans="1:12">
      <c r="A238" s="8">
        <v>41964</v>
      </c>
      <c r="B238" s="12" t="s">
        <v>30</v>
      </c>
      <c r="C238">
        <v>12</v>
      </c>
      <c r="D238" s="9" t="s">
        <v>21</v>
      </c>
      <c r="F238">
        <v>2.4500000000000002</v>
      </c>
      <c r="J238">
        <f>SUM(159,167)</f>
        <v>326</v>
      </c>
      <c r="K238">
        <v>2</v>
      </c>
      <c r="L238">
        <v>167</v>
      </c>
    </row>
    <row r="239" spans="1:12">
      <c r="A239" s="8">
        <v>41964</v>
      </c>
      <c r="B239" s="3" t="s">
        <v>31</v>
      </c>
      <c r="C239">
        <v>47</v>
      </c>
      <c r="D239" s="9" t="s">
        <v>21</v>
      </c>
      <c r="F239">
        <v>7.1</v>
      </c>
      <c r="J239">
        <f>SUM(110,114,244,163,181,255,268,267)</f>
        <v>1602</v>
      </c>
      <c r="K239">
        <v>8</v>
      </c>
      <c r="L239">
        <v>268</v>
      </c>
    </row>
    <row r="240" spans="1:12">
      <c r="A240" s="8">
        <v>41964</v>
      </c>
      <c r="B240" s="3" t="s">
        <v>31</v>
      </c>
      <c r="C240">
        <v>47</v>
      </c>
      <c r="D240" s="9" t="s">
        <v>21</v>
      </c>
      <c r="F240">
        <v>0.72</v>
      </c>
      <c r="J240">
        <f>SUM(69,50)</f>
        <v>119</v>
      </c>
      <c r="K240">
        <v>2</v>
      </c>
      <c r="L240">
        <v>69</v>
      </c>
    </row>
    <row r="241" spans="1:12">
      <c r="A241" s="8">
        <v>41964</v>
      </c>
      <c r="B241" s="3" t="s">
        <v>31</v>
      </c>
      <c r="C241">
        <v>47</v>
      </c>
      <c r="D241" s="9" t="s">
        <v>21</v>
      </c>
      <c r="F241">
        <v>4.66</v>
      </c>
      <c r="J241">
        <f>SUM(100,105,190,229,249,250,275,277)</f>
        <v>1675</v>
      </c>
      <c r="K241">
        <v>8</v>
      </c>
      <c r="L241">
        <v>277</v>
      </c>
    </row>
    <row r="242" spans="1:12">
      <c r="A242" s="8">
        <v>41964</v>
      </c>
      <c r="B242" s="3" t="s">
        <v>31</v>
      </c>
      <c r="C242">
        <v>47</v>
      </c>
      <c r="D242" s="9" t="s">
        <v>21</v>
      </c>
      <c r="F242">
        <v>1.52</v>
      </c>
      <c r="J242">
        <f>SUM(53,69,88)</f>
        <v>210</v>
      </c>
      <c r="K242">
        <v>3</v>
      </c>
      <c r="L242">
        <v>88</v>
      </c>
    </row>
    <row r="243" spans="1:12">
      <c r="A243" s="8">
        <v>41964</v>
      </c>
      <c r="B243" s="3" t="s">
        <v>31</v>
      </c>
      <c r="C243">
        <v>23</v>
      </c>
      <c r="D243" s="9" t="s">
        <v>19</v>
      </c>
      <c r="E243">
        <v>232</v>
      </c>
      <c r="F243">
        <v>1.69</v>
      </c>
    </row>
    <row r="244" spans="1:12">
      <c r="A244" s="8">
        <v>41964</v>
      </c>
      <c r="B244" s="3" t="s">
        <v>31</v>
      </c>
      <c r="C244">
        <v>23</v>
      </c>
      <c r="D244" s="9" t="s">
        <v>19</v>
      </c>
      <c r="E244">
        <v>225</v>
      </c>
      <c r="F244">
        <v>1.58</v>
      </c>
    </row>
    <row r="245" spans="1:12">
      <c r="A245" s="8">
        <v>41964</v>
      </c>
      <c r="B245" s="3" t="s">
        <v>31</v>
      </c>
      <c r="C245">
        <v>23</v>
      </c>
      <c r="D245" s="9" t="s">
        <v>19</v>
      </c>
      <c r="E245">
        <v>279</v>
      </c>
      <c r="F245">
        <v>1.19</v>
      </c>
    </row>
    <row r="246" spans="1:12">
      <c r="A246" s="8">
        <v>41964</v>
      </c>
      <c r="B246" s="3" t="s">
        <v>31</v>
      </c>
      <c r="C246">
        <v>23</v>
      </c>
      <c r="D246" s="9" t="s">
        <v>19</v>
      </c>
      <c r="E246">
        <v>271</v>
      </c>
      <c r="F246">
        <v>1.94</v>
      </c>
    </row>
    <row r="247" spans="1:12">
      <c r="A247" s="8">
        <v>41964</v>
      </c>
      <c r="B247" s="3" t="s">
        <v>31</v>
      </c>
      <c r="C247">
        <v>23</v>
      </c>
      <c r="D247" s="9" t="s">
        <v>19</v>
      </c>
      <c r="E247">
        <v>245</v>
      </c>
      <c r="F247">
        <v>1.38</v>
      </c>
    </row>
    <row r="248" spans="1:12">
      <c r="A248" s="8">
        <v>41964</v>
      </c>
      <c r="B248" s="3" t="s">
        <v>31</v>
      </c>
      <c r="C248">
        <v>23</v>
      </c>
      <c r="D248" s="9" t="s">
        <v>19</v>
      </c>
      <c r="E248">
        <v>237</v>
      </c>
      <c r="F248">
        <v>1.88</v>
      </c>
    </row>
    <row r="249" spans="1:12">
      <c r="A249" s="8">
        <v>41964</v>
      </c>
      <c r="B249" s="3" t="s">
        <v>31</v>
      </c>
      <c r="C249">
        <v>9</v>
      </c>
      <c r="D249" s="9" t="s">
        <v>32</v>
      </c>
      <c r="E249">
        <v>108</v>
      </c>
      <c r="F249">
        <v>1.26</v>
      </c>
    </row>
    <row r="250" spans="1:12">
      <c r="A250" s="8">
        <v>41964</v>
      </c>
      <c r="B250" s="3" t="s">
        <v>31</v>
      </c>
      <c r="C250">
        <v>9</v>
      </c>
      <c r="D250" s="9" t="s">
        <v>19</v>
      </c>
      <c r="E250">
        <v>219</v>
      </c>
      <c r="F250">
        <v>2.13</v>
      </c>
    </row>
    <row r="251" spans="1:12">
      <c r="A251" s="8">
        <v>41964</v>
      </c>
      <c r="B251" s="3" t="s">
        <v>31</v>
      </c>
      <c r="C251">
        <v>9</v>
      </c>
      <c r="D251" s="9" t="s">
        <v>32</v>
      </c>
      <c r="E251">
        <v>252</v>
      </c>
      <c r="F251">
        <v>1.48</v>
      </c>
    </row>
    <row r="252" spans="1:12">
      <c r="A252" s="8">
        <v>41964</v>
      </c>
      <c r="B252" s="3" t="s">
        <v>31</v>
      </c>
      <c r="C252">
        <v>9</v>
      </c>
      <c r="D252" s="9" t="s">
        <v>19</v>
      </c>
      <c r="E252">
        <v>91</v>
      </c>
      <c r="F252">
        <v>1.34</v>
      </c>
    </row>
    <row r="253" spans="1:12">
      <c r="A253" s="8">
        <v>41964</v>
      </c>
      <c r="B253" s="3" t="s">
        <v>31</v>
      </c>
      <c r="C253">
        <v>9</v>
      </c>
      <c r="D253" s="9" t="s">
        <v>32</v>
      </c>
      <c r="E253">
        <v>70</v>
      </c>
      <c r="F253">
        <v>1.59</v>
      </c>
    </row>
    <row r="254" spans="1:12">
      <c r="A254" s="8">
        <v>41964</v>
      </c>
      <c r="B254" s="3" t="s">
        <v>31</v>
      </c>
      <c r="C254">
        <v>9</v>
      </c>
      <c r="D254" s="9" t="s">
        <v>19</v>
      </c>
      <c r="E254">
        <v>245</v>
      </c>
      <c r="F254">
        <v>1.9</v>
      </c>
    </row>
    <row r="255" spans="1:12">
      <c r="A255" s="8">
        <v>41964</v>
      </c>
      <c r="B255" s="3" t="s">
        <v>31</v>
      </c>
      <c r="C255">
        <v>9</v>
      </c>
      <c r="D255" s="9" t="s">
        <v>32</v>
      </c>
      <c r="E255">
        <v>283</v>
      </c>
      <c r="F255">
        <v>1.53</v>
      </c>
    </row>
    <row r="256" spans="1:12">
      <c r="A256" s="8">
        <v>41964</v>
      </c>
      <c r="B256" s="3" t="s">
        <v>31</v>
      </c>
      <c r="C256">
        <v>9</v>
      </c>
      <c r="D256" s="9" t="s">
        <v>32</v>
      </c>
      <c r="E256">
        <v>99</v>
      </c>
      <c r="F256">
        <v>0.89</v>
      </c>
      <c r="G256">
        <v>4</v>
      </c>
    </row>
    <row r="257" spans="1:13">
      <c r="A257" s="8">
        <v>41964</v>
      </c>
      <c r="B257" s="3" t="s">
        <v>31</v>
      </c>
      <c r="C257">
        <v>9</v>
      </c>
      <c r="D257" s="9" t="s">
        <v>32</v>
      </c>
      <c r="E257">
        <v>276</v>
      </c>
      <c r="F257">
        <v>1.62</v>
      </c>
    </row>
    <row r="258" spans="1:13">
      <c r="A258" s="8">
        <v>41964</v>
      </c>
      <c r="B258" s="3" t="s">
        <v>31</v>
      </c>
      <c r="C258">
        <v>9</v>
      </c>
      <c r="D258" s="9" t="s">
        <v>32</v>
      </c>
      <c r="E258">
        <v>264</v>
      </c>
      <c r="F258">
        <v>1.51</v>
      </c>
    </row>
    <row r="259" spans="1:13">
      <c r="A259" s="8">
        <v>41964</v>
      </c>
      <c r="B259" s="3" t="s">
        <v>31</v>
      </c>
      <c r="C259">
        <v>9</v>
      </c>
      <c r="D259" s="9" t="s">
        <v>19</v>
      </c>
      <c r="E259">
        <v>125</v>
      </c>
      <c r="F259">
        <v>1.7</v>
      </c>
    </row>
    <row r="260" spans="1:13">
      <c r="A260" s="8">
        <v>41964</v>
      </c>
      <c r="B260" s="3" t="s">
        <v>31</v>
      </c>
      <c r="C260">
        <v>9</v>
      </c>
      <c r="D260" s="9" t="s">
        <v>32</v>
      </c>
      <c r="E260">
        <v>174</v>
      </c>
      <c r="F260">
        <v>1.67</v>
      </c>
    </row>
    <row r="261" spans="1:13">
      <c r="A261" s="8">
        <v>41964</v>
      </c>
      <c r="B261" s="3" t="s">
        <v>31</v>
      </c>
      <c r="C261">
        <v>9</v>
      </c>
      <c r="D261" t="s">
        <v>32</v>
      </c>
      <c r="E261">
        <v>198</v>
      </c>
      <c r="F261">
        <v>1.71</v>
      </c>
    </row>
    <row r="262" spans="1:13">
      <c r="A262" s="8">
        <v>41964</v>
      </c>
      <c r="B262" s="3" t="s">
        <v>31</v>
      </c>
      <c r="C262">
        <v>9</v>
      </c>
      <c r="D262" t="s">
        <v>32</v>
      </c>
      <c r="E262">
        <v>171</v>
      </c>
      <c r="F262">
        <v>1.28</v>
      </c>
    </row>
    <row r="263" spans="1:13">
      <c r="A263" s="8">
        <v>41964</v>
      </c>
      <c r="B263" s="3" t="s">
        <v>31</v>
      </c>
      <c r="C263">
        <v>9</v>
      </c>
      <c r="D263" t="s">
        <v>19</v>
      </c>
      <c r="E263">
        <v>340</v>
      </c>
      <c r="F263">
        <v>1.66</v>
      </c>
    </row>
    <row r="264" spans="1:13">
      <c r="A264" s="8">
        <v>41964</v>
      </c>
      <c r="B264" s="3" t="s">
        <v>31</v>
      </c>
      <c r="C264">
        <v>5</v>
      </c>
      <c r="D264" t="s">
        <v>19</v>
      </c>
      <c r="M264" t="s">
        <v>27</v>
      </c>
    </row>
    <row r="265" spans="1:13">
      <c r="A265" s="8">
        <v>41964</v>
      </c>
      <c r="B265" s="3" t="s">
        <v>31</v>
      </c>
      <c r="C265">
        <v>3</v>
      </c>
      <c r="D265" t="s">
        <v>32</v>
      </c>
      <c r="E265">
        <v>92</v>
      </c>
      <c r="F265">
        <v>1.43</v>
      </c>
    </row>
    <row r="266" spans="1:13">
      <c r="A266" s="8">
        <v>41964</v>
      </c>
      <c r="B266" s="12" t="s">
        <v>31</v>
      </c>
      <c r="C266">
        <v>3</v>
      </c>
      <c r="D266" t="s">
        <v>32</v>
      </c>
      <c r="E266">
        <v>42</v>
      </c>
      <c r="F266">
        <v>0.72</v>
      </c>
    </row>
    <row r="267" spans="1:13">
      <c r="A267" s="8">
        <v>41964</v>
      </c>
      <c r="B267" s="12" t="s">
        <v>31</v>
      </c>
      <c r="C267">
        <v>3</v>
      </c>
      <c r="D267" t="s">
        <v>32</v>
      </c>
      <c r="E267">
        <v>49</v>
      </c>
      <c r="F267">
        <v>1.28</v>
      </c>
    </row>
    <row r="268" spans="1:13">
      <c r="A268" s="8">
        <v>41964</v>
      </c>
      <c r="B268" s="12" t="s">
        <v>31</v>
      </c>
      <c r="C268">
        <v>3</v>
      </c>
      <c r="D268" t="s">
        <v>32</v>
      </c>
      <c r="E268">
        <v>52</v>
      </c>
      <c r="F268">
        <v>0.71</v>
      </c>
    </row>
    <row r="269" spans="1:13">
      <c r="A269" s="8">
        <v>41964</v>
      </c>
      <c r="B269" s="12" t="s">
        <v>31</v>
      </c>
      <c r="C269">
        <v>3</v>
      </c>
      <c r="D269" t="s">
        <v>32</v>
      </c>
      <c r="E269">
        <v>142</v>
      </c>
      <c r="F269">
        <v>1.1200000000000001</v>
      </c>
    </row>
    <row r="270" spans="1:13">
      <c r="A270" s="8">
        <v>41964</v>
      </c>
      <c r="B270" s="12" t="s">
        <v>31</v>
      </c>
      <c r="C270">
        <v>3</v>
      </c>
      <c r="D270" t="s">
        <v>21</v>
      </c>
      <c r="F270">
        <v>1.1299999999999999</v>
      </c>
      <c r="J270">
        <f>SUM(27,54,67)</f>
        <v>148</v>
      </c>
      <c r="K270">
        <v>3</v>
      </c>
      <c r="L270">
        <v>67</v>
      </c>
    </row>
    <row r="271" spans="1:13">
      <c r="A271" s="8">
        <v>41964</v>
      </c>
      <c r="B271" s="12" t="s">
        <v>31</v>
      </c>
      <c r="C271">
        <v>3</v>
      </c>
      <c r="D271" t="s">
        <v>21</v>
      </c>
      <c r="F271">
        <v>1.1399999999999999</v>
      </c>
      <c r="J271">
        <f>SUM(27,49,51,89,93)</f>
        <v>309</v>
      </c>
      <c r="K271">
        <v>5</v>
      </c>
      <c r="L271">
        <v>93</v>
      </c>
    </row>
    <row r="272" spans="1:13">
      <c r="A272" s="8">
        <v>41964</v>
      </c>
      <c r="B272" s="12" t="s">
        <v>31</v>
      </c>
      <c r="C272">
        <v>3</v>
      </c>
      <c r="D272" t="s">
        <v>32</v>
      </c>
      <c r="E272">
        <v>66</v>
      </c>
      <c r="F272">
        <v>1.05</v>
      </c>
    </row>
    <row r="273" spans="1:12">
      <c r="A273" s="8">
        <v>41964</v>
      </c>
      <c r="B273" s="12" t="s">
        <v>31</v>
      </c>
      <c r="C273">
        <v>3</v>
      </c>
      <c r="D273" t="s">
        <v>32</v>
      </c>
      <c r="E273">
        <v>193</v>
      </c>
      <c r="F273">
        <v>1.27</v>
      </c>
    </row>
    <row r="274" spans="1:12">
      <c r="A274" s="8">
        <v>41964</v>
      </c>
      <c r="B274" s="12" t="s">
        <v>31</v>
      </c>
      <c r="C274">
        <v>3</v>
      </c>
      <c r="D274" t="s">
        <v>21</v>
      </c>
      <c r="F274">
        <v>0.61</v>
      </c>
      <c r="J274">
        <v>47</v>
      </c>
      <c r="K274">
        <v>2</v>
      </c>
      <c r="L274">
        <v>27</v>
      </c>
    </row>
    <row r="275" spans="1:12">
      <c r="A275" s="8">
        <v>41964</v>
      </c>
      <c r="B275" s="12" t="s">
        <v>31</v>
      </c>
      <c r="C275">
        <v>3</v>
      </c>
      <c r="D275" t="s">
        <v>21</v>
      </c>
      <c r="F275">
        <v>0.83</v>
      </c>
      <c r="J275">
        <f>SUM(29,32,47)</f>
        <v>108</v>
      </c>
      <c r="K275">
        <v>3</v>
      </c>
      <c r="L275">
        <v>47</v>
      </c>
    </row>
    <row r="276" spans="1:12">
      <c r="A276" s="8">
        <v>41964</v>
      </c>
      <c r="B276" s="12" t="s">
        <v>31</v>
      </c>
      <c r="C276">
        <v>3</v>
      </c>
      <c r="D276" t="s">
        <v>32</v>
      </c>
      <c r="E276">
        <v>53</v>
      </c>
      <c r="F276">
        <v>0.61</v>
      </c>
    </row>
    <row r="277" spans="1:12">
      <c r="A277" s="8">
        <v>41964</v>
      </c>
      <c r="B277" s="12" t="s">
        <v>31</v>
      </c>
      <c r="C277">
        <v>3</v>
      </c>
      <c r="D277" t="s">
        <v>21</v>
      </c>
      <c r="F277">
        <v>1.32</v>
      </c>
      <c r="J277">
        <f>SUM(42,52,73,75,85)</f>
        <v>327</v>
      </c>
      <c r="K277">
        <v>5</v>
      </c>
      <c r="L277">
        <v>85</v>
      </c>
    </row>
    <row r="278" spans="1:12">
      <c r="A278" s="8">
        <v>41964</v>
      </c>
      <c r="B278" s="12" t="s">
        <v>31</v>
      </c>
      <c r="C278">
        <v>3</v>
      </c>
      <c r="D278" t="s">
        <v>32</v>
      </c>
      <c r="E278">
        <v>183</v>
      </c>
      <c r="F278">
        <v>1.49</v>
      </c>
    </row>
    <row r="279" spans="1:12">
      <c r="A279" s="8">
        <v>41964</v>
      </c>
      <c r="B279" s="12" t="s">
        <v>31</v>
      </c>
      <c r="C279">
        <v>3</v>
      </c>
      <c r="D279" t="s">
        <v>32</v>
      </c>
      <c r="E279">
        <v>54</v>
      </c>
      <c r="F279">
        <v>0.75</v>
      </c>
    </row>
    <row r="280" spans="1:12">
      <c r="A280" s="8">
        <v>41964</v>
      </c>
      <c r="B280" s="12" t="s">
        <v>31</v>
      </c>
      <c r="C280">
        <v>3</v>
      </c>
      <c r="D280" t="s">
        <v>32</v>
      </c>
      <c r="E280">
        <v>81</v>
      </c>
      <c r="F280">
        <v>1.01</v>
      </c>
    </row>
    <row r="281" spans="1:12">
      <c r="A281" s="8">
        <v>41964</v>
      </c>
      <c r="B281" s="12" t="s">
        <v>29</v>
      </c>
      <c r="C281">
        <v>30</v>
      </c>
      <c r="D281" t="s">
        <v>21</v>
      </c>
      <c r="F281">
        <v>7.85</v>
      </c>
      <c r="J281">
        <f>SUM(82,183,204,224,240,250,255,262,264)</f>
        <v>1964</v>
      </c>
      <c r="K281">
        <v>9</v>
      </c>
      <c r="L281">
        <v>264</v>
      </c>
    </row>
    <row r="282" spans="1:12">
      <c r="A282" s="8">
        <v>41964</v>
      </c>
      <c r="B282" s="12" t="s">
        <v>29</v>
      </c>
      <c r="C282">
        <v>30</v>
      </c>
      <c r="D282" t="s">
        <v>21</v>
      </c>
      <c r="F282">
        <v>5.15</v>
      </c>
      <c r="J282">
        <f>SUM(50,99,126,168,178,184,187,202,210)</f>
        <v>1404</v>
      </c>
      <c r="K282">
        <v>9</v>
      </c>
      <c r="L282">
        <v>210</v>
      </c>
    </row>
    <row r="283" spans="1:12">
      <c r="A283" s="8">
        <v>41964</v>
      </c>
      <c r="B283" s="12" t="s">
        <v>29</v>
      </c>
      <c r="C283">
        <v>30</v>
      </c>
      <c r="D283" t="s">
        <v>21</v>
      </c>
      <c r="F283">
        <v>10.5</v>
      </c>
      <c r="J283">
        <f>SUM(72,53,98,160,153,211,220,224,223,232,252,263)</f>
        <v>2161</v>
      </c>
      <c r="K283">
        <v>12</v>
      </c>
      <c r="L283">
        <v>263</v>
      </c>
    </row>
    <row r="284" spans="1:12">
      <c r="A284" s="8">
        <v>41964</v>
      </c>
      <c r="B284" s="12" t="s">
        <v>29</v>
      </c>
      <c r="C284">
        <v>30</v>
      </c>
      <c r="D284" t="s">
        <v>21</v>
      </c>
      <c r="E284">
        <v>254</v>
      </c>
      <c r="F284">
        <v>3.9</v>
      </c>
      <c r="H284">
        <v>26</v>
      </c>
      <c r="I284">
        <v>2</v>
      </c>
    </row>
    <row r="285" spans="1:12">
      <c r="A285" s="8">
        <v>41964</v>
      </c>
      <c r="B285" s="12" t="s">
        <v>29</v>
      </c>
      <c r="C285">
        <v>30</v>
      </c>
      <c r="D285" t="s">
        <v>21</v>
      </c>
      <c r="F285">
        <v>1.45</v>
      </c>
      <c r="J285">
        <f>SUM(56,48,58,78,83,85,88,89)</f>
        <v>585</v>
      </c>
      <c r="K285">
        <v>8</v>
      </c>
      <c r="L285">
        <v>89</v>
      </c>
    </row>
    <row r="286" spans="1:12">
      <c r="A286" s="8">
        <v>41964</v>
      </c>
      <c r="B286" s="12" t="s">
        <v>29</v>
      </c>
      <c r="C286">
        <v>30</v>
      </c>
      <c r="D286" t="s">
        <v>21</v>
      </c>
      <c r="F286">
        <v>1.02</v>
      </c>
      <c r="J286">
        <f>SUM(47,56,76,79,87,90,91)</f>
        <v>526</v>
      </c>
      <c r="K286">
        <v>7</v>
      </c>
      <c r="L286">
        <v>91</v>
      </c>
    </row>
    <row r="287" spans="1:12">
      <c r="A287" s="8">
        <v>41964</v>
      </c>
      <c r="B287" s="12" t="s">
        <v>29</v>
      </c>
      <c r="C287">
        <v>30</v>
      </c>
      <c r="D287" t="s">
        <v>21</v>
      </c>
      <c r="F287">
        <v>1.46</v>
      </c>
      <c r="J287">
        <f>SUM(64,100,135,191,206,209,221,145)</f>
        <v>1271</v>
      </c>
      <c r="K287">
        <v>8</v>
      </c>
      <c r="L287">
        <v>221</v>
      </c>
    </row>
    <row r="288" spans="1:12">
      <c r="A288" s="8">
        <v>41964</v>
      </c>
      <c r="B288" s="12" t="s">
        <v>29</v>
      </c>
      <c r="C288">
        <v>30</v>
      </c>
      <c r="D288" t="s">
        <v>21</v>
      </c>
      <c r="F288">
        <v>0.6</v>
      </c>
      <c r="J288">
        <f>SUM(29,35)</f>
        <v>64</v>
      </c>
      <c r="K288">
        <v>2</v>
      </c>
      <c r="L288">
        <v>35</v>
      </c>
    </row>
    <row r="289" spans="1:12">
      <c r="A289" s="8">
        <v>41964</v>
      </c>
      <c r="B289" s="12" t="s">
        <v>29</v>
      </c>
      <c r="C289">
        <v>30</v>
      </c>
      <c r="D289" t="s">
        <v>21</v>
      </c>
      <c r="F289">
        <v>0.63</v>
      </c>
      <c r="J289">
        <f>SUM(22,26,31)</f>
        <v>79</v>
      </c>
      <c r="K289">
        <v>3</v>
      </c>
      <c r="L289">
        <v>31</v>
      </c>
    </row>
    <row r="290" spans="1:12">
      <c r="A290" s="8">
        <v>41964</v>
      </c>
      <c r="B290" s="12" t="s">
        <v>29</v>
      </c>
      <c r="C290">
        <v>30</v>
      </c>
      <c r="D290" t="s">
        <v>21</v>
      </c>
      <c r="F290">
        <v>0.39</v>
      </c>
      <c r="J290">
        <f>SUM(19,21)</f>
        <v>40</v>
      </c>
      <c r="K290">
        <v>2</v>
      </c>
      <c r="L290">
        <v>21</v>
      </c>
    </row>
    <row r="291" spans="1:12">
      <c r="A291" s="8">
        <v>41964</v>
      </c>
      <c r="B291" s="12" t="s">
        <v>29</v>
      </c>
      <c r="C291">
        <v>27</v>
      </c>
      <c r="D291" t="s">
        <v>21</v>
      </c>
      <c r="F291">
        <v>4.8099999999999996</v>
      </c>
      <c r="J291">
        <f>SUM(82,86,147,197,168,233,236,253)</f>
        <v>1402</v>
      </c>
      <c r="K291">
        <v>8</v>
      </c>
      <c r="L291">
        <v>253</v>
      </c>
    </row>
    <row r="292" spans="1:12">
      <c r="A292" s="8">
        <v>41964</v>
      </c>
      <c r="B292" s="12" t="s">
        <v>29</v>
      </c>
      <c r="C292">
        <v>27</v>
      </c>
      <c r="D292" t="s">
        <v>21</v>
      </c>
      <c r="F292">
        <v>0.95</v>
      </c>
      <c r="J292">
        <f>SUM(39,80,120,125)</f>
        <v>364</v>
      </c>
      <c r="K292">
        <v>4</v>
      </c>
      <c r="L292">
        <v>125</v>
      </c>
    </row>
    <row r="293" spans="1:12">
      <c r="A293" s="8">
        <v>41964</v>
      </c>
      <c r="B293" s="12" t="s">
        <v>29</v>
      </c>
      <c r="C293">
        <v>27</v>
      </c>
      <c r="D293" t="s">
        <v>21</v>
      </c>
      <c r="F293">
        <v>2.72</v>
      </c>
      <c r="J293">
        <f>SUM(72,153,151,216,230)</f>
        <v>822</v>
      </c>
      <c r="K293">
        <v>5</v>
      </c>
      <c r="L293">
        <v>230</v>
      </c>
    </row>
    <row r="294" spans="1:12">
      <c r="A294" s="8">
        <v>41964</v>
      </c>
      <c r="B294" s="12" t="s">
        <v>29</v>
      </c>
      <c r="C294">
        <v>27</v>
      </c>
      <c r="D294" t="s">
        <v>21</v>
      </c>
      <c r="F294">
        <v>6.69</v>
      </c>
      <c r="J294">
        <f>SUM(78,96,88,251,264,268,277,291,293,303)</f>
        <v>2209</v>
      </c>
      <c r="K294">
        <v>10</v>
      </c>
      <c r="L294">
        <v>303</v>
      </c>
    </row>
    <row r="295" spans="1:12">
      <c r="A295" s="8">
        <v>41964</v>
      </c>
      <c r="B295" s="12" t="s">
        <v>29</v>
      </c>
      <c r="C295">
        <v>27</v>
      </c>
      <c r="D295" t="s">
        <v>21</v>
      </c>
      <c r="F295">
        <v>1.59</v>
      </c>
      <c r="J295">
        <f>SUM(148,164,180,197,200)</f>
        <v>889</v>
      </c>
      <c r="K295">
        <v>5</v>
      </c>
      <c r="L295">
        <v>200</v>
      </c>
    </row>
    <row r="296" spans="1:12">
      <c r="A296" s="8">
        <v>41964</v>
      </c>
      <c r="B296" s="12" t="s">
        <v>29</v>
      </c>
      <c r="C296">
        <v>27</v>
      </c>
      <c r="D296" t="s">
        <v>21</v>
      </c>
      <c r="F296">
        <v>3.52</v>
      </c>
      <c r="J296">
        <f>SUM(111,184,265)</f>
        <v>560</v>
      </c>
      <c r="K296">
        <v>3</v>
      </c>
      <c r="L296">
        <v>265</v>
      </c>
    </row>
    <row r="297" spans="1:12">
      <c r="A297" s="8">
        <v>41964</v>
      </c>
      <c r="B297" s="12" t="s">
        <v>29</v>
      </c>
      <c r="C297">
        <v>27</v>
      </c>
      <c r="D297" t="s">
        <v>21</v>
      </c>
      <c r="F297">
        <v>3.21</v>
      </c>
      <c r="J297">
        <f>SUM(174,174,176,184,194)</f>
        <v>902</v>
      </c>
      <c r="K297">
        <v>5</v>
      </c>
      <c r="L297">
        <v>194</v>
      </c>
    </row>
    <row r="298" spans="1:12">
      <c r="A298" s="8">
        <v>41964</v>
      </c>
      <c r="B298" s="12" t="s">
        <v>29</v>
      </c>
      <c r="C298">
        <v>27</v>
      </c>
      <c r="D298" t="s">
        <v>21</v>
      </c>
      <c r="F298">
        <v>3.55</v>
      </c>
      <c r="J298">
        <f>SUM(117,225,260,299,301,334)</f>
        <v>1536</v>
      </c>
      <c r="K298">
        <v>6</v>
      </c>
      <c r="L298">
        <v>334</v>
      </c>
    </row>
    <row r="299" spans="1:12">
      <c r="A299" s="8">
        <v>41964</v>
      </c>
      <c r="B299" s="12" t="s">
        <v>29</v>
      </c>
      <c r="C299">
        <v>27</v>
      </c>
      <c r="D299" t="s">
        <v>21</v>
      </c>
      <c r="F299">
        <v>9.8800000000000008</v>
      </c>
      <c r="J299">
        <f>SUM(98,155,178,182,182,263,282,281,290,289)</f>
        <v>2200</v>
      </c>
      <c r="K299">
        <v>10</v>
      </c>
      <c r="L299">
        <v>289</v>
      </c>
    </row>
    <row r="300" spans="1:12">
      <c r="A300" s="8">
        <v>41964</v>
      </c>
      <c r="B300" s="12" t="s">
        <v>29</v>
      </c>
      <c r="C300">
        <v>27</v>
      </c>
      <c r="D300" t="s">
        <v>21</v>
      </c>
      <c r="F300">
        <v>1.92</v>
      </c>
      <c r="J300">
        <f>SUM(57,60,61)</f>
        <v>178</v>
      </c>
      <c r="K300">
        <v>3</v>
      </c>
      <c r="L300">
        <v>61</v>
      </c>
    </row>
    <row r="301" spans="1:12">
      <c r="A301" s="8">
        <v>41964</v>
      </c>
      <c r="B301" s="12" t="s">
        <v>29</v>
      </c>
      <c r="C301">
        <v>27</v>
      </c>
      <c r="D301" t="s">
        <v>21</v>
      </c>
      <c r="F301">
        <v>4.28</v>
      </c>
      <c r="J301">
        <f>SUM(144,178,230,280,282)</f>
        <v>1114</v>
      </c>
      <c r="K301">
        <v>5</v>
      </c>
      <c r="L301">
        <v>282</v>
      </c>
    </row>
    <row r="302" spans="1:12">
      <c r="A302" s="8">
        <v>41964</v>
      </c>
      <c r="B302" s="12" t="s">
        <v>29</v>
      </c>
      <c r="C302">
        <v>27</v>
      </c>
      <c r="D302" t="s">
        <v>21</v>
      </c>
      <c r="F302">
        <v>4.88</v>
      </c>
      <c r="J302">
        <f>SUM(120,133,214,247,243,261,271,289)</f>
        <v>1778</v>
      </c>
      <c r="K302">
        <v>8</v>
      </c>
      <c r="L302">
        <v>289</v>
      </c>
    </row>
    <row r="303" spans="1:12">
      <c r="A303" s="8">
        <v>41964</v>
      </c>
      <c r="B303" s="12" t="s">
        <v>29</v>
      </c>
      <c r="C303">
        <v>27</v>
      </c>
      <c r="D303" t="s">
        <v>21</v>
      </c>
      <c r="F303">
        <v>5.77</v>
      </c>
      <c r="J303">
        <f>SUM(242,253,258,262,283,284,288)</f>
        <v>1870</v>
      </c>
      <c r="K303">
        <v>7</v>
      </c>
      <c r="L303">
        <v>288</v>
      </c>
    </row>
    <row r="304" spans="1:12">
      <c r="A304" s="8">
        <v>41964</v>
      </c>
      <c r="B304" s="12" t="s">
        <v>29</v>
      </c>
      <c r="C304">
        <v>27</v>
      </c>
      <c r="D304" t="s">
        <v>21</v>
      </c>
      <c r="E304">
        <v>160</v>
      </c>
      <c r="F304">
        <v>2.93</v>
      </c>
      <c r="H304">
        <v>16</v>
      </c>
      <c r="I304">
        <v>1.5</v>
      </c>
    </row>
    <row r="305" spans="1:12">
      <c r="A305" s="8">
        <v>41964</v>
      </c>
      <c r="B305" s="12" t="s">
        <v>29</v>
      </c>
      <c r="C305">
        <v>27</v>
      </c>
      <c r="D305" t="s">
        <v>21</v>
      </c>
      <c r="F305">
        <v>11.7</v>
      </c>
      <c r="J305">
        <f>SUM(186,207,245,272,296,315,317,323,324,329)</f>
        <v>2814</v>
      </c>
      <c r="K305">
        <v>10</v>
      </c>
      <c r="L305">
        <v>329</v>
      </c>
    </row>
    <row r="306" spans="1:12">
      <c r="A306" s="8">
        <v>41964</v>
      </c>
      <c r="B306" s="12" t="s">
        <v>29</v>
      </c>
      <c r="C306">
        <v>27</v>
      </c>
      <c r="D306" t="s">
        <v>21</v>
      </c>
      <c r="F306">
        <v>0.78</v>
      </c>
      <c r="J306">
        <f>SUM(74,97,107)</f>
        <v>278</v>
      </c>
      <c r="K306">
        <v>3</v>
      </c>
      <c r="L306">
        <v>107</v>
      </c>
    </row>
    <row r="307" spans="1:12">
      <c r="A307" s="8">
        <v>41964</v>
      </c>
      <c r="B307" s="12" t="s">
        <v>29</v>
      </c>
      <c r="C307">
        <v>27</v>
      </c>
      <c r="D307" t="s">
        <v>21</v>
      </c>
      <c r="F307">
        <v>5.36</v>
      </c>
      <c r="J307">
        <f>SUM(97,153,192,214,222,235,255,283)</f>
        <v>1651</v>
      </c>
      <c r="K307">
        <v>8</v>
      </c>
      <c r="L307">
        <v>283</v>
      </c>
    </row>
    <row r="308" spans="1:12">
      <c r="A308" s="8">
        <v>41964</v>
      </c>
      <c r="B308" s="12" t="s">
        <v>29</v>
      </c>
      <c r="C308">
        <v>26</v>
      </c>
      <c r="D308" t="s">
        <v>21</v>
      </c>
      <c r="F308">
        <v>3.93</v>
      </c>
      <c r="J308">
        <f>SUM(79,175,185,207,262,278,299)</f>
        <v>1485</v>
      </c>
      <c r="K308">
        <v>7</v>
      </c>
      <c r="L308">
        <v>299</v>
      </c>
    </row>
    <row r="309" spans="1:12">
      <c r="A309" s="8">
        <v>41964</v>
      </c>
      <c r="B309" s="12" t="s">
        <v>29</v>
      </c>
      <c r="C309">
        <v>26</v>
      </c>
      <c r="D309" t="s">
        <v>21</v>
      </c>
      <c r="F309">
        <v>2.74</v>
      </c>
      <c r="J309">
        <f>SUM(114,133,175,187,208)</f>
        <v>817</v>
      </c>
      <c r="K309">
        <v>5</v>
      </c>
      <c r="L309">
        <v>208</v>
      </c>
    </row>
    <row r="310" spans="1:12">
      <c r="A310" s="8">
        <v>41964</v>
      </c>
      <c r="B310" s="12" t="s">
        <v>29</v>
      </c>
      <c r="C310">
        <v>26</v>
      </c>
      <c r="D310" t="s">
        <v>21</v>
      </c>
      <c r="F310">
        <v>1.49</v>
      </c>
      <c r="J310">
        <f>SUM(80,84,115,124)</f>
        <v>403</v>
      </c>
      <c r="K310">
        <v>4</v>
      </c>
      <c r="L310">
        <v>124</v>
      </c>
    </row>
    <row r="311" spans="1:12">
      <c r="A311" s="8">
        <v>41964</v>
      </c>
      <c r="B311" s="12" t="s">
        <v>29</v>
      </c>
      <c r="C311">
        <v>26</v>
      </c>
      <c r="D311" t="s">
        <v>21</v>
      </c>
      <c r="F311">
        <v>12.54</v>
      </c>
      <c r="J311">
        <f>SUM(112,161,178,190,147,160,173,198,198,214,220,232,182)</f>
        <v>2365</v>
      </c>
      <c r="K311">
        <v>13</v>
      </c>
      <c r="L311">
        <v>232</v>
      </c>
    </row>
    <row r="312" spans="1:12">
      <c r="A312" s="8">
        <v>41964</v>
      </c>
      <c r="B312" s="12" t="s">
        <v>29</v>
      </c>
      <c r="C312">
        <v>26</v>
      </c>
      <c r="D312" t="s">
        <v>21</v>
      </c>
      <c r="F312">
        <v>12.25</v>
      </c>
      <c r="J312">
        <f>SUM(198,238,246,247,262,264,296,276,280,286,287,294,295,207)</f>
        <v>3676</v>
      </c>
      <c r="K312">
        <v>14</v>
      </c>
      <c r="L312">
        <v>296</v>
      </c>
    </row>
    <row r="313" spans="1:12">
      <c r="A313" s="8">
        <v>41964</v>
      </c>
      <c r="B313" s="12" t="s">
        <v>29</v>
      </c>
      <c r="C313">
        <v>26</v>
      </c>
      <c r="D313" t="s">
        <v>21</v>
      </c>
      <c r="F313">
        <v>12.54</v>
      </c>
      <c r="J313">
        <f>SUM(220,254,267,265,281,293,312,314,331,336,346,347,328)</f>
        <v>3894</v>
      </c>
      <c r="K313">
        <v>13</v>
      </c>
      <c r="L313">
        <v>346</v>
      </c>
    </row>
    <row r="314" spans="1:12">
      <c r="A314" s="8">
        <v>41964</v>
      </c>
      <c r="B314" s="12" t="s">
        <v>29</v>
      </c>
      <c r="C314">
        <v>1</v>
      </c>
      <c r="D314" t="s">
        <v>19</v>
      </c>
      <c r="E314">
        <v>238</v>
      </c>
      <c r="F314">
        <v>1.39</v>
      </c>
    </row>
    <row r="315" spans="1:12">
      <c r="A315" s="8">
        <v>41964</v>
      </c>
      <c r="B315" s="12" t="s">
        <v>29</v>
      </c>
      <c r="C315">
        <v>1</v>
      </c>
      <c r="D315" t="s">
        <v>19</v>
      </c>
      <c r="E315">
        <v>240</v>
      </c>
      <c r="F315">
        <v>1.38</v>
      </c>
    </row>
    <row r="316" spans="1:12">
      <c r="A316" s="8">
        <v>41964</v>
      </c>
      <c r="B316" s="12" t="s">
        <v>29</v>
      </c>
      <c r="C316">
        <v>1</v>
      </c>
      <c r="D316" t="s">
        <v>19</v>
      </c>
      <c r="E316">
        <v>214</v>
      </c>
      <c r="F316">
        <v>1.34</v>
      </c>
    </row>
    <row r="317" spans="1:12">
      <c r="A317" s="8">
        <v>41964</v>
      </c>
      <c r="B317" s="12" t="s">
        <v>29</v>
      </c>
      <c r="C317">
        <v>1</v>
      </c>
      <c r="D317" t="s">
        <v>19</v>
      </c>
      <c r="E317">
        <v>89</v>
      </c>
      <c r="F317">
        <v>1.39</v>
      </c>
    </row>
    <row r="318" spans="1:12">
      <c r="A318" s="8">
        <v>41964</v>
      </c>
      <c r="B318" s="12" t="s">
        <v>29</v>
      </c>
      <c r="C318">
        <v>1</v>
      </c>
      <c r="D318" t="s">
        <v>19</v>
      </c>
      <c r="E318">
        <v>112</v>
      </c>
      <c r="F318">
        <v>1.29</v>
      </c>
    </row>
    <row r="319" spans="1:12">
      <c r="A319" s="8">
        <v>41964</v>
      </c>
      <c r="B319" s="12" t="s">
        <v>29</v>
      </c>
      <c r="C319">
        <v>1</v>
      </c>
      <c r="D319" t="s">
        <v>19</v>
      </c>
      <c r="E319">
        <v>200</v>
      </c>
      <c r="F319">
        <v>1.25</v>
      </c>
    </row>
    <row r="320" spans="1:12">
      <c r="A320" s="8">
        <v>41964</v>
      </c>
      <c r="B320" s="12" t="s">
        <v>29</v>
      </c>
      <c r="C320">
        <v>1</v>
      </c>
      <c r="D320" t="s">
        <v>19</v>
      </c>
      <c r="E320">
        <v>261</v>
      </c>
      <c r="F320">
        <v>1.26</v>
      </c>
    </row>
    <row r="321" spans="1:12">
      <c r="A321" s="8">
        <v>41964</v>
      </c>
      <c r="B321" s="12" t="s">
        <v>29</v>
      </c>
      <c r="C321">
        <v>1</v>
      </c>
      <c r="D321" t="s">
        <v>19</v>
      </c>
      <c r="E321">
        <v>205</v>
      </c>
      <c r="F321">
        <v>1.04</v>
      </c>
    </row>
    <row r="322" spans="1:12">
      <c r="A322" s="8">
        <v>41964</v>
      </c>
      <c r="B322" s="12" t="s">
        <v>29</v>
      </c>
      <c r="C322">
        <v>1</v>
      </c>
      <c r="D322" t="s">
        <v>19</v>
      </c>
      <c r="E322">
        <v>120</v>
      </c>
      <c r="F322">
        <v>1.1200000000000001</v>
      </c>
    </row>
    <row r="323" spans="1:12">
      <c r="A323" s="8">
        <v>41964</v>
      </c>
      <c r="B323" s="12" t="s">
        <v>29</v>
      </c>
      <c r="C323">
        <v>1</v>
      </c>
      <c r="D323" t="s">
        <v>19</v>
      </c>
      <c r="E323">
        <v>105</v>
      </c>
      <c r="F323">
        <v>0.94</v>
      </c>
    </row>
    <row r="324" spans="1:12">
      <c r="A324" s="8">
        <v>41964</v>
      </c>
      <c r="B324" s="12" t="s">
        <v>29</v>
      </c>
      <c r="C324">
        <v>1</v>
      </c>
      <c r="D324" t="s">
        <v>19</v>
      </c>
      <c r="E324">
        <v>224</v>
      </c>
      <c r="F324">
        <v>1.24</v>
      </c>
    </row>
    <row r="325" spans="1:12">
      <c r="A325" s="8">
        <v>41964</v>
      </c>
      <c r="B325" s="12" t="s">
        <v>29</v>
      </c>
      <c r="C325">
        <v>1</v>
      </c>
      <c r="D325" t="s">
        <v>19</v>
      </c>
      <c r="E325">
        <v>214</v>
      </c>
      <c r="F325">
        <v>1.1599999999999999</v>
      </c>
    </row>
    <row r="326" spans="1:12">
      <c r="A326" s="8">
        <v>41964</v>
      </c>
      <c r="B326" s="12" t="s">
        <v>29</v>
      </c>
      <c r="C326">
        <v>1</v>
      </c>
      <c r="D326" t="s">
        <v>19</v>
      </c>
      <c r="E326">
        <v>100</v>
      </c>
      <c r="F326">
        <v>1.01</v>
      </c>
    </row>
    <row r="327" spans="1:12">
      <c r="A327" s="8">
        <v>41964</v>
      </c>
      <c r="B327" s="12" t="s">
        <v>29</v>
      </c>
      <c r="C327">
        <v>1</v>
      </c>
      <c r="D327" t="s">
        <v>21</v>
      </c>
      <c r="F327">
        <v>1.21</v>
      </c>
      <c r="J327">
        <f>SUM(73,103,126)</f>
        <v>302</v>
      </c>
      <c r="K327">
        <v>3</v>
      </c>
      <c r="L327">
        <v>126</v>
      </c>
    </row>
    <row r="328" spans="1:12">
      <c r="A328" s="8">
        <v>41964</v>
      </c>
      <c r="B328" s="12" t="s">
        <v>29</v>
      </c>
      <c r="C328">
        <v>1</v>
      </c>
      <c r="D328" t="s">
        <v>19</v>
      </c>
      <c r="E328">
        <v>175</v>
      </c>
      <c r="F328">
        <v>1.3</v>
      </c>
    </row>
    <row r="329" spans="1:12">
      <c r="A329" s="8">
        <v>41964</v>
      </c>
      <c r="B329" s="12" t="s">
        <v>29</v>
      </c>
      <c r="C329">
        <v>1</v>
      </c>
      <c r="D329" t="s">
        <v>19</v>
      </c>
      <c r="E329">
        <v>172</v>
      </c>
      <c r="F329">
        <v>1.26</v>
      </c>
    </row>
    <row r="330" spans="1:12">
      <c r="A330" s="8">
        <v>41964</v>
      </c>
      <c r="B330" s="12" t="s">
        <v>29</v>
      </c>
      <c r="C330">
        <v>1</v>
      </c>
      <c r="D330" t="s">
        <v>19</v>
      </c>
      <c r="E330">
        <v>244</v>
      </c>
      <c r="F330">
        <v>1.0900000000000001</v>
      </c>
    </row>
    <row r="331" spans="1:12">
      <c r="A331" s="8">
        <v>41964</v>
      </c>
      <c r="B331" s="12" t="s">
        <v>29</v>
      </c>
      <c r="C331">
        <v>1</v>
      </c>
      <c r="D331" t="s">
        <v>19</v>
      </c>
      <c r="E331">
        <v>244</v>
      </c>
      <c r="F331">
        <v>1.46</v>
      </c>
    </row>
    <row r="332" spans="1:12">
      <c r="A332" s="8">
        <v>41964</v>
      </c>
      <c r="B332" s="12" t="s">
        <v>29</v>
      </c>
      <c r="C332">
        <v>1</v>
      </c>
      <c r="D332" t="s">
        <v>19</v>
      </c>
      <c r="E332">
        <v>184</v>
      </c>
      <c r="F332">
        <v>1.59</v>
      </c>
    </row>
    <row r="333" spans="1:12">
      <c r="A333" s="8">
        <v>41964</v>
      </c>
      <c r="B333" s="12" t="s">
        <v>29</v>
      </c>
      <c r="C333">
        <v>1</v>
      </c>
      <c r="D333" t="s">
        <v>19</v>
      </c>
      <c r="E333">
        <v>120</v>
      </c>
      <c r="F333">
        <v>1.23</v>
      </c>
    </row>
    <row r="334" spans="1:12">
      <c r="A334" s="8">
        <v>41964</v>
      </c>
      <c r="B334" s="12" t="s">
        <v>29</v>
      </c>
      <c r="C334">
        <v>1</v>
      </c>
      <c r="D334" t="s">
        <v>19</v>
      </c>
      <c r="E334">
        <v>100</v>
      </c>
      <c r="F334">
        <v>1.61</v>
      </c>
    </row>
    <row r="335" spans="1:12">
      <c r="A335" s="8">
        <v>41964</v>
      </c>
      <c r="B335" s="12" t="s">
        <v>29</v>
      </c>
      <c r="C335">
        <v>1</v>
      </c>
      <c r="D335" t="s">
        <v>19</v>
      </c>
      <c r="E335">
        <v>200</v>
      </c>
      <c r="F335">
        <v>1.46</v>
      </c>
    </row>
    <row r="336" spans="1:12">
      <c r="A336" s="8">
        <v>41964</v>
      </c>
      <c r="B336" s="12" t="s">
        <v>29</v>
      </c>
      <c r="C336">
        <v>1</v>
      </c>
      <c r="D336" t="s">
        <v>21</v>
      </c>
      <c r="F336">
        <v>0.82</v>
      </c>
      <c r="J336">
        <f>SUM(54,73,73,49)</f>
        <v>249</v>
      </c>
      <c r="K336">
        <v>4</v>
      </c>
      <c r="L336">
        <v>73</v>
      </c>
    </row>
    <row r="337" spans="1:6">
      <c r="A337" s="8">
        <v>41964</v>
      </c>
      <c r="B337" s="12" t="s">
        <v>29</v>
      </c>
      <c r="C337">
        <v>1</v>
      </c>
      <c r="D337" t="s">
        <v>32</v>
      </c>
      <c r="E337">
        <v>130</v>
      </c>
      <c r="F337">
        <v>1.31</v>
      </c>
    </row>
    <row r="338" spans="1:6">
      <c r="A338" s="8">
        <v>41964</v>
      </c>
      <c r="B338" s="12" t="s">
        <v>29</v>
      </c>
      <c r="C338">
        <v>1</v>
      </c>
      <c r="D338" t="s">
        <v>19</v>
      </c>
      <c r="E338">
        <v>224</v>
      </c>
      <c r="F338">
        <v>1.45</v>
      </c>
    </row>
    <row r="339" spans="1:6">
      <c r="A339" s="8">
        <v>41964</v>
      </c>
      <c r="B339" s="12" t="s">
        <v>29</v>
      </c>
      <c r="C339">
        <v>1</v>
      </c>
      <c r="D339" t="s">
        <v>19</v>
      </c>
      <c r="E339">
        <v>287</v>
      </c>
      <c r="F339">
        <v>1.35</v>
      </c>
    </row>
    <row r="340" spans="1:6">
      <c r="A340" s="8">
        <v>41964</v>
      </c>
      <c r="B340" s="12" t="s">
        <v>29</v>
      </c>
      <c r="C340">
        <v>1</v>
      </c>
      <c r="D340" t="s">
        <v>19</v>
      </c>
      <c r="E340">
        <v>83</v>
      </c>
      <c r="F340">
        <v>0.65</v>
      </c>
    </row>
    <row r="341" spans="1:6">
      <c r="A341" s="8">
        <v>41964</v>
      </c>
      <c r="B341" s="12" t="s">
        <v>29</v>
      </c>
      <c r="C341">
        <v>1</v>
      </c>
      <c r="D341" t="s">
        <v>32</v>
      </c>
      <c r="E341">
        <v>188</v>
      </c>
      <c r="F341">
        <v>1.37</v>
      </c>
    </row>
    <row r="342" spans="1:6">
      <c r="A342" s="8">
        <v>41964</v>
      </c>
      <c r="B342" s="12" t="s">
        <v>29</v>
      </c>
      <c r="C342">
        <v>1</v>
      </c>
      <c r="D342" t="s">
        <v>32</v>
      </c>
      <c r="E342">
        <v>127</v>
      </c>
      <c r="F342">
        <v>1.04</v>
      </c>
    </row>
    <row r="343" spans="1:6">
      <c r="A343" s="8">
        <v>41964</v>
      </c>
      <c r="B343" s="12" t="s">
        <v>29</v>
      </c>
      <c r="C343">
        <v>1</v>
      </c>
      <c r="D343" t="s">
        <v>32</v>
      </c>
      <c r="E343">
        <v>174</v>
      </c>
      <c r="F343">
        <v>1.05</v>
      </c>
    </row>
    <row r="344" spans="1:6">
      <c r="A344" s="8">
        <v>41964</v>
      </c>
      <c r="B344" s="12" t="s">
        <v>29</v>
      </c>
      <c r="C344">
        <v>1</v>
      </c>
      <c r="D344" t="s">
        <v>32</v>
      </c>
      <c r="E344">
        <v>109</v>
      </c>
      <c r="F344">
        <v>0.92</v>
      </c>
    </row>
    <row r="345" spans="1:6">
      <c r="A345" s="8">
        <v>41964</v>
      </c>
      <c r="B345" s="12" t="s">
        <v>29</v>
      </c>
      <c r="C345">
        <v>1</v>
      </c>
      <c r="D345" t="s">
        <v>32</v>
      </c>
      <c r="E345">
        <v>119</v>
      </c>
      <c r="F345">
        <v>1.2</v>
      </c>
    </row>
    <row r="346" spans="1:6">
      <c r="A346" s="8">
        <v>41964</v>
      </c>
      <c r="B346" s="12" t="s">
        <v>29</v>
      </c>
      <c r="C346">
        <v>1</v>
      </c>
      <c r="D346" t="s">
        <v>32</v>
      </c>
      <c r="E346">
        <v>224</v>
      </c>
      <c r="F346">
        <v>1.31</v>
      </c>
    </row>
    <row r="347" spans="1:6">
      <c r="A347" s="8">
        <v>41964</v>
      </c>
      <c r="B347" s="12" t="s">
        <v>29</v>
      </c>
      <c r="C347">
        <v>1</v>
      </c>
      <c r="D347" t="s">
        <v>32</v>
      </c>
      <c r="E347">
        <v>141</v>
      </c>
      <c r="F347">
        <v>0.99</v>
      </c>
    </row>
    <row r="348" spans="1:6">
      <c r="A348" s="8">
        <v>41964</v>
      </c>
      <c r="B348" s="12" t="s">
        <v>29</v>
      </c>
      <c r="C348">
        <v>1</v>
      </c>
      <c r="D348" t="s">
        <v>32</v>
      </c>
      <c r="E348">
        <v>102</v>
      </c>
      <c r="F348">
        <v>1.2</v>
      </c>
    </row>
    <row r="349" spans="1:6">
      <c r="A349" s="8">
        <v>41964</v>
      </c>
      <c r="B349" s="12" t="s">
        <v>29</v>
      </c>
      <c r="C349">
        <v>1</v>
      </c>
      <c r="D349" t="s">
        <v>32</v>
      </c>
      <c r="E349">
        <v>100</v>
      </c>
      <c r="F349">
        <v>1.35</v>
      </c>
    </row>
    <row r="350" spans="1:6">
      <c r="A350" s="8">
        <v>41964</v>
      </c>
      <c r="B350" s="12" t="s">
        <v>29</v>
      </c>
      <c r="C350">
        <v>1</v>
      </c>
      <c r="D350" t="s">
        <v>32</v>
      </c>
      <c r="E350">
        <v>112</v>
      </c>
      <c r="F350">
        <v>1.18</v>
      </c>
    </row>
    <row r="351" spans="1:6">
      <c r="A351" s="8">
        <v>41964</v>
      </c>
      <c r="B351" s="12" t="s">
        <v>29</v>
      </c>
      <c r="C351">
        <v>1</v>
      </c>
      <c r="D351" t="s">
        <v>32</v>
      </c>
      <c r="E351">
        <v>200</v>
      </c>
      <c r="F351">
        <v>1.28</v>
      </c>
    </row>
    <row r="352" spans="1:6">
      <c r="A352" s="8">
        <v>41964</v>
      </c>
      <c r="B352" s="12" t="s">
        <v>29</v>
      </c>
      <c r="C352">
        <v>1</v>
      </c>
      <c r="D352" t="s">
        <v>32</v>
      </c>
      <c r="E352">
        <v>206</v>
      </c>
      <c r="F352">
        <v>1.1399999999999999</v>
      </c>
    </row>
    <row r="353" spans="1:12">
      <c r="A353" s="8">
        <v>41964</v>
      </c>
      <c r="B353" s="12" t="s">
        <v>29</v>
      </c>
      <c r="C353">
        <v>1</v>
      </c>
      <c r="D353" t="s">
        <v>32</v>
      </c>
      <c r="E353">
        <v>191</v>
      </c>
      <c r="F353">
        <v>1.36</v>
      </c>
    </row>
    <row r="354" spans="1:12">
      <c r="A354" s="10">
        <v>41962</v>
      </c>
      <c r="B354" s="3" t="s">
        <v>33</v>
      </c>
      <c r="C354">
        <v>42</v>
      </c>
      <c r="D354" t="s">
        <v>21</v>
      </c>
      <c r="F354">
        <v>2.35</v>
      </c>
      <c r="J354">
        <f>SUM(145,177)</f>
        <v>322</v>
      </c>
      <c r="K354">
        <v>2</v>
      </c>
      <c r="L354">
        <v>177</v>
      </c>
    </row>
    <row r="355" spans="1:12">
      <c r="A355" s="10">
        <v>41962</v>
      </c>
      <c r="B355" s="3" t="s">
        <v>33</v>
      </c>
      <c r="C355">
        <v>42</v>
      </c>
      <c r="D355" t="s">
        <v>21</v>
      </c>
      <c r="F355">
        <v>8.85</v>
      </c>
      <c r="J355" s="13">
        <f>SUM(230,250,268,281,336,315,331,317)</f>
        <v>2328</v>
      </c>
      <c r="K355">
        <v>8</v>
      </c>
      <c r="L355">
        <v>336</v>
      </c>
    </row>
    <row r="356" spans="1:12">
      <c r="A356" s="10">
        <v>41962</v>
      </c>
      <c r="B356" s="3" t="s">
        <v>33</v>
      </c>
      <c r="C356">
        <v>42</v>
      </c>
      <c r="D356" t="s">
        <v>21</v>
      </c>
      <c r="F356">
        <v>5.82</v>
      </c>
      <c r="J356" s="13">
        <f>SUM(150,132,192,223,243,264,262,297,318)</f>
        <v>2081</v>
      </c>
      <c r="K356">
        <v>9</v>
      </c>
      <c r="L356">
        <v>318</v>
      </c>
    </row>
    <row r="357" spans="1:12">
      <c r="A357" s="10">
        <v>41962</v>
      </c>
      <c r="B357" s="3" t="s">
        <v>33</v>
      </c>
      <c r="C357">
        <v>42</v>
      </c>
      <c r="D357" t="s">
        <v>21</v>
      </c>
      <c r="F357">
        <v>14.7</v>
      </c>
      <c r="J357">
        <f>SUM(182,390,317,375,369,376,396,351,426,430,424,418,424)</f>
        <v>4878</v>
      </c>
      <c r="K357">
        <v>13</v>
      </c>
      <c r="L357">
        <v>424</v>
      </c>
    </row>
    <row r="358" spans="1:12">
      <c r="A358" s="10">
        <v>41962</v>
      </c>
      <c r="B358" s="3" t="s">
        <v>33</v>
      </c>
      <c r="C358">
        <v>42</v>
      </c>
      <c r="D358" t="s">
        <v>21</v>
      </c>
      <c r="F358">
        <v>3.05</v>
      </c>
      <c r="J358">
        <f>SUM(74,68,123,160,192,203)</f>
        <v>820</v>
      </c>
      <c r="K358">
        <v>6</v>
      </c>
      <c r="L358">
        <v>203</v>
      </c>
    </row>
    <row r="359" spans="1:12">
      <c r="A359" s="10">
        <v>41962</v>
      </c>
      <c r="B359" s="3" t="s">
        <v>33</v>
      </c>
      <c r="C359">
        <v>42</v>
      </c>
      <c r="D359" t="s">
        <v>21</v>
      </c>
      <c r="F359">
        <v>1.78</v>
      </c>
      <c r="J359">
        <f>SUM(25,45,55,57)</f>
        <v>182</v>
      </c>
      <c r="K359">
        <v>4</v>
      </c>
      <c r="L359">
        <v>57</v>
      </c>
    </row>
    <row r="360" spans="1:12">
      <c r="A360" s="10">
        <v>41962</v>
      </c>
      <c r="B360" s="3" t="s">
        <v>33</v>
      </c>
      <c r="C360">
        <v>42</v>
      </c>
      <c r="D360" t="s">
        <v>21</v>
      </c>
      <c r="F360">
        <v>7.38</v>
      </c>
      <c r="J360">
        <f>SUM(78,129,150,210,263,267,284,309,314,311,302)</f>
        <v>2617</v>
      </c>
      <c r="K360">
        <v>11</v>
      </c>
      <c r="L360">
        <v>314</v>
      </c>
    </row>
    <row r="361" spans="1:12">
      <c r="A361" s="10">
        <v>41962</v>
      </c>
      <c r="B361" s="3" t="s">
        <v>33</v>
      </c>
      <c r="C361">
        <v>42</v>
      </c>
      <c r="D361" t="s">
        <v>21</v>
      </c>
      <c r="F361">
        <v>2.63</v>
      </c>
      <c r="J361">
        <f>SUM(29,85,130,170,189)</f>
        <v>603</v>
      </c>
      <c r="K361">
        <v>5</v>
      </c>
      <c r="L361">
        <v>189</v>
      </c>
    </row>
    <row r="362" spans="1:12">
      <c r="A362" s="10">
        <v>41962</v>
      </c>
      <c r="B362" s="3" t="s">
        <v>33</v>
      </c>
      <c r="C362">
        <v>39</v>
      </c>
      <c r="D362" t="s">
        <v>21</v>
      </c>
      <c r="F362">
        <v>9.68</v>
      </c>
      <c r="J362">
        <f>SUM(72,81,142,196,258,288,312,324,348,325)</f>
        <v>2346</v>
      </c>
      <c r="K362">
        <v>10</v>
      </c>
      <c r="L362">
        <v>348</v>
      </c>
    </row>
    <row r="363" spans="1:12">
      <c r="A363" s="10">
        <v>41962</v>
      </c>
      <c r="B363" s="3" t="s">
        <v>33</v>
      </c>
      <c r="C363">
        <v>39</v>
      </c>
      <c r="D363" t="s">
        <v>21</v>
      </c>
      <c r="F363">
        <v>10.86</v>
      </c>
      <c r="J363">
        <f>SUM(52,55,47,37,169,146,117,111,226,255,253,282,290,219,221,287,288)</f>
        <v>3055</v>
      </c>
      <c r="K363">
        <v>17</v>
      </c>
      <c r="L363">
        <v>288</v>
      </c>
    </row>
    <row r="364" spans="1:12">
      <c r="A364" s="10">
        <v>41962</v>
      </c>
      <c r="B364" s="3" t="s">
        <v>33</v>
      </c>
      <c r="C364">
        <v>33</v>
      </c>
      <c r="D364" t="s">
        <v>21</v>
      </c>
      <c r="F364">
        <v>9.33</v>
      </c>
      <c r="J364">
        <f>SUM(80,132,140,143,183,192,199,203,213,218,212,210)</f>
        <v>2125</v>
      </c>
      <c r="K364">
        <v>12</v>
      </c>
      <c r="L364">
        <v>218</v>
      </c>
    </row>
    <row r="365" spans="1:12">
      <c r="A365" s="10">
        <v>41962</v>
      </c>
      <c r="B365" s="3" t="s">
        <v>33</v>
      </c>
      <c r="C365">
        <v>33</v>
      </c>
      <c r="D365" t="s">
        <v>21</v>
      </c>
      <c r="F365">
        <v>1.28</v>
      </c>
      <c r="J365">
        <f>SUM(33,40,51)</f>
        <v>124</v>
      </c>
      <c r="K365">
        <v>3</v>
      </c>
      <c r="L365">
        <v>51</v>
      </c>
    </row>
    <row r="366" spans="1:12">
      <c r="A366" s="10">
        <v>41962</v>
      </c>
      <c r="B366" s="3" t="s">
        <v>33</v>
      </c>
      <c r="C366">
        <v>33</v>
      </c>
      <c r="D366" t="s">
        <v>21</v>
      </c>
      <c r="F366">
        <v>8.65</v>
      </c>
      <c r="J366">
        <f>SUM(98,121,146,166,170,175,177,175,181,191,192,197)</f>
        <v>1989</v>
      </c>
      <c r="K366">
        <v>12</v>
      </c>
      <c r="L366">
        <v>197</v>
      </c>
    </row>
    <row r="367" spans="1:12">
      <c r="A367" s="10">
        <v>41962</v>
      </c>
      <c r="B367" s="3" t="s">
        <v>33</v>
      </c>
      <c r="C367">
        <v>33</v>
      </c>
      <c r="D367" t="s">
        <v>21</v>
      </c>
      <c r="F367">
        <v>8.26</v>
      </c>
      <c r="J367">
        <f>SUM(138,162,140,172,179,186,187,93,38)</f>
        <v>1295</v>
      </c>
      <c r="K367">
        <v>9</v>
      </c>
      <c r="L367">
        <v>187</v>
      </c>
    </row>
    <row r="368" spans="1:12">
      <c r="A368" s="10">
        <v>41962</v>
      </c>
      <c r="B368" s="3" t="s">
        <v>33</v>
      </c>
      <c r="C368">
        <v>33</v>
      </c>
      <c r="D368" t="s">
        <v>21</v>
      </c>
      <c r="E368">
        <v>222</v>
      </c>
      <c r="F368">
        <v>4.71</v>
      </c>
      <c r="H368">
        <v>18</v>
      </c>
      <c r="I368">
        <v>2.5</v>
      </c>
    </row>
    <row r="369" spans="1:13">
      <c r="A369" s="10">
        <v>41962</v>
      </c>
      <c r="B369" s="3" t="s">
        <v>33</v>
      </c>
      <c r="C369">
        <v>33</v>
      </c>
      <c r="D369" t="s">
        <v>21</v>
      </c>
      <c r="F369">
        <v>8.61</v>
      </c>
      <c r="J369">
        <f>SUM(48,111,127,154,187,194,195,196,204,203)</f>
        <v>1619</v>
      </c>
      <c r="K369">
        <v>10</v>
      </c>
      <c r="L369">
        <v>204</v>
      </c>
    </row>
    <row r="370" spans="1:13">
      <c r="A370" s="10">
        <v>41962</v>
      </c>
      <c r="B370" s="3" t="s">
        <v>33</v>
      </c>
      <c r="C370">
        <v>15</v>
      </c>
      <c r="D370" t="s">
        <v>21</v>
      </c>
      <c r="M370" t="s">
        <v>27</v>
      </c>
    </row>
    <row r="371" spans="1:13">
      <c r="A371" s="10">
        <v>41962</v>
      </c>
      <c r="B371" s="3" t="s">
        <v>33</v>
      </c>
      <c r="C371">
        <v>3</v>
      </c>
      <c r="D371" t="s">
        <v>21</v>
      </c>
      <c r="F371">
        <v>0.97</v>
      </c>
      <c r="J371">
        <f>SUM(24,29,31,25)</f>
        <v>109</v>
      </c>
      <c r="K371">
        <v>4</v>
      </c>
      <c r="L371">
        <v>31</v>
      </c>
    </row>
    <row r="372" spans="1:13">
      <c r="A372" s="10">
        <v>41962</v>
      </c>
      <c r="B372" s="3" t="s">
        <v>33</v>
      </c>
      <c r="C372">
        <v>3</v>
      </c>
      <c r="D372" t="s">
        <v>21</v>
      </c>
      <c r="F372">
        <v>4.5199999999999996</v>
      </c>
      <c r="J372">
        <f>SUM(78,115,173,188,201)</f>
        <v>755</v>
      </c>
      <c r="K372">
        <v>5</v>
      </c>
      <c r="L372">
        <v>201</v>
      </c>
    </row>
    <row r="373" spans="1:13">
      <c r="A373" s="10">
        <v>41962</v>
      </c>
      <c r="B373" s="3" t="s">
        <v>33</v>
      </c>
      <c r="C373">
        <v>3</v>
      </c>
      <c r="D373" t="s">
        <v>19</v>
      </c>
      <c r="E373">
        <v>33</v>
      </c>
      <c r="F373">
        <v>1.1200000000000001</v>
      </c>
    </row>
    <row r="374" spans="1:13">
      <c r="A374" s="10">
        <v>41962</v>
      </c>
      <c r="B374" s="3" t="s">
        <v>33</v>
      </c>
      <c r="C374">
        <v>3</v>
      </c>
      <c r="D374" t="s">
        <v>19</v>
      </c>
      <c r="E374">
        <v>206</v>
      </c>
      <c r="F374">
        <v>1.05</v>
      </c>
    </row>
    <row r="375" spans="1:13">
      <c r="A375" s="10">
        <v>41962</v>
      </c>
      <c r="B375" s="3" t="s">
        <v>33</v>
      </c>
      <c r="C375">
        <v>3</v>
      </c>
      <c r="D375" t="s">
        <v>19</v>
      </c>
      <c r="E375">
        <v>22</v>
      </c>
      <c r="F375">
        <v>4.66</v>
      </c>
    </row>
    <row r="376" spans="1:13">
      <c r="A376" s="10">
        <v>41962</v>
      </c>
      <c r="B376" s="3" t="s">
        <v>33</v>
      </c>
      <c r="C376">
        <v>3</v>
      </c>
      <c r="D376" t="s">
        <v>19</v>
      </c>
      <c r="E376">
        <v>178</v>
      </c>
      <c r="F376">
        <v>1.01</v>
      </c>
      <c r="G376">
        <v>5</v>
      </c>
    </row>
    <row r="377" spans="1:13">
      <c r="A377" s="10">
        <v>41962</v>
      </c>
      <c r="B377" s="3" t="s">
        <v>33</v>
      </c>
      <c r="C377">
        <v>3</v>
      </c>
      <c r="D377" t="s">
        <v>19</v>
      </c>
      <c r="E377">
        <v>198</v>
      </c>
      <c r="F377">
        <v>1.91</v>
      </c>
    </row>
    <row r="378" spans="1:13">
      <c r="A378" s="10">
        <v>41962</v>
      </c>
      <c r="B378" s="3" t="s">
        <v>33</v>
      </c>
      <c r="C378">
        <v>3</v>
      </c>
      <c r="D378" t="s">
        <v>19</v>
      </c>
      <c r="E378">
        <v>42</v>
      </c>
      <c r="F378">
        <v>0.66</v>
      </c>
    </row>
    <row r="379" spans="1:13">
      <c r="A379" s="10">
        <v>41962</v>
      </c>
      <c r="B379" s="3" t="s">
        <v>33</v>
      </c>
      <c r="C379">
        <v>3</v>
      </c>
      <c r="D379" t="s">
        <v>19</v>
      </c>
      <c r="E379">
        <v>32</v>
      </c>
      <c r="F379">
        <v>1.29</v>
      </c>
    </row>
    <row r="380" spans="1:13">
      <c r="A380" s="10">
        <v>41962</v>
      </c>
      <c r="B380" s="3" t="s">
        <v>33</v>
      </c>
      <c r="C380">
        <v>3</v>
      </c>
      <c r="D380" t="s">
        <v>19</v>
      </c>
      <c r="E380">
        <v>190</v>
      </c>
      <c r="F380">
        <v>1.43</v>
      </c>
    </row>
    <row r="381" spans="1:13">
      <c r="A381" s="10">
        <v>41962</v>
      </c>
      <c r="B381" s="3" t="s">
        <v>33</v>
      </c>
      <c r="C381">
        <v>3</v>
      </c>
      <c r="D381" t="s">
        <v>19</v>
      </c>
      <c r="E381">
        <v>179</v>
      </c>
      <c r="F381">
        <v>1.29</v>
      </c>
    </row>
    <row r="382" spans="1:13">
      <c r="A382" s="10">
        <v>41962</v>
      </c>
      <c r="B382" s="3" t="s">
        <v>33</v>
      </c>
      <c r="C382">
        <v>3</v>
      </c>
      <c r="D382" t="s">
        <v>19</v>
      </c>
      <c r="E382">
        <v>182</v>
      </c>
      <c r="F382">
        <v>1.96</v>
      </c>
    </row>
    <row r="383" spans="1:13">
      <c r="A383" s="10">
        <v>41962</v>
      </c>
      <c r="B383" s="3" t="s">
        <v>33</v>
      </c>
      <c r="C383">
        <v>3</v>
      </c>
      <c r="D383" t="s">
        <v>21</v>
      </c>
      <c r="F383">
        <v>0.68</v>
      </c>
      <c r="J383">
        <f>SUM(30,79,52)</f>
        <v>161</v>
      </c>
      <c r="K383">
        <v>3</v>
      </c>
      <c r="L383">
        <v>79</v>
      </c>
    </row>
    <row r="384" spans="1:13">
      <c r="A384" s="10">
        <v>41962</v>
      </c>
      <c r="B384" s="3" t="s">
        <v>33</v>
      </c>
      <c r="C384">
        <v>3</v>
      </c>
      <c r="D384" t="s">
        <v>19</v>
      </c>
      <c r="E384">
        <v>159</v>
      </c>
      <c r="F384">
        <v>0.95</v>
      </c>
    </row>
    <row r="385" spans="1:12">
      <c r="A385" s="10">
        <v>41962</v>
      </c>
      <c r="B385" s="3" t="s">
        <v>33</v>
      </c>
      <c r="C385">
        <v>3</v>
      </c>
      <c r="D385" t="s">
        <v>19</v>
      </c>
      <c r="E385">
        <v>156</v>
      </c>
      <c r="F385">
        <v>1.75</v>
      </c>
    </row>
    <row r="386" spans="1:12">
      <c r="A386" s="10">
        <v>41962</v>
      </c>
      <c r="B386" s="3" t="s">
        <v>33</v>
      </c>
      <c r="C386">
        <v>3</v>
      </c>
      <c r="D386" t="s">
        <v>19</v>
      </c>
      <c r="E386">
        <v>45</v>
      </c>
      <c r="F386">
        <v>0.61</v>
      </c>
    </row>
    <row r="387" spans="1:12">
      <c r="A387" s="10">
        <v>41962</v>
      </c>
      <c r="B387" s="3" t="s">
        <v>33</v>
      </c>
      <c r="C387">
        <v>3</v>
      </c>
      <c r="D387" t="s">
        <v>19</v>
      </c>
      <c r="E387">
        <v>68</v>
      </c>
      <c r="F387">
        <v>0.84</v>
      </c>
    </row>
    <row r="388" spans="1:12">
      <c r="A388" s="10">
        <v>41962</v>
      </c>
      <c r="B388" s="3" t="s">
        <v>33</v>
      </c>
      <c r="C388">
        <v>3</v>
      </c>
      <c r="D388" t="s">
        <v>19</v>
      </c>
      <c r="E388">
        <v>49</v>
      </c>
      <c r="F388">
        <v>0.99</v>
      </c>
    </row>
    <row r="389" spans="1:12">
      <c r="A389" s="10">
        <v>41962</v>
      </c>
      <c r="B389" s="3" t="s">
        <v>33</v>
      </c>
      <c r="C389">
        <v>3</v>
      </c>
      <c r="D389" t="s">
        <v>19</v>
      </c>
      <c r="E389">
        <v>86</v>
      </c>
      <c r="F389">
        <v>1.31</v>
      </c>
    </row>
    <row r="390" spans="1:12">
      <c r="A390" s="10">
        <v>41962</v>
      </c>
      <c r="B390" s="3" t="s">
        <v>33</v>
      </c>
      <c r="C390">
        <v>3</v>
      </c>
      <c r="D390" t="s">
        <v>21</v>
      </c>
      <c r="F390">
        <v>4.7300000000000004</v>
      </c>
      <c r="J390">
        <f>SUM(44,42,108,140,145,143,150)</f>
        <v>772</v>
      </c>
      <c r="K390">
        <v>7</v>
      </c>
      <c r="L390">
        <v>150</v>
      </c>
    </row>
    <row r="391" spans="1:12">
      <c r="A391" s="10">
        <v>41962</v>
      </c>
      <c r="B391" s="3" t="s">
        <v>33</v>
      </c>
      <c r="C391">
        <v>3</v>
      </c>
      <c r="D391" t="s">
        <v>19</v>
      </c>
      <c r="E391">
        <v>49</v>
      </c>
      <c r="F391">
        <v>1.24</v>
      </c>
    </row>
    <row r="392" spans="1:12">
      <c r="A392" s="10">
        <v>41962</v>
      </c>
      <c r="B392" s="3" t="s">
        <v>33</v>
      </c>
      <c r="C392">
        <v>3</v>
      </c>
      <c r="D392" t="s">
        <v>19</v>
      </c>
      <c r="E392">
        <v>229</v>
      </c>
      <c r="F392">
        <v>1.98</v>
      </c>
      <c r="G392">
        <v>3</v>
      </c>
    </row>
    <row r="393" spans="1:12">
      <c r="A393" s="10">
        <v>41962</v>
      </c>
      <c r="B393" s="3" t="s">
        <v>33</v>
      </c>
      <c r="C393">
        <v>3</v>
      </c>
      <c r="D393" t="s">
        <v>19</v>
      </c>
      <c r="E393">
        <v>214</v>
      </c>
      <c r="F393">
        <v>1.82</v>
      </c>
      <c r="G393">
        <v>4</v>
      </c>
    </row>
    <row r="394" spans="1:12">
      <c r="A394" s="10">
        <v>41962</v>
      </c>
      <c r="B394" s="3" t="s">
        <v>33</v>
      </c>
      <c r="C394">
        <v>3</v>
      </c>
      <c r="D394" t="s">
        <v>21</v>
      </c>
      <c r="F394">
        <v>5.31</v>
      </c>
      <c r="J394">
        <f>SUM(69,120,142,154,156,160,164)</f>
        <v>965</v>
      </c>
      <c r="K394">
        <v>7</v>
      </c>
      <c r="L394">
        <v>164</v>
      </c>
    </row>
    <row r="395" spans="1:12">
      <c r="A395" s="10">
        <v>41962</v>
      </c>
      <c r="B395" s="3" t="s">
        <v>34</v>
      </c>
      <c r="C395">
        <v>49</v>
      </c>
      <c r="D395" t="s">
        <v>21</v>
      </c>
      <c r="F395">
        <v>4.41</v>
      </c>
      <c r="J395">
        <f>SUM(127,240,267,286,324,327)</f>
        <v>1571</v>
      </c>
      <c r="K395">
        <v>6</v>
      </c>
      <c r="L395">
        <v>327</v>
      </c>
    </row>
    <row r="396" spans="1:12">
      <c r="A396" s="10">
        <v>41962</v>
      </c>
      <c r="B396" s="3" t="s">
        <v>34</v>
      </c>
      <c r="C396">
        <v>49</v>
      </c>
      <c r="D396" t="s">
        <v>21</v>
      </c>
      <c r="F396">
        <v>0.98</v>
      </c>
      <c r="J396">
        <f>SUM(41,112,122,149)</f>
        <v>424</v>
      </c>
      <c r="K396">
        <v>4</v>
      </c>
      <c r="L396">
        <v>149</v>
      </c>
    </row>
    <row r="397" spans="1:12">
      <c r="A397" s="10">
        <v>41962</v>
      </c>
      <c r="B397" s="3" t="s">
        <v>34</v>
      </c>
      <c r="C397">
        <v>49</v>
      </c>
      <c r="D397" t="s">
        <v>21</v>
      </c>
      <c r="F397">
        <v>3.63</v>
      </c>
      <c r="J397">
        <f>SUM(354,390,408)</f>
        <v>1152</v>
      </c>
      <c r="K397">
        <v>3</v>
      </c>
      <c r="L397">
        <v>408</v>
      </c>
    </row>
    <row r="398" spans="1:12">
      <c r="A398" s="10">
        <v>41962</v>
      </c>
      <c r="B398" s="3" t="s">
        <v>34</v>
      </c>
      <c r="C398">
        <v>49</v>
      </c>
      <c r="D398" t="s">
        <v>21</v>
      </c>
      <c r="F398">
        <v>1.86</v>
      </c>
      <c r="J398">
        <f>SUM(80,121,122,148,155)</f>
        <v>626</v>
      </c>
      <c r="K398">
        <v>5</v>
      </c>
      <c r="L398">
        <v>155</v>
      </c>
    </row>
    <row r="399" spans="1:12">
      <c r="A399" s="10">
        <v>41962</v>
      </c>
      <c r="B399" s="3" t="s">
        <v>34</v>
      </c>
      <c r="C399">
        <v>49</v>
      </c>
      <c r="D399" t="s">
        <v>21</v>
      </c>
      <c r="F399">
        <v>1.1100000000000001</v>
      </c>
      <c r="J399">
        <f>SUM(38,60,87)</f>
        <v>185</v>
      </c>
      <c r="K399">
        <v>3</v>
      </c>
      <c r="L399">
        <v>87</v>
      </c>
    </row>
    <row r="400" spans="1:12">
      <c r="A400" s="10">
        <v>41962</v>
      </c>
      <c r="B400" s="3" t="s">
        <v>34</v>
      </c>
      <c r="C400">
        <v>49</v>
      </c>
      <c r="D400" t="s">
        <v>21</v>
      </c>
      <c r="F400">
        <v>1.58</v>
      </c>
      <c r="J400">
        <f>SUM(71,64,82,122)</f>
        <v>339</v>
      </c>
      <c r="K400">
        <v>4</v>
      </c>
      <c r="L400">
        <v>122</v>
      </c>
    </row>
    <row r="401" spans="1:12">
      <c r="A401" s="10">
        <v>41962</v>
      </c>
      <c r="B401" s="3" t="s">
        <v>34</v>
      </c>
      <c r="C401">
        <v>49</v>
      </c>
      <c r="D401" t="s">
        <v>21</v>
      </c>
      <c r="F401">
        <v>1.08</v>
      </c>
      <c r="J401">
        <v>259</v>
      </c>
      <c r="K401">
        <v>1</v>
      </c>
      <c r="L401">
        <v>259</v>
      </c>
    </row>
    <row r="402" spans="1:12">
      <c r="A402" s="10">
        <v>41962</v>
      </c>
      <c r="B402" s="3" t="s">
        <v>34</v>
      </c>
      <c r="C402">
        <v>49</v>
      </c>
      <c r="D402" s="9" t="s">
        <v>22</v>
      </c>
      <c r="F402">
        <v>1.91</v>
      </c>
      <c r="J402">
        <f>SUM(295,355,356,365,370,381)</f>
        <v>2122</v>
      </c>
      <c r="K402">
        <v>6</v>
      </c>
      <c r="L402">
        <v>381</v>
      </c>
    </row>
    <row r="403" spans="1:12">
      <c r="A403" s="10">
        <v>41962</v>
      </c>
      <c r="B403" s="3" t="s">
        <v>34</v>
      </c>
      <c r="C403">
        <v>49</v>
      </c>
      <c r="D403" t="s">
        <v>21</v>
      </c>
      <c r="F403">
        <v>3.47</v>
      </c>
      <c r="J403">
        <f>SUM(74,88,230,244,242,261)</f>
        <v>1139</v>
      </c>
      <c r="K403">
        <v>6</v>
      </c>
      <c r="L403">
        <v>261</v>
      </c>
    </row>
    <row r="404" spans="1:12">
      <c r="A404" s="10">
        <v>41962</v>
      </c>
      <c r="B404" s="3" t="s">
        <v>34</v>
      </c>
      <c r="C404">
        <v>49</v>
      </c>
      <c r="D404" t="s">
        <v>21</v>
      </c>
      <c r="F404">
        <v>0.55000000000000004</v>
      </c>
      <c r="J404">
        <f>SUM(47,60)</f>
        <v>107</v>
      </c>
      <c r="K404">
        <v>2</v>
      </c>
      <c r="L404">
        <v>60</v>
      </c>
    </row>
    <row r="405" spans="1:12">
      <c r="A405" s="10">
        <v>41962</v>
      </c>
      <c r="B405" s="3" t="s">
        <v>34</v>
      </c>
      <c r="C405">
        <v>49</v>
      </c>
      <c r="D405" t="s">
        <v>21</v>
      </c>
      <c r="F405">
        <v>3.77</v>
      </c>
      <c r="J405">
        <f>SUM(111,178,208,234,257,261)</f>
        <v>1249</v>
      </c>
      <c r="K405">
        <v>6</v>
      </c>
      <c r="L405">
        <v>261</v>
      </c>
    </row>
    <row r="406" spans="1:12">
      <c r="A406" s="10">
        <v>41962</v>
      </c>
      <c r="B406" s="3" t="s">
        <v>34</v>
      </c>
      <c r="C406">
        <v>49</v>
      </c>
      <c r="D406" t="s">
        <v>21</v>
      </c>
      <c r="F406">
        <v>1.54</v>
      </c>
      <c r="J406">
        <f>SUM(115,166,190,231)</f>
        <v>702</v>
      </c>
      <c r="K406">
        <v>4</v>
      </c>
      <c r="L406">
        <v>231</v>
      </c>
    </row>
    <row r="407" spans="1:12">
      <c r="A407" s="10">
        <v>41962</v>
      </c>
      <c r="B407" s="3" t="s">
        <v>34</v>
      </c>
      <c r="C407">
        <v>49</v>
      </c>
      <c r="D407" t="s">
        <v>21</v>
      </c>
      <c r="F407">
        <v>2.93</v>
      </c>
      <c r="J407">
        <f>SUM(175,212,228,258,276)</f>
        <v>1149</v>
      </c>
      <c r="K407">
        <v>5</v>
      </c>
      <c r="L407">
        <v>276</v>
      </c>
    </row>
    <row r="408" spans="1:12">
      <c r="A408" s="10">
        <v>41962</v>
      </c>
      <c r="B408" s="3" t="s">
        <v>34</v>
      </c>
      <c r="C408">
        <v>49</v>
      </c>
      <c r="D408" t="s">
        <v>21</v>
      </c>
      <c r="F408">
        <v>2.25</v>
      </c>
      <c r="J408">
        <f>SUM(389,437)</f>
        <v>826</v>
      </c>
      <c r="K408">
        <v>2</v>
      </c>
      <c r="L408">
        <v>437</v>
      </c>
    </row>
    <row r="409" spans="1:12">
      <c r="A409" s="10">
        <v>41962</v>
      </c>
      <c r="B409" s="3" t="s">
        <v>34</v>
      </c>
      <c r="C409">
        <v>49</v>
      </c>
      <c r="D409" t="s">
        <v>21</v>
      </c>
      <c r="F409">
        <v>0.85</v>
      </c>
      <c r="J409">
        <f>SUM(84,94,109)</f>
        <v>287</v>
      </c>
      <c r="K409">
        <v>3</v>
      </c>
      <c r="L409">
        <v>109</v>
      </c>
    </row>
    <row r="410" spans="1:12">
      <c r="A410" s="10">
        <v>41962</v>
      </c>
      <c r="B410" s="3" t="s">
        <v>34</v>
      </c>
      <c r="C410">
        <v>31</v>
      </c>
      <c r="D410" t="s">
        <v>21</v>
      </c>
      <c r="F410">
        <v>1.68</v>
      </c>
      <c r="J410">
        <f>SUM(93,114,135,148)</f>
        <v>490</v>
      </c>
      <c r="K410">
        <v>4</v>
      </c>
      <c r="L410">
        <v>148</v>
      </c>
    </row>
    <row r="411" spans="1:12">
      <c r="A411" s="10">
        <v>41962</v>
      </c>
      <c r="B411" s="3" t="s">
        <v>34</v>
      </c>
      <c r="C411">
        <v>31</v>
      </c>
      <c r="D411" s="9" t="s">
        <v>22</v>
      </c>
      <c r="E411">
        <v>230</v>
      </c>
      <c r="F411">
        <v>2.6</v>
      </c>
      <c r="H411">
        <v>28</v>
      </c>
      <c r="I411">
        <v>2.5</v>
      </c>
    </row>
    <row r="412" spans="1:12">
      <c r="A412" s="10">
        <v>41962</v>
      </c>
      <c r="B412" s="3" t="s">
        <v>34</v>
      </c>
      <c r="C412">
        <v>31</v>
      </c>
      <c r="D412" t="s">
        <v>21</v>
      </c>
      <c r="F412">
        <v>2.15</v>
      </c>
      <c r="J412">
        <f>SUM(95,133,143,145,167)</f>
        <v>683</v>
      </c>
      <c r="K412">
        <v>5</v>
      </c>
      <c r="L412">
        <v>167</v>
      </c>
    </row>
    <row r="413" spans="1:12">
      <c r="A413" s="10">
        <v>41962</v>
      </c>
      <c r="B413" s="3" t="s">
        <v>34</v>
      </c>
      <c r="C413">
        <v>31</v>
      </c>
      <c r="D413" t="s">
        <v>21</v>
      </c>
      <c r="F413">
        <v>1.68</v>
      </c>
      <c r="J413">
        <f>SUM(56,67,108,131,145,159)</f>
        <v>666</v>
      </c>
      <c r="K413">
        <v>6</v>
      </c>
      <c r="L413">
        <v>159</v>
      </c>
    </row>
    <row r="414" spans="1:12">
      <c r="A414" s="10">
        <v>41962</v>
      </c>
      <c r="B414" s="3" t="s">
        <v>34</v>
      </c>
      <c r="C414">
        <v>31</v>
      </c>
      <c r="D414" s="9" t="s">
        <v>22</v>
      </c>
      <c r="E414">
        <v>179</v>
      </c>
      <c r="F414">
        <v>2.4500000000000002</v>
      </c>
      <c r="H414">
        <v>24</v>
      </c>
      <c r="I414">
        <v>3</v>
      </c>
    </row>
    <row r="415" spans="1:12">
      <c r="A415" s="10">
        <v>41962</v>
      </c>
      <c r="B415" s="3" t="s">
        <v>34</v>
      </c>
      <c r="C415">
        <v>31</v>
      </c>
      <c r="D415" t="s">
        <v>21</v>
      </c>
      <c r="F415">
        <v>2.83</v>
      </c>
      <c r="J415">
        <f>SUM(56,91,121,134,142,161,182)</f>
        <v>887</v>
      </c>
      <c r="K415">
        <v>7</v>
      </c>
      <c r="L415">
        <v>182</v>
      </c>
    </row>
    <row r="416" spans="1:12">
      <c r="A416" s="10">
        <v>41962</v>
      </c>
      <c r="B416" s="3" t="s">
        <v>34</v>
      </c>
      <c r="C416">
        <v>31</v>
      </c>
      <c r="D416" t="s">
        <v>21</v>
      </c>
      <c r="F416">
        <v>1.5</v>
      </c>
      <c r="J416">
        <f>SUM(28,30,57,80,116,164,147)</f>
        <v>622</v>
      </c>
      <c r="K416">
        <v>7</v>
      </c>
      <c r="L416">
        <v>164</v>
      </c>
    </row>
    <row r="417" spans="1:12">
      <c r="A417" s="10">
        <v>41962</v>
      </c>
      <c r="B417" s="3" t="s">
        <v>34</v>
      </c>
      <c r="C417">
        <v>31</v>
      </c>
      <c r="D417" t="s">
        <v>21</v>
      </c>
      <c r="F417">
        <v>2.06</v>
      </c>
      <c r="J417">
        <f>SUM(71,86,136,143,168,181)</f>
        <v>785</v>
      </c>
      <c r="K417">
        <v>6</v>
      </c>
      <c r="L417">
        <v>181</v>
      </c>
    </row>
    <row r="418" spans="1:12">
      <c r="A418" s="10">
        <v>41962</v>
      </c>
      <c r="B418" s="3" t="s">
        <v>34</v>
      </c>
      <c r="C418">
        <v>31</v>
      </c>
      <c r="D418" t="s">
        <v>21</v>
      </c>
      <c r="F418">
        <v>1.17</v>
      </c>
      <c r="J418">
        <f>SUM(19,38,39,81,136)</f>
        <v>313</v>
      </c>
      <c r="K418">
        <v>5</v>
      </c>
      <c r="L418">
        <v>136</v>
      </c>
    </row>
    <row r="419" spans="1:12">
      <c r="A419" s="10">
        <v>41962</v>
      </c>
      <c r="B419" s="3" t="s">
        <v>34</v>
      </c>
      <c r="C419">
        <v>31</v>
      </c>
      <c r="D419" t="s">
        <v>21</v>
      </c>
      <c r="F419">
        <v>1</v>
      </c>
      <c r="J419">
        <f>SUM(38,46,86,97,117)</f>
        <v>384</v>
      </c>
      <c r="K419">
        <v>5</v>
      </c>
      <c r="L419">
        <v>117</v>
      </c>
    </row>
    <row r="420" spans="1:12">
      <c r="A420" s="10">
        <v>41962</v>
      </c>
      <c r="B420" s="3" t="s">
        <v>34</v>
      </c>
      <c r="C420">
        <v>31</v>
      </c>
      <c r="D420" t="s">
        <v>21</v>
      </c>
      <c r="F420">
        <v>1.92</v>
      </c>
      <c r="J420">
        <f>SUM(84,92,148,138,164,176)</f>
        <v>802</v>
      </c>
      <c r="K420">
        <v>6</v>
      </c>
      <c r="L420">
        <v>176</v>
      </c>
    </row>
    <row r="421" spans="1:12">
      <c r="A421" s="10">
        <v>41962</v>
      </c>
      <c r="B421" s="3" t="s">
        <v>34</v>
      </c>
      <c r="C421">
        <v>31</v>
      </c>
      <c r="D421" t="s">
        <v>21</v>
      </c>
      <c r="F421">
        <v>5.55</v>
      </c>
      <c r="J421">
        <f>SUM(130,143,175,176,182,203,207)</f>
        <v>1216</v>
      </c>
      <c r="K421">
        <v>7</v>
      </c>
      <c r="L421">
        <v>207</v>
      </c>
    </row>
    <row r="422" spans="1:12">
      <c r="A422" s="10">
        <v>41962</v>
      </c>
      <c r="B422" s="3" t="s">
        <v>34</v>
      </c>
      <c r="C422">
        <v>31</v>
      </c>
      <c r="D422" t="s">
        <v>21</v>
      </c>
      <c r="F422">
        <v>8.14</v>
      </c>
      <c r="J422">
        <f>SUM(96,151,166,176,188,192,206,222)</f>
        <v>1397</v>
      </c>
      <c r="K422">
        <v>8</v>
      </c>
      <c r="L422">
        <v>222</v>
      </c>
    </row>
    <row r="423" spans="1:12">
      <c r="A423" s="10">
        <v>41962</v>
      </c>
      <c r="B423" s="3" t="s">
        <v>34</v>
      </c>
      <c r="C423">
        <v>31</v>
      </c>
      <c r="D423" t="s">
        <v>21</v>
      </c>
      <c r="F423">
        <v>1.94</v>
      </c>
      <c r="J423">
        <f>SUM(39,77,117,139,151,164)</f>
        <v>687</v>
      </c>
      <c r="K423">
        <v>6</v>
      </c>
      <c r="L423">
        <v>164</v>
      </c>
    </row>
    <row r="424" spans="1:12">
      <c r="A424" s="10">
        <v>41962</v>
      </c>
      <c r="B424" s="3" t="s">
        <v>34</v>
      </c>
      <c r="C424">
        <v>31</v>
      </c>
      <c r="D424" t="s">
        <v>21</v>
      </c>
      <c r="F424">
        <v>1.96</v>
      </c>
      <c r="J424">
        <f>SUM(40,41,149)</f>
        <v>230</v>
      </c>
      <c r="K424">
        <v>3</v>
      </c>
      <c r="L424">
        <v>149</v>
      </c>
    </row>
    <row r="425" spans="1:12">
      <c r="A425" s="10">
        <v>41962</v>
      </c>
      <c r="B425" s="3" t="s">
        <v>34</v>
      </c>
      <c r="C425">
        <v>23</v>
      </c>
      <c r="D425" t="s">
        <v>21</v>
      </c>
      <c r="F425">
        <v>6.65</v>
      </c>
      <c r="J425">
        <f>SUM(116,182,183,183,217,230,244,267,281,290)</f>
        <v>2193</v>
      </c>
      <c r="K425">
        <v>10</v>
      </c>
      <c r="L425">
        <v>290</v>
      </c>
    </row>
    <row r="426" spans="1:12">
      <c r="A426" s="10">
        <v>41962</v>
      </c>
      <c r="B426" s="3" t="s">
        <v>34</v>
      </c>
      <c r="C426">
        <v>23</v>
      </c>
      <c r="D426" t="s">
        <v>21</v>
      </c>
      <c r="F426">
        <v>2.57</v>
      </c>
      <c r="J426">
        <f>SUM(148,159,227,234)</f>
        <v>768</v>
      </c>
      <c r="K426">
        <v>4</v>
      </c>
      <c r="L426">
        <v>234</v>
      </c>
    </row>
    <row r="427" spans="1:12">
      <c r="A427" s="10">
        <v>41962</v>
      </c>
      <c r="B427" s="3" t="s">
        <v>34</v>
      </c>
      <c r="C427">
        <v>23</v>
      </c>
      <c r="D427" t="s">
        <v>21</v>
      </c>
      <c r="F427">
        <v>4.3899999999999997</v>
      </c>
      <c r="J427">
        <f>SUM(144,74,194,214,254,260,192)</f>
        <v>1332</v>
      </c>
      <c r="K427">
        <v>7</v>
      </c>
      <c r="L427">
        <v>260</v>
      </c>
    </row>
    <row r="428" spans="1:12">
      <c r="A428" s="10">
        <v>41962</v>
      </c>
      <c r="B428" s="3" t="s">
        <v>34</v>
      </c>
      <c r="C428">
        <v>23</v>
      </c>
      <c r="D428" t="s">
        <v>21</v>
      </c>
      <c r="F428">
        <v>2.8</v>
      </c>
      <c r="J428">
        <f>SUM(108,155,164,196)</f>
        <v>623</v>
      </c>
      <c r="K428">
        <v>4</v>
      </c>
      <c r="L428">
        <v>196</v>
      </c>
    </row>
    <row r="429" spans="1:12">
      <c r="A429" s="10">
        <v>41962</v>
      </c>
      <c r="B429" s="3" t="s">
        <v>34</v>
      </c>
      <c r="C429">
        <v>23</v>
      </c>
      <c r="D429" t="s">
        <v>21</v>
      </c>
      <c r="F429" s="11">
        <v>3.22</v>
      </c>
      <c r="J429">
        <f>SUM(73,163,160,208,211,232,240)</f>
        <v>1287</v>
      </c>
      <c r="K429">
        <v>7</v>
      </c>
      <c r="L429">
        <v>240</v>
      </c>
    </row>
    <row r="430" spans="1:12">
      <c r="A430" s="10">
        <v>41962</v>
      </c>
      <c r="B430" s="3" t="s">
        <v>34</v>
      </c>
      <c r="C430">
        <v>23</v>
      </c>
      <c r="D430" t="s">
        <v>21</v>
      </c>
      <c r="F430">
        <v>0.65</v>
      </c>
      <c r="J430">
        <f>SUM(24,36,47,71)</f>
        <v>178</v>
      </c>
      <c r="K430">
        <v>4</v>
      </c>
      <c r="L430">
        <v>71</v>
      </c>
    </row>
    <row r="431" spans="1:12">
      <c r="A431" s="10">
        <v>41962</v>
      </c>
      <c r="B431" s="3" t="s">
        <v>34</v>
      </c>
      <c r="C431">
        <v>23</v>
      </c>
      <c r="D431" t="s">
        <v>21</v>
      </c>
      <c r="F431">
        <v>3.95</v>
      </c>
      <c r="J431">
        <f>SUM(110,135,208,354)</f>
        <v>807</v>
      </c>
      <c r="K431">
        <v>4</v>
      </c>
      <c r="L431">
        <v>354</v>
      </c>
    </row>
    <row r="432" spans="1:12">
      <c r="A432" s="10">
        <v>41962</v>
      </c>
      <c r="B432" s="3" t="s">
        <v>34</v>
      </c>
      <c r="C432">
        <v>23</v>
      </c>
      <c r="D432" t="s">
        <v>21</v>
      </c>
      <c r="F432">
        <v>4.24</v>
      </c>
      <c r="J432">
        <f>SUM(1002,181,198,200,218,224,54)</f>
        <v>2077</v>
      </c>
      <c r="K432">
        <v>7</v>
      </c>
      <c r="L432">
        <v>224</v>
      </c>
    </row>
    <row r="433" spans="1:12">
      <c r="A433" s="10">
        <v>41962</v>
      </c>
      <c r="B433" s="3" t="s">
        <v>34</v>
      </c>
      <c r="C433">
        <v>23</v>
      </c>
      <c r="D433" t="s">
        <v>21</v>
      </c>
      <c r="F433">
        <v>0.76</v>
      </c>
      <c r="J433">
        <f>SUM(36,47,71)</f>
        <v>154</v>
      </c>
      <c r="K433">
        <v>3</v>
      </c>
      <c r="L433">
        <v>71</v>
      </c>
    </row>
    <row r="434" spans="1:12">
      <c r="A434" s="10">
        <v>41962</v>
      </c>
      <c r="B434" s="3" t="s">
        <v>34</v>
      </c>
      <c r="C434">
        <v>23</v>
      </c>
      <c r="D434" t="s">
        <v>21</v>
      </c>
      <c r="F434">
        <v>2.69</v>
      </c>
      <c r="J434">
        <f>SUM(125,188,217,233,247)</f>
        <v>1010</v>
      </c>
      <c r="K434">
        <v>5</v>
      </c>
      <c r="L434">
        <v>247</v>
      </c>
    </row>
    <row r="435" spans="1:12">
      <c r="A435" s="10">
        <v>41962</v>
      </c>
      <c r="B435" s="3" t="s">
        <v>34</v>
      </c>
      <c r="C435">
        <v>23</v>
      </c>
      <c r="D435" t="s">
        <v>21</v>
      </c>
      <c r="F435">
        <v>3.51</v>
      </c>
      <c r="J435">
        <f>SUM(172,183,217,232)</f>
        <v>804</v>
      </c>
      <c r="K435">
        <v>4</v>
      </c>
      <c r="L435">
        <v>232</v>
      </c>
    </row>
    <row r="436" spans="1:12">
      <c r="A436" s="10">
        <v>41962</v>
      </c>
      <c r="B436" s="3" t="s">
        <v>34</v>
      </c>
      <c r="C436">
        <v>23</v>
      </c>
      <c r="D436" t="s">
        <v>21</v>
      </c>
      <c r="F436">
        <v>1.43</v>
      </c>
      <c r="J436">
        <f>SUM(96,108,135,136,139)</f>
        <v>614</v>
      </c>
      <c r="K436">
        <v>5</v>
      </c>
      <c r="L436">
        <v>139</v>
      </c>
    </row>
    <row r="437" spans="1:12">
      <c r="A437" s="10">
        <v>41962</v>
      </c>
      <c r="B437" s="3" t="s">
        <v>34</v>
      </c>
      <c r="C437">
        <v>23</v>
      </c>
      <c r="D437" t="s">
        <v>21</v>
      </c>
      <c r="F437">
        <v>0.82</v>
      </c>
      <c r="J437">
        <f>SUM(46,48,69)</f>
        <v>163</v>
      </c>
      <c r="K437">
        <v>3</v>
      </c>
      <c r="L437">
        <v>69</v>
      </c>
    </row>
    <row r="438" spans="1:12">
      <c r="A438" s="10">
        <v>41962</v>
      </c>
      <c r="B438" s="3" t="s">
        <v>34</v>
      </c>
      <c r="C438">
        <v>20</v>
      </c>
      <c r="D438" t="s">
        <v>21</v>
      </c>
      <c r="F438">
        <v>1.93</v>
      </c>
      <c r="J438">
        <f>SUM(72,124,132,144)</f>
        <v>472</v>
      </c>
      <c r="K438">
        <v>4</v>
      </c>
      <c r="L438">
        <v>144</v>
      </c>
    </row>
    <row r="439" spans="1:12">
      <c r="A439" s="10">
        <v>41962</v>
      </c>
      <c r="B439" s="3" t="s">
        <v>34</v>
      </c>
      <c r="C439">
        <v>20</v>
      </c>
      <c r="D439" t="s">
        <v>21</v>
      </c>
      <c r="F439">
        <v>2.86</v>
      </c>
      <c r="J439">
        <f>SUM(58,63,93,119,122,152,160)</f>
        <v>767</v>
      </c>
      <c r="K439">
        <v>7</v>
      </c>
      <c r="L439">
        <v>160</v>
      </c>
    </row>
    <row r="440" spans="1:12">
      <c r="A440" s="10">
        <v>41962</v>
      </c>
      <c r="B440" s="3" t="s">
        <v>34</v>
      </c>
      <c r="C440">
        <v>20</v>
      </c>
      <c r="D440" t="s">
        <v>21</v>
      </c>
      <c r="F440">
        <v>4.82</v>
      </c>
      <c r="J440">
        <f>SUM(97,204,212,227,246,246,248)</f>
        <v>1480</v>
      </c>
      <c r="K440">
        <v>7</v>
      </c>
      <c r="L440">
        <v>248</v>
      </c>
    </row>
    <row r="441" spans="1:12">
      <c r="A441" s="10">
        <v>41962</v>
      </c>
      <c r="B441" s="3" t="s">
        <v>34</v>
      </c>
      <c r="C441">
        <v>16</v>
      </c>
      <c r="D441" t="s">
        <v>21</v>
      </c>
      <c r="F441">
        <v>2.4300000000000002</v>
      </c>
      <c r="J441">
        <f>SUM(61,107,111,129,146,156)</f>
        <v>710</v>
      </c>
      <c r="K441">
        <v>6</v>
      </c>
      <c r="L441">
        <v>156</v>
      </c>
    </row>
    <row r="442" spans="1:12">
      <c r="A442" s="10">
        <v>41962</v>
      </c>
      <c r="B442" s="3" t="s">
        <v>34</v>
      </c>
      <c r="C442">
        <v>16</v>
      </c>
      <c r="D442" t="s">
        <v>21</v>
      </c>
      <c r="F442">
        <v>0.54</v>
      </c>
      <c r="J442">
        <f>SUM(30,31,43)</f>
        <v>104</v>
      </c>
      <c r="K442">
        <v>3</v>
      </c>
      <c r="L442">
        <v>43</v>
      </c>
    </row>
    <row r="443" spans="1:12">
      <c r="A443" s="10">
        <v>41962</v>
      </c>
      <c r="B443" s="3" t="s">
        <v>34</v>
      </c>
      <c r="C443">
        <v>16</v>
      </c>
      <c r="D443" t="s">
        <v>21</v>
      </c>
      <c r="F443">
        <v>5.62</v>
      </c>
      <c r="J443">
        <f>SUM(57,68,219,231,234,231,240)</f>
        <v>1280</v>
      </c>
      <c r="K443">
        <v>7</v>
      </c>
      <c r="L443">
        <v>240</v>
      </c>
    </row>
    <row r="444" spans="1:12">
      <c r="A444" s="10">
        <v>41962</v>
      </c>
      <c r="B444" s="3" t="s">
        <v>34</v>
      </c>
      <c r="C444">
        <v>16</v>
      </c>
      <c r="D444" t="s">
        <v>21</v>
      </c>
      <c r="F444">
        <v>2.3199999999999998</v>
      </c>
      <c r="J444">
        <f>SUM(134,155,170,198,201)</f>
        <v>858</v>
      </c>
      <c r="K444">
        <v>5</v>
      </c>
      <c r="L444">
        <v>201</v>
      </c>
    </row>
    <row r="445" spans="1:12">
      <c r="A445" s="10">
        <v>41962</v>
      </c>
      <c r="B445" s="3" t="s">
        <v>34</v>
      </c>
      <c r="C445">
        <v>16</v>
      </c>
      <c r="D445" t="s">
        <v>21</v>
      </c>
      <c r="F445">
        <v>8.15</v>
      </c>
      <c r="J445">
        <f>SUM(95,235,237,238,239,244,252,248,261,261,262)</f>
        <v>2572</v>
      </c>
      <c r="K445">
        <v>11</v>
      </c>
      <c r="L445">
        <v>262</v>
      </c>
    </row>
    <row r="446" spans="1:12">
      <c r="A446" s="10">
        <v>41962</v>
      </c>
      <c r="B446" s="3" t="s">
        <v>34</v>
      </c>
      <c r="C446">
        <v>16</v>
      </c>
      <c r="D446" t="s">
        <v>21</v>
      </c>
      <c r="F446">
        <v>4.55</v>
      </c>
      <c r="J446">
        <f>SUM(103,102,180,190,200,269,281,290)</f>
        <v>1615</v>
      </c>
      <c r="K446">
        <v>8</v>
      </c>
      <c r="L446">
        <v>290</v>
      </c>
    </row>
    <row r="447" spans="1:12">
      <c r="A447" s="10">
        <v>41962</v>
      </c>
      <c r="B447" s="3" t="s">
        <v>35</v>
      </c>
      <c r="C447">
        <v>30</v>
      </c>
      <c r="D447" t="s">
        <v>21</v>
      </c>
      <c r="F447">
        <v>5.03</v>
      </c>
      <c r="J447">
        <f>SUM(237,273,291,297,291)</f>
        <v>1389</v>
      </c>
      <c r="K447">
        <v>5</v>
      </c>
      <c r="L447">
        <v>291</v>
      </c>
    </row>
    <row r="448" spans="1:12">
      <c r="A448" s="10">
        <v>41962</v>
      </c>
      <c r="B448" s="3" t="s">
        <v>35</v>
      </c>
      <c r="C448">
        <v>30</v>
      </c>
      <c r="D448" t="s">
        <v>21</v>
      </c>
      <c r="F448">
        <v>3</v>
      </c>
      <c r="J448">
        <f>SUM(131,233,247,283,283,289)</f>
        <v>1466</v>
      </c>
      <c r="K448">
        <v>6</v>
      </c>
      <c r="L448">
        <v>289</v>
      </c>
    </row>
    <row r="449" spans="1:12">
      <c r="A449" s="10">
        <v>41962</v>
      </c>
      <c r="B449" s="3" t="s">
        <v>35</v>
      </c>
      <c r="C449">
        <v>30</v>
      </c>
      <c r="D449" t="s">
        <v>21</v>
      </c>
      <c r="F449">
        <v>0.41</v>
      </c>
      <c r="J449">
        <v>37</v>
      </c>
      <c r="K449">
        <v>1</v>
      </c>
      <c r="L449">
        <v>37</v>
      </c>
    </row>
    <row r="450" spans="1:12">
      <c r="A450" s="10">
        <v>41962</v>
      </c>
      <c r="B450" s="3" t="s">
        <v>35</v>
      </c>
      <c r="C450">
        <v>30</v>
      </c>
      <c r="D450" t="s">
        <v>21</v>
      </c>
      <c r="F450">
        <v>0.74</v>
      </c>
      <c r="J450">
        <f>SUM(45,57,69)</f>
        <v>171</v>
      </c>
      <c r="K450">
        <v>3</v>
      </c>
      <c r="L450">
        <v>69</v>
      </c>
    </row>
    <row r="451" spans="1:12">
      <c r="A451" s="10">
        <v>41962</v>
      </c>
      <c r="B451" s="3" t="s">
        <v>35</v>
      </c>
      <c r="C451">
        <v>30</v>
      </c>
      <c r="D451" t="s">
        <v>21</v>
      </c>
      <c r="F451">
        <v>0.34</v>
      </c>
      <c r="J451">
        <f>SUM(33,34)</f>
        <v>67</v>
      </c>
      <c r="K451">
        <v>2</v>
      </c>
      <c r="L451">
        <v>34</v>
      </c>
    </row>
    <row r="452" spans="1:12">
      <c r="A452" s="10">
        <v>41962</v>
      </c>
      <c r="B452" s="3" t="s">
        <v>35</v>
      </c>
      <c r="C452">
        <v>30</v>
      </c>
      <c r="D452" t="s">
        <v>21</v>
      </c>
      <c r="F452">
        <v>0.97</v>
      </c>
      <c r="J452">
        <f>SUM(29,29)</f>
        <v>58</v>
      </c>
      <c r="K452">
        <v>2</v>
      </c>
      <c r="L452">
        <v>29</v>
      </c>
    </row>
    <row r="453" spans="1:12">
      <c r="A453" s="10">
        <v>41962</v>
      </c>
      <c r="B453" s="3" t="s">
        <v>35</v>
      </c>
      <c r="C453">
        <v>30</v>
      </c>
      <c r="D453" t="s">
        <v>22</v>
      </c>
      <c r="E453">
        <v>244</v>
      </c>
      <c r="F453">
        <v>2.0699999999999998</v>
      </c>
      <c r="H453">
        <v>43</v>
      </c>
      <c r="I453">
        <v>2.5</v>
      </c>
    </row>
    <row r="454" spans="1:12">
      <c r="A454" s="10">
        <v>41962</v>
      </c>
      <c r="B454" s="3" t="s">
        <v>35</v>
      </c>
      <c r="C454">
        <v>30</v>
      </c>
      <c r="D454" t="s">
        <v>21</v>
      </c>
      <c r="F454">
        <v>6.9</v>
      </c>
      <c r="J454">
        <f>SUM(263,272,282,286,288)</f>
        <v>1391</v>
      </c>
      <c r="K454">
        <v>5</v>
      </c>
      <c r="L454">
        <v>288</v>
      </c>
    </row>
    <row r="455" spans="1:12">
      <c r="A455" s="10">
        <v>41962</v>
      </c>
      <c r="B455" s="3" t="s">
        <v>35</v>
      </c>
      <c r="C455">
        <v>28</v>
      </c>
      <c r="D455" t="s">
        <v>21</v>
      </c>
      <c r="F455">
        <v>7.35</v>
      </c>
      <c r="J455">
        <f>SUM(112,164,200,210,224,237,252)</f>
        <v>1399</v>
      </c>
      <c r="K455">
        <v>7</v>
      </c>
      <c r="L455">
        <v>252</v>
      </c>
    </row>
    <row r="456" spans="1:12">
      <c r="A456" s="10">
        <v>41962</v>
      </c>
      <c r="B456" s="3" t="s">
        <v>35</v>
      </c>
      <c r="C456">
        <v>28</v>
      </c>
      <c r="D456" t="s">
        <v>21</v>
      </c>
      <c r="F456">
        <v>1.04</v>
      </c>
      <c r="J456">
        <f>SUM(41,42,42,50,52)</f>
        <v>227</v>
      </c>
      <c r="K456">
        <v>5</v>
      </c>
      <c r="L456">
        <v>52</v>
      </c>
    </row>
    <row r="457" spans="1:12">
      <c r="A457" s="10">
        <v>41962</v>
      </c>
      <c r="B457" s="3" t="s">
        <v>35</v>
      </c>
      <c r="C457">
        <v>28</v>
      </c>
      <c r="D457" t="s">
        <v>19</v>
      </c>
      <c r="E457">
        <v>57</v>
      </c>
      <c r="F457">
        <v>0.57999999999999996</v>
      </c>
    </row>
    <row r="458" spans="1:12">
      <c r="A458" s="10">
        <v>41962</v>
      </c>
      <c r="B458" s="3" t="s">
        <v>35</v>
      </c>
      <c r="C458">
        <v>28</v>
      </c>
      <c r="D458" t="s">
        <v>19</v>
      </c>
      <c r="E458">
        <v>178</v>
      </c>
      <c r="F458">
        <v>1.3</v>
      </c>
    </row>
    <row r="459" spans="1:12">
      <c r="A459" s="10">
        <v>41962</v>
      </c>
      <c r="B459" s="3" t="s">
        <v>35</v>
      </c>
      <c r="C459">
        <v>28</v>
      </c>
      <c r="D459" t="s">
        <v>21</v>
      </c>
      <c r="F459">
        <v>4.29</v>
      </c>
      <c r="J459">
        <f>SUM(85,136,150,172,175)</f>
        <v>718</v>
      </c>
      <c r="K459">
        <v>5</v>
      </c>
      <c r="L459">
        <v>175</v>
      </c>
    </row>
    <row r="460" spans="1:12">
      <c r="A460" s="10">
        <v>41962</v>
      </c>
      <c r="B460" s="3" t="s">
        <v>35</v>
      </c>
      <c r="C460">
        <v>23</v>
      </c>
      <c r="D460" t="s">
        <v>21</v>
      </c>
      <c r="F460">
        <v>3.25</v>
      </c>
      <c r="J460">
        <f>SUM(55,80,121,139,166,184,186)</f>
        <v>931</v>
      </c>
      <c r="K460">
        <v>7</v>
      </c>
      <c r="L460">
        <v>186</v>
      </c>
    </row>
    <row r="461" spans="1:12">
      <c r="A461" s="10">
        <v>41962</v>
      </c>
      <c r="B461" s="3" t="s">
        <v>35</v>
      </c>
      <c r="C461">
        <v>23</v>
      </c>
      <c r="D461" t="s">
        <v>21</v>
      </c>
      <c r="F461">
        <v>0.22</v>
      </c>
      <c r="J461">
        <f>SUM(32,27)</f>
        <v>59</v>
      </c>
      <c r="K461">
        <v>2</v>
      </c>
      <c r="L461">
        <v>32</v>
      </c>
    </row>
    <row r="462" spans="1:12">
      <c r="A462" s="10">
        <v>41962</v>
      </c>
      <c r="B462" s="3" t="s">
        <v>35</v>
      </c>
      <c r="C462">
        <v>23</v>
      </c>
      <c r="D462" t="s">
        <v>21</v>
      </c>
      <c r="F462">
        <v>0.54</v>
      </c>
      <c r="J462">
        <f>SUM(48,35,40)</f>
        <v>123</v>
      </c>
      <c r="K462">
        <v>3</v>
      </c>
      <c r="L462">
        <v>48</v>
      </c>
    </row>
    <row r="463" spans="1:12">
      <c r="A463" s="10">
        <v>41962</v>
      </c>
      <c r="B463" s="3" t="s">
        <v>35</v>
      </c>
      <c r="C463">
        <v>23</v>
      </c>
      <c r="D463" t="s">
        <v>21</v>
      </c>
      <c r="F463">
        <v>0.49</v>
      </c>
      <c r="J463">
        <f>SUM(49,32,39)</f>
        <v>120</v>
      </c>
      <c r="K463">
        <v>3</v>
      </c>
      <c r="L463">
        <v>49</v>
      </c>
    </row>
    <row r="464" spans="1:12">
      <c r="A464" s="10">
        <v>41962</v>
      </c>
      <c r="B464" s="3" t="s">
        <v>35</v>
      </c>
      <c r="C464">
        <v>23</v>
      </c>
      <c r="D464" t="s">
        <v>21</v>
      </c>
      <c r="F464">
        <v>3.45</v>
      </c>
      <c r="J464">
        <f>SUM(100,137,185,199,201)</f>
        <v>822</v>
      </c>
      <c r="K464">
        <v>5</v>
      </c>
      <c r="L464">
        <v>201</v>
      </c>
    </row>
    <row r="465" spans="1:12">
      <c r="A465" s="10">
        <v>41962</v>
      </c>
      <c r="B465" s="3" t="s">
        <v>35</v>
      </c>
      <c r="C465">
        <v>23</v>
      </c>
      <c r="D465" t="s">
        <v>21</v>
      </c>
      <c r="F465">
        <v>0.13</v>
      </c>
      <c r="J465">
        <f>SUM(26,31)</f>
        <v>57</v>
      </c>
      <c r="K465">
        <v>2</v>
      </c>
      <c r="L465">
        <v>31</v>
      </c>
    </row>
    <row r="466" spans="1:12">
      <c r="A466" s="10">
        <v>41962</v>
      </c>
      <c r="B466" s="3" t="s">
        <v>35</v>
      </c>
      <c r="C466">
        <v>23</v>
      </c>
      <c r="D466" t="s">
        <v>21</v>
      </c>
      <c r="F466">
        <v>4.41</v>
      </c>
      <c r="J466">
        <f>SUM(68,95,123,151,160,171,199,205)</f>
        <v>1172</v>
      </c>
      <c r="K466">
        <v>8</v>
      </c>
      <c r="L466">
        <v>205</v>
      </c>
    </row>
    <row r="467" spans="1:12">
      <c r="A467" s="10">
        <v>41962</v>
      </c>
      <c r="B467" s="3" t="s">
        <v>35</v>
      </c>
      <c r="C467">
        <v>23</v>
      </c>
      <c r="D467" t="s">
        <v>21</v>
      </c>
      <c r="F467">
        <v>4.46</v>
      </c>
      <c r="J467">
        <f>SUM(77,133,157,175,196,200,205,220,219)</f>
        <v>1582</v>
      </c>
      <c r="K467">
        <v>9</v>
      </c>
      <c r="L467">
        <v>220</v>
      </c>
    </row>
    <row r="468" spans="1:12">
      <c r="A468" s="10">
        <v>41962</v>
      </c>
      <c r="B468" s="3" t="s">
        <v>35</v>
      </c>
      <c r="C468">
        <v>23</v>
      </c>
      <c r="D468" t="s">
        <v>21</v>
      </c>
      <c r="F468">
        <v>7.89</v>
      </c>
      <c r="J468">
        <f>SUM(124,153,178,202,210,231,236)</f>
        <v>1334</v>
      </c>
      <c r="K468">
        <v>7</v>
      </c>
      <c r="L468">
        <v>236</v>
      </c>
    </row>
    <row r="469" spans="1:12">
      <c r="A469" s="10">
        <v>41962</v>
      </c>
      <c r="B469" s="3" t="s">
        <v>35</v>
      </c>
      <c r="C469">
        <v>23</v>
      </c>
      <c r="D469" t="s">
        <v>21</v>
      </c>
      <c r="F469">
        <v>4.4400000000000004</v>
      </c>
      <c r="J469">
        <f>SUM(112,171,193,202,220,223,222,240)</f>
        <v>1583</v>
      </c>
      <c r="K469">
        <v>8</v>
      </c>
      <c r="L469">
        <v>240</v>
      </c>
    </row>
    <row r="470" spans="1:12">
      <c r="A470" s="10">
        <v>41962</v>
      </c>
      <c r="B470" s="3" t="s">
        <v>35</v>
      </c>
      <c r="C470">
        <v>23</v>
      </c>
      <c r="D470" t="s">
        <v>21</v>
      </c>
      <c r="F470">
        <v>2.5</v>
      </c>
      <c r="J470">
        <f>SUM(81,121,128,155,170,179,187)</f>
        <v>1021</v>
      </c>
      <c r="K470">
        <v>7</v>
      </c>
      <c r="L470">
        <v>187</v>
      </c>
    </row>
    <row r="471" spans="1:12">
      <c r="A471" s="10">
        <v>41962</v>
      </c>
      <c r="B471" s="3" t="s">
        <v>35</v>
      </c>
      <c r="C471">
        <v>23</v>
      </c>
      <c r="D471" t="s">
        <v>21</v>
      </c>
      <c r="F471">
        <v>4.5599999999999996</v>
      </c>
      <c r="J471">
        <f>SUM(121,169,190,190,207,219,219)</f>
        <v>1315</v>
      </c>
      <c r="K471">
        <v>7</v>
      </c>
      <c r="L471">
        <v>219</v>
      </c>
    </row>
    <row r="472" spans="1:12">
      <c r="A472" s="10">
        <v>41962</v>
      </c>
      <c r="B472" s="3" t="s">
        <v>35</v>
      </c>
      <c r="C472">
        <v>23</v>
      </c>
      <c r="D472" t="s">
        <v>21</v>
      </c>
      <c r="F472">
        <v>4.8899999999999997</v>
      </c>
      <c r="J472">
        <f>SUM(71,79,73,99,117,130,141,164,202,192,186,179,162,180)</f>
        <v>1975</v>
      </c>
      <c r="K472">
        <v>14</v>
      </c>
      <c r="L472">
        <v>202</v>
      </c>
    </row>
    <row r="473" spans="1:12">
      <c r="A473" s="10">
        <v>41962</v>
      </c>
      <c r="B473" s="3" t="s">
        <v>35</v>
      </c>
      <c r="C473">
        <v>23</v>
      </c>
      <c r="D473" t="s">
        <v>21</v>
      </c>
      <c r="F473">
        <v>3.07</v>
      </c>
      <c r="J473">
        <f>SUM(118,150,174,201,212)</f>
        <v>855</v>
      </c>
      <c r="K473">
        <v>5</v>
      </c>
      <c r="L473">
        <v>212</v>
      </c>
    </row>
    <row r="474" spans="1:12">
      <c r="A474" s="10">
        <v>41962</v>
      </c>
      <c r="B474" s="3" t="s">
        <v>35</v>
      </c>
      <c r="C474">
        <v>23</v>
      </c>
      <c r="D474" t="s">
        <v>21</v>
      </c>
      <c r="F474">
        <v>3.2</v>
      </c>
      <c r="J474">
        <f>SUM(52,104,131,156,178,188,203)</f>
        <v>1012</v>
      </c>
      <c r="K474">
        <v>7</v>
      </c>
      <c r="L474">
        <v>203</v>
      </c>
    </row>
    <row r="475" spans="1:12">
      <c r="A475" s="10">
        <v>41962</v>
      </c>
      <c r="B475" s="3" t="s">
        <v>35</v>
      </c>
      <c r="C475">
        <v>23</v>
      </c>
      <c r="D475" t="s">
        <v>21</v>
      </c>
      <c r="F475">
        <v>1.04</v>
      </c>
      <c r="J475">
        <f>SUM(64,80,111)</f>
        <v>255</v>
      </c>
      <c r="K475">
        <v>3</v>
      </c>
      <c r="L475">
        <v>111</v>
      </c>
    </row>
    <row r="476" spans="1:12">
      <c r="A476" s="10">
        <v>41962</v>
      </c>
      <c r="B476" s="3" t="s">
        <v>35</v>
      </c>
      <c r="C476">
        <v>23</v>
      </c>
      <c r="D476" t="s">
        <v>21</v>
      </c>
      <c r="F476">
        <v>9.44</v>
      </c>
      <c r="J476">
        <f>SUM(175,184,186,188,198,205,207,216,215,224)</f>
        <v>1998</v>
      </c>
      <c r="K476">
        <v>10</v>
      </c>
      <c r="L476">
        <v>224</v>
      </c>
    </row>
    <row r="477" spans="1:12">
      <c r="A477" s="10">
        <v>41962</v>
      </c>
      <c r="B477" s="3" t="s">
        <v>35</v>
      </c>
      <c r="C477">
        <v>23</v>
      </c>
      <c r="D477" t="s">
        <v>21</v>
      </c>
      <c r="F477">
        <v>3.18</v>
      </c>
      <c r="J477">
        <f>SUM(88,119,148,128,198,205)</f>
        <v>886</v>
      </c>
      <c r="K477">
        <v>6</v>
      </c>
      <c r="L477">
        <v>205</v>
      </c>
    </row>
    <row r="478" spans="1:12">
      <c r="A478" s="10">
        <v>41962</v>
      </c>
      <c r="B478" s="3" t="s">
        <v>35</v>
      </c>
      <c r="C478">
        <v>23</v>
      </c>
      <c r="D478" t="s">
        <v>21</v>
      </c>
      <c r="F478">
        <v>1.66</v>
      </c>
      <c r="J478">
        <f>SUM(108,134,140,164)</f>
        <v>546</v>
      </c>
      <c r="K478">
        <v>4</v>
      </c>
      <c r="L478">
        <v>164</v>
      </c>
    </row>
    <row r="479" spans="1:12">
      <c r="A479" s="10">
        <v>41962</v>
      </c>
      <c r="B479" s="3" t="s">
        <v>35</v>
      </c>
      <c r="C479">
        <v>23</v>
      </c>
      <c r="D479" t="s">
        <v>21</v>
      </c>
      <c r="F479">
        <v>4.66</v>
      </c>
      <c r="J479">
        <f>SUM(72,109,143,192,177,208,227,235)</f>
        <v>1363</v>
      </c>
      <c r="K479">
        <v>8</v>
      </c>
      <c r="L479">
        <v>235</v>
      </c>
    </row>
    <row r="480" spans="1:12">
      <c r="A480" s="10">
        <v>41962</v>
      </c>
      <c r="B480" s="3" t="s">
        <v>35</v>
      </c>
      <c r="C480">
        <v>23</v>
      </c>
      <c r="D480" t="s">
        <v>21</v>
      </c>
      <c r="F480">
        <v>4.5199999999999996</v>
      </c>
      <c r="J480">
        <f>SUM(102,114,154,186,188,210,215)</f>
        <v>1169</v>
      </c>
      <c r="K480">
        <v>7</v>
      </c>
      <c r="L480">
        <v>215</v>
      </c>
    </row>
    <row r="481" spans="1:13">
      <c r="A481" s="10">
        <v>41962</v>
      </c>
      <c r="B481" s="3" t="s">
        <v>35</v>
      </c>
      <c r="C481">
        <v>7</v>
      </c>
      <c r="D481" t="s">
        <v>21</v>
      </c>
      <c r="F481">
        <v>6.48</v>
      </c>
      <c r="J481">
        <f>SUM(98,141,144,166,184,187,98)</f>
        <v>1018</v>
      </c>
      <c r="K481">
        <v>7</v>
      </c>
      <c r="L481">
        <v>187</v>
      </c>
    </row>
    <row r="482" spans="1:13">
      <c r="A482" s="10">
        <v>41962</v>
      </c>
      <c r="B482" s="3" t="s">
        <v>35</v>
      </c>
      <c r="C482">
        <v>7</v>
      </c>
      <c r="D482" t="s">
        <v>21</v>
      </c>
      <c r="F482">
        <v>1.18</v>
      </c>
      <c r="J482">
        <f>SUM(30,52,65,82,85)</f>
        <v>314</v>
      </c>
      <c r="K482">
        <v>5</v>
      </c>
      <c r="L482">
        <v>85</v>
      </c>
    </row>
    <row r="483" spans="1:13">
      <c r="A483" s="10">
        <v>41962</v>
      </c>
      <c r="B483" s="3" t="s">
        <v>35</v>
      </c>
      <c r="C483">
        <v>7</v>
      </c>
      <c r="D483" t="s">
        <v>21</v>
      </c>
      <c r="F483">
        <v>4.45</v>
      </c>
      <c r="J483">
        <f>SUM(52,86,100,128,135,162,164,183)</f>
        <v>1010</v>
      </c>
      <c r="K483">
        <v>8</v>
      </c>
      <c r="L483">
        <v>183</v>
      </c>
    </row>
    <row r="484" spans="1:13">
      <c r="A484" s="10">
        <v>41962</v>
      </c>
      <c r="B484" s="3" t="s">
        <v>35</v>
      </c>
      <c r="C484">
        <v>7</v>
      </c>
      <c r="D484" t="s">
        <v>21</v>
      </c>
      <c r="F484">
        <v>2.73</v>
      </c>
      <c r="J484">
        <f>SUM(39,58,127,132,159,161)</f>
        <v>676</v>
      </c>
      <c r="K484">
        <v>6</v>
      </c>
      <c r="L484">
        <v>161</v>
      </c>
    </row>
    <row r="485" spans="1:13">
      <c r="A485" s="10">
        <v>41962</v>
      </c>
      <c r="B485" s="3" t="s">
        <v>35</v>
      </c>
      <c r="C485">
        <v>7</v>
      </c>
      <c r="D485" t="s">
        <v>21</v>
      </c>
      <c r="F485">
        <v>19</v>
      </c>
      <c r="J485">
        <f>SUM(102,158,228,229,223,251,235,236,239,239,246,252)</f>
        <v>2638</v>
      </c>
      <c r="K485">
        <v>12</v>
      </c>
      <c r="L485">
        <v>252</v>
      </c>
    </row>
    <row r="486" spans="1:13">
      <c r="A486" s="10">
        <v>41962</v>
      </c>
      <c r="B486" s="3" t="s">
        <v>35</v>
      </c>
      <c r="C486">
        <v>7</v>
      </c>
      <c r="D486" t="s">
        <v>21</v>
      </c>
      <c r="F486">
        <v>1.1200000000000001</v>
      </c>
      <c r="J486">
        <f>SUM(65,75,95,96,107)</f>
        <v>438</v>
      </c>
      <c r="K486">
        <v>5</v>
      </c>
      <c r="L486">
        <v>107</v>
      </c>
    </row>
    <row r="487" spans="1:13">
      <c r="A487" s="10">
        <v>41962</v>
      </c>
      <c r="B487" s="3" t="s">
        <v>35</v>
      </c>
      <c r="C487">
        <v>4</v>
      </c>
      <c r="D487" t="s">
        <v>21</v>
      </c>
      <c r="M487" t="s">
        <v>27</v>
      </c>
    </row>
    <row r="488" spans="1:13">
      <c r="A488" s="10"/>
      <c r="B488" s="3"/>
    </row>
    <row r="489" spans="1:13">
      <c r="A489" s="10"/>
      <c r="B489" s="3"/>
    </row>
    <row r="490" spans="1:13">
      <c r="A490" s="10"/>
      <c r="B490" s="3"/>
    </row>
    <row r="491" spans="1:13">
      <c r="A491" s="10"/>
      <c r="B491" s="3"/>
    </row>
    <row r="492" spans="1:13">
      <c r="A492" s="10"/>
      <c r="B492" s="3"/>
    </row>
    <row r="493" spans="1:13">
      <c r="A493" s="10"/>
      <c r="B493" s="3"/>
    </row>
    <row r="494" spans="1:13">
      <c r="A494" s="10"/>
      <c r="B494" s="3"/>
    </row>
    <row r="495" spans="1:13">
      <c r="A495" s="10"/>
      <c r="B495" s="3"/>
    </row>
    <row r="496" spans="1:13">
      <c r="A496" s="10"/>
      <c r="B496" s="3"/>
    </row>
    <row r="497" spans="1:2">
      <c r="A497" s="7"/>
      <c r="B497" s="3"/>
    </row>
    <row r="498" spans="1:2">
      <c r="A498" s="7"/>
      <c r="B498" s="3"/>
    </row>
    <row r="499" spans="1:2">
      <c r="A499" s="7"/>
      <c r="B499" s="3"/>
    </row>
    <row r="500" spans="1:2">
      <c r="A500" s="7"/>
      <c r="B500" s="3"/>
    </row>
    <row r="501" spans="1:2">
      <c r="A501" s="7"/>
      <c r="B501" s="3"/>
    </row>
    <row r="502" spans="1:2">
      <c r="A502" s="7"/>
      <c r="B502" s="3"/>
    </row>
    <row r="503" spans="1:2">
      <c r="A503" s="7"/>
      <c r="B503" s="3"/>
    </row>
    <row r="504" spans="1:2">
      <c r="A504" s="7"/>
      <c r="B504" s="3"/>
    </row>
    <row r="505" spans="1:2">
      <c r="A505" s="7"/>
      <c r="B505" s="3"/>
    </row>
    <row r="506" spans="1:2">
      <c r="A506" s="7"/>
      <c r="B506" s="3"/>
    </row>
    <row r="507" spans="1:2">
      <c r="A507" s="7"/>
      <c r="B507" s="3"/>
    </row>
    <row r="508" spans="1:2">
      <c r="A508" s="7"/>
      <c r="B508" s="3"/>
    </row>
    <row r="509" spans="1:2">
      <c r="A509" s="7"/>
      <c r="B509" s="3"/>
    </row>
    <row r="510" spans="1:2">
      <c r="A510" s="7"/>
      <c r="B510" s="3"/>
    </row>
    <row r="511" spans="1:2">
      <c r="A511" s="7"/>
      <c r="B511" s="3"/>
    </row>
    <row r="512" spans="1:2">
      <c r="A512" s="7"/>
      <c r="B512" s="3"/>
    </row>
    <row r="513" spans="1:2">
      <c r="A513" s="7"/>
      <c r="B513" s="3"/>
    </row>
    <row r="514" spans="1:2">
      <c r="A514" s="7"/>
      <c r="B514" s="3"/>
    </row>
    <row r="515" spans="1:2">
      <c r="A515" s="7"/>
      <c r="B515" s="3"/>
    </row>
    <row r="516" spans="1:2">
      <c r="A516" s="7"/>
      <c r="B516" s="3"/>
    </row>
    <row r="517" spans="1:2">
      <c r="A517" s="7"/>
      <c r="B517" s="3"/>
    </row>
    <row r="518" spans="1:2">
      <c r="A518" s="7"/>
      <c r="B518" s="3"/>
    </row>
    <row r="519" spans="1:2">
      <c r="A519" s="7"/>
      <c r="B519" s="3"/>
    </row>
    <row r="520" spans="1:2">
      <c r="A520" s="7"/>
      <c r="B520" s="3"/>
    </row>
    <row r="521" spans="1:2">
      <c r="A521" s="7"/>
      <c r="B521" s="3"/>
    </row>
    <row r="522" spans="1:2">
      <c r="A522" s="7"/>
      <c r="B522" s="3"/>
    </row>
    <row r="523" spans="1:2">
      <c r="A523" s="7"/>
      <c r="B523" s="3"/>
    </row>
    <row r="524" spans="1:2">
      <c r="A524" s="7"/>
      <c r="B524" s="3"/>
    </row>
    <row r="525" spans="1:2">
      <c r="A525" s="7"/>
      <c r="B525" s="3"/>
    </row>
    <row r="526" spans="1:2">
      <c r="A526" s="7"/>
      <c r="B526" s="3"/>
    </row>
    <row r="527" spans="1:2">
      <c r="A527" s="7"/>
      <c r="B527" s="3"/>
    </row>
    <row r="528" spans="1:2">
      <c r="A528" s="7"/>
      <c r="B528" s="3"/>
    </row>
    <row r="529" spans="1:2">
      <c r="A529" s="7"/>
      <c r="B529" s="3"/>
    </row>
    <row r="530" spans="1:2">
      <c r="A530" s="7"/>
      <c r="B530" s="3"/>
    </row>
    <row r="531" spans="1:2">
      <c r="A531" s="7"/>
      <c r="B531" s="3"/>
    </row>
    <row r="532" spans="1:2">
      <c r="A532" s="7"/>
      <c r="B532" s="3"/>
    </row>
    <row r="533" spans="1:2">
      <c r="A533" s="7"/>
      <c r="B533" s="3"/>
    </row>
    <row r="534" spans="1:2">
      <c r="A534" s="7"/>
      <c r="B534" s="3"/>
    </row>
    <row r="535" spans="1:2">
      <c r="A535" s="7"/>
      <c r="B535" s="3"/>
    </row>
    <row r="536" spans="1:2">
      <c r="A536" s="7"/>
      <c r="B536" s="3"/>
    </row>
    <row r="537" spans="1:2">
      <c r="A537" s="7"/>
      <c r="B537" s="3"/>
    </row>
    <row r="538" spans="1:2">
      <c r="A538" s="7"/>
      <c r="B538" s="3"/>
    </row>
    <row r="539" spans="1:2">
      <c r="A539" s="7"/>
      <c r="B539" s="3"/>
    </row>
    <row r="540" spans="1:2">
      <c r="A540" s="7"/>
      <c r="B540" s="3"/>
    </row>
    <row r="541" spans="1:2">
      <c r="A541" s="7"/>
      <c r="B541" s="3"/>
    </row>
    <row r="542" spans="1:2">
      <c r="A542" s="7"/>
      <c r="B542" s="3"/>
    </row>
    <row r="543" spans="1:2">
      <c r="A543" s="7"/>
      <c r="B543" s="3"/>
    </row>
    <row r="544" spans="1:2">
      <c r="A544" s="7"/>
      <c r="B544" s="3"/>
    </row>
    <row r="545" spans="1:2">
      <c r="A545" s="7"/>
      <c r="B545" s="3"/>
    </row>
    <row r="546" spans="1:2">
      <c r="A546" s="7"/>
      <c r="B546" s="3"/>
    </row>
    <row r="547" spans="1:2">
      <c r="A547" s="7"/>
      <c r="B547" s="3"/>
    </row>
    <row r="548" spans="1:2">
      <c r="A548" s="7"/>
      <c r="B548" s="3"/>
    </row>
    <row r="549" spans="1:2">
      <c r="A549" s="7"/>
      <c r="B549" s="3"/>
    </row>
    <row r="550" spans="1:2">
      <c r="A550" s="7"/>
      <c r="B550" s="3"/>
    </row>
    <row r="551" spans="1:2">
      <c r="A551" s="7"/>
      <c r="B551" s="3"/>
    </row>
    <row r="552" spans="1:2">
      <c r="A552" s="7"/>
      <c r="B552" s="3"/>
    </row>
    <row r="553" spans="1:2">
      <c r="A553" s="7"/>
      <c r="B553" s="3"/>
    </row>
    <row r="554" spans="1:2">
      <c r="A554" s="7"/>
      <c r="B554" s="3"/>
    </row>
    <row r="555" spans="1:2">
      <c r="A555" s="7"/>
      <c r="B555" s="3"/>
    </row>
    <row r="556" spans="1:2">
      <c r="A556" s="7"/>
      <c r="B556" s="3"/>
    </row>
    <row r="557" spans="1:2">
      <c r="A557" s="7"/>
      <c r="B557" s="3"/>
    </row>
    <row r="558" spans="1:2">
      <c r="A558" s="7"/>
      <c r="B558" s="3"/>
    </row>
    <row r="559" spans="1:2">
      <c r="A559" s="7"/>
      <c r="B559" s="3"/>
    </row>
    <row r="560" spans="1:2">
      <c r="A560" s="7"/>
      <c r="B560" s="3"/>
    </row>
    <row r="561" spans="1:2">
      <c r="A561" s="7"/>
      <c r="B561" s="3"/>
    </row>
    <row r="562" spans="1:2">
      <c r="A562" s="7"/>
      <c r="B562" s="3"/>
    </row>
    <row r="563" spans="1:2">
      <c r="A563" s="7"/>
      <c r="B563" s="3"/>
    </row>
  </sheetData>
  <mergeCells count="2">
    <mergeCell ref="A1:O1"/>
    <mergeCell ref="A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Chris Sanchez</cp:lastModifiedBy>
  <dcterms:created xsi:type="dcterms:W3CDTF">2015-04-14T18:15:25Z</dcterms:created>
  <dcterms:modified xsi:type="dcterms:W3CDTF">2015-07-22T23:22:46Z</dcterms:modified>
</cp:coreProperties>
</file>