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100" yWindow="0" windowWidth="33760" windowHeight="2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06" i="1" l="1"/>
  <c r="J605" i="1"/>
  <c r="J604" i="1"/>
  <c r="J603" i="1"/>
  <c r="J596" i="1"/>
  <c r="J595" i="1"/>
  <c r="J594" i="1"/>
  <c r="J593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498" i="1"/>
  <c r="J496" i="1"/>
  <c r="J494" i="1"/>
  <c r="J492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08" i="1"/>
  <c r="J411" i="1"/>
  <c r="J410" i="1"/>
  <c r="J409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E376" i="1"/>
  <c r="J369" i="1"/>
  <c r="J352" i="1"/>
  <c r="J392" i="1"/>
  <c r="J391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5" i="1"/>
  <c r="J373" i="1"/>
  <c r="J372" i="1"/>
  <c r="J371" i="1"/>
  <c r="J367" i="1"/>
  <c r="J366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07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6" i="1"/>
  <c r="J255" i="1"/>
  <c r="J254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7" i="1"/>
  <c r="J236" i="1"/>
  <c r="J234" i="1"/>
  <c r="J233" i="1"/>
  <c r="J232" i="1"/>
  <c r="J229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49" i="1"/>
  <c r="J148" i="1"/>
  <c r="J140" i="1"/>
  <c r="J139" i="1"/>
  <c r="J137" i="1"/>
  <c r="J136" i="1"/>
  <c r="J135" i="1"/>
  <c r="J134" i="1"/>
  <c r="J133" i="1"/>
  <c r="J131" i="1"/>
  <c r="J129" i="1"/>
  <c r="J127" i="1"/>
  <c r="J126" i="1"/>
  <c r="J125" i="1"/>
  <c r="J124" i="1"/>
  <c r="J123" i="1"/>
  <c r="J122" i="1"/>
  <c r="J121" i="1"/>
  <c r="J120" i="1"/>
  <c r="J118" i="1"/>
  <c r="J117" i="1"/>
  <c r="J116" i="1"/>
  <c r="J115" i="1"/>
  <c r="J114" i="1"/>
  <c r="J110" i="1"/>
  <c r="J109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0" i="1"/>
  <c r="J39" i="1"/>
  <c r="J38" i="1"/>
  <c r="J37" i="1"/>
  <c r="J36" i="1"/>
  <c r="J35" i="1"/>
  <c r="J34" i="1"/>
  <c r="J33" i="1"/>
  <c r="J32" i="1"/>
  <c r="J31" i="1"/>
  <c r="J30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<sst xmlns="http://schemas.openxmlformats.org/spreadsheetml/2006/main" count="1226" uniqueCount="35">
  <si>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</si>
  <si>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</si>
  <si>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</si>
  <si>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</si>
  <si>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</si>
  <si>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</si>
  <si>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</si>
  <si>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</si>
  <si>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</si>
  <si>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</si>
  <si>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</si>
  <si>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</si>
  <si>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</si>
  <si>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</si>
  <si>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</si>
  <si>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</si>
  <si>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</si>
  <si>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</si>
  <si>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</si>
  <si>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</si>
  <si>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M-1-W</t>
  </si>
  <si>
    <t>S. californicus</t>
  </si>
  <si>
    <t>C-1</t>
  </si>
  <si>
    <t>S. acutus</t>
  </si>
  <si>
    <t>C-2</t>
  </si>
  <si>
    <t>M-3</t>
  </si>
  <si>
    <t>M-2</t>
  </si>
  <si>
    <t>T. domingensis</t>
  </si>
  <si>
    <t>M-4-S</t>
  </si>
  <si>
    <t>M-1-E</t>
  </si>
  <si>
    <t>.</t>
  </si>
  <si>
    <t>M-5</t>
  </si>
  <si>
    <t>M-4-N</t>
  </si>
  <si>
    <t>M-4-C</t>
  </si>
  <si>
    <t>THATCHED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</si>
</sst>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4"/>
  <sheetViews>
    <sheetView tabSelected="1" topLeftCell="A558" workbookViewId="0">
      <selection activeCell="C610" sqref="C610"/>
    </sheetView>
  </sheetViews>
  <sheetFormatPr baseColWidth="10" defaultRowHeight="15" x14ac:dyDescent="0"/>
  <cols>
    <col min="2" max="2" width="10.83203125" style="7"/>
    <col min="4" max="4" width="14.33203125" customWidth="1"/>
    <col min="13" max="13" width="36.83203125" customWidth="1"/>
  </cols>
  <sheetData>
    <row r="1" spans="1:17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"/>
      <c r="Q1" s="1"/>
    </row>
    <row r="2" spans="1:17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9">
        <v>41711</v>
      </c>
      <c r="B4" s="7" t="s">
        <v>20</v>
      </c>
      <c r="C4">
        <v>48</v>
      </c>
      <c r="D4" t="s">
        <v>19</v>
      </c>
      <c r="F4">
        <v>0.88</v>
      </c>
      <c r="J4">
        <f>47+69+90</f>
        <v>206</v>
      </c>
      <c r="K4">
        <v>3</v>
      </c>
      <c r="L4">
        <v>90</v>
      </c>
    </row>
    <row r="5" spans="1:17">
      <c r="A5" s="9">
        <v>41711</v>
      </c>
      <c r="B5" s="7" t="s">
        <v>20</v>
      </c>
      <c r="C5">
        <v>48</v>
      </c>
      <c r="D5" t="s">
        <v>19</v>
      </c>
      <c r="F5">
        <v>0.73</v>
      </c>
      <c r="J5">
        <f>30+30+73</f>
        <v>133</v>
      </c>
      <c r="K5">
        <v>3</v>
      </c>
      <c r="L5">
        <v>73</v>
      </c>
    </row>
    <row r="6" spans="1:17">
      <c r="A6" s="9">
        <v>41711</v>
      </c>
      <c r="B6" s="7" t="s">
        <v>20</v>
      </c>
      <c r="C6">
        <v>48</v>
      </c>
      <c r="D6" t="s">
        <v>19</v>
      </c>
      <c r="F6">
        <v>17.53</v>
      </c>
      <c r="J6">
        <f>281+309+315+330+329+180+320+270+222+266+298+302+314+231+236</f>
        <v>4203</v>
      </c>
      <c r="K6">
        <v>15</v>
      </c>
      <c r="L6">
        <v>330</v>
      </c>
    </row>
    <row r="7" spans="1:17">
      <c r="A7" s="9">
        <v>41711</v>
      </c>
      <c r="B7" s="7" t="s">
        <v>20</v>
      </c>
      <c r="C7">
        <v>48</v>
      </c>
      <c r="D7" t="s">
        <v>19</v>
      </c>
      <c r="F7">
        <v>1.32</v>
      </c>
      <c r="J7">
        <f>18+45+63+87+94+107</f>
        <v>414</v>
      </c>
      <c r="K7">
        <v>6</v>
      </c>
      <c r="L7">
        <v>107</v>
      </c>
    </row>
    <row r="8" spans="1:17">
      <c r="A8" s="9">
        <v>41711</v>
      </c>
      <c r="B8" s="7" t="s">
        <v>20</v>
      </c>
      <c r="C8">
        <v>48</v>
      </c>
      <c r="D8" t="s">
        <v>19</v>
      </c>
      <c r="F8">
        <v>11.46</v>
      </c>
      <c r="J8">
        <f>321+554+559+323+335+340+339</f>
        <v>2771</v>
      </c>
      <c r="K8">
        <v>7</v>
      </c>
      <c r="L8">
        <v>559</v>
      </c>
    </row>
    <row r="9" spans="1:17">
      <c r="A9" s="9">
        <v>41711</v>
      </c>
      <c r="B9" s="7" t="s">
        <v>20</v>
      </c>
      <c r="C9">
        <v>48</v>
      </c>
      <c r="D9" t="s">
        <v>19</v>
      </c>
      <c r="F9">
        <v>1.45</v>
      </c>
      <c r="J9">
        <f>81+109+119+156+42</f>
        <v>507</v>
      </c>
      <c r="K9">
        <v>5</v>
      </c>
      <c r="L9">
        <v>156</v>
      </c>
    </row>
    <row r="10" spans="1:17">
      <c r="A10" s="9">
        <v>41711</v>
      </c>
      <c r="B10" s="7" t="s">
        <v>20</v>
      </c>
      <c r="C10">
        <v>48</v>
      </c>
      <c r="D10" s="8" t="s">
        <v>19</v>
      </c>
      <c r="F10">
        <v>0.3</v>
      </c>
      <c r="J10">
        <f>26+35+35</f>
        <v>96</v>
      </c>
      <c r="K10">
        <v>3</v>
      </c>
      <c r="L10">
        <v>35</v>
      </c>
    </row>
    <row r="11" spans="1:17">
      <c r="A11" s="9">
        <v>41711</v>
      </c>
      <c r="B11" s="7" t="s">
        <v>20</v>
      </c>
      <c r="C11">
        <v>31</v>
      </c>
      <c r="D11" s="8" t="s">
        <v>19</v>
      </c>
      <c r="F11">
        <v>3.08</v>
      </c>
      <c r="J11">
        <f>192+264+103+320</f>
        <v>879</v>
      </c>
      <c r="K11">
        <v>4</v>
      </c>
      <c r="L11">
        <v>320</v>
      </c>
    </row>
    <row r="12" spans="1:17">
      <c r="A12" s="9">
        <v>41711</v>
      </c>
      <c r="B12" s="7" t="s">
        <v>20</v>
      </c>
      <c r="C12">
        <v>31</v>
      </c>
      <c r="D12" t="s">
        <v>19</v>
      </c>
      <c r="F12">
        <v>0.45</v>
      </c>
      <c r="J12">
        <f>30+34+34</f>
        <v>98</v>
      </c>
      <c r="K12">
        <v>3</v>
      </c>
      <c r="L12">
        <v>34</v>
      </c>
    </row>
    <row r="13" spans="1:17">
      <c r="A13" s="9">
        <v>41711</v>
      </c>
      <c r="B13" s="7" t="s">
        <v>20</v>
      </c>
      <c r="C13">
        <v>31</v>
      </c>
      <c r="D13" t="s">
        <v>19</v>
      </c>
      <c r="F13">
        <v>2</v>
      </c>
      <c r="J13">
        <f>74+146+140+155</f>
        <v>515</v>
      </c>
      <c r="K13">
        <v>4</v>
      </c>
      <c r="L13">
        <v>155</v>
      </c>
    </row>
    <row r="14" spans="1:17">
      <c r="A14" s="9">
        <v>41711</v>
      </c>
      <c r="B14" s="7" t="s">
        <v>20</v>
      </c>
      <c r="C14">
        <v>31</v>
      </c>
      <c r="D14" t="s">
        <v>19</v>
      </c>
      <c r="F14">
        <v>0.83</v>
      </c>
      <c r="J14">
        <f>22+25</f>
        <v>47</v>
      </c>
      <c r="K14">
        <v>2</v>
      </c>
      <c r="L14">
        <v>25</v>
      </c>
    </row>
    <row r="15" spans="1:17">
      <c r="A15" s="9">
        <v>41711</v>
      </c>
      <c r="B15" s="7" t="s">
        <v>20</v>
      </c>
      <c r="C15">
        <v>31</v>
      </c>
      <c r="D15" t="s">
        <v>19</v>
      </c>
      <c r="F15">
        <v>8.4700000000000006</v>
      </c>
      <c r="J15">
        <f>238+303+215+264+259+263+271+207+307</f>
        <v>2327</v>
      </c>
      <c r="K15">
        <v>9</v>
      </c>
      <c r="L15">
        <v>307</v>
      </c>
    </row>
    <row r="16" spans="1:17">
      <c r="A16" s="9">
        <v>41711</v>
      </c>
      <c r="B16" s="7" t="s">
        <v>20</v>
      </c>
      <c r="C16">
        <v>31</v>
      </c>
      <c r="D16" t="s">
        <v>19</v>
      </c>
      <c r="F16">
        <v>1.39</v>
      </c>
      <c r="J16">
        <f>54+62+73</f>
        <v>189</v>
      </c>
      <c r="K16">
        <v>32</v>
      </c>
      <c r="L16">
        <v>73</v>
      </c>
    </row>
    <row r="17" spans="1:12">
      <c r="A17" s="9">
        <v>41711</v>
      </c>
      <c r="B17" s="7" t="s">
        <v>20</v>
      </c>
      <c r="C17">
        <v>31</v>
      </c>
      <c r="D17" t="s">
        <v>21</v>
      </c>
      <c r="E17">
        <v>76</v>
      </c>
      <c r="F17">
        <v>1.39</v>
      </c>
    </row>
    <row r="18" spans="1:12">
      <c r="A18" s="9">
        <v>41711</v>
      </c>
      <c r="B18" s="7" t="s">
        <v>20</v>
      </c>
      <c r="C18">
        <v>31</v>
      </c>
      <c r="D18" t="s">
        <v>21</v>
      </c>
      <c r="E18">
        <v>65</v>
      </c>
      <c r="F18">
        <v>0.64</v>
      </c>
    </row>
    <row r="19" spans="1:12">
      <c r="A19" s="9">
        <v>41711</v>
      </c>
      <c r="B19" s="7" t="s">
        <v>20</v>
      </c>
      <c r="C19">
        <v>31</v>
      </c>
      <c r="D19" t="s">
        <v>19</v>
      </c>
      <c r="F19">
        <v>4.21</v>
      </c>
      <c r="J19">
        <f>256+279+288</f>
        <v>823</v>
      </c>
      <c r="K19">
        <v>3</v>
      </c>
      <c r="L19">
        <v>288</v>
      </c>
    </row>
    <row r="20" spans="1:12">
      <c r="A20" s="9">
        <v>41711</v>
      </c>
      <c r="B20" s="7" t="s">
        <v>20</v>
      </c>
      <c r="C20">
        <v>31</v>
      </c>
      <c r="D20" t="s">
        <v>19</v>
      </c>
      <c r="F20">
        <v>7.7</v>
      </c>
      <c r="J20">
        <f>314+366+346+337</f>
        <v>1363</v>
      </c>
      <c r="K20">
        <v>4</v>
      </c>
      <c r="L20">
        <v>366</v>
      </c>
    </row>
    <row r="21" spans="1:12">
      <c r="A21" s="9">
        <v>41711</v>
      </c>
      <c r="B21" s="7" t="s">
        <v>20</v>
      </c>
      <c r="C21">
        <v>31</v>
      </c>
      <c r="D21" t="s">
        <v>19</v>
      </c>
      <c r="F21">
        <v>1.42</v>
      </c>
      <c r="J21">
        <f>32+49+47+50+39</f>
        <v>217</v>
      </c>
      <c r="K21">
        <v>5</v>
      </c>
      <c r="L21">
        <v>50</v>
      </c>
    </row>
    <row r="22" spans="1:12">
      <c r="A22" s="9">
        <v>41711</v>
      </c>
      <c r="B22" s="7" t="s">
        <v>20</v>
      </c>
      <c r="C22">
        <v>31</v>
      </c>
      <c r="D22" t="s">
        <v>19</v>
      </c>
      <c r="F22">
        <v>0.87</v>
      </c>
      <c r="J22">
        <f>28</f>
        <v>28</v>
      </c>
      <c r="K22">
        <v>1</v>
      </c>
      <c r="L22">
        <v>28</v>
      </c>
    </row>
    <row r="23" spans="1:12">
      <c r="A23" s="9">
        <v>41711</v>
      </c>
      <c r="B23" s="7" t="s">
        <v>20</v>
      </c>
      <c r="C23">
        <v>31</v>
      </c>
      <c r="D23" t="s">
        <v>19</v>
      </c>
      <c r="F23">
        <v>1.62</v>
      </c>
      <c r="J23">
        <f>55+65+72+80+81</f>
        <v>353</v>
      </c>
      <c r="K23">
        <v>5</v>
      </c>
      <c r="L23">
        <v>81</v>
      </c>
    </row>
    <row r="24" spans="1:12">
      <c r="A24" s="9">
        <v>41711</v>
      </c>
      <c r="B24" s="7" t="s">
        <v>20</v>
      </c>
      <c r="C24">
        <v>27</v>
      </c>
      <c r="D24" t="s">
        <v>19</v>
      </c>
      <c r="F24">
        <v>1.39</v>
      </c>
      <c r="J24">
        <f>34+53+79+88+105</f>
        <v>359</v>
      </c>
      <c r="K24">
        <v>5</v>
      </c>
      <c r="L24">
        <v>105</v>
      </c>
    </row>
    <row r="25" spans="1:12">
      <c r="A25" s="9">
        <v>41711</v>
      </c>
      <c r="B25" s="7" t="s">
        <v>20</v>
      </c>
      <c r="C25">
        <v>27</v>
      </c>
      <c r="D25" t="s">
        <v>19</v>
      </c>
      <c r="F25">
        <v>1.56</v>
      </c>
      <c r="J25">
        <f>23+24</f>
        <v>47</v>
      </c>
      <c r="K25">
        <v>2</v>
      </c>
      <c r="L25">
        <v>24</v>
      </c>
    </row>
    <row r="26" spans="1:12">
      <c r="A26" s="9">
        <v>41711</v>
      </c>
      <c r="B26" s="7" t="s">
        <v>20</v>
      </c>
      <c r="C26">
        <v>10</v>
      </c>
      <c r="D26" t="s">
        <v>19</v>
      </c>
      <c r="F26">
        <v>1.47</v>
      </c>
      <c r="J26">
        <f>88+94+113+114+126+89</f>
        <v>624</v>
      </c>
      <c r="K26">
        <v>6</v>
      </c>
      <c r="L26">
        <v>126</v>
      </c>
    </row>
    <row r="27" spans="1:12">
      <c r="A27" s="9">
        <v>41711</v>
      </c>
      <c r="B27" s="7" t="s">
        <v>20</v>
      </c>
      <c r="C27">
        <v>10</v>
      </c>
      <c r="D27" t="s">
        <v>19</v>
      </c>
      <c r="F27">
        <v>0.73</v>
      </c>
      <c r="J27">
        <f>26+30+34</f>
        <v>90</v>
      </c>
      <c r="K27">
        <v>3</v>
      </c>
      <c r="L27">
        <v>34</v>
      </c>
    </row>
    <row r="28" spans="1:12">
      <c r="A28" s="9">
        <v>41711</v>
      </c>
      <c r="B28" s="7" t="s">
        <v>20</v>
      </c>
      <c r="C28">
        <v>10</v>
      </c>
      <c r="D28" t="s">
        <v>23</v>
      </c>
      <c r="E28">
        <v>72</v>
      </c>
      <c r="F28">
        <v>0.72</v>
      </c>
    </row>
    <row r="29" spans="1:12">
      <c r="A29" s="9">
        <v>41711</v>
      </c>
      <c r="B29" s="7" t="s">
        <v>20</v>
      </c>
      <c r="C29">
        <v>10</v>
      </c>
      <c r="D29" t="s">
        <v>23</v>
      </c>
      <c r="E29">
        <v>43</v>
      </c>
      <c r="F29">
        <v>0.45</v>
      </c>
    </row>
    <row r="30" spans="1:12">
      <c r="A30" s="9">
        <v>41711</v>
      </c>
      <c r="B30" s="7" t="s">
        <v>20</v>
      </c>
      <c r="C30">
        <v>10</v>
      </c>
      <c r="D30" t="s">
        <v>19</v>
      </c>
      <c r="F30">
        <v>0.57999999999999996</v>
      </c>
      <c r="J30">
        <f>24+33+35</f>
        <v>92</v>
      </c>
      <c r="K30">
        <v>3</v>
      </c>
      <c r="L30">
        <v>35</v>
      </c>
    </row>
    <row r="31" spans="1:12">
      <c r="A31" s="9">
        <v>41711</v>
      </c>
      <c r="B31" s="7" t="s">
        <v>20</v>
      </c>
      <c r="C31">
        <v>10</v>
      </c>
      <c r="D31" t="s">
        <v>19</v>
      </c>
      <c r="F31">
        <v>0.6</v>
      </c>
      <c r="J31">
        <f>51+53</f>
        <v>104</v>
      </c>
      <c r="K31">
        <v>2</v>
      </c>
      <c r="L31">
        <v>53</v>
      </c>
    </row>
    <row r="32" spans="1:12">
      <c r="A32" s="9">
        <v>41711</v>
      </c>
      <c r="B32" s="7" t="s">
        <v>20</v>
      </c>
      <c r="C32">
        <v>10</v>
      </c>
      <c r="D32" t="s">
        <v>19</v>
      </c>
      <c r="F32">
        <v>1</v>
      </c>
      <c r="J32">
        <f>30+45+47</f>
        <v>122</v>
      </c>
      <c r="K32">
        <v>3</v>
      </c>
      <c r="L32">
        <v>47</v>
      </c>
    </row>
    <row r="33" spans="1:12">
      <c r="A33" s="9">
        <v>41711</v>
      </c>
      <c r="B33" s="7" t="s">
        <v>20</v>
      </c>
      <c r="C33">
        <v>10</v>
      </c>
      <c r="D33" t="s">
        <v>19</v>
      </c>
      <c r="F33">
        <v>3.91</v>
      </c>
      <c r="J33">
        <f>153+157+161+170+141+160+187+164</f>
        <v>1293</v>
      </c>
      <c r="K33">
        <v>8</v>
      </c>
      <c r="L33">
        <v>187</v>
      </c>
    </row>
    <row r="34" spans="1:12">
      <c r="A34" s="9">
        <v>41711</v>
      </c>
      <c r="B34" s="7" t="s">
        <v>20</v>
      </c>
      <c r="C34">
        <v>10</v>
      </c>
      <c r="D34" t="s">
        <v>19</v>
      </c>
      <c r="F34">
        <v>0.45</v>
      </c>
      <c r="J34">
        <f>40+48+66</f>
        <v>154</v>
      </c>
      <c r="K34">
        <v>3</v>
      </c>
      <c r="L34">
        <v>66</v>
      </c>
    </row>
    <row r="35" spans="1:12">
      <c r="A35" s="9">
        <v>41711</v>
      </c>
      <c r="B35" s="7" t="s">
        <v>20</v>
      </c>
      <c r="C35">
        <v>10</v>
      </c>
      <c r="D35" t="s">
        <v>19</v>
      </c>
      <c r="F35">
        <v>0.88</v>
      </c>
      <c r="J35">
        <f>24+45+61+66+80</f>
        <v>276</v>
      </c>
      <c r="K35">
        <v>5</v>
      </c>
      <c r="L35">
        <v>80</v>
      </c>
    </row>
    <row r="36" spans="1:12">
      <c r="A36" s="9">
        <v>41711</v>
      </c>
      <c r="B36" s="7" t="s">
        <v>20</v>
      </c>
      <c r="C36">
        <v>10</v>
      </c>
      <c r="D36" t="s">
        <v>19</v>
      </c>
      <c r="F36">
        <v>1.53</v>
      </c>
      <c r="J36">
        <f>74+81+98+104+115</f>
        <v>472</v>
      </c>
      <c r="K36">
        <v>5</v>
      </c>
      <c r="L36">
        <v>115</v>
      </c>
    </row>
    <row r="37" spans="1:12">
      <c r="A37" s="9">
        <v>41711</v>
      </c>
      <c r="B37" s="7" t="s">
        <v>20</v>
      </c>
      <c r="C37">
        <v>10</v>
      </c>
      <c r="D37" t="s">
        <v>19</v>
      </c>
      <c r="F37">
        <v>3.84</v>
      </c>
      <c r="J37">
        <f>153+158+178+189+193+154+158</f>
        <v>1183</v>
      </c>
      <c r="K37">
        <v>7</v>
      </c>
      <c r="L37">
        <v>193</v>
      </c>
    </row>
    <row r="38" spans="1:12">
      <c r="A38" s="9">
        <v>41711</v>
      </c>
      <c r="B38" s="7" t="s">
        <v>20</v>
      </c>
      <c r="C38">
        <v>10</v>
      </c>
      <c r="D38" t="s">
        <v>19</v>
      </c>
      <c r="F38">
        <v>0.71</v>
      </c>
      <c r="J38">
        <f>27+28+28</f>
        <v>83</v>
      </c>
      <c r="K38">
        <v>3</v>
      </c>
      <c r="L38">
        <v>28</v>
      </c>
    </row>
    <row r="39" spans="1:12">
      <c r="A39" s="9">
        <v>41711</v>
      </c>
      <c r="B39" s="7" t="s">
        <v>20</v>
      </c>
      <c r="C39">
        <v>10</v>
      </c>
      <c r="D39" t="s">
        <v>19</v>
      </c>
      <c r="F39">
        <v>0.72</v>
      </c>
      <c r="J39">
        <f>12+31+34+39</f>
        <v>116</v>
      </c>
      <c r="K39">
        <v>4</v>
      </c>
      <c r="L39">
        <v>39</v>
      </c>
    </row>
    <row r="40" spans="1:12">
      <c r="A40" s="9">
        <v>41711</v>
      </c>
      <c r="B40" s="7" t="s">
        <v>20</v>
      </c>
      <c r="C40">
        <v>10</v>
      </c>
      <c r="D40" t="s">
        <v>19</v>
      </c>
      <c r="F40">
        <v>2.34</v>
      </c>
      <c r="J40">
        <f>97+126+131+142+159</f>
        <v>655</v>
      </c>
      <c r="K40">
        <v>5</v>
      </c>
      <c r="L40">
        <v>159</v>
      </c>
    </row>
    <row r="41" spans="1:12">
      <c r="A41" s="9">
        <v>41711</v>
      </c>
      <c r="B41" s="7" t="s">
        <v>20</v>
      </c>
      <c r="C41">
        <v>10</v>
      </c>
      <c r="D41" t="s">
        <v>23</v>
      </c>
      <c r="E41">
        <v>39</v>
      </c>
      <c r="F41">
        <v>0.67</v>
      </c>
    </row>
    <row r="42" spans="1:12">
      <c r="A42" s="9">
        <v>41711</v>
      </c>
      <c r="B42" s="7" t="s">
        <v>20</v>
      </c>
      <c r="C42">
        <v>10</v>
      </c>
      <c r="D42" t="s">
        <v>19</v>
      </c>
      <c r="F42">
        <v>1.05</v>
      </c>
      <c r="J42">
        <f>53+68+99+89</f>
        <v>309</v>
      </c>
      <c r="K42">
        <v>4</v>
      </c>
      <c r="L42">
        <v>99</v>
      </c>
    </row>
    <row r="43" spans="1:12">
      <c r="A43" s="9">
        <v>41711</v>
      </c>
      <c r="B43" s="7" t="s">
        <v>20</v>
      </c>
      <c r="C43">
        <v>10</v>
      </c>
      <c r="D43" t="s">
        <v>19</v>
      </c>
      <c r="F43">
        <v>0.62</v>
      </c>
      <c r="J43">
        <f>23+41</f>
        <v>64</v>
      </c>
      <c r="K43">
        <v>2</v>
      </c>
      <c r="L43">
        <v>41</v>
      </c>
    </row>
    <row r="44" spans="1:12">
      <c r="A44" s="9">
        <v>41711</v>
      </c>
      <c r="B44" s="7" t="s">
        <v>20</v>
      </c>
      <c r="C44">
        <v>10</v>
      </c>
      <c r="D44" t="s">
        <v>19</v>
      </c>
      <c r="F44">
        <v>2.13</v>
      </c>
      <c r="J44">
        <f>153+195+222</f>
        <v>570</v>
      </c>
      <c r="K44">
        <v>3</v>
      </c>
      <c r="L44">
        <v>222</v>
      </c>
    </row>
    <row r="45" spans="1:12">
      <c r="A45" s="9">
        <v>41711</v>
      </c>
      <c r="B45" s="7" t="s">
        <v>20</v>
      </c>
      <c r="C45">
        <v>10</v>
      </c>
      <c r="D45" t="s">
        <v>19</v>
      </c>
      <c r="F45">
        <v>0.45</v>
      </c>
      <c r="J45">
        <f>28+28</f>
        <v>56</v>
      </c>
      <c r="K45">
        <v>2</v>
      </c>
      <c r="L45">
        <v>28</v>
      </c>
    </row>
    <row r="46" spans="1:12">
      <c r="A46" s="9">
        <v>41711</v>
      </c>
      <c r="B46" s="7" t="s">
        <v>20</v>
      </c>
      <c r="C46">
        <v>10</v>
      </c>
      <c r="D46" t="s">
        <v>19</v>
      </c>
      <c r="F46">
        <v>0.91</v>
      </c>
      <c r="J46">
        <f>55+58+80</f>
        <v>193</v>
      </c>
      <c r="K46">
        <v>3</v>
      </c>
      <c r="L46">
        <v>80</v>
      </c>
    </row>
    <row r="47" spans="1:12">
      <c r="A47" s="9">
        <v>41711</v>
      </c>
      <c r="B47" s="7" t="s">
        <v>20</v>
      </c>
      <c r="C47">
        <v>10</v>
      </c>
      <c r="D47" t="s">
        <v>19</v>
      </c>
      <c r="F47">
        <v>0.57999999999999996</v>
      </c>
      <c r="J47">
        <f>24+40</f>
        <v>64</v>
      </c>
      <c r="K47">
        <v>2</v>
      </c>
      <c r="L47">
        <v>40</v>
      </c>
    </row>
    <row r="48" spans="1:12">
      <c r="A48" s="9">
        <v>41711</v>
      </c>
      <c r="B48" s="7" t="s">
        <v>20</v>
      </c>
      <c r="C48">
        <v>10</v>
      </c>
      <c r="D48" t="s">
        <v>19</v>
      </c>
      <c r="F48">
        <v>0.8</v>
      </c>
      <c r="J48">
        <f>23+39+49</f>
        <v>111</v>
      </c>
      <c r="K48">
        <v>3</v>
      </c>
      <c r="L48">
        <v>49</v>
      </c>
    </row>
    <row r="49" spans="1:12">
      <c r="A49" s="9">
        <v>41711</v>
      </c>
      <c r="B49" s="7" t="s">
        <v>20</v>
      </c>
      <c r="C49">
        <v>10</v>
      </c>
      <c r="D49" t="s">
        <v>19</v>
      </c>
      <c r="F49">
        <v>0.39</v>
      </c>
      <c r="J49">
        <f>16</f>
        <v>16</v>
      </c>
      <c r="K49">
        <v>1</v>
      </c>
      <c r="L49">
        <v>16</v>
      </c>
    </row>
    <row r="50" spans="1:12">
      <c r="A50" s="9">
        <v>41711</v>
      </c>
      <c r="B50" s="7" t="s">
        <v>20</v>
      </c>
      <c r="C50">
        <v>10</v>
      </c>
      <c r="D50" t="s">
        <v>19</v>
      </c>
      <c r="F50">
        <v>0.82</v>
      </c>
      <c r="J50">
        <f>49+55+66+38+48</f>
        <v>256</v>
      </c>
      <c r="K50">
        <v>5</v>
      </c>
      <c r="L50">
        <v>66</v>
      </c>
    </row>
    <row r="51" spans="1:12">
      <c r="A51" s="9">
        <v>41711</v>
      </c>
      <c r="B51" s="7" t="s">
        <v>20</v>
      </c>
      <c r="C51">
        <v>10</v>
      </c>
      <c r="D51" t="s">
        <v>19</v>
      </c>
      <c r="F51">
        <v>0.55000000000000004</v>
      </c>
      <c r="J51">
        <f>33+56+63</f>
        <v>152</v>
      </c>
      <c r="K51">
        <v>3</v>
      </c>
      <c r="L51">
        <v>63</v>
      </c>
    </row>
    <row r="52" spans="1:12">
      <c r="A52" s="9">
        <v>41711</v>
      </c>
      <c r="B52" s="7" t="s">
        <v>20</v>
      </c>
      <c r="C52">
        <v>10</v>
      </c>
      <c r="D52" t="s">
        <v>19</v>
      </c>
      <c r="F52">
        <v>0.57999999999999996</v>
      </c>
      <c r="J52">
        <f>27+43+46+66</f>
        <v>182</v>
      </c>
      <c r="K52">
        <v>4</v>
      </c>
      <c r="L52">
        <v>66</v>
      </c>
    </row>
    <row r="53" spans="1:12">
      <c r="A53" s="9">
        <v>41711</v>
      </c>
      <c r="B53" s="7" t="s">
        <v>20</v>
      </c>
      <c r="C53">
        <v>10</v>
      </c>
      <c r="D53" t="s">
        <v>19</v>
      </c>
      <c r="F53">
        <v>0.48</v>
      </c>
      <c r="J53">
        <f>37+39+56</f>
        <v>132</v>
      </c>
      <c r="K53">
        <v>3</v>
      </c>
      <c r="L53">
        <v>56</v>
      </c>
    </row>
    <row r="54" spans="1:12">
      <c r="A54" s="9">
        <v>41711</v>
      </c>
      <c r="B54" s="7" t="s">
        <v>20</v>
      </c>
      <c r="C54">
        <v>10</v>
      </c>
      <c r="D54" t="s">
        <v>19</v>
      </c>
      <c r="F54">
        <v>0.67</v>
      </c>
      <c r="J54">
        <f>21+24</f>
        <v>45</v>
      </c>
      <c r="K54">
        <v>2</v>
      </c>
      <c r="L54">
        <v>24</v>
      </c>
    </row>
    <row r="55" spans="1:12">
      <c r="A55" s="9">
        <v>41711</v>
      </c>
      <c r="B55" s="7" t="s">
        <v>20</v>
      </c>
      <c r="C55">
        <v>10</v>
      </c>
      <c r="D55" t="s">
        <v>19</v>
      </c>
      <c r="F55">
        <v>0.42</v>
      </c>
      <c r="J55">
        <f>18+30+34</f>
        <v>82</v>
      </c>
      <c r="K55">
        <v>3</v>
      </c>
      <c r="L55">
        <v>34</v>
      </c>
    </row>
    <row r="56" spans="1:12">
      <c r="A56" s="9">
        <v>41711</v>
      </c>
      <c r="B56" s="7" t="s">
        <v>20</v>
      </c>
      <c r="C56">
        <v>10</v>
      </c>
      <c r="D56" t="s">
        <v>19</v>
      </c>
      <c r="F56">
        <v>0.21</v>
      </c>
      <c r="J56">
        <f>16+18</f>
        <v>34</v>
      </c>
      <c r="K56">
        <v>2</v>
      </c>
      <c r="L56">
        <v>18</v>
      </c>
    </row>
    <row r="57" spans="1:12">
      <c r="A57" s="9">
        <v>41711</v>
      </c>
      <c r="B57" s="7" t="s">
        <v>20</v>
      </c>
      <c r="C57">
        <v>10</v>
      </c>
      <c r="D57" t="s">
        <v>19</v>
      </c>
      <c r="F57">
        <v>0.33</v>
      </c>
      <c r="J57">
        <f>29</f>
        <v>29</v>
      </c>
      <c r="K57">
        <v>1</v>
      </c>
      <c r="L57">
        <v>29</v>
      </c>
    </row>
    <row r="58" spans="1:12">
      <c r="A58" s="9">
        <v>41711</v>
      </c>
      <c r="B58" s="7" t="s">
        <v>20</v>
      </c>
      <c r="C58">
        <v>10</v>
      </c>
      <c r="D58" t="s">
        <v>19</v>
      </c>
      <c r="F58">
        <v>0.41</v>
      </c>
      <c r="J58">
        <f>25+34+43</f>
        <v>102</v>
      </c>
      <c r="K58">
        <v>3</v>
      </c>
      <c r="L58">
        <v>43</v>
      </c>
    </row>
    <row r="59" spans="1:12">
      <c r="A59" s="9">
        <v>41711</v>
      </c>
      <c r="B59" s="7" t="s">
        <v>20</v>
      </c>
      <c r="C59">
        <v>10</v>
      </c>
      <c r="D59" t="s">
        <v>19</v>
      </c>
      <c r="F59">
        <v>2.31</v>
      </c>
      <c r="J59">
        <f>115+124+138+137+189</f>
        <v>703</v>
      </c>
      <c r="K59">
        <v>5</v>
      </c>
      <c r="L59">
        <v>189</v>
      </c>
    </row>
    <row r="60" spans="1:12">
      <c r="A60" s="9">
        <v>41711</v>
      </c>
      <c r="B60" s="7" t="s">
        <v>20</v>
      </c>
      <c r="C60">
        <v>10</v>
      </c>
      <c r="D60" t="s">
        <v>19</v>
      </c>
      <c r="F60">
        <v>0.6</v>
      </c>
      <c r="J60">
        <f>34+52+55</f>
        <v>141</v>
      </c>
      <c r="K60">
        <v>3</v>
      </c>
      <c r="L60">
        <v>55</v>
      </c>
    </row>
    <row r="61" spans="1:12">
      <c r="A61" s="9">
        <v>41711</v>
      </c>
      <c r="B61" s="7" t="s">
        <v>20</v>
      </c>
      <c r="C61">
        <v>10</v>
      </c>
      <c r="D61" t="s">
        <v>19</v>
      </c>
      <c r="F61">
        <v>3.3</v>
      </c>
      <c r="J61">
        <f>66+87+171+288+242+259+253</f>
        <v>1366</v>
      </c>
      <c r="K61">
        <v>7</v>
      </c>
      <c r="L61">
        <v>259</v>
      </c>
    </row>
    <row r="62" spans="1:12">
      <c r="A62" s="9">
        <v>41711</v>
      </c>
      <c r="B62" s="7" t="s">
        <v>20</v>
      </c>
      <c r="C62">
        <v>10</v>
      </c>
      <c r="D62" t="s">
        <v>19</v>
      </c>
      <c r="F62">
        <v>1.08</v>
      </c>
      <c r="J62">
        <f>20+23+24+23</f>
        <v>90</v>
      </c>
      <c r="K62">
        <v>4</v>
      </c>
      <c r="L62">
        <v>24</v>
      </c>
    </row>
    <row r="63" spans="1:12">
      <c r="A63" s="9">
        <v>41711</v>
      </c>
      <c r="B63" s="7" t="s">
        <v>20</v>
      </c>
      <c r="C63">
        <v>10</v>
      </c>
      <c r="D63" t="s">
        <v>19</v>
      </c>
      <c r="F63">
        <v>0.82</v>
      </c>
      <c r="J63">
        <f>23+24+26</f>
        <v>73</v>
      </c>
      <c r="K63">
        <v>3</v>
      </c>
      <c r="L63">
        <v>26</v>
      </c>
    </row>
    <row r="64" spans="1:12">
      <c r="A64" s="9">
        <v>41711</v>
      </c>
      <c r="B64" s="7" t="s">
        <v>20</v>
      </c>
      <c r="C64">
        <v>10</v>
      </c>
      <c r="D64" t="s">
        <v>19</v>
      </c>
      <c r="F64">
        <v>1.38</v>
      </c>
      <c r="J64">
        <f>52+73+96+34</f>
        <v>255</v>
      </c>
      <c r="K64">
        <v>4</v>
      </c>
      <c r="L64">
        <v>96</v>
      </c>
    </row>
    <row r="65" spans="1:12">
      <c r="A65" s="9">
        <v>41711</v>
      </c>
      <c r="B65" s="7" t="s">
        <v>20</v>
      </c>
      <c r="C65">
        <v>10</v>
      </c>
      <c r="D65" t="s">
        <v>19</v>
      </c>
      <c r="F65">
        <v>0.64</v>
      </c>
      <c r="J65">
        <f>27+30+45</f>
        <v>102</v>
      </c>
      <c r="K65">
        <v>3</v>
      </c>
      <c r="L65">
        <v>45</v>
      </c>
    </row>
    <row r="66" spans="1:12">
      <c r="A66" s="9">
        <v>41711</v>
      </c>
      <c r="B66" s="7" t="s">
        <v>20</v>
      </c>
      <c r="C66">
        <v>10</v>
      </c>
      <c r="D66" t="s">
        <v>19</v>
      </c>
      <c r="F66">
        <v>1.59</v>
      </c>
      <c r="J66">
        <f>123+198+234</f>
        <v>555</v>
      </c>
      <c r="K66">
        <v>3</v>
      </c>
      <c r="L66">
        <v>234</v>
      </c>
    </row>
    <row r="67" spans="1:12">
      <c r="A67" s="9">
        <v>41711</v>
      </c>
      <c r="B67" s="7" t="s">
        <v>20</v>
      </c>
      <c r="C67">
        <v>10</v>
      </c>
      <c r="D67" t="s">
        <v>19</v>
      </c>
      <c r="F67">
        <v>0.51</v>
      </c>
      <c r="J67">
        <f>25+30+35</f>
        <v>90</v>
      </c>
      <c r="K67">
        <v>3</v>
      </c>
      <c r="L67">
        <v>35</v>
      </c>
    </row>
    <row r="68" spans="1:12">
      <c r="A68" s="9">
        <v>41711</v>
      </c>
      <c r="B68" s="7" t="s">
        <v>20</v>
      </c>
      <c r="C68">
        <v>10</v>
      </c>
      <c r="D68" t="s">
        <v>19</v>
      </c>
      <c r="F68">
        <v>1.34</v>
      </c>
      <c r="J68">
        <f>221+264</f>
        <v>485</v>
      </c>
      <c r="K68">
        <v>2</v>
      </c>
      <c r="L68">
        <v>264</v>
      </c>
    </row>
    <row r="69" spans="1:12">
      <c r="A69" s="9">
        <v>41711</v>
      </c>
      <c r="B69" s="7" t="s">
        <v>20</v>
      </c>
      <c r="C69">
        <v>10</v>
      </c>
      <c r="D69" t="s">
        <v>19</v>
      </c>
      <c r="F69">
        <v>0.88</v>
      </c>
      <c r="J69">
        <f>39+45+66+69</f>
        <v>219</v>
      </c>
      <c r="K69">
        <v>4</v>
      </c>
      <c r="L69">
        <v>69</v>
      </c>
    </row>
    <row r="70" spans="1:12">
      <c r="A70" s="9">
        <v>41711</v>
      </c>
      <c r="B70" s="7" t="s">
        <v>22</v>
      </c>
      <c r="C70">
        <v>41</v>
      </c>
      <c r="D70" t="s">
        <v>19</v>
      </c>
      <c r="F70">
        <v>1.99</v>
      </c>
      <c r="J70">
        <f>53+70+83+108+121+131</f>
        <v>566</v>
      </c>
      <c r="K70">
        <v>6</v>
      </c>
      <c r="L70">
        <v>131</v>
      </c>
    </row>
    <row r="71" spans="1:12">
      <c r="A71" s="9">
        <v>41711</v>
      </c>
      <c r="B71" s="7" t="s">
        <v>22</v>
      </c>
      <c r="C71">
        <v>41</v>
      </c>
      <c r="D71" t="s">
        <v>19</v>
      </c>
      <c r="F71">
        <v>0.53</v>
      </c>
      <c r="J71">
        <f>44+55+65</f>
        <v>164</v>
      </c>
      <c r="K71">
        <v>3</v>
      </c>
      <c r="L71">
        <v>65</v>
      </c>
    </row>
    <row r="72" spans="1:12">
      <c r="A72" s="9">
        <v>41711</v>
      </c>
      <c r="B72" s="7" t="s">
        <v>22</v>
      </c>
      <c r="C72">
        <v>14</v>
      </c>
      <c r="D72" t="s">
        <v>19</v>
      </c>
      <c r="F72">
        <v>0.73</v>
      </c>
      <c r="J72">
        <f>66+71+84</f>
        <v>221</v>
      </c>
      <c r="K72">
        <v>3</v>
      </c>
      <c r="L72">
        <v>84</v>
      </c>
    </row>
    <row r="73" spans="1:12">
      <c r="A73" s="9">
        <v>41711</v>
      </c>
      <c r="B73" s="7" t="s">
        <v>22</v>
      </c>
      <c r="C73">
        <v>13</v>
      </c>
      <c r="D73" t="s">
        <v>19</v>
      </c>
      <c r="F73">
        <v>0.56999999999999995</v>
      </c>
      <c r="J73">
        <f>32+57</f>
        <v>89</v>
      </c>
      <c r="K73">
        <v>2</v>
      </c>
      <c r="L73">
        <v>57</v>
      </c>
    </row>
    <row r="74" spans="1:12">
      <c r="A74" s="9">
        <v>41711</v>
      </c>
      <c r="B74" s="7" t="s">
        <v>22</v>
      </c>
      <c r="C74">
        <v>13</v>
      </c>
      <c r="D74" t="s">
        <v>19</v>
      </c>
      <c r="F74">
        <v>0.83</v>
      </c>
      <c r="J74">
        <f>53+55</f>
        <v>108</v>
      </c>
      <c r="K74">
        <v>2</v>
      </c>
      <c r="L74">
        <v>55</v>
      </c>
    </row>
    <row r="75" spans="1:12">
      <c r="A75" s="9">
        <v>41711</v>
      </c>
      <c r="B75" s="7" t="s">
        <v>22</v>
      </c>
      <c r="C75">
        <v>13</v>
      </c>
      <c r="D75" t="s">
        <v>19</v>
      </c>
      <c r="F75">
        <v>1.38</v>
      </c>
      <c r="J75">
        <f>59+103</f>
        <v>162</v>
      </c>
      <c r="K75">
        <v>2</v>
      </c>
      <c r="L75">
        <v>103</v>
      </c>
    </row>
    <row r="76" spans="1:12">
      <c r="A76" s="9">
        <v>41711</v>
      </c>
      <c r="B76" s="7" t="s">
        <v>22</v>
      </c>
      <c r="C76">
        <v>13</v>
      </c>
      <c r="D76" t="s">
        <v>19</v>
      </c>
      <c r="F76">
        <v>0.89</v>
      </c>
      <c r="J76">
        <f>47+49</f>
        <v>96</v>
      </c>
      <c r="K76">
        <v>2</v>
      </c>
      <c r="L76">
        <v>49</v>
      </c>
    </row>
    <row r="77" spans="1:12">
      <c r="A77" s="9">
        <v>41711</v>
      </c>
      <c r="B77" s="7" t="s">
        <v>22</v>
      </c>
      <c r="C77">
        <v>12</v>
      </c>
      <c r="D77" t="s">
        <v>19</v>
      </c>
      <c r="F77">
        <v>1.66</v>
      </c>
      <c r="J77">
        <f>111+115+145+173+152</f>
        <v>696</v>
      </c>
      <c r="K77">
        <v>5</v>
      </c>
      <c r="L77">
        <v>152</v>
      </c>
    </row>
    <row r="78" spans="1:12">
      <c r="A78" s="9">
        <v>41711</v>
      </c>
      <c r="B78" s="7" t="s">
        <v>22</v>
      </c>
      <c r="C78">
        <v>12</v>
      </c>
      <c r="D78" t="s">
        <v>19</v>
      </c>
      <c r="F78">
        <v>1.64</v>
      </c>
      <c r="J78">
        <f>60+82+99+99</f>
        <v>340</v>
      </c>
      <c r="K78">
        <v>4</v>
      </c>
      <c r="L78">
        <v>99</v>
      </c>
    </row>
    <row r="79" spans="1:12">
      <c r="A79" s="9">
        <v>41711</v>
      </c>
      <c r="B79" s="7" t="s">
        <v>22</v>
      </c>
      <c r="C79">
        <v>12</v>
      </c>
      <c r="D79" t="s">
        <v>19</v>
      </c>
      <c r="F79">
        <v>2.2000000000000002</v>
      </c>
      <c r="J79">
        <f>50+123+125+163+158</f>
        <v>619</v>
      </c>
      <c r="K79">
        <v>5</v>
      </c>
      <c r="L79">
        <v>163</v>
      </c>
    </row>
    <row r="80" spans="1:12">
      <c r="A80" s="9">
        <v>41711</v>
      </c>
      <c r="B80" s="7" t="s">
        <v>24</v>
      </c>
      <c r="C80">
        <v>44</v>
      </c>
      <c r="D80" t="s">
        <v>19</v>
      </c>
      <c r="F80">
        <v>2.95</v>
      </c>
      <c r="J80">
        <f>105+142+178+193+206</f>
        <v>824</v>
      </c>
      <c r="K80">
        <v>5</v>
      </c>
      <c r="L80">
        <v>206</v>
      </c>
    </row>
    <row r="81" spans="1:12">
      <c r="A81" s="9">
        <v>41711</v>
      </c>
      <c r="B81" s="7" t="s">
        <v>24</v>
      </c>
      <c r="C81">
        <v>44</v>
      </c>
      <c r="D81" t="s">
        <v>19</v>
      </c>
      <c r="F81">
        <v>1.05</v>
      </c>
      <c r="J81">
        <f>39+54+71+76</f>
        <v>240</v>
      </c>
      <c r="K81">
        <v>4</v>
      </c>
      <c r="L81">
        <v>76</v>
      </c>
    </row>
    <row r="82" spans="1:12">
      <c r="A82" s="9">
        <v>41711</v>
      </c>
      <c r="B82" s="7" t="s">
        <v>24</v>
      </c>
      <c r="C82">
        <v>44</v>
      </c>
      <c r="D82" t="s">
        <v>19</v>
      </c>
      <c r="F82">
        <v>1.5</v>
      </c>
      <c r="J82">
        <f>68+85+94+112+128</f>
        <v>487</v>
      </c>
      <c r="K82">
        <v>5</v>
      </c>
      <c r="L82">
        <v>128</v>
      </c>
    </row>
    <row r="83" spans="1:12">
      <c r="A83" s="9">
        <v>41711</v>
      </c>
      <c r="B83" s="7" t="s">
        <v>24</v>
      </c>
      <c r="C83">
        <v>44</v>
      </c>
      <c r="D83" t="s">
        <v>19</v>
      </c>
      <c r="F83">
        <v>2.2400000000000002</v>
      </c>
      <c r="J83">
        <f>80+107+119+152+154+186</f>
        <v>798</v>
      </c>
      <c r="K83">
        <v>6</v>
      </c>
      <c r="L83">
        <v>186</v>
      </c>
    </row>
    <row r="84" spans="1:12">
      <c r="A84" s="9">
        <v>41711</v>
      </c>
      <c r="B84" s="7" t="s">
        <v>24</v>
      </c>
      <c r="C84">
        <v>44</v>
      </c>
      <c r="D84" t="s">
        <v>19</v>
      </c>
      <c r="F84">
        <v>1.04</v>
      </c>
      <c r="J84">
        <f>36+65+70+92+97</f>
        <v>360</v>
      </c>
      <c r="K84">
        <v>5</v>
      </c>
      <c r="L84">
        <v>97</v>
      </c>
    </row>
    <row r="85" spans="1:12">
      <c r="A85" s="9">
        <v>41711</v>
      </c>
      <c r="B85" s="7" t="s">
        <v>24</v>
      </c>
      <c r="C85">
        <v>31</v>
      </c>
      <c r="D85" t="s">
        <v>19</v>
      </c>
      <c r="F85">
        <v>1.4</v>
      </c>
      <c r="J85">
        <f>58+65+49+70</f>
        <v>242</v>
      </c>
      <c r="K85">
        <v>4</v>
      </c>
      <c r="L85">
        <v>70</v>
      </c>
    </row>
    <row r="86" spans="1:12">
      <c r="A86" s="9">
        <v>41711</v>
      </c>
      <c r="B86" s="7" t="s">
        <v>24</v>
      </c>
      <c r="C86">
        <v>27</v>
      </c>
      <c r="D86" t="s">
        <v>19</v>
      </c>
      <c r="F86">
        <v>2.33</v>
      </c>
      <c r="J86">
        <f>54+55+59+81+96</f>
        <v>345</v>
      </c>
      <c r="K86">
        <v>5</v>
      </c>
      <c r="L86">
        <v>96</v>
      </c>
    </row>
    <row r="87" spans="1:12">
      <c r="A87" s="9">
        <v>41711</v>
      </c>
      <c r="B87" s="7" t="s">
        <v>24</v>
      </c>
      <c r="C87">
        <v>27</v>
      </c>
      <c r="D87" t="s">
        <v>19</v>
      </c>
      <c r="F87">
        <v>1.02</v>
      </c>
      <c r="J87">
        <f>24+24+33+37+43</f>
        <v>161</v>
      </c>
      <c r="K87">
        <v>5</v>
      </c>
      <c r="L87">
        <v>43</v>
      </c>
    </row>
    <row r="88" spans="1:12">
      <c r="A88" s="9">
        <v>41711</v>
      </c>
      <c r="B88" s="7" t="s">
        <v>24</v>
      </c>
      <c r="C88">
        <v>4</v>
      </c>
      <c r="D88" t="s">
        <v>19</v>
      </c>
      <c r="F88">
        <v>3.12</v>
      </c>
      <c r="J88">
        <f>157+192+207+238</f>
        <v>794</v>
      </c>
      <c r="K88">
        <v>4</v>
      </c>
      <c r="L88">
        <v>238</v>
      </c>
    </row>
    <row r="89" spans="1:12">
      <c r="A89" s="9">
        <v>41711</v>
      </c>
      <c r="B89" s="7" t="s">
        <v>24</v>
      </c>
      <c r="C89">
        <v>4</v>
      </c>
      <c r="D89" t="s">
        <v>19</v>
      </c>
      <c r="F89">
        <v>0.69</v>
      </c>
      <c r="J89">
        <f>25+36+37</f>
        <v>98</v>
      </c>
      <c r="K89">
        <v>3</v>
      </c>
      <c r="L89">
        <v>37</v>
      </c>
    </row>
    <row r="90" spans="1:12">
      <c r="A90" s="9">
        <v>41711</v>
      </c>
      <c r="B90" s="7" t="s">
        <v>24</v>
      </c>
      <c r="C90">
        <v>4</v>
      </c>
      <c r="D90" t="s">
        <v>19</v>
      </c>
      <c r="F90">
        <v>0.79</v>
      </c>
      <c r="J90">
        <f>23+26+43+42</f>
        <v>134</v>
      </c>
      <c r="K90">
        <v>4</v>
      </c>
      <c r="L90">
        <v>43</v>
      </c>
    </row>
    <row r="91" spans="1:12">
      <c r="A91" s="9">
        <v>41711</v>
      </c>
      <c r="B91" s="7" t="s">
        <v>24</v>
      </c>
      <c r="C91">
        <v>4</v>
      </c>
      <c r="D91" t="s">
        <v>19</v>
      </c>
      <c r="F91">
        <v>2.46</v>
      </c>
      <c r="J91">
        <f>99+113+126+138</f>
        <v>476</v>
      </c>
      <c r="K91">
        <v>4</v>
      </c>
      <c r="L91">
        <v>138</v>
      </c>
    </row>
    <row r="92" spans="1:12">
      <c r="A92" s="9">
        <v>41711</v>
      </c>
      <c r="B92" s="7" t="s">
        <v>24</v>
      </c>
      <c r="C92">
        <v>4</v>
      </c>
      <c r="D92" t="s">
        <v>19</v>
      </c>
      <c r="F92">
        <v>0.96</v>
      </c>
      <c r="J92">
        <f>36+37+51+51</f>
        <v>175</v>
      </c>
      <c r="K92">
        <v>4</v>
      </c>
      <c r="L92">
        <v>51</v>
      </c>
    </row>
    <row r="93" spans="1:12">
      <c r="A93" s="9">
        <v>41711</v>
      </c>
      <c r="B93" s="7" t="s">
        <v>24</v>
      </c>
      <c r="C93">
        <v>4</v>
      </c>
      <c r="D93" t="s">
        <v>19</v>
      </c>
      <c r="F93">
        <v>1.02</v>
      </c>
      <c r="J93">
        <f>37+57+62+68</f>
        <v>224</v>
      </c>
      <c r="K93">
        <v>4</v>
      </c>
      <c r="L93">
        <v>68</v>
      </c>
    </row>
    <row r="94" spans="1:12">
      <c r="A94" s="9">
        <v>41711</v>
      </c>
      <c r="B94" s="7" t="s">
        <v>24</v>
      </c>
      <c r="C94">
        <v>4</v>
      </c>
      <c r="D94" t="s">
        <v>19</v>
      </c>
      <c r="F94">
        <v>1.64</v>
      </c>
      <c r="J94">
        <f>67+90+102+115+126</f>
        <v>500</v>
      </c>
      <c r="K94">
        <v>5</v>
      </c>
      <c r="L94">
        <v>126</v>
      </c>
    </row>
    <row r="95" spans="1:12">
      <c r="A95" s="9">
        <v>41711</v>
      </c>
      <c r="B95" s="7" t="s">
        <v>24</v>
      </c>
      <c r="C95">
        <v>4</v>
      </c>
      <c r="D95" t="s">
        <v>19</v>
      </c>
      <c r="F95">
        <v>0.98</v>
      </c>
      <c r="J95">
        <f>43+47+56+55</f>
        <v>201</v>
      </c>
      <c r="K95">
        <v>4</v>
      </c>
      <c r="L95">
        <v>56</v>
      </c>
    </row>
    <row r="96" spans="1:12">
      <c r="A96" s="9">
        <v>41711</v>
      </c>
      <c r="B96" s="7" t="s">
        <v>24</v>
      </c>
      <c r="C96">
        <v>4</v>
      </c>
      <c r="D96" t="s">
        <v>19</v>
      </c>
      <c r="F96">
        <v>1.38</v>
      </c>
      <c r="J96">
        <f>53+72+64+103</f>
        <v>292</v>
      </c>
      <c r="K96">
        <v>4</v>
      </c>
      <c r="L96">
        <v>103</v>
      </c>
    </row>
    <row r="97" spans="1:12">
      <c r="A97" s="9">
        <v>41716</v>
      </c>
      <c r="B97" s="7" t="s">
        <v>25</v>
      </c>
      <c r="C97">
        <v>44</v>
      </c>
      <c r="D97" t="s">
        <v>19</v>
      </c>
      <c r="F97">
        <v>1.35</v>
      </c>
      <c r="J97">
        <f>40+8+61+78+88</f>
        <v>275</v>
      </c>
      <c r="K97">
        <v>5</v>
      </c>
      <c r="L97">
        <v>88</v>
      </c>
    </row>
    <row r="98" spans="1:12">
      <c r="A98" s="9">
        <v>41716</v>
      </c>
      <c r="B98" s="7" t="s">
        <v>25</v>
      </c>
      <c r="C98">
        <v>44</v>
      </c>
      <c r="D98" t="s">
        <v>19</v>
      </c>
      <c r="F98">
        <v>0.85</v>
      </c>
      <c r="J98">
        <f>20+21+24</f>
        <v>65</v>
      </c>
      <c r="K98">
        <v>3</v>
      </c>
      <c r="L98">
        <v>24</v>
      </c>
    </row>
    <row r="99" spans="1:12">
      <c r="A99" s="9">
        <v>41716</v>
      </c>
      <c r="B99" s="7" t="s">
        <v>25</v>
      </c>
      <c r="C99">
        <v>44</v>
      </c>
      <c r="D99" t="s">
        <v>19</v>
      </c>
      <c r="F99">
        <v>0.25</v>
      </c>
      <c r="J99">
        <f>24+26+27</f>
        <v>77</v>
      </c>
      <c r="K99">
        <v>3</v>
      </c>
      <c r="L99">
        <v>27</v>
      </c>
    </row>
    <row r="100" spans="1:12">
      <c r="A100" s="9">
        <v>41716</v>
      </c>
      <c r="B100" s="7" t="s">
        <v>25</v>
      </c>
      <c r="C100">
        <v>44</v>
      </c>
      <c r="D100" t="s">
        <v>19</v>
      </c>
      <c r="F100">
        <v>1.23</v>
      </c>
      <c r="J100">
        <f>17+18+35+63</f>
        <v>133</v>
      </c>
      <c r="K100">
        <v>4</v>
      </c>
      <c r="L100">
        <v>63</v>
      </c>
    </row>
    <row r="101" spans="1:12">
      <c r="A101" s="9">
        <v>41716</v>
      </c>
      <c r="B101" s="7" t="s">
        <v>25</v>
      </c>
      <c r="C101">
        <v>44</v>
      </c>
      <c r="D101" t="s">
        <v>19</v>
      </c>
      <c r="F101">
        <v>1.03</v>
      </c>
      <c r="J101">
        <f>32+37+54+59+73+81</f>
        <v>336</v>
      </c>
      <c r="K101">
        <v>6</v>
      </c>
      <c r="L101">
        <v>81</v>
      </c>
    </row>
    <row r="102" spans="1:12">
      <c r="A102" s="9">
        <v>41716</v>
      </c>
      <c r="B102" s="7" t="s">
        <v>25</v>
      </c>
      <c r="C102">
        <v>44</v>
      </c>
      <c r="D102" t="s">
        <v>19</v>
      </c>
      <c r="F102">
        <v>0.96</v>
      </c>
      <c r="J102">
        <f>29+49+55+62</f>
        <v>195</v>
      </c>
      <c r="K102">
        <v>4</v>
      </c>
      <c r="L102">
        <v>62</v>
      </c>
    </row>
    <row r="103" spans="1:12">
      <c r="A103" s="9">
        <v>41716</v>
      </c>
      <c r="B103" s="7" t="s">
        <v>25</v>
      </c>
      <c r="C103">
        <v>44</v>
      </c>
      <c r="D103" t="s">
        <v>19</v>
      </c>
      <c r="F103">
        <v>0.76</v>
      </c>
      <c r="J103">
        <f>28+27+29+53</f>
        <v>137</v>
      </c>
      <c r="K103">
        <v>4</v>
      </c>
      <c r="L103">
        <v>53</v>
      </c>
    </row>
    <row r="104" spans="1:12">
      <c r="A104" s="9">
        <v>41716</v>
      </c>
      <c r="B104" s="7" t="s">
        <v>25</v>
      </c>
      <c r="C104">
        <v>44</v>
      </c>
      <c r="D104" t="s">
        <v>19</v>
      </c>
      <c r="F104">
        <v>1.17</v>
      </c>
      <c r="J104">
        <f>41+67+75</f>
        <v>183</v>
      </c>
      <c r="K104">
        <v>3</v>
      </c>
      <c r="L104">
        <v>75</v>
      </c>
    </row>
    <row r="105" spans="1:12">
      <c r="A105" s="9">
        <v>41716</v>
      </c>
      <c r="B105" s="7" t="s">
        <v>25</v>
      </c>
      <c r="C105">
        <v>44</v>
      </c>
      <c r="D105" t="s">
        <v>19</v>
      </c>
      <c r="F105">
        <v>0.6</v>
      </c>
      <c r="J105">
        <f>47</f>
        <v>47</v>
      </c>
      <c r="K105">
        <v>1</v>
      </c>
      <c r="L105">
        <v>47</v>
      </c>
    </row>
    <row r="106" spans="1:12">
      <c r="A106" s="9">
        <v>41716</v>
      </c>
      <c r="B106" s="7" t="s">
        <v>25</v>
      </c>
      <c r="C106">
        <v>44</v>
      </c>
      <c r="D106" t="s">
        <v>19</v>
      </c>
      <c r="F106">
        <v>1.17</v>
      </c>
      <c r="J106">
        <f>60+96+124</f>
        <v>280</v>
      </c>
      <c r="K106">
        <v>3</v>
      </c>
      <c r="L106">
        <v>124</v>
      </c>
    </row>
    <row r="107" spans="1:12">
      <c r="A107" s="9">
        <v>41716</v>
      </c>
      <c r="B107" s="7" t="s">
        <v>25</v>
      </c>
      <c r="C107">
        <v>44</v>
      </c>
      <c r="D107" t="s">
        <v>23</v>
      </c>
      <c r="E107">
        <v>44</v>
      </c>
      <c r="F107">
        <v>0.84</v>
      </c>
    </row>
    <row r="108" spans="1:12">
      <c r="A108" s="9">
        <v>41716</v>
      </c>
      <c r="B108" s="7" t="s">
        <v>25</v>
      </c>
      <c r="C108">
        <v>44</v>
      </c>
      <c r="D108" t="s">
        <v>23</v>
      </c>
      <c r="E108">
        <v>60</v>
      </c>
      <c r="F108">
        <v>0.74</v>
      </c>
    </row>
    <row r="109" spans="1:12">
      <c r="A109" s="9">
        <v>41716</v>
      </c>
      <c r="B109" s="7" t="s">
        <v>25</v>
      </c>
      <c r="C109">
        <v>44</v>
      </c>
      <c r="D109" t="s">
        <v>19</v>
      </c>
      <c r="F109">
        <v>0.63</v>
      </c>
      <c r="J109">
        <f>26+42+49</f>
        <v>117</v>
      </c>
      <c r="K109">
        <v>3</v>
      </c>
      <c r="L109">
        <v>49</v>
      </c>
    </row>
    <row r="110" spans="1:12">
      <c r="A110" s="9">
        <v>41716</v>
      </c>
      <c r="B110" s="7" t="s">
        <v>25</v>
      </c>
      <c r="C110">
        <v>44</v>
      </c>
      <c r="D110" t="s">
        <v>19</v>
      </c>
      <c r="F110">
        <v>0.56000000000000005</v>
      </c>
      <c r="J110">
        <f>29+34</f>
        <v>63</v>
      </c>
      <c r="K110">
        <v>2</v>
      </c>
      <c r="L110">
        <v>34</v>
      </c>
    </row>
    <row r="111" spans="1:12">
      <c r="A111" s="9">
        <v>41716</v>
      </c>
      <c r="B111" s="7" t="s">
        <v>25</v>
      </c>
      <c r="C111">
        <v>44</v>
      </c>
      <c r="D111" t="s">
        <v>23</v>
      </c>
      <c r="E111">
        <v>133</v>
      </c>
      <c r="F111">
        <v>1.43</v>
      </c>
    </row>
    <row r="112" spans="1:12">
      <c r="A112" s="9">
        <v>41716</v>
      </c>
      <c r="B112" s="7" t="s">
        <v>25</v>
      </c>
      <c r="C112">
        <v>44</v>
      </c>
      <c r="D112" t="s">
        <v>23</v>
      </c>
      <c r="E112">
        <v>88</v>
      </c>
      <c r="F112">
        <v>0.84</v>
      </c>
    </row>
    <row r="113" spans="1:12">
      <c r="A113" s="9">
        <v>41716</v>
      </c>
      <c r="B113" s="7" t="s">
        <v>25</v>
      </c>
      <c r="C113">
        <v>44</v>
      </c>
      <c r="D113" t="s">
        <v>23</v>
      </c>
      <c r="E113">
        <v>80</v>
      </c>
      <c r="F113">
        <v>0.9</v>
      </c>
    </row>
    <row r="114" spans="1:12">
      <c r="A114" s="9">
        <v>41716</v>
      </c>
      <c r="B114" s="7" t="s">
        <v>25</v>
      </c>
      <c r="C114">
        <v>44</v>
      </c>
      <c r="D114" t="s">
        <v>19</v>
      </c>
      <c r="F114">
        <v>1</v>
      </c>
      <c r="J114">
        <f>22+27+29</f>
        <v>78</v>
      </c>
      <c r="K114">
        <v>3</v>
      </c>
      <c r="L114">
        <v>29</v>
      </c>
    </row>
    <row r="115" spans="1:12">
      <c r="A115" s="9">
        <v>41716</v>
      </c>
      <c r="B115" s="7" t="s">
        <v>25</v>
      </c>
      <c r="C115">
        <v>44</v>
      </c>
      <c r="D115" t="s">
        <v>19</v>
      </c>
      <c r="F115">
        <v>0.62</v>
      </c>
      <c r="J115">
        <f>30+42+45</f>
        <v>117</v>
      </c>
      <c r="K115">
        <v>3</v>
      </c>
      <c r="L115">
        <v>45</v>
      </c>
    </row>
    <row r="116" spans="1:12">
      <c r="A116" s="9">
        <v>41716</v>
      </c>
      <c r="B116" s="7" t="s">
        <v>25</v>
      </c>
      <c r="C116">
        <v>44</v>
      </c>
      <c r="D116" t="s">
        <v>19</v>
      </c>
      <c r="F116">
        <v>0.67</v>
      </c>
      <c r="J116">
        <f>24</f>
        <v>24</v>
      </c>
      <c r="K116">
        <v>1</v>
      </c>
      <c r="L116">
        <v>24</v>
      </c>
    </row>
    <row r="117" spans="1:12">
      <c r="A117" s="9">
        <v>41716</v>
      </c>
      <c r="B117" s="7" t="s">
        <v>25</v>
      </c>
      <c r="C117">
        <v>44</v>
      </c>
      <c r="D117" t="s">
        <v>19</v>
      </c>
      <c r="F117">
        <v>1.31</v>
      </c>
      <c r="J117">
        <f>34+46+57+58</f>
        <v>195</v>
      </c>
      <c r="K117">
        <v>4</v>
      </c>
      <c r="L117">
        <v>58</v>
      </c>
    </row>
    <row r="118" spans="1:12">
      <c r="A118" s="9">
        <v>41716</v>
      </c>
      <c r="B118" s="7" t="s">
        <v>25</v>
      </c>
      <c r="C118">
        <v>44</v>
      </c>
      <c r="D118" t="s">
        <v>19</v>
      </c>
      <c r="F118">
        <v>1.1000000000000001</v>
      </c>
      <c r="J118">
        <f>35+44</f>
        <v>79</v>
      </c>
      <c r="K118">
        <v>2</v>
      </c>
      <c r="L118">
        <v>44</v>
      </c>
    </row>
    <row r="119" spans="1:12">
      <c r="A119" s="9">
        <v>41716</v>
      </c>
      <c r="B119" s="7" t="s">
        <v>25</v>
      </c>
      <c r="C119">
        <v>44</v>
      </c>
      <c r="D119" t="s">
        <v>23</v>
      </c>
      <c r="E119">
        <v>58</v>
      </c>
      <c r="F119">
        <v>1.4</v>
      </c>
    </row>
    <row r="120" spans="1:12">
      <c r="A120" s="9">
        <v>41716</v>
      </c>
      <c r="B120" s="7" t="s">
        <v>25</v>
      </c>
      <c r="C120">
        <v>44</v>
      </c>
      <c r="D120" t="s">
        <v>19</v>
      </c>
      <c r="F120">
        <v>0.93</v>
      </c>
      <c r="J120">
        <f>53+56+67</f>
        <v>176</v>
      </c>
      <c r="K120">
        <v>3</v>
      </c>
      <c r="L120">
        <v>67</v>
      </c>
    </row>
    <row r="121" spans="1:12">
      <c r="A121" s="9">
        <v>41716</v>
      </c>
      <c r="B121" s="7" t="s">
        <v>25</v>
      </c>
      <c r="C121">
        <v>44</v>
      </c>
      <c r="D121" t="s">
        <v>19</v>
      </c>
      <c r="F121">
        <v>1.19</v>
      </c>
      <c r="J121">
        <f>32+34+35</f>
        <v>101</v>
      </c>
      <c r="K121">
        <v>3</v>
      </c>
      <c r="L121">
        <v>35</v>
      </c>
    </row>
    <row r="122" spans="1:12">
      <c r="A122" s="9">
        <v>41716</v>
      </c>
      <c r="B122" s="7" t="s">
        <v>25</v>
      </c>
      <c r="C122">
        <v>44</v>
      </c>
      <c r="D122" t="s">
        <v>19</v>
      </c>
      <c r="F122">
        <v>0.7</v>
      </c>
      <c r="J122">
        <f>41+47+60</f>
        <v>148</v>
      </c>
      <c r="K122">
        <v>3</v>
      </c>
      <c r="L122">
        <v>60</v>
      </c>
    </row>
    <row r="123" spans="1:12">
      <c r="A123" s="9">
        <v>41716</v>
      </c>
      <c r="B123" s="7" t="s">
        <v>25</v>
      </c>
      <c r="C123">
        <v>44</v>
      </c>
      <c r="D123" t="s">
        <v>19</v>
      </c>
      <c r="F123">
        <v>0.8</v>
      </c>
      <c r="J123">
        <f>43+53</f>
        <v>96</v>
      </c>
      <c r="K123">
        <v>2</v>
      </c>
      <c r="L123">
        <v>53</v>
      </c>
    </row>
    <row r="124" spans="1:12">
      <c r="A124" s="9">
        <v>41716</v>
      </c>
      <c r="B124" s="7" t="s">
        <v>25</v>
      </c>
      <c r="C124">
        <v>44</v>
      </c>
      <c r="D124" t="s">
        <v>19</v>
      </c>
      <c r="F124">
        <v>0.38</v>
      </c>
      <c r="J124">
        <f>23+21+34</f>
        <v>78</v>
      </c>
      <c r="K124">
        <v>3</v>
      </c>
      <c r="L124">
        <v>34</v>
      </c>
    </row>
    <row r="125" spans="1:12">
      <c r="A125" s="9">
        <v>41716</v>
      </c>
      <c r="B125" s="7" t="s">
        <v>25</v>
      </c>
      <c r="C125">
        <v>44</v>
      </c>
      <c r="D125" t="s">
        <v>19</v>
      </c>
      <c r="F125">
        <v>1.1399999999999999</v>
      </c>
      <c r="J125">
        <f>42+76+85+91</f>
        <v>294</v>
      </c>
      <c r="K125">
        <v>4</v>
      </c>
      <c r="L125">
        <v>91</v>
      </c>
    </row>
    <row r="126" spans="1:12">
      <c r="A126" s="9">
        <v>41716</v>
      </c>
      <c r="B126" s="7" t="s">
        <v>25</v>
      </c>
      <c r="C126">
        <v>44</v>
      </c>
      <c r="D126" t="s">
        <v>19</v>
      </c>
      <c r="F126">
        <v>1.24</v>
      </c>
      <c r="J126">
        <f>33+39+59+60</f>
        <v>191</v>
      </c>
      <c r="K126">
        <v>4</v>
      </c>
      <c r="L126">
        <v>60</v>
      </c>
    </row>
    <row r="127" spans="1:12">
      <c r="A127" s="9">
        <v>41716</v>
      </c>
      <c r="B127" s="7" t="s">
        <v>25</v>
      </c>
      <c r="C127">
        <v>44</v>
      </c>
      <c r="D127" t="s">
        <v>19</v>
      </c>
      <c r="F127">
        <v>0.84</v>
      </c>
      <c r="J127">
        <f>45+62+64</f>
        <v>171</v>
      </c>
      <c r="K127">
        <v>3</v>
      </c>
      <c r="L127">
        <v>64</v>
      </c>
    </row>
    <row r="128" spans="1:12">
      <c r="A128" s="9">
        <v>41716</v>
      </c>
      <c r="B128" s="7" t="s">
        <v>25</v>
      </c>
      <c r="C128">
        <v>44</v>
      </c>
      <c r="D128" t="s">
        <v>23</v>
      </c>
      <c r="E128">
        <v>27</v>
      </c>
      <c r="F128">
        <v>0.56000000000000005</v>
      </c>
    </row>
    <row r="129" spans="1:12">
      <c r="A129" s="9">
        <v>41716</v>
      </c>
      <c r="B129" s="7" t="s">
        <v>25</v>
      </c>
      <c r="C129">
        <v>44</v>
      </c>
      <c r="D129" t="s">
        <v>19</v>
      </c>
      <c r="F129">
        <v>0.6</v>
      </c>
      <c r="J129">
        <f>29+36+36</f>
        <v>101</v>
      </c>
      <c r="K129">
        <v>3</v>
      </c>
      <c r="L129">
        <v>36</v>
      </c>
    </row>
    <row r="130" spans="1:12">
      <c r="A130" s="9">
        <v>41716</v>
      </c>
      <c r="B130" s="7" t="s">
        <v>25</v>
      </c>
      <c r="C130">
        <v>44</v>
      </c>
      <c r="D130" t="s">
        <v>23</v>
      </c>
      <c r="E130">
        <v>250</v>
      </c>
      <c r="F130">
        <v>1.0900000000000001</v>
      </c>
    </row>
    <row r="131" spans="1:12">
      <c r="A131" s="9">
        <v>41716</v>
      </c>
      <c r="B131" s="7" t="s">
        <v>25</v>
      </c>
      <c r="C131">
        <v>44</v>
      </c>
      <c r="D131" t="s">
        <v>19</v>
      </c>
      <c r="F131">
        <v>0.97</v>
      </c>
      <c r="J131">
        <f>36+53+57+65</f>
        <v>211</v>
      </c>
      <c r="K131">
        <v>4</v>
      </c>
      <c r="L131">
        <v>65</v>
      </c>
    </row>
    <row r="132" spans="1:12">
      <c r="A132" s="9">
        <v>41716</v>
      </c>
      <c r="B132" s="7" t="s">
        <v>25</v>
      </c>
      <c r="C132">
        <v>44</v>
      </c>
      <c r="D132" t="s">
        <v>23</v>
      </c>
      <c r="E132">
        <v>70</v>
      </c>
      <c r="F132">
        <v>1.18</v>
      </c>
    </row>
    <row r="133" spans="1:12">
      <c r="A133" s="9">
        <v>41716</v>
      </c>
      <c r="B133" s="7" t="s">
        <v>25</v>
      </c>
      <c r="C133">
        <v>44</v>
      </c>
      <c r="D133" t="s">
        <v>19</v>
      </c>
      <c r="F133">
        <v>1.1000000000000001</v>
      </c>
      <c r="J133">
        <f>45+73+74+90</f>
        <v>282</v>
      </c>
      <c r="K133">
        <v>4</v>
      </c>
      <c r="L133">
        <v>90</v>
      </c>
    </row>
    <row r="134" spans="1:12">
      <c r="A134" s="9">
        <v>41716</v>
      </c>
      <c r="B134" s="7" t="s">
        <v>25</v>
      </c>
      <c r="C134">
        <v>44</v>
      </c>
      <c r="D134" t="s">
        <v>19</v>
      </c>
      <c r="F134">
        <v>0.55000000000000004</v>
      </c>
      <c r="J134">
        <f>41+47+61+71</f>
        <v>220</v>
      </c>
      <c r="K134">
        <v>4</v>
      </c>
      <c r="L134">
        <v>71</v>
      </c>
    </row>
    <row r="135" spans="1:12">
      <c r="A135" s="9">
        <v>41716</v>
      </c>
      <c r="B135" s="7" t="s">
        <v>25</v>
      </c>
      <c r="C135">
        <v>44</v>
      </c>
      <c r="D135" t="s">
        <v>19</v>
      </c>
      <c r="F135">
        <v>0.65</v>
      </c>
      <c r="J135">
        <f>67</f>
        <v>67</v>
      </c>
      <c r="K135">
        <v>1</v>
      </c>
      <c r="L135">
        <v>67</v>
      </c>
    </row>
    <row r="136" spans="1:12">
      <c r="A136" s="9">
        <v>41716</v>
      </c>
      <c r="B136" s="7" t="s">
        <v>25</v>
      </c>
      <c r="C136">
        <v>44</v>
      </c>
      <c r="D136" t="s">
        <v>19</v>
      </c>
      <c r="F136">
        <v>0.86</v>
      </c>
      <c r="J136">
        <f>37+38+41</f>
        <v>116</v>
      </c>
      <c r="K136">
        <v>3</v>
      </c>
      <c r="L136">
        <v>41</v>
      </c>
    </row>
    <row r="137" spans="1:12">
      <c r="A137" s="9">
        <v>41716</v>
      </c>
      <c r="B137" s="7" t="s">
        <v>25</v>
      </c>
      <c r="C137">
        <v>44</v>
      </c>
      <c r="D137" t="s">
        <v>19</v>
      </c>
      <c r="F137">
        <v>0.55000000000000004</v>
      </c>
      <c r="J137">
        <f>38+36</f>
        <v>74</v>
      </c>
      <c r="K137">
        <v>2</v>
      </c>
      <c r="L137">
        <v>36</v>
      </c>
    </row>
    <row r="138" spans="1:12">
      <c r="A138" s="9">
        <v>41716</v>
      </c>
      <c r="B138" s="7" t="s">
        <v>25</v>
      </c>
      <c r="C138">
        <v>44</v>
      </c>
      <c r="D138" t="s">
        <v>23</v>
      </c>
      <c r="E138">
        <v>83</v>
      </c>
      <c r="F138">
        <v>1.1299999999999999</v>
      </c>
    </row>
    <row r="139" spans="1:12">
      <c r="A139" s="9">
        <v>41716</v>
      </c>
      <c r="B139" s="7" t="s">
        <v>25</v>
      </c>
      <c r="C139">
        <v>44</v>
      </c>
      <c r="D139" t="s">
        <v>19</v>
      </c>
      <c r="F139">
        <v>1.3</v>
      </c>
      <c r="J139">
        <f>59+56+81+102+104</f>
        <v>402</v>
      </c>
      <c r="K139">
        <v>5</v>
      </c>
      <c r="L139">
        <v>104</v>
      </c>
    </row>
    <row r="140" spans="1:12">
      <c r="A140" s="9">
        <v>41716</v>
      </c>
      <c r="B140" s="7" t="s">
        <v>25</v>
      </c>
      <c r="C140">
        <v>44</v>
      </c>
      <c r="D140" t="s">
        <v>19</v>
      </c>
      <c r="F140">
        <v>1.2</v>
      </c>
      <c r="J140">
        <f>35+51+51+46</f>
        <v>183</v>
      </c>
      <c r="K140">
        <v>4</v>
      </c>
      <c r="L140">
        <v>51</v>
      </c>
    </row>
    <row r="141" spans="1:12">
      <c r="A141" s="9">
        <v>41716</v>
      </c>
      <c r="B141" s="7" t="s">
        <v>25</v>
      </c>
      <c r="C141">
        <v>44</v>
      </c>
      <c r="D141" t="s">
        <v>23</v>
      </c>
      <c r="E141">
        <v>52</v>
      </c>
      <c r="F141">
        <v>1.07</v>
      </c>
    </row>
    <row r="142" spans="1:12">
      <c r="A142" s="9">
        <v>41716</v>
      </c>
      <c r="B142" s="7" t="s">
        <v>25</v>
      </c>
      <c r="C142">
        <v>44</v>
      </c>
      <c r="D142" t="s">
        <v>23</v>
      </c>
      <c r="E142">
        <v>54</v>
      </c>
      <c r="F142">
        <v>0.95</v>
      </c>
    </row>
    <row r="143" spans="1:12">
      <c r="A143" s="9">
        <v>41716</v>
      </c>
      <c r="B143" s="7" t="s">
        <v>25</v>
      </c>
      <c r="C143">
        <v>44</v>
      </c>
      <c r="D143" t="s">
        <v>23</v>
      </c>
      <c r="E143">
        <v>60</v>
      </c>
      <c r="F143">
        <v>0.95</v>
      </c>
    </row>
    <row r="144" spans="1:12">
      <c r="A144" s="9">
        <v>41716</v>
      </c>
      <c r="B144" s="7" t="s">
        <v>25</v>
      </c>
      <c r="C144">
        <v>44</v>
      </c>
      <c r="D144" t="s">
        <v>23</v>
      </c>
      <c r="E144">
        <v>304</v>
      </c>
      <c r="F144">
        <v>1.54</v>
      </c>
    </row>
    <row r="145" spans="1:12">
      <c r="A145" s="9">
        <v>41716</v>
      </c>
      <c r="B145" s="7" t="s">
        <v>25</v>
      </c>
      <c r="C145">
        <v>44</v>
      </c>
      <c r="D145" t="s">
        <v>23</v>
      </c>
      <c r="E145">
        <v>208</v>
      </c>
      <c r="F145">
        <v>2.0099999999999998</v>
      </c>
    </row>
    <row r="146" spans="1:12">
      <c r="A146" s="9">
        <v>41716</v>
      </c>
      <c r="B146" s="7" t="s">
        <v>25</v>
      </c>
      <c r="C146">
        <v>44</v>
      </c>
      <c r="D146" t="s">
        <v>23</v>
      </c>
      <c r="E146">
        <v>311</v>
      </c>
      <c r="F146">
        <v>1.3</v>
      </c>
    </row>
    <row r="147" spans="1:12">
      <c r="A147" s="9">
        <v>41716</v>
      </c>
      <c r="B147" s="7" t="s">
        <v>25</v>
      </c>
      <c r="C147">
        <v>44</v>
      </c>
      <c r="D147" t="s">
        <v>23</v>
      </c>
      <c r="E147">
        <v>203</v>
      </c>
      <c r="F147">
        <v>1.5</v>
      </c>
    </row>
    <row r="148" spans="1:12">
      <c r="A148" s="9">
        <v>41716</v>
      </c>
      <c r="B148" s="7" t="s">
        <v>25</v>
      </c>
      <c r="C148">
        <v>44</v>
      </c>
      <c r="D148" t="s">
        <v>19</v>
      </c>
      <c r="F148">
        <v>1.06</v>
      </c>
      <c r="J148">
        <f>26+27+40</f>
        <v>93</v>
      </c>
      <c r="K148">
        <v>3</v>
      </c>
      <c r="L148">
        <v>40</v>
      </c>
    </row>
    <row r="149" spans="1:12">
      <c r="A149" s="9">
        <v>41716</v>
      </c>
      <c r="B149" s="7" t="s">
        <v>25</v>
      </c>
      <c r="C149">
        <v>44</v>
      </c>
      <c r="D149" t="s">
        <v>19</v>
      </c>
      <c r="F149">
        <v>0.42</v>
      </c>
      <c r="J149">
        <f>29</f>
        <v>29</v>
      </c>
      <c r="K149">
        <v>1</v>
      </c>
      <c r="L149">
        <v>29</v>
      </c>
    </row>
    <row r="150" spans="1:12">
      <c r="A150" s="9">
        <v>41716</v>
      </c>
      <c r="B150" s="7" t="s">
        <v>25</v>
      </c>
      <c r="C150">
        <v>44</v>
      </c>
      <c r="D150" t="s">
        <v>21</v>
      </c>
      <c r="E150">
        <v>71</v>
      </c>
      <c r="F150">
        <v>1.08</v>
      </c>
    </row>
    <row r="151" spans="1:12">
      <c r="A151" s="9">
        <v>41716</v>
      </c>
      <c r="B151" s="7" t="s">
        <v>25</v>
      </c>
      <c r="C151">
        <v>44</v>
      </c>
      <c r="D151" t="s">
        <v>21</v>
      </c>
      <c r="E151">
        <v>233</v>
      </c>
      <c r="F151">
        <v>1.4</v>
      </c>
    </row>
    <row r="152" spans="1:12">
      <c r="A152" s="9">
        <v>41716</v>
      </c>
      <c r="B152" s="7" t="s">
        <v>25</v>
      </c>
      <c r="C152">
        <v>44</v>
      </c>
      <c r="D152" t="s">
        <v>21</v>
      </c>
      <c r="E152">
        <v>43</v>
      </c>
      <c r="F152">
        <v>0.61</v>
      </c>
    </row>
    <row r="153" spans="1:12">
      <c r="A153" s="9">
        <v>41716</v>
      </c>
      <c r="B153" s="7" t="s">
        <v>25</v>
      </c>
      <c r="C153">
        <v>44</v>
      </c>
      <c r="D153" t="s">
        <v>21</v>
      </c>
      <c r="E153">
        <v>67</v>
      </c>
      <c r="F153">
        <v>0.87</v>
      </c>
    </row>
    <row r="154" spans="1:12">
      <c r="A154" s="9">
        <v>41716</v>
      </c>
      <c r="B154" s="7" t="s">
        <v>25</v>
      </c>
      <c r="C154">
        <v>44</v>
      </c>
      <c r="D154" t="s">
        <v>21</v>
      </c>
      <c r="E154">
        <v>302</v>
      </c>
      <c r="F154">
        <v>1.86</v>
      </c>
    </row>
    <row r="155" spans="1:12">
      <c r="A155" s="9">
        <v>41716</v>
      </c>
      <c r="B155" s="7" t="s">
        <v>25</v>
      </c>
      <c r="C155">
        <v>44</v>
      </c>
      <c r="D155" t="s">
        <v>21</v>
      </c>
      <c r="E155">
        <v>332</v>
      </c>
      <c r="F155">
        <v>1.39</v>
      </c>
    </row>
    <row r="156" spans="1:12">
      <c r="A156" s="9">
        <v>41716</v>
      </c>
      <c r="B156" s="7" t="s">
        <v>25</v>
      </c>
      <c r="C156">
        <v>44</v>
      </c>
      <c r="D156" t="s">
        <v>21</v>
      </c>
      <c r="E156">
        <v>381</v>
      </c>
      <c r="F156">
        <v>1.45</v>
      </c>
    </row>
    <row r="157" spans="1:12">
      <c r="A157" s="9">
        <v>41716</v>
      </c>
      <c r="B157" s="7" t="s">
        <v>25</v>
      </c>
      <c r="C157">
        <v>44</v>
      </c>
      <c r="D157" t="s">
        <v>21</v>
      </c>
      <c r="E157">
        <v>348</v>
      </c>
      <c r="F157">
        <v>1.99</v>
      </c>
    </row>
    <row r="158" spans="1:12">
      <c r="A158" s="9">
        <v>41716</v>
      </c>
      <c r="B158" s="7" t="s">
        <v>25</v>
      </c>
      <c r="C158">
        <v>44</v>
      </c>
      <c r="D158" t="s">
        <v>21</v>
      </c>
      <c r="E158">
        <v>320</v>
      </c>
      <c r="F158">
        <v>1.49</v>
      </c>
    </row>
    <row r="159" spans="1:12">
      <c r="A159" s="9">
        <v>41716</v>
      </c>
      <c r="B159" s="7" t="s">
        <v>25</v>
      </c>
      <c r="C159">
        <v>44</v>
      </c>
      <c r="D159" t="s">
        <v>21</v>
      </c>
      <c r="E159">
        <v>316</v>
      </c>
      <c r="F159">
        <v>1.76</v>
      </c>
    </row>
    <row r="160" spans="1:12">
      <c r="A160" s="9">
        <v>41716</v>
      </c>
      <c r="B160" s="7" t="s">
        <v>25</v>
      </c>
      <c r="C160">
        <v>44</v>
      </c>
      <c r="D160" t="s">
        <v>21</v>
      </c>
      <c r="E160">
        <v>169</v>
      </c>
      <c r="F160">
        <v>2.16</v>
      </c>
    </row>
    <row r="161" spans="1:12">
      <c r="A161" s="9">
        <v>41716</v>
      </c>
      <c r="B161" s="7" t="s">
        <v>26</v>
      </c>
      <c r="C161">
        <v>54</v>
      </c>
      <c r="D161" t="s">
        <v>19</v>
      </c>
      <c r="F161">
        <v>2.09</v>
      </c>
      <c r="J161">
        <f>62+56+90+143+111+127+175+160</f>
        <v>924</v>
      </c>
      <c r="K161">
        <v>8</v>
      </c>
      <c r="L161">
        <v>175</v>
      </c>
    </row>
    <row r="162" spans="1:12">
      <c r="A162" s="9">
        <v>41716</v>
      </c>
      <c r="B162" s="7" t="s">
        <v>26</v>
      </c>
      <c r="C162">
        <v>54</v>
      </c>
      <c r="D162" t="s">
        <v>19</v>
      </c>
      <c r="F162">
        <v>5.36</v>
      </c>
      <c r="J162">
        <f>160+237+230+216+227</f>
        <v>1070</v>
      </c>
      <c r="K162">
        <v>5</v>
      </c>
      <c r="L162">
        <v>237</v>
      </c>
    </row>
    <row r="163" spans="1:12">
      <c r="A163" s="9">
        <v>41716</v>
      </c>
      <c r="B163" s="7" t="s">
        <v>26</v>
      </c>
      <c r="C163">
        <v>54</v>
      </c>
      <c r="D163" t="s">
        <v>19</v>
      </c>
      <c r="F163">
        <v>2.67</v>
      </c>
      <c r="J163">
        <f>51+62+77+96+104+110+142+147</f>
        <v>789</v>
      </c>
      <c r="K163">
        <v>8</v>
      </c>
      <c r="L163">
        <v>147</v>
      </c>
    </row>
    <row r="164" spans="1:12">
      <c r="A164" s="9">
        <v>41716</v>
      </c>
      <c r="B164" s="7" t="s">
        <v>26</v>
      </c>
      <c r="C164">
        <v>54</v>
      </c>
      <c r="D164" t="s">
        <v>19</v>
      </c>
      <c r="F164">
        <v>20.84</v>
      </c>
      <c r="J164">
        <f>155+190+195+228+257+252+158+193+198+340+332+227+69+85+124+162+154+206+215+227</f>
        <v>3967</v>
      </c>
      <c r="K164">
        <v>20</v>
      </c>
      <c r="L164">
        <v>332</v>
      </c>
    </row>
    <row r="165" spans="1:12">
      <c r="A165" s="9">
        <v>41716</v>
      </c>
      <c r="B165" s="7" t="s">
        <v>26</v>
      </c>
      <c r="C165">
        <v>54</v>
      </c>
      <c r="D165" t="s">
        <v>27</v>
      </c>
      <c r="F165">
        <v>2.46</v>
      </c>
      <c r="J165">
        <f>78+45+87+124+154+172</f>
        <v>660</v>
      </c>
      <c r="K165">
        <v>6</v>
      </c>
      <c r="L165">
        <v>172</v>
      </c>
    </row>
    <row r="166" spans="1:12">
      <c r="A166" s="9">
        <v>41716</v>
      </c>
      <c r="B166" s="7" t="s">
        <v>26</v>
      </c>
      <c r="C166">
        <v>54</v>
      </c>
      <c r="D166" t="s">
        <v>19</v>
      </c>
      <c r="F166">
        <v>0.52</v>
      </c>
      <c r="J166">
        <f>33+43+53</f>
        <v>129</v>
      </c>
      <c r="K166">
        <v>3</v>
      </c>
      <c r="L166">
        <v>53</v>
      </c>
    </row>
    <row r="167" spans="1:12">
      <c r="A167" s="9">
        <v>41716</v>
      </c>
      <c r="B167" s="7" t="s">
        <v>26</v>
      </c>
      <c r="C167">
        <v>54</v>
      </c>
      <c r="D167" t="s">
        <v>27</v>
      </c>
      <c r="F167">
        <v>1.66</v>
      </c>
      <c r="J167">
        <f>51+64+99+102+131+145</f>
        <v>592</v>
      </c>
      <c r="K167">
        <v>6</v>
      </c>
      <c r="L167">
        <v>145</v>
      </c>
    </row>
    <row r="168" spans="1:12">
      <c r="A168" s="9">
        <v>41716</v>
      </c>
      <c r="B168" s="7" t="s">
        <v>26</v>
      </c>
      <c r="C168">
        <v>54</v>
      </c>
      <c r="D168" t="s">
        <v>19</v>
      </c>
      <c r="F168">
        <v>4.07</v>
      </c>
      <c r="J168">
        <f>175+237+261</f>
        <v>673</v>
      </c>
      <c r="K168">
        <v>3</v>
      </c>
      <c r="L168">
        <v>261</v>
      </c>
    </row>
    <row r="169" spans="1:12">
      <c r="A169" s="9">
        <v>41716</v>
      </c>
      <c r="B169" s="7" t="s">
        <v>26</v>
      </c>
      <c r="C169">
        <v>54</v>
      </c>
      <c r="D169" t="s">
        <v>27</v>
      </c>
      <c r="F169">
        <v>1.1299999999999999</v>
      </c>
      <c r="J169">
        <f>41+77+63+62+41</f>
        <v>284</v>
      </c>
      <c r="K169">
        <v>5</v>
      </c>
      <c r="L169">
        <v>77</v>
      </c>
    </row>
    <row r="170" spans="1:12">
      <c r="A170" s="9">
        <v>41716</v>
      </c>
      <c r="B170" s="7" t="s">
        <v>26</v>
      </c>
      <c r="C170">
        <v>54</v>
      </c>
      <c r="D170" t="s">
        <v>27</v>
      </c>
      <c r="F170">
        <v>1.85</v>
      </c>
      <c r="J170">
        <f>49+89+89+133+124</f>
        <v>484</v>
      </c>
      <c r="K170">
        <v>5</v>
      </c>
      <c r="L170">
        <v>133</v>
      </c>
    </row>
    <row r="171" spans="1:12">
      <c r="A171" s="9">
        <v>41716</v>
      </c>
      <c r="B171" s="7" t="s">
        <v>26</v>
      </c>
      <c r="C171">
        <v>54</v>
      </c>
      <c r="D171" t="s">
        <v>19</v>
      </c>
      <c r="F171">
        <v>7.54</v>
      </c>
      <c r="J171">
        <f>252+227+265+263+310+320+330+325+328</f>
        <v>2620</v>
      </c>
      <c r="K171">
        <v>9</v>
      </c>
      <c r="L171">
        <v>330</v>
      </c>
    </row>
    <row r="172" spans="1:12">
      <c r="A172" s="9">
        <v>41716</v>
      </c>
      <c r="B172" s="7" t="s">
        <v>26</v>
      </c>
      <c r="C172">
        <v>54</v>
      </c>
      <c r="D172" t="s">
        <v>19</v>
      </c>
      <c r="F172">
        <v>0.34</v>
      </c>
      <c r="J172">
        <f>56+65</f>
        <v>121</v>
      </c>
      <c r="K172">
        <v>2</v>
      </c>
      <c r="L172">
        <v>65</v>
      </c>
    </row>
    <row r="173" spans="1:12">
      <c r="A173" s="9">
        <v>41716</v>
      </c>
      <c r="B173" s="7" t="s">
        <v>26</v>
      </c>
      <c r="C173">
        <v>54</v>
      </c>
      <c r="D173" t="s">
        <v>27</v>
      </c>
      <c r="F173">
        <v>1.1599999999999999</v>
      </c>
      <c r="J173">
        <f>54+90+100+132</f>
        <v>376</v>
      </c>
      <c r="K173">
        <v>4</v>
      </c>
      <c r="L173">
        <v>132</v>
      </c>
    </row>
    <row r="174" spans="1:12">
      <c r="A174" s="9">
        <v>41716</v>
      </c>
      <c r="B174" s="7" t="s">
        <v>26</v>
      </c>
      <c r="C174">
        <v>54</v>
      </c>
      <c r="D174" t="s">
        <v>27</v>
      </c>
      <c r="F174">
        <v>2.35</v>
      </c>
      <c r="J174">
        <f>62+126+159+163+202</f>
        <v>712</v>
      </c>
      <c r="K174">
        <v>5</v>
      </c>
      <c r="L174">
        <v>202</v>
      </c>
    </row>
    <row r="175" spans="1:12">
      <c r="A175" s="9">
        <v>41716</v>
      </c>
      <c r="B175" s="7" t="s">
        <v>26</v>
      </c>
      <c r="C175">
        <v>54</v>
      </c>
      <c r="D175" t="s">
        <v>19</v>
      </c>
      <c r="F175">
        <v>7.41</v>
      </c>
      <c r="J175">
        <f>121+284+291+295+290+277+253</f>
        <v>1811</v>
      </c>
      <c r="K175">
        <v>7</v>
      </c>
      <c r="L175">
        <v>295</v>
      </c>
    </row>
    <row r="176" spans="1:12">
      <c r="A176" s="9">
        <v>41716</v>
      </c>
      <c r="B176" s="7" t="s">
        <v>26</v>
      </c>
      <c r="C176">
        <v>54</v>
      </c>
      <c r="D176" t="s">
        <v>27</v>
      </c>
      <c r="F176">
        <v>0.9</v>
      </c>
      <c r="J176">
        <f>41+49+70</f>
        <v>160</v>
      </c>
      <c r="K176">
        <v>3</v>
      </c>
      <c r="L176">
        <v>70</v>
      </c>
    </row>
    <row r="177" spans="1:12">
      <c r="A177" s="9">
        <v>41716</v>
      </c>
      <c r="B177" s="7" t="s">
        <v>26</v>
      </c>
      <c r="C177">
        <v>54</v>
      </c>
      <c r="D177" t="s">
        <v>19</v>
      </c>
      <c r="F177">
        <v>0.42</v>
      </c>
      <c r="J177">
        <f>51+77</f>
        <v>128</v>
      </c>
      <c r="K177">
        <v>2</v>
      </c>
      <c r="L177">
        <v>77</v>
      </c>
    </row>
    <row r="178" spans="1:12">
      <c r="A178" s="9">
        <v>41716</v>
      </c>
      <c r="B178" s="7" t="s">
        <v>26</v>
      </c>
      <c r="C178">
        <v>54</v>
      </c>
      <c r="D178" t="s">
        <v>27</v>
      </c>
      <c r="F178">
        <v>1.58</v>
      </c>
      <c r="J178">
        <f>60+107+132+192+171+225</f>
        <v>887</v>
      </c>
      <c r="K178">
        <v>6</v>
      </c>
      <c r="L178">
        <v>225</v>
      </c>
    </row>
    <row r="179" spans="1:12">
      <c r="A179" s="9">
        <v>41716</v>
      </c>
      <c r="B179" s="7" t="s">
        <v>26</v>
      </c>
      <c r="C179">
        <v>54</v>
      </c>
      <c r="D179" t="s">
        <v>27</v>
      </c>
      <c r="F179">
        <v>0.46</v>
      </c>
      <c r="J179">
        <f>55+63+61+43</f>
        <v>222</v>
      </c>
      <c r="K179">
        <v>4</v>
      </c>
      <c r="L179">
        <v>63</v>
      </c>
    </row>
    <row r="180" spans="1:12">
      <c r="A180" s="9">
        <v>41716</v>
      </c>
      <c r="B180" s="7" t="s">
        <v>26</v>
      </c>
      <c r="C180">
        <v>54</v>
      </c>
      <c r="D180" t="s">
        <v>19</v>
      </c>
      <c r="F180">
        <v>4.21</v>
      </c>
      <c r="J180">
        <f>102+140+183+142+155</f>
        <v>722</v>
      </c>
      <c r="K180">
        <v>5</v>
      </c>
      <c r="L180">
        <v>183</v>
      </c>
    </row>
    <row r="181" spans="1:12">
      <c r="A181" s="9">
        <v>41716</v>
      </c>
      <c r="B181" s="7" t="s">
        <v>26</v>
      </c>
      <c r="C181">
        <v>54</v>
      </c>
      <c r="D181" t="s">
        <v>27</v>
      </c>
      <c r="F181">
        <v>2.34</v>
      </c>
      <c r="J181">
        <f>91+59+127+162+190+199+209</f>
        <v>1037</v>
      </c>
      <c r="K181">
        <v>7</v>
      </c>
      <c r="L181">
        <v>209</v>
      </c>
    </row>
    <row r="182" spans="1:12">
      <c r="A182" s="9">
        <v>41716</v>
      </c>
      <c r="B182" s="7" t="s">
        <v>26</v>
      </c>
      <c r="C182">
        <v>54</v>
      </c>
      <c r="D182" t="s">
        <v>27</v>
      </c>
      <c r="F182">
        <v>1.1000000000000001</v>
      </c>
      <c r="J182">
        <f>54+42+83+103</f>
        <v>282</v>
      </c>
      <c r="K182">
        <v>4</v>
      </c>
      <c r="L182">
        <v>103</v>
      </c>
    </row>
    <row r="183" spans="1:12">
      <c r="A183" s="9">
        <v>41716</v>
      </c>
      <c r="B183" s="7" t="s">
        <v>26</v>
      </c>
      <c r="C183">
        <v>54</v>
      </c>
      <c r="D183" t="s">
        <v>27</v>
      </c>
      <c r="F183">
        <v>1.41</v>
      </c>
      <c r="J183">
        <f>67+110+119+140+156</f>
        <v>592</v>
      </c>
      <c r="K183">
        <v>5</v>
      </c>
      <c r="L183">
        <v>156</v>
      </c>
    </row>
    <row r="184" spans="1:12">
      <c r="A184" s="9">
        <v>41722</v>
      </c>
      <c r="B184" s="7" t="s">
        <v>26</v>
      </c>
      <c r="C184">
        <v>46</v>
      </c>
      <c r="D184" t="s">
        <v>19</v>
      </c>
      <c r="F184">
        <v>2.2599999999999998</v>
      </c>
      <c r="J184">
        <f>73+80+65+79+61+127</f>
        <v>485</v>
      </c>
      <c r="K184">
        <v>6</v>
      </c>
      <c r="L184">
        <v>127</v>
      </c>
    </row>
    <row r="185" spans="1:12">
      <c r="A185" s="6">
        <v>41722</v>
      </c>
      <c r="B185" s="7" t="s">
        <v>26</v>
      </c>
      <c r="C185">
        <v>46</v>
      </c>
      <c r="D185" t="s">
        <v>19</v>
      </c>
      <c r="F185">
        <v>0.82</v>
      </c>
      <c r="J185">
        <f>26+30+32</f>
        <v>88</v>
      </c>
      <c r="K185">
        <v>3</v>
      </c>
      <c r="L185">
        <v>32</v>
      </c>
    </row>
    <row r="186" spans="1:12">
      <c r="A186" s="9">
        <v>41722</v>
      </c>
      <c r="B186" s="7" t="s">
        <v>26</v>
      </c>
      <c r="C186">
        <v>46</v>
      </c>
      <c r="D186" t="s">
        <v>19</v>
      </c>
      <c r="F186">
        <v>1.1499999999999999</v>
      </c>
      <c r="J186">
        <f>39+61+60+54</f>
        <v>214</v>
      </c>
      <c r="K186">
        <v>4</v>
      </c>
      <c r="L186">
        <v>54</v>
      </c>
    </row>
    <row r="187" spans="1:12">
      <c r="A187" s="6">
        <v>41722</v>
      </c>
      <c r="B187" s="7" t="s">
        <v>26</v>
      </c>
      <c r="C187">
        <v>46</v>
      </c>
      <c r="D187" t="s">
        <v>19</v>
      </c>
      <c r="F187">
        <v>1.32</v>
      </c>
      <c r="J187">
        <f>42+75+80+101+114</f>
        <v>412</v>
      </c>
      <c r="K187">
        <v>5</v>
      </c>
      <c r="L187">
        <v>114</v>
      </c>
    </row>
    <row r="188" spans="1:12">
      <c r="A188" s="9">
        <v>41722</v>
      </c>
      <c r="B188" s="7" t="s">
        <v>26</v>
      </c>
      <c r="C188">
        <v>46</v>
      </c>
      <c r="D188" t="s">
        <v>19</v>
      </c>
      <c r="F188">
        <v>1.65</v>
      </c>
      <c r="J188">
        <f>98+100+122+136</f>
        <v>456</v>
      </c>
      <c r="K188">
        <v>4</v>
      </c>
      <c r="L188">
        <v>136</v>
      </c>
    </row>
    <row r="189" spans="1:12">
      <c r="A189" s="6">
        <v>41722</v>
      </c>
      <c r="B189" s="7" t="s">
        <v>26</v>
      </c>
      <c r="C189">
        <v>46</v>
      </c>
      <c r="D189" t="s">
        <v>19</v>
      </c>
      <c r="F189">
        <v>0.75</v>
      </c>
      <c r="J189">
        <f>42+51+62+74</f>
        <v>229</v>
      </c>
      <c r="K189">
        <v>4</v>
      </c>
      <c r="L189">
        <v>74</v>
      </c>
    </row>
    <row r="190" spans="1:12">
      <c r="A190" s="9">
        <v>41722</v>
      </c>
      <c r="B190" s="7" t="s">
        <v>26</v>
      </c>
      <c r="C190">
        <v>46</v>
      </c>
      <c r="D190" t="s">
        <v>19</v>
      </c>
      <c r="F190">
        <v>1.45</v>
      </c>
      <c r="J190">
        <f>34+61+96+129+123+140</f>
        <v>583</v>
      </c>
      <c r="K190">
        <v>6</v>
      </c>
      <c r="L190">
        <v>140</v>
      </c>
    </row>
    <row r="191" spans="1:12">
      <c r="A191" s="6">
        <v>41722</v>
      </c>
      <c r="B191" s="7" t="s">
        <v>26</v>
      </c>
      <c r="C191">
        <v>46</v>
      </c>
      <c r="D191" t="s">
        <v>19</v>
      </c>
      <c r="F191">
        <v>1.8</v>
      </c>
      <c r="J191">
        <f>69+107+116+134+147</f>
        <v>573</v>
      </c>
      <c r="K191">
        <v>5</v>
      </c>
      <c r="L191">
        <v>147</v>
      </c>
    </row>
    <row r="192" spans="1:12">
      <c r="A192" s="9">
        <v>41722</v>
      </c>
      <c r="B192" s="7" t="s">
        <v>26</v>
      </c>
      <c r="C192">
        <v>46</v>
      </c>
      <c r="D192" t="s">
        <v>19</v>
      </c>
      <c r="F192">
        <v>0.65</v>
      </c>
      <c r="J192">
        <f>32+39+55</f>
        <v>126</v>
      </c>
      <c r="K192">
        <v>3</v>
      </c>
      <c r="L192">
        <v>55</v>
      </c>
    </row>
    <row r="193" spans="1:12">
      <c r="A193" s="6">
        <v>41722</v>
      </c>
      <c r="B193" s="7" t="s">
        <v>26</v>
      </c>
      <c r="C193">
        <v>46</v>
      </c>
      <c r="D193" t="s">
        <v>19</v>
      </c>
      <c r="F193">
        <v>0.86</v>
      </c>
      <c r="J193">
        <f>52+59+75+86</f>
        <v>272</v>
      </c>
      <c r="K193">
        <v>4</v>
      </c>
      <c r="L193">
        <v>86</v>
      </c>
    </row>
    <row r="194" spans="1:12">
      <c r="A194" s="9">
        <v>41722</v>
      </c>
      <c r="B194" s="7" t="s">
        <v>26</v>
      </c>
      <c r="C194">
        <v>46</v>
      </c>
      <c r="D194" t="s">
        <v>19</v>
      </c>
      <c r="F194">
        <v>0.6</v>
      </c>
      <c r="J194">
        <f>32+40+65</f>
        <v>137</v>
      </c>
      <c r="K194">
        <v>3</v>
      </c>
      <c r="L194">
        <v>65</v>
      </c>
    </row>
    <row r="195" spans="1:12">
      <c r="A195" s="6">
        <v>41722</v>
      </c>
      <c r="B195" s="7" t="s">
        <v>26</v>
      </c>
      <c r="C195">
        <v>46</v>
      </c>
      <c r="D195" t="s">
        <v>19</v>
      </c>
      <c r="F195">
        <v>6.9</v>
      </c>
      <c r="J195">
        <f>238+129+200+165+143+162+194</f>
        <v>1231</v>
      </c>
      <c r="K195">
        <v>7</v>
      </c>
      <c r="L195">
        <v>194</v>
      </c>
    </row>
    <row r="196" spans="1:12">
      <c r="A196" s="9">
        <v>41722</v>
      </c>
      <c r="B196" s="7" t="s">
        <v>26</v>
      </c>
      <c r="C196">
        <v>46</v>
      </c>
      <c r="D196" t="s">
        <v>19</v>
      </c>
      <c r="F196">
        <v>0.56000000000000005</v>
      </c>
      <c r="J196">
        <f>40+26+63+60</f>
        <v>189</v>
      </c>
      <c r="K196">
        <v>4</v>
      </c>
      <c r="L196">
        <v>63</v>
      </c>
    </row>
    <row r="197" spans="1:12">
      <c r="A197" s="6">
        <v>41722</v>
      </c>
      <c r="B197" s="7" t="s">
        <v>26</v>
      </c>
      <c r="C197">
        <v>46</v>
      </c>
      <c r="D197" t="s">
        <v>19</v>
      </c>
      <c r="F197">
        <v>0.3</v>
      </c>
      <c r="J197">
        <f>32+34</f>
        <v>66</v>
      </c>
      <c r="K197">
        <v>2</v>
      </c>
      <c r="L197">
        <v>34</v>
      </c>
    </row>
    <row r="198" spans="1:12">
      <c r="A198" s="9">
        <v>41722</v>
      </c>
      <c r="B198" s="7" t="s">
        <v>26</v>
      </c>
      <c r="C198">
        <v>46</v>
      </c>
      <c r="D198" t="s">
        <v>19</v>
      </c>
      <c r="F198">
        <v>0.96</v>
      </c>
      <c r="J198">
        <f>36+52+79+80+95</f>
        <v>342</v>
      </c>
      <c r="K198">
        <v>5</v>
      </c>
      <c r="L198">
        <v>95</v>
      </c>
    </row>
    <row r="199" spans="1:12">
      <c r="A199" s="6">
        <v>41722</v>
      </c>
      <c r="B199" s="7" t="s">
        <v>26</v>
      </c>
      <c r="C199">
        <v>46</v>
      </c>
      <c r="D199" t="s">
        <v>19</v>
      </c>
      <c r="F199">
        <v>5.49</v>
      </c>
      <c r="J199">
        <f>106+141+152+173+189</f>
        <v>761</v>
      </c>
      <c r="K199">
        <v>5</v>
      </c>
      <c r="L199">
        <v>189</v>
      </c>
    </row>
    <row r="200" spans="1:12">
      <c r="A200" s="9">
        <v>41722</v>
      </c>
      <c r="B200" s="7" t="s">
        <v>26</v>
      </c>
      <c r="C200">
        <v>46</v>
      </c>
      <c r="D200" t="s">
        <v>19</v>
      </c>
      <c r="F200">
        <v>3.35</v>
      </c>
      <c r="J200">
        <f>138+112+167+132+158</f>
        <v>707</v>
      </c>
      <c r="K200">
        <v>5</v>
      </c>
      <c r="L200">
        <v>167</v>
      </c>
    </row>
    <row r="201" spans="1:12">
      <c r="A201" s="6">
        <v>41722</v>
      </c>
      <c r="B201" s="7" t="s">
        <v>26</v>
      </c>
      <c r="C201">
        <v>46</v>
      </c>
      <c r="D201" t="s">
        <v>19</v>
      </c>
      <c r="F201">
        <v>0.88</v>
      </c>
      <c r="J201">
        <f>44+57+74+84</f>
        <v>259</v>
      </c>
      <c r="K201">
        <v>4</v>
      </c>
      <c r="L201">
        <v>84</v>
      </c>
    </row>
    <row r="202" spans="1:12">
      <c r="A202" s="9">
        <v>41722</v>
      </c>
      <c r="B202" s="7" t="s">
        <v>26</v>
      </c>
      <c r="C202">
        <v>46</v>
      </c>
      <c r="D202" t="s">
        <v>19</v>
      </c>
      <c r="F202">
        <v>1.33</v>
      </c>
      <c r="J202">
        <f>40+77+104+118</f>
        <v>339</v>
      </c>
      <c r="K202">
        <v>4</v>
      </c>
      <c r="L202">
        <v>118</v>
      </c>
    </row>
    <row r="203" spans="1:12">
      <c r="A203" s="6">
        <v>41722</v>
      </c>
      <c r="B203" s="7" t="s">
        <v>26</v>
      </c>
      <c r="C203">
        <v>46</v>
      </c>
      <c r="D203" t="s">
        <v>19</v>
      </c>
      <c r="F203">
        <v>1.6</v>
      </c>
      <c r="J203">
        <f>66+80+96+111+130+145</f>
        <v>628</v>
      </c>
      <c r="K203">
        <v>6</v>
      </c>
      <c r="L203">
        <v>145</v>
      </c>
    </row>
    <row r="204" spans="1:12">
      <c r="A204" s="9">
        <v>41722</v>
      </c>
      <c r="B204" s="7" t="s">
        <v>26</v>
      </c>
      <c r="C204">
        <v>46</v>
      </c>
      <c r="D204" t="s">
        <v>19</v>
      </c>
      <c r="F204">
        <v>1.06</v>
      </c>
      <c r="J204">
        <f>60+70+89+92</f>
        <v>311</v>
      </c>
      <c r="K204">
        <v>4</v>
      </c>
      <c r="L204">
        <v>92</v>
      </c>
    </row>
    <row r="205" spans="1:12">
      <c r="A205" s="6">
        <v>41722</v>
      </c>
      <c r="B205" s="7" t="s">
        <v>26</v>
      </c>
      <c r="C205">
        <v>46</v>
      </c>
      <c r="D205" t="s">
        <v>19</v>
      </c>
      <c r="F205">
        <v>1.29</v>
      </c>
      <c r="J205">
        <f>61+101+111+123</f>
        <v>396</v>
      </c>
      <c r="K205">
        <v>4</v>
      </c>
      <c r="L205">
        <v>123</v>
      </c>
    </row>
    <row r="206" spans="1:12">
      <c r="A206" s="9">
        <v>41722</v>
      </c>
      <c r="B206" s="7" t="s">
        <v>26</v>
      </c>
      <c r="C206">
        <v>46</v>
      </c>
      <c r="D206" t="s">
        <v>19</v>
      </c>
      <c r="F206">
        <v>1.87</v>
      </c>
      <c r="J206">
        <f>34+54+94+107+124+148</f>
        <v>561</v>
      </c>
      <c r="K206">
        <v>7</v>
      </c>
      <c r="L206">
        <v>148</v>
      </c>
    </row>
    <row r="207" spans="1:12">
      <c r="A207" s="6">
        <v>41722</v>
      </c>
      <c r="B207" s="7" t="s">
        <v>26</v>
      </c>
      <c r="C207">
        <v>46</v>
      </c>
      <c r="D207" t="s">
        <v>19</v>
      </c>
      <c r="F207">
        <v>1.2</v>
      </c>
      <c r="J207">
        <f>68+97+119+123</f>
        <v>407</v>
      </c>
      <c r="K207">
        <v>4</v>
      </c>
      <c r="L207">
        <v>123</v>
      </c>
    </row>
    <row r="208" spans="1:12">
      <c r="A208" s="9">
        <v>41722</v>
      </c>
      <c r="B208" s="7" t="s">
        <v>26</v>
      </c>
      <c r="C208">
        <v>38</v>
      </c>
      <c r="D208" t="s">
        <v>19</v>
      </c>
      <c r="F208">
        <v>3.2</v>
      </c>
      <c r="J208">
        <f>65+83+118+147+135</f>
        <v>548</v>
      </c>
      <c r="K208">
        <v>5</v>
      </c>
      <c r="L208">
        <v>135</v>
      </c>
    </row>
    <row r="209" spans="1:12">
      <c r="A209" s="6">
        <v>41722</v>
      </c>
      <c r="B209" s="7" t="s">
        <v>26</v>
      </c>
      <c r="C209">
        <v>38</v>
      </c>
      <c r="D209" t="s">
        <v>19</v>
      </c>
      <c r="F209">
        <v>0.91</v>
      </c>
      <c r="J209">
        <f>33+48+62+59</f>
        <v>202</v>
      </c>
      <c r="K209">
        <v>4</v>
      </c>
      <c r="L209">
        <v>62</v>
      </c>
    </row>
    <row r="210" spans="1:12">
      <c r="A210" s="9">
        <v>41722</v>
      </c>
      <c r="B210" s="7" t="s">
        <v>26</v>
      </c>
      <c r="C210">
        <v>38</v>
      </c>
      <c r="D210" t="s">
        <v>19</v>
      </c>
      <c r="F210">
        <v>8.1999999999999993</v>
      </c>
      <c r="J210">
        <f>65+111+112+144+150</f>
        <v>582</v>
      </c>
      <c r="K210">
        <v>5</v>
      </c>
      <c r="L210">
        <v>150</v>
      </c>
    </row>
    <row r="211" spans="1:12">
      <c r="A211" s="6">
        <v>41722</v>
      </c>
      <c r="B211" s="7" t="s">
        <v>26</v>
      </c>
      <c r="C211">
        <v>38</v>
      </c>
      <c r="D211" t="s">
        <v>19</v>
      </c>
      <c r="F211">
        <v>1.06</v>
      </c>
      <c r="J211">
        <f>55+73+41+77</f>
        <v>246</v>
      </c>
      <c r="K211">
        <v>4</v>
      </c>
      <c r="L211">
        <v>77</v>
      </c>
    </row>
    <row r="212" spans="1:12">
      <c r="A212" s="9">
        <v>41722</v>
      </c>
      <c r="B212" s="7" t="s">
        <v>26</v>
      </c>
      <c r="C212">
        <v>38</v>
      </c>
      <c r="D212" t="s">
        <v>19</v>
      </c>
      <c r="F212">
        <v>4.5</v>
      </c>
      <c r="J212">
        <f>71+99+141+128+164+92</f>
        <v>695</v>
      </c>
      <c r="K212">
        <v>6</v>
      </c>
      <c r="L212">
        <v>164</v>
      </c>
    </row>
    <row r="213" spans="1:12">
      <c r="A213" s="6">
        <v>41722</v>
      </c>
      <c r="B213" s="7" t="s">
        <v>26</v>
      </c>
      <c r="C213">
        <v>38</v>
      </c>
      <c r="D213" t="s">
        <v>19</v>
      </c>
      <c r="F213">
        <v>0.57999999999999996</v>
      </c>
      <c r="J213">
        <f>28+138+47</f>
        <v>213</v>
      </c>
      <c r="K213">
        <v>3</v>
      </c>
      <c r="L213">
        <v>138</v>
      </c>
    </row>
    <row r="214" spans="1:12">
      <c r="A214" s="9">
        <v>41722</v>
      </c>
      <c r="B214" s="7" t="s">
        <v>26</v>
      </c>
      <c r="C214">
        <v>38</v>
      </c>
      <c r="D214" t="s">
        <v>19</v>
      </c>
      <c r="F214">
        <v>0.96</v>
      </c>
      <c r="J214">
        <f>29+41+52+53</f>
        <v>175</v>
      </c>
      <c r="K214">
        <v>4</v>
      </c>
      <c r="L214">
        <v>53</v>
      </c>
    </row>
    <row r="215" spans="1:12">
      <c r="A215" s="6">
        <v>41722</v>
      </c>
      <c r="B215" s="7" t="s">
        <v>26</v>
      </c>
      <c r="C215">
        <v>38</v>
      </c>
      <c r="D215" t="s">
        <v>19</v>
      </c>
      <c r="F215">
        <v>0.9</v>
      </c>
      <c r="J215">
        <f>19+21+37+50+55+55</f>
        <v>237</v>
      </c>
      <c r="K215">
        <v>6</v>
      </c>
      <c r="L215">
        <v>55</v>
      </c>
    </row>
    <row r="216" spans="1:12">
      <c r="A216" s="9">
        <v>41722</v>
      </c>
      <c r="B216" s="7" t="s">
        <v>26</v>
      </c>
      <c r="C216">
        <v>38</v>
      </c>
      <c r="D216" t="s">
        <v>19</v>
      </c>
      <c r="F216">
        <v>6.84</v>
      </c>
      <c r="J216">
        <f>56+57+129</f>
        <v>242</v>
      </c>
      <c r="K216">
        <v>3</v>
      </c>
      <c r="L216">
        <v>129</v>
      </c>
    </row>
    <row r="217" spans="1:12">
      <c r="A217" s="6">
        <v>41722</v>
      </c>
      <c r="B217" s="7" t="s">
        <v>26</v>
      </c>
      <c r="C217">
        <v>37</v>
      </c>
      <c r="D217" t="s">
        <v>19</v>
      </c>
      <c r="F217">
        <v>10.46</v>
      </c>
      <c r="J217">
        <f>74+141+149+193+214+93</f>
        <v>864</v>
      </c>
      <c r="K217">
        <v>6</v>
      </c>
      <c r="L217">
        <v>214</v>
      </c>
    </row>
    <row r="218" spans="1:12">
      <c r="A218" s="9">
        <v>41722</v>
      </c>
      <c r="B218" s="7" t="s">
        <v>26</v>
      </c>
      <c r="C218">
        <v>37</v>
      </c>
      <c r="D218" t="s">
        <v>19</v>
      </c>
      <c r="F218">
        <v>0.89</v>
      </c>
      <c r="J218">
        <f>39+55+59</f>
        <v>153</v>
      </c>
      <c r="K218">
        <v>3</v>
      </c>
      <c r="L218">
        <v>59</v>
      </c>
    </row>
    <row r="219" spans="1:12">
      <c r="A219" s="6">
        <v>41722</v>
      </c>
      <c r="B219" s="7" t="s">
        <v>26</v>
      </c>
      <c r="C219">
        <v>37</v>
      </c>
      <c r="D219" t="s">
        <v>19</v>
      </c>
      <c r="F219">
        <v>1.28</v>
      </c>
      <c r="J219">
        <f>41+62+78+78+90</f>
        <v>349</v>
      </c>
      <c r="K219">
        <v>5</v>
      </c>
      <c r="L219">
        <v>90</v>
      </c>
    </row>
    <row r="220" spans="1:12">
      <c r="A220" s="9">
        <v>41722</v>
      </c>
      <c r="B220" s="7" t="s">
        <v>26</v>
      </c>
      <c r="C220">
        <v>37</v>
      </c>
      <c r="D220" t="s">
        <v>19</v>
      </c>
      <c r="F220">
        <v>0.69</v>
      </c>
      <c r="J220">
        <f>48+38+49+54+61</f>
        <v>250</v>
      </c>
      <c r="K220">
        <v>5</v>
      </c>
      <c r="L220">
        <v>61</v>
      </c>
    </row>
    <row r="221" spans="1:12">
      <c r="A221" s="6">
        <v>41722</v>
      </c>
      <c r="B221" s="7" t="s">
        <v>26</v>
      </c>
      <c r="C221">
        <v>37</v>
      </c>
      <c r="D221" t="s">
        <v>19</v>
      </c>
      <c r="F221">
        <v>1.1200000000000001</v>
      </c>
      <c r="J221">
        <f>33+43+50+52</f>
        <v>178</v>
      </c>
      <c r="K221">
        <v>4</v>
      </c>
      <c r="L221">
        <v>52</v>
      </c>
    </row>
    <row r="222" spans="1:12">
      <c r="A222" s="9">
        <v>41722</v>
      </c>
      <c r="B222" s="7" t="s">
        <v>26</v>
      </c>
      <c r="C222">
        <v>37</v>
      </c>
      <c r="D222" t="s">
        <v>19</v>
      </c>
      <c r="F222">
        <v>1.04</v>
      </c>
      <c r="J222">
        <f>41+67+58+83</f>
        <v>249</v>
      </c>
      <c r="K222">
        <v>4</v>
      </c>
      <c r="L222">
        <v>83</v>
      </c>
    </row>
    <row r="223" spans="1:12">
      <c r="A223" s="6">
        <v>41722</v>
      </c>
      <c r="B223" s="7" t="s">
        <v>26</v>
      </c>
      <c r="C223">
        <v>37</v>
      </c>
      <c r="D223" t="s">
        <v>19</v>
      </c>
      <c r="F223">
        <v>0.57999999999999996</v>
      </c>
      <c r="J223">
        <f>30+40+54</f>
        <v>124</v>
      </c>
      <c r="K223">
        <v>3</v>
      </c>
      <c r="L223">
        <v>54</v>
      </c>
    </row>
    <row r="224" spans="1:12">
      <c r="A224" s="9">
        <v>41722</v>
      </c>
      <c r="B224" s="7" t="s">
        <v>26</v>
      </c>
      <c r="C224">
        <v>37</v>
      </c>
      <c r="D224" t="s">
        <v>19</v>
      </c>
      <c r="F224">
        <v>6.34</v>
      </c>
      <c r="J224">
        <f>41+121+140+145+164+73+248</f>
        <v>932</v>
      </c>
      <c r="K224">
        <v>7</v>
      </c>
      <c r="L224">
        <v>248</v>
      </c>
    </row>
    <row r="225" spans="1:12">
      <c r="A225" s="6">
        <v>41722</v>
      </c>
      <c r="B225" s="7" t="s">
        <v>26</v>
      </c>
      <c r="C225">
        <v>37</v>
      </c>
      <c r="D225" t="s">
        <v>19</v>
      </c>
      <c r="F225">
        <v>1.24</v>
      </c>
      <c r="J225">
        <f>17+20+28</f>
        <v>65</v>
      </c>
      <c r="K225">
        <v>3</v>
      </c>
      <c r="L225">
        <v>28</v>
      </c>
    </row>
    <row r="226" spans="1:12">
      <c r="A226" s="9">
        <v>41722</v>
      </c>
      <c r="B226" s="7" t="s">
        <v>26</v>
      </c>
      <c r="C226">
        <v>37</v>
      </c>
      <c r="D226" t="s">
        <v>19</v>
      </c>
      <c r="F226">
        <v>7.34</v>
      </c>
      <c r="J226">
        <f>286</f>
        <v>286</v>
      </c>
      <c r="K226">
        <v>1</v>
      </c>
      <c r="L226">
        <v>286</v>
      </c>
    </row>
    <row r="227" spans="1:12">
      <c r="A227" s="6">
        <v>41722</v>
      </c>
      <c r="B227" s="7" t="s">
        <v>26</v>
      </c>
      <c r="C227">
        <v>13</v>
      </c>
      <c r="D227" t="s">
        <v>19</v>
      </c>
      <c r="F227">
        <v>1.02</v>
      </c>
      <c r="J227">
        <f>39+41+49</f>
        <v>129</v>
      </c>
      <c r="K227">
        <v>3</v>
      </c>
      <c r="L227">
        <v>49</v>
      </c>
    </row>
    <row r="228" spans="1:12">
      <c r="A228" s="9">
        <v>41722</v>
      </c>
      <c r="B228" s="7" t="s">
        <v>26</v>
      </c>
      <c r="C228">
        <v>13</v>
      </c>
      <c r="D228" t="s">
        <v>21</v>
      </c>
      <c r="E228">
        <v>113</v>
      </c>
      <c r="F228">
        <v>1.05</v>
      </c>
      <c r="G228">
        <v>5</v>
      </c>
    </row>
    <row r="229" spans="1:12">
      <c r="A229" s="6">
        <v>41722</v>
      </c>
      <c r="B229" s="7" t="s">
        <v>26</v>
      </c>
      <c r="C229">
        <v>13</v>
      </c>
      <c r="D229" t="s">
        <v>19</v>
      </c>
      <c r="F229">
        <v>0.98</v>
      </c>
      <c r="J229">
        <f>38+52+57</f>
        <v>147</v>
      </c>
      <c r="K229">
        <v>3</v>
      </c>
      <c r="L229">
        <v>57</v>
      </c>
    </row>
    <row r="230" spans="1:12">
      <c r="A230" s="9">
        <v>41722</v>
      </c>
      <c r="B230" s="7" t="s">
        <v>26</v>
      </c>
      <c r="C230">
        <v>13</v>
      </c>
      <c r="D230" t="s">
        <v>21</v>
      </c>
      <c r="E230">
        <v>82</v>
      </c>
      <c r="F230">
        <v>0.74</v>
      </c>
    </row>
    <row r="231" spans="1:12">
      <c r="A231" s="6">
        <v>41722</v>
      </c>
      <c r="B231" s="7" t="s">
        <v>26</v>
      </c>
      <c r="C231">
        <v>13</v>
      </c>
      <c r="D231" t="s">
        <v>21</v>
      </c>
      <c r="E231">
        <v>79</v>
      </c>
      <c r="F231">
        <v>0.64</v>
      </c>
    </row>
    <row r="232" spans="1:12">
      <c r="A232" s="6">
        <v>41722</v>
      </c>
      <c r="B232" s="7" t="s">
        <v>26</v>
      </c>
      <c r="C232">
        <v>13</v>
      </c>
      <c r="D232" t="s">
        <v>19</v>
      </c>
      <c r="F232">
        <v>0.96</v>
      </c>
      <c r="J232">
        <f>31+33</f>
        <v>64</v>
      </c>
      <c r="K232">
        <v>2</v>
      </c>
      <c r="L232">
        <v>33</v>
      </c>
    </row>
    <row r="233" spans="1:12">
      <c r="A233" s="9">
        <v>41722</v>
      </c>
      <c r="B233" s="7" t="s">
        <v>26</v>
      </c>
      <c r="C233">
        <v>13</v>
      </c>
      <c r="D233" t="s">
        <v>19</v>
      </c>
      <c r="F233">
        <v>0.59</v>
      </c>
      <c r="J233">
        <f>32+37+45</f>
        <v>114</v>
      </c>
      <c r="K233">
        <v>3</v>
      </c>
      <c r="L233">
        <v>45</v>
      </c>
    </row>
    <row r="234" spans="1:12">
      <c r="A234" s="6">
        <v>41722</v>
      </c>
      <c r="B234" s="7" t="s">
        <v>26</v>
      </c>
      <c r="C234">
        <v>13</v>
      </c>
      <c r="D234" t="s">
        <v>19</v>
      </c>
      <c r="F234">
        <v>0.28999999999999998</v>
      </c>
      <c r="J234">
        <f>23+29</f>
        <v>52</v>
      </c>
      <c r="K234">
        <v>2</v>
      </c>
      <c r="L234">
        <v>29</v>
      </c>
    </row>
    <row r="235" spans="1:12">
      <c r="A235" s="9">
        <v>41722</v>
      </c>
      <c r="B235" s="7" t="s">
        <v>26</v>
      </c>
      <c r="C235">
        <v>13</v>
      </c>
      <c r="D235" t="s">
        <v>21</v>
      </c>
      <c r="E235">
        <v>223</v>
      </c>
      <c r="F235">
        <v>1.25</v>
      </c>
    </row>
    <row r="236" spans="1:12">
      <c r="A236" s="6">
        <v>41722</v>
      </c>
      <c r="B236" s="7" t="s">
        <v>26</v>
      </c>
      <c r="C236">
        <v>13</v>
      </c>
      <c r="D236" t="s">
        <v>19</v>
      </c>
      <c r="F236">
        <v>0.28999999999999998</v>
      </c>
      <c r="J236">
        <f>23+24+33</f>
        <v>80</v>
      </c>
      <c r="K236">
        <v>3</v>
      </c>
      <c r="L236">
        <v>33</v>
      </c>
    </row>
    <row r="237" spans="1:12">
      <c r="A237" s="9">
        <v>41722</v>
      </c>
      <c r="B237" s="7" t="s">
        <v>26</v>
      </c>
      <c r="C237">
        <v>13</v>
      </c>
      <c r="D237" t="s">
        <v>19</v>
      </c>
      <c r="F237">
        <v>0.6</v>
      </c>
      <c r="J237">
        <f>33+41+45</f>
        <v>119</v>
      </c>
      <c r="K237">
        <v>3</v>
      </c>
      <c r="L237">
        <v>45</v>
      </c>
    </row>
    <row r="238" spans="1:12">
      <c r="A238" s="6">
        <v>41722</v>
      </c>
      <c r="B238" s="7" t="s">
        <v>26</v>
      </c>
      <c r="C238">
        <v>13</v>
      </c>
      <c r="D238" t="s">
        <v>21</v>
      </c>
      <c r="E238">
        <v>63</v>
      </c>
      <c r="F238">
        <v>0.75</v>
      </c>
      <c r="G238">
        <v>5</v>
      </c>
    </row>
    <row r="239" spans="1:12">
      <c r="A239" s="6">
        <v>41722</v>
      </c>
      <c r="B239" s="7" t="s">
        <v>26</v>
      </c>
      <c r="C239">
        <v>13</v>
      </c>
      <c r="D239" t="s">
        <v>19</v>
      </c>
      <c r="F239">
        <v>0.85</v>
      </c>
      <c r="J239">
        <f>23+26</f>
        <v>49</v>
      </c>
      <c r="K239">
        <v>2</v>
      </c>
      <c r="L239">
        <v>26</v>
      </c>
    </row>
    <row r="240" spans="1:12">
      <c r="A240" s="6">
        <v>41722</v>
      </c>
      <c r="B240" s="7" t="s">
        <v>28</v>
      </c>
      <c r="C240">
        <v>42</v>
      </c>
      <c r="D240" t="s">
        <v>19</v>
      </c>
      <c r="F240">
        <v>2.4500000000000002</v>
      </c>
      <c r="J240">
        <f>54+79+91+121+121+135</f>
        <v>601</v>
      </c>
      <c r="K240">
        <v>6</v>
      </c>
      <c r="L240">
        <v>135</v>
      </c>
    </row>
    <row r="241" spans="1:12">
      <c r="A241" s="9">
        <v>41722</v>
      </c>
      <c r="B241" s="7" t="s">
        <v>28</v>
      </c>
      <c r="C241">
        <v>42</v>
      </c>
      <c r="D241" t="s">
        <v>19</v>
      </c>
      <c r="F241">
        <v>2.99</v>
      </c>
      <c r="J241">
        <f>53+42+55+58+60+64+72+78+88+96+112+113</f>
        <v>891</v>
      </c>
      <c r="K241">
        <v>12</v>
      </c>
      <c r="L241">
        <v>113</v>
      </c>
    </row>
    <row r="242" spans="1:12">
      <c r="A242" s="6">
        <v>41722</v>
      </c>
      <c r="B242" s="7" t="s">
        <v>28</v>
      </c>
      <c r="C242">
        <v>42</v>
      </c>
      <c r="D242" t="s">
        <v>19</v>
      </c>
      <c r="F242">
        <v>0.93</v>
      </c>
      <c r="J242">
        <f>31+57+76+51</f>
        <v>215</v>
      </c>
      <c r="K242">
        <v>4</v>
      </c>
      <c r="L242">
        <v>76</v>
      </c>
    </row>
    <row r="243" spans="1:12">
      <c r="A243" s="9">
        <v>41722</v>
      </c>
      <c r="B243" s="7" t="s">
        <v>28</v>
      </c>
      <c r="C243">
        <v>42</v>
      </c>
      <c r="D243" t="s">
        <v>19</v>
      </c>
      <c r="F243">
        <v>1.07</v>
      </c>
      <c r="J243">
        <f>38+38+55+60</f>
        <v>191</v>
      </c>
      <c r="K243">
        <v>4</v>
      </c>
      <c r="L243">
        <v>60</v>
      </c>
    </row>
    <row r="244" spans="1:12">
      <c r="A244" s="6">
        <v>41722</v>
      </c>
      <c r="B244" s="7" t="s">
        <v>28</v>
      </c>
      <c r="C244">
        <v>42</v>
      </c>
      <c r="D244" t="s">
        <v>19</v>
      </c>
      <c r="F244">
        <v>1.75</v>
      </c>
      <c r="J244">
        <f>40+62+61+61+49</f>
        <v>273</v>
      </c>
      <c r="K244">
        <v>5</v>
      </c>
      <c r="L244">
        <v>62</v>
      </c>
    </row>
    <row r="245" spans="1:12">
      <c r="A245" s="9">
        <v>41722</v>
      </c>
      <c r="B245" s="7" t="s">
        <v>28</v>
      </c>
      <c r="C245">
        <v>42</v>
      </c>
      <c r="D245" t="s">
        <v>19</v>
      </c>
      <c r="F245">
        <v>0.57999999999999996</v>
      </c>
      <c r="J245">
        <f>35+40+40</f>
        <v>115</v>
      </c>
      <c r="K245">
        <v>3</v>
      </c>
      <c r="L245">
        <v>40</v>
      </c>
    </row>
    <row r="246" spans="1:12">
      <c r="A246" s="6">
        <v>41722</v>
      </c>
      <c r="B246" s="7" t="s">
        <v>28</v>
      </c>
      <c r="C246">
        <v>42</v>
      </c>
      <c r="D246" t="s">
        <v>19</v>
      </c>
      <c r="F246">
        <v>1.66</v>
      </c>
      <c r="J246">
        <f>49+92+100+116+128</f>
        <v>485</v>
      </c>
      <c r="K246">
        <v>5</v>
      </c>
      <c r="L246">
        <v>128</v>
      </c>
    </row>
    <row r="247" spans="1:12">
      <c r="A247" s="9">
        <v>41722</v>
      </c>
      <c r="B247" s="7" t="s">
        <v>28</v>
      </c>
      <c r="C247">
        <v>42</v>
      </c>
      <c r="D247" t="s">
        <v>19</v>
      </c>
      <c r="F247">
        <v>2.25</v>
      </c>
      <c r="J247">
        <f>37+60+94+118+124+147+144</f>
        <v>724</v>
      </c>
      <c r="K247">
        <v>7</v>
      </c>
      <c r="L247">
        <v>147</v>
      </c>
    </row>
    <row r="248" spans="1:12">
      <c r="A248" s="6">
        <v>41722</v>
      </c>
      <c r="B248" s="7" t="s">
        <v>28</v>
      </c>
      <c r="C248">
        <v>42</v>
      </c>
      <c r="D248" t="s">
        <v>19</v>
      </c>
      <c r="F248">
        <v>2.23</v>
      </c>
      <c r="J248">
        <f>64+101+140+183+154+108+157+169</f>
        <v>1076</v>
      </c>
      <c r="K248">
        <v>8</v>
      </c>
      <c r="L248">
        <v>169</v>
      </c>
    </row>
    <row r="249" spans="1:12">
      <c r="A249" s="9">
        <v>41722</v>
      </c>
      <c r="B249" s="7" t="s">
        <v>28</v>
      </c>
      <c r="C249">
        <v>42</v>
      </c>
      <c r="D249" t="s">
        <v>19</v>
      </c>
      <c r="F249">
        <v>1.47</v>
      </c>
      <c r="J249">
        <f>64+90+99+25+30+40</f>
        <v>348</v>
      </c>
      <c r="K249">
        <v>6</v>
      </c>
      <c r="L249">
        <v>99</v>
      </c>
    </row>
    <row r="250" spans="1:12">
      <c r="A250" s="6">
        <v>41722</v>
      </c>
      <c r="B250" s="7" t="s">
        <v>28</v>
      </c>
      <c r="C250">
        <v>42</v>
      </c>
      <c r="D250" t="s">
        <v>19</v>
      </c>
      <c r="F250">
        <v>3</v>
      </c>
      <c r="J250">
        <f>120+157+159+171+188+204</f>
        <v>999</v>
      </c>
      <c r="K250">
        <v>6</v>
      </c>
      <c r="L250">
        <v>204</v>
      </c>
    </row>
    <row r="251" spans="1:12">
      <c r="A251" s="9">
        <v>41722</v>
      </c>
      <c r="B251" s="7" t="s">
        <v>28</v>
      </c>
      <c r="C251">
        <v>42</v>
      </c>
      <c r="D251" t="s">
        <v>19</v>
      </c>
      <c r="F251">
        <v>0.21</v>
      </c>
      <c r="J251">
        <f>25</f>
        <v>25</v>
      </c>
      <c r="K251">
        <v>1</v>
      </c>
      <c r="L251">
        <v>25</v>
      </c>
    </row>
    <row r="252" spans="1:12">
      <c r="A252" s="6">
        <v>41722</v>
      </c>
      <c r="B252" s="7" t="s">
        <v>28</v>
      </c>
      <c r="C252">
        <v>42</v>
      </c>
      <c r="D252" t="s">
        <v>19</v>
      </c>
      <c r="F252">
        <v>2.25</v>
      </c>
      <c r="J252">
        <f>57+90+153+186+194</f>
        <v>680</v>
      </c>
      <c r="K252">
        <v>5</v>
      </c>
      <c r="L252">
        <v>194</v>
      </c>
    </row>
    <row r="253" spans="1:12">
      <c r="A253" s="9">
        <v>41722</v>
      </c>
      <c r="B253" s="7" t="s">
        <v>28</v>
      </c>
      <c r="C253">
        <v>32</v>
      </c>
      <c r="D253" t="s">
        <v>21</v>
      </c>
      <c r="E253">
        <v>79</v>
      </c>
      <c r="F253">
        <v>0.63</v>
      </c>
    </row>
    <row r="254" spans="1:12">
      <c r="A254" s="6">
        <v>41722</v>
      </c>
      <c r="B254" s="7" t="s">
        <v>28</v>
      </c>
      <c r="C254">
        <v>32</v>
      </c>
      <c r="D254" t="s">
        <v>19</v>
      </c>
      <c r="F254">
        <v>0.72</v>
      </c>
      <c r="J254">
        <f>57+89+93</f>
        <v>239</v>
      </c>
      <c r="K254">
        <v>3</v>
      </c>
      <c r="L254">
        <v>93</v>
      </c>
    </row>
    <row r="255" spans="1:12">
      <c r="A255" s="9">
        <v>41722</v>
      </c>
      <c r="B255" s="7" t="s">
        <v>28</v>
      </c>
      <c r="C255">
        <v>32</v>
      </c>
      <c r="D255" t="s">
        <v>19</v>
      </c>
      <c r="F255">
        <v>1.91</v>
      </c>
      <c r="J255">
        <f>60+67+79+98+99</f>
        <v>403</v>
      </c>
      <c r="K255">
        <v>5</v>
      </c>
      <c r="L255">
        <v>99</v>
      </c>
    </row>
    <row r="256" spans="1:12">
      <c r="A256" s="6">
        <v>41722</v>
      </c>
      <c r="B256" s="7" t="s">
        <v>28</v>
      </c>
      <c r="C256">
        <v>32</v>
      </c>
      <c r="D256" t="s">
        <v>19</v>
      </c>
      <c r="F256">
        <v>1.02</v>
      </c>
      <c r="J256">
        <f>35+59+70+74+78</f>
        <v>316</v>
      </c>
      <c r="K256">
        <v>5</v>
      </c>
      <c r="L256">
        <v>78</v>
      </c>
    </row>
    <row r="257" spans="1:12">
      <c r="A257" s="9">
        <v>41722</v>
      </c>
      <c r="B257" s="7" t="s">
        <v>28</v>
      </c>
      <c r="C257">
        <v>32</v>
      </c>
      <c r="D257" t="s">
        <v>21</v>
      </c>
      <c r="E257">
        <v>88</v>
      </c>
      <c r="F257">
        <v>0.81</v>
      </c>
    </row>
    <row r="258" spans="1:12">
      <c r="A258" s="6">
        <v>41722</v>
      </c>
      <c r="B258" s="7" t="s">
        <v>28</v>
      </c>
      <c r="C258">
        <v>15</v>
      </c>
      <c r="D258" t="s">
        <v>19</v>
      </c>
      <c r="F258">
        <v>1.1100000000000001</v>
      </c>
      <c r="J258">
        <f>32+42+55</f>
        <v>129</v>
      </c>
      <c r="K258">
        <v>3</v>
      </c>
      <c r="L258">
        <v>55</v>
      </c>
    </row>
    <row r="259" spans="1:12">
      <c r="A259" s="9">
        <v>41722</v>
      </c>
      <c r="B259" s="7" t="s">
        <v>28</v>
      </c>
      <c r="C259">
        <v>15</v>
      </c>
      <c r="D259" t="s">
        <v>19</v>
      </c>
      <c r="F259">
        <v>0.57999999999999996</v>
      </c>
      <c r="J259">
        <f>40+59+68</f>
        <v>167</v>
      </c>
      <c r="K259">
        <v>3</v>
      </c>
      <c r="L259">
        <v>68</v>
      </c>
    </row>
    <row r="260" spans="1:12">
      <c r="A260" s="6">
        <v>41722</v>
      </c>
      <c r="B260" s="7" t="s">
        <v>28</v>
      </c>
      <c r="C260">
        <v>15</v>
      </c>
      <c r="D260" t="s">
        <v>19</v>
      </c>
      <c r="F260">
        <v>0.59</v>
      </c>
      <c r="J260">
        <f>35+37+20</f>
        <v>92</v>
      </c>
      <c r="K260">
        <v>3</v>
      </c>
      <c r="L260">
        <v>37</v>
      </c>
    </row>
    <row r="261" spans="1:12">
      <c r="A261" s="9">
        <v>41722</v>
      </c>
      <c r="B261" s="7" t="s">
        <v>28</v>
      </c>
      <c r="C261">
        <v>15</v>
      </c>
      <c r="D261" t="s">
        <v>19</v>
      </c>
      <c r="F261">
        <v>0.41</v>
      </c>
      <c r="J261">
        <f>28+31+38</f>
        <v>97</v>
      </c>
      <c r="K261">
        <v>3</v>
      </c>
      <c r="L261">
        <v>38</v>
      </c>
    </row>
    <row r="262" spans="1:12">
      <c r="A262" s="6">
        <v>41722</v>
      </c>
      <c r="B262" s="7" t="s">
        <v>28</v>
      </c>
      <c r="C262">
        <v>15</v>
      </c>
      <c r="D262" t="s">
        <v>19</v>
      </c>
      <c r="F262">
        <v>0.85</v>
      </c>
      <c r="J262">
        <f>28+34+45</f>
        <v>107</v>
      </c>
      <c r="K262">
        <v>3</v>
      </c>
      <c r="L262">
        <v>45</v>
      </c>
    </row>
    <row r="263" spans="1:12">
      <c r="A263" s="9">
        <v>41722</v>
      </c>
      <c r="B263" s="7" t="s">
        <v>28</v>
      </c>
      <c r="C263">
        <v>15</v>
      </c>
      <c r="D263" t="s">
        <v>19</v>
      </c>
      <c r="F263">
        <v>2.86</v>
      </c>
      <c r="J263">
        <f>65+99+107+122+24</f>
        <v>417</v>
      </c>
      <c r="K263">
        <v>5</v>
      </c>
      <c r="L263">
        <v>122</v>
      </c>
    </row>
    <row r="264" spans="1:12">
      <c r="A264" s="6">
        <v>41722</v>
      </c>
      <c r="B264" s="7" t="s">
        <v>28</v>
      </c>
      <c r="C264">
        <v>15</v>
      </c>
      <c r="D264" t="s">
        <v>19</v>
      </c>
      <c r="F264">
        <v>0.6</v>
      </c>
      <c r="J264">
        <f>43+45+57</f>
        <v>145</v>
      </c>
      <c r="K264">
        <v>3</v>
      </c>
      <c r="L264">
        <v>57</v>
      </c>
    </row>
    <row r="265" spans="1:12">
      <c r="A265" s="9">
        <v>41722</v>
      </c>
      <c r="B265" s="7" t="s">
        <v>28</v>
      </c>
      <c r="C265">
        <v>15</v>
      </c>
      <c r="D265" t="s">
        <v>19</v>
      </c>
      <c r="F265">
        <v>0.38</v>
      </c>
      <c r="J265">
        <f>36+41</f>
        <v>77</v>
      </c>
      <c r="K265">
        <v>2</v>
      </c>
      <c r="L265">
        <v>41</v>
      </c>
    </row>
    <row r="266" spans="1:12">
      <c r="A266" s="6">
        <v>41722</v>
      </c>
      <c r="B266" s="7" t="s">
        <v>28</v>
      </c>
      <c r="C266">
        <v>15</v>
      </c>
      <c r="D266" t="s">
        <v>19</v>
      </c>
      <c r="F266">
        <v>0.38</v>
      </c>
      <c r="J266">
        <f>43+43</f>
        <v>86</v>
      </c>
      <c r="K266">
        <v>2</v>
      </c>
      <c r="L266">
        <v>43</v>
      </c>
    </row>
    <row r="267" spans="1:12">
      <c r="A267" s="9">
        <v>41722</v>
      </c>
      <c r="B267" s="7" t="s">
        <v>28</v>
      </c>
      <c r="C267">
        <v>15</v>
      </c>
      <c r="D267" t="s">
        <v>19</v>
      </c>
      <c r="F267">
        <v>0.52</v>
      </c>
      <c r="J267">
        <f>37+44+53</f>
        <v>134</v>
      </c>
      <c r="K267">
        <v>3</v>
      </c>
      <c r="L267">
        <v>53</v>
      </c>
    </row>
    <row r="268" spans="1:12">
      <c r="A268" s="6">
        <v>41722</v>
      </c>
      <c r="B268" s="7" t="s">
        <v>28</v>
      </c>
      <c r="C268">
        <v>13</v>
      </c>
      <c r="D268" t="s">
        <v>19</v>
      </c>
      <c r="F268">
        <v>0.83</v>
      </c>
      <c r="J268">
        <f>31+34+45+54</f>
        <v>164</v>
      </c>
      <c r="K268">
        <v>4</v>
      </c>
      <c r="L268">
        <v>54</v>
      </c>
    </row>
    <row r="269" spans="1:12">
      <c r="A269" s="9">
        <v>41722</v>
      </c>
      <c r="B269" s="7" t="s">
        <v>28</v>
      </c>
      <c r="C269">
        <v>13</v>
      </c>
      <c r="D269" t="s">
        <v>19</v>
      </c>
      <c r="F269">
        <v>0.3</v>
      </c>
      <c r="J269">
        <f>45+58</f>
        <v>103</v>
      </c>
      <c r="K269">
        <v>2</v>
      </c>
      <c r="L269">
        <v>58</v>
      </c>
    </row>
    <row r="270" spans="1:12">
      <c r="A270" s="6">
        <v>41722</v>
      </c>
      <c r="B270" s="7" t="s">
        <v>28</v>
      </c>
      <c r="C270">
        <v>13</v>
      </c>
      <c r="D270" t="s">
        <v>19</v>
      </c>
      <c r="F270">
        <v>0.72</v>
      </c>
      <c r="J270">
        <f>38+38</f>
        <v>76</v>
      </c>
      <c r="K270">
        <v>2</v>
      </c>
      <c r="L270">
        <v>38</v>
      </c>
    </row>
    <row r="271" spans="1:12">
      <c r="A271" s="9">
        <v>41722</v>
      </c>
      <c r="B271" s="7" t="s">
        <v>28</v>
      </c>
      <c r="C271">
        <v>13</v>
      </c>
      <c r="D271" t="s">
        <v>19</v>
      </c>
      <c r="F271">
        <v>0.49</v>
      </c>
      <c r="J271">
        <f>33+42</f>
        <v>75</v>
      </c>
      <c r="K271">
        <v>2</v>
      </c>
      <c r="L271">
        <v>42</v>
      </c>
    </row>
    <row r="272" spans="1:12">
      <c r="A272" s="6">
        <v>41722</v>
      </c>
      <c r="B272" s="7" t="s">
        <v>28</v>
      </c>
      <c r="C272">
        <v>13</v>
      </c>
      <c r="D272" t="s">
        <v>19</v>
      </c>
      <c r="F272">
        <v>0.67</v>
      </c>
      <c r="J272">
        <f>45+48+70+48</f>
        <v>211</v>
      </c>
      <c r="K272">
        <v>4</v>
      </c>
      <c r="L272">
        <v>70</v>
      </c>
    </row>
    <row r="273" spans="1:12">
      <c r="A273" s="9">
        <v>41722</v>
      </c>
      <c r="B273" s="7" t="s">
        <v>28</v>
      </c>
      <c r="C273">
        <v>13</v>
      </c>
      <c r="D273" t="s">
        <v>19</v>
      </c>
      <c r="F273">
        <v>1.94</v>
      </c>
      <c r="J273">
        <f>50+65+73+101</f>
        <v>289</v>
      </c>
      <c r="K273">
        <v>4</v>
      </c>
      <c r="L273">
        <v>101</v>
      </c>
    </row>
    <row r="274" spans="1:12">
      <c r="A274" s="6">
        <v>41722</v>
      </c>
      <c r="B274" s="7" t="s">
        <v>28</v>
      </c>
      <c r="C274">
        <v>13</v>
      </c>
      <c r="D274" t="s">
        <v>19</v>
      </c>
      <c r="F274">
        <v>0.55000000000000004</v>
      </c>
      <c r="J274">
        <f>33+39+49</f>
        <v>121</v>
      </c>
      <c r="K274">
        <v>3</v>
      </c>
      <c r="L274">
        <v>49</v>
      </c>
    </row>
    <row r="275" spans="1:12">
      <c r="A275" s="6">
        <v>41722</v>
      </c>
      <c r="B275" s="7" t="s">
        <v>28</v>
      </c>
      <c r="C275">
        <v>13</v>
      </c>
      <c r="D275" t="s">
        <v>19</v>
      </c>
      <c r="F275">
        <v>1.1200000000000001</v>
      </c>
      <c r="J275">
        <f>48+50+56+57</f>
        <v>211</v>
      </c>
      <c r="K275">
        <v>4</v>
      </c>
      <c r="L275">
        <v>57</v>
      </c>
    </row>
    <row r="276" spans="1:12">
      <c r="A276" s="9">
        <v>41722</v>
      </c>
      <c r="B276" s="7" t="s">
        <v>28</v>
      </c>
      <c r="C276">
        <v>13</v>
      </c>
      <c r="D276" t="s">
        <v>19</v>
      </c>
      <c r="F276">
        <v>0.86</v>
      </c>
      <c r="J276">
        <f>55+61</f>
        <v>116</v>
      </c>
      <c r="K276">
        <v>2</v>
      </c>
      <c r="L276">
        <v>61</v>
      </c>
    </row>
    <row r="277" spans="1:12">
      <c r="A277" s="6">
        <v>41722</v>
      </c>
      <c r="B277" s="7" t="s">
        <v>28</v>
      </c>
      <c r="C277">
        <v>13</v>
      </c>
      <c r="D277" t="s">
        <v>19</v>
      </c>
      <c r="F277">
        <v>1.18</v>
      </c>
      <c r="J277">
        <f>55+59+78+84</f>
        <v>276</v>
      </c>
      <c r="K277">
        <v>4</v>
      </c>
      <c r="L277">
        <v>84</v>
      </c>
    </row>
    <row r="278" spans="1:12">
      <c r="A278" s="9">
        <v>41722</v>
      </c>
      <c r="B278" s="7" t="s">
        <v>28</v>
      </c>
      <c r="C278">
        <v>13</v>
      </c>
      <c r="D278" t="s">
        <v>19</v>
      </c>
      <c r="F278">
        <v>0.92</v>
      </c>
      <c r="J278">
        <f>40+42+45</f>
        <v>127</v>
      </c>
      <c r="K278">
        <v>3</v>
      </c>
      <c r="L278">
        <v>45</v>
      </c>
    </row>
    <row r="279" spans="1:12">
      <c r="A279" s="6">
        <v>41722</v>
      </c>
      <c r="B279" s="7" t="s">
        <v>28</v>
      </c>
      <c r="C279">
        <v>13</v>
      </c>
      <c r="D279" t="s">
        <v>19</v>
      </c>
      <c r="F279">
        <v>0.41</v>
      </c>
      <c r="J279">
        <f>28+35</f>
        <v>63</v>
      </c>
      <c r="K279">
        <v>2</v>
      </c>
      <c r="L279">
        <v>35</v>
      </c>
    </row>
    <row r="280" spans="1:12">
      <c r="A280" s="9">
        <v>41722</v>
      </c>
      <c r="B280" s="7" t="s">
        <v>28</v>
      </c>
      <c r="C280">
        <v>8</v>
      </c>
      <c r="D280" t="s">
        <v>19</v>
      </c>
      <c r="F280">
        <v>4.3</v>
      </c>
      <c r="J280">
        <f>89+181+178+133+185</f>
        <v>766</v>
      </c>
      <c r="K280">
        <v>5</v>
      </c>
      <c r="L280">
        <v>185</v>
      </c>
    </row>
    <row r="281" spans="1:12">
      <c r="A281" s="6">
        <v>41711</v>
      </c>
      <c r="B281" s="7" t="s">
        <v>20</v>
      </c>
      <c r="C281">
        <v>48</v>
      </c>
      <c r="D281" t="s">
        <v>19</v>
      </c>
      <c r="F281">
        <v>0.88</v>
      </c>
      <c r="J281">
        <f>47+69+90</f>
        <v>206</v>
      </c>
      <c r="K281">
        <v>3</v>
      </c>
      <c r="L281">
        <v>90</v>
      </c>
    </row>
    <row r="282" spans="1:12">
      <c r="A282" s="6">
        <v>41711</v>
      </c>
      <c r="B282" s="7" t="s">
        <v>20</v>
      </c>
      <c r="C282">
        <v>48</v>
      </c>
      <c r="D282" t="s">
        <v>19</v>
      </c>
      <c r="F282">
        <v>0.73</v>
      </c>
      <c r="J282">
        <f>30+30+73</f>
        <v>133</v>
      </c>
      <c r="K282">
        <v>3</v>
      </c>
      <c r="L282">
        <v>73</v>
      </c>
    </row>
    <row r="283" spans="1:12">
      <c r="A283" s="6">
        <v>41711</v>
      </c>
      <c r="B283" s="7" t="s">
        <v>20</v>
      </c>
      <c r="C283">
        <v>48</v>
      </c>
      <c r="D283" t="s">
        <v>19</v>
      </c>
      <c r="F283">
        <v>17.53</v>
      </c>
      <c r="J283">
        <f>329+281+307+511+315+330+222+270+266+290+302+314+231+236</f>
        <v>4204</v>
      </c>
      <c r="K283">
        <v>14</v>
      </c>
      <c r="L283">
        <v>511</v>
      </c>
    </row>
    <row r="284" spans="1:12">
      <c r="A284" s="6">
        <v>41711</v>
      </c>
      <c r="B284" s="7" t="s">
        <v>20</v>
      </c>
      <c r="C284">
        <v>48</v>
      </c>
      <c r="D284" t="s">
        <v>19</v>
      </c>
      <c r="F284">
        <v>1.32</v>
      </c>
      <c r="J284">
        <f>18+45+63+87+94+107</f>
        <v>414</v>
      </c>
      <c r="K284">
        <v>6</v>
      </c>
      <c r="L284">
        <v>107</v>
      </c>
    </row>
    <row r="285" spans="1:12">
      <c r="A285" s="6">
        <v>41711</v>
      </c>
      <c r="B285" s="7" t="s">
        <v>20</v>
      </c>
      <c r="C285">
        <v>48</v>
      </c>
      <c r="D285" t="s">
        <v>19</v>
      </c>
      <c r="F285">
        <v>11.46</v>
      </c>
      <c r="J285">
        <f>321+554+559+323+335+340+334</f>
        <v>2766</v>
      </c>
      <c r="K285">
        <v>7</v>
      </c>
      <c r="L285">
        <v>559</v>
      </c>
    </row>
    <row r="286" spans="1:12">
      <c r="A286" s="6">
        <v>41711</v>
      </c>
      <c r="B286" s="7" t="s">
        <v>20</v>
      </c>
      <c r="C286">
        <v>48</v>
      </c>
      <c r="D286" t="s">
        <v>19</v>
      </c>
      <c r="F286">
        <v>1.45</v>
      </c>
      <c r="J286">
        <f>81+109+119+156+42</f>
        <v>507</v>
      </c>
      <c r="K286">
        <v>5</v>
      </c>
      <c r="L286">
        <v>156</v>
      </c>
    </row>
    <row r="287" spans="1:12">
      <c r="A287" s="6">
        <v>41711</v>
      </c>
      <c r="B287" s="7" t="s">
        <v>20</v>
      </c>
      <c r="C287">
        <v>48</v>
      </c>
      <c r="D287" t="s">
        <v>19</v>
      </c>
      <c r="F287">
        <v>0.28999999999999998</v>
      </c>
      <c r="J287">
        <f>26+35+35</f>
        <v>96</v>
      </c>
      <c r="K287">
        <v>3</v>
      </c>
      <c r="L287">
        <v>35</v>
      </c>
    </row>
    <row r="288" spans="1:12">
      <c r="A288" s="6">
        <v>41711</v>
      </c>
      <c r="B288" s="7" t="s">
        <v>20</v>
      </c>
      <c r="C288">
        <v>32</v>
      </c>
      <c r="D288" t="s">
        <v>19</v>
      </c>
      <c r="F288">
        <v>1.42</v>
      </c>
      <c r="J288">
        <f>44+40+39+92+111</f>
        <v>326</v>
      </c>
      <c r="K288">
        <v>5</v>
      </c>
      <c r="L288">
        <v>111</v>
      </c>
    </row>
    <row r="289" spans="1:12">
      <c r="A289" s="6">
        <v>41711</v>
      </c>
      <c r="B289" s="7" t="s">
        <v>20</v>
      </c>
      <c r="C289">
        <v>32</v>
      </c>
      <c r="D289" t="s">
        <v>19</v>
      </c>
      <c r="F289">
        <v>1.68</v>
      </c>
      <c r="J289">
        <f>24+28+29+29</f>
        <v>110</v>
      </c>
      <c r="K289">
        <v>4</v>
      </c>
      <c r="L289">
        <v>29</v>
      </c>
    </row>
    <row r="290" spans="1:12">
      <c r="A290" s="6">
        <v>41711</v>
      </c>
      <c r="B290" s="7" t="s">
        <v>20</v>
      </c>
      <c r="C290">
        <v>32</v>
      </c>
      <c r="D290" t="s">
        <v>19</v>
      </c>
      <c r="F290">
        <v>1.94</v>
      </c>
      <c r="J290">
        <f>34+42+45+44</f>
        <v>165</v>
      </c>
      <c r="K290">
        <v>4</v>
      </c>
      <c r="L290">
        <v>45</v>
      </c>
    </row>
    <row r="291" spans="1:12">
      <c r="A291" s="6">
        <v>41711</v>
      </c>
      <c r="B291" s="7" t="s">
        <v>20</v>
      </c>
      <c r="C291">
        <v>32</v>
      </c>
      <c r="D291" t="s">
        <v>19</v>
      </c>
      <c r="F291">
        <v>1.54</v>
      </c>
      <c r="J291">
        <f>43+45+47+40</f>
        <v>175</v>
      </c>
      <c r="K291">
        <v>4</v>
      </c>
      <c r="L291">
        <v>47</v>
      </c>
    </row>
    <row r="292" spans="1:12">
      <c r="A292" s="6">
        <v>41711</v>
      </c>
      <c r="B292" s="7" t="s">
        <v>20</v>
      </c>
      <c r="C292">
        <v>32</v>
      </c>
      <c r="D292" t="s">
        <v>19</v>
      </c>
      <c r="F292">
        <v>0.56000000000000005</v>
      </c>
      <c r="J292">
        <f>18+27</f>
        <v>45</v>
      </c>
      <c r="K292">
        <v>2</v>
      </c>
      <c r="L292">
        <v>27</v>
      </c>
    </row>
    <row r="293" spans="1:12">
      <c r="A293" s="6">
        <v>41711</v>
      </c>
      <c r="B293" s="7" t="s">
        <v>20</v>
      </c>
      <c r="C293">
        <v>32</v>
      </c>
      <c r="D293" t="s">
        <v>19</v>
      </c>
      <c r="F293">
        <v>1.36</v>
      </c>
      <c r="J293">
        <f>53+51+42</f>
        <v>146</v>
      </c>
      <c r="K293">
        <v>3</v>
      </c>
      <c r="L293">
        <v>42</v>
      </c>
    </row>
    <row r="294" spans="1:12">
      <c r="A294" s="6">
        <v>41711</v>
      </c>
      <c r="B294" s="7" t="s">
        <v>20</v>
      </c>
      <c r="C294">
        <v>32</v>
      </c>
      <c r="D294" t="s">
        <v>19</v>
      </c>
      <c r="F294">
        <v>1.69</v>
      </c>
      <c r="J294">
        <f>50+92+59+91</f>
        <v>292</v>
      </c>
      <c r="K294">
        <v>4</v>
      </c>
      <c r="L294">
        <v>92</v>
      </c>
    </row>
    <row r="295" spans="1:12">
      <c r="A295" s="6">
        <v>41711</v>
      </c>
      <c r="B295" s="7" t="s">
        <v>20</v>
      </c>
      <c r="C295">
        <v>32</v>
      </c>
      <c r="D295" t="s">
        <v>19</v>
      </c>
      <c r="F295">
        <v>5</v>
      </c>
      <c r="J295">
        <f>93+145+179+153+175+220</f>
        <v>965</v>
      </c>
      <c r="K295">
        <v>6</v>
      </c>
      <c r="L295">
        <v>220</v>
      </c>
    </row>
    <row r="296" spans="1:12">
      <c r="A296" s="6">
        <v>41711</v>
      </c>
      <c r="B296" s="7" t="s">
        <v>20</v>
      </c>
      <c r="C296">
        <v>32</v>
      </c>
      <c r="D296" t="s">
        <v>19</v>
      </c>
      <c r="F296">
        <v>0.53</v>
      </c>
      <c r="J296">
        <f>14</f>
        <v>14</v>
      </c>
      <c r="K296">
        <v>1</v>
      </c>
      <c r="L296">
        <v>14</v>
      </c>
    </row>
    <row r="297" spans="1:12">
      <c r="A297" s="6">
        <v>41711</v>
      </c>
      <c r="B297" s="7" t="s">
        <v>20</v>
      </c>
      <c r="C297">
        <v>32</v>
      </c>
      <c r="D297" t="s">
        <v>19</v>
      </c>
      <c r="F297">
        <v>1.46</v>
      </c>
      <c r="J297">
        <f>62+65+69</f>
        <v>196</v>
      </c>
      <c r="K297">
        <v>3</v>
      </c>
      <c r="L297">
        <v>69</v>
      </c>
    </row>
    <row r="298" spans="1:12">
      <c r="A298" s="6">
        <v>41711</v>
      </c>
      <c r="B298" s="7" t="s">
        <v>20</v>
      </c>
      <c r="C298">
        <v>32</v>
      </c>
      <c r="D298" t="s">
        <v>19</v>
      </c>
      <c r="F298">
        <v>1.1000000000000001</v>
      </c>
      <c r="J298">
        <f>36+36+27</f>
        <v>99</v>
      </c>
      <c r="K298">
        <v>3</v>
      </c>
      <c r="L298">
        <v>36</v>
      </c>
    </row>
    <row r="299" spans="1:12">
      <c r="A299" s="6">
        <v>41711</v>
      </c>
      <c r="B299" s="7" t="s">
        <v>20</v>
      </c>
      <c r="C299">
        <v>32</v>
      </c>
      <c r="D299" t="s">
        <v>19</v>
      </c>
      <c r="F299">
        <v>1.35</v>
      </c>
      <c r="J299">
        <f>34+45+47+47</f>
        <v>173</v>
      </c>
      <c r="K299">
        <v>4</v>
      </c>
      <c r="L299">
        <v>47</v>
      </c>
    </row>
    <row r="300" spans="1:12">
      <c r="A300" s="6">
        <v>41711</v>
      </c>
      <c r="B300" s="7" t="s">
        <v>20</v>
      </c>
      <c r="C300">
        <v>32</v>
      </c>
      <c r="D300" t="s">
        <v>19</v>
      </c>
      <c r="F300">
        <v>1</v>
      </c>
      <c r="J300">
        <f>38+43+60+59</f>
        <v>200</v>
      </c>
      <c r="K300">
        <v>4</v>
      </c>
      <c r="L300">
        <v>60</v>
      </c>
    </row>
    <row r="301" spans="1:12">
      <c r="A301" s="6">
        <v>41711</v>
      </c>
      <c r="B301" s="7" t="s">
        <v>20</v>
      </c>
      <c r="C301">
        <v>32</v>
      </c>
      <c r="D301" t="s">
        <v>19</v>
      </c>
      <c r="F301">
        <v>0.66</v>
      </c>
      <c r="J301">
        <f>36+44+61</f>
        <v>141</v>
      </c>
      <c r="K301">
        <v>3</v>
      </c>
      <c r="L301">
        <v>61</v>
      </c>
    </row>
    <row r="302" spans="1:12">
      <c r="A302" s="6">
        <v>41711</v>
      </c>
      <c r="B302" s="7" t="s">
        <v>20</v>
      </c>
      <c r="C302">
        <v>32</v>
      </c>
      <c r="D302" t="s">
        <v>19</v>
      </c>
      <c r="F302">
        <v>1.8</v>
      </c>
      <c r="J302">
        <f>53+72+62+74</f>
        <v>261</v>
      </c>
      <c r="K302">
        <v>4</v>
      </c>
      <c r="L302">
        <v>74</v>
      </c>
    </row>
    <row r="303" spans="1:12">
      <c r="A303" s="6">
        <v>41711</v>
      </c>
      <c r="B303" s="7" t="s">
        <v>20</v>
      </c>
      <c r="C303">
        <v>32</v>
      </c>
      <c r="D303" t="s">
        <v>19</v>
      </c>
      <c r="F303">
        <v>1.4</v>
      </c>
      <c r="J303">
        <f>53+71+95+100</f>
        <v>319</v>
      </c>
      <c r="K303">
        <v>4</v>
      </c>
      <c r="L303">
        <v>100</v>
      </c>
    </row>
    <row r="304" spans="1:12">
      <c r="A304" s="6">
        <v>41711</v>
      </c>
      <c r="B304" s="7" t="s">
        <v>20</v>
      </c>
      <c r="C304">
        <v>32</v>
      </c>
      <c r="D304" t="s">
        <v>19</v>
      </c>
      <c r="F304">
        <v>0.83</v>
      </c>
      <c r="J304">
        <f>50+62+75+90</f>
        <v>277</v>
      </c>
      <c r="K304">
        <v>4</v>
      </c>
      <c r="L304">
        <v>90</v>
      </c>
    </row>
    <row r="305" spans="1:12">
      <c r="A305" s="6">
        <v>41711</v>
      </c>
      <c r="B305" s="7" t="s">
        <v>20</v>
      </c>
      <c r="C305">
        <v>32</v>
      </c>
      <c r="D305" t="s">
        <v>19</v>
      </c>
      <c r="F305">
        <v>1.08</v>
      </c>
      <c r="J305">
        <f>63+81+100+108</f>
        <v>352</v>
      </c>
      <c r="K305">
        <v>4</v>
      </c>
      <c r="L305">
        <v>108</v>
      </c>
    </row>
    <row r="306" spans="1:12">
      <c r="A306" s="6">
        <v>41711</v>
      </c>
      <c r="B306" s="7" t="s">
        <v>20</v>
      </c>
      <c r="C306">
        <v>32</v>
      </c>
      <c r="D306" t="s">
        <v>19</v>
      </c>
      <c r="F306">
        <v>0.82</v>
      </c>
      <c r="J306">
        <f>31+45+47</f>
        <v>123</v>
      </c>
      <c r="K306">
        <v>3</v>
      </c>
      <c r="L306">
        <v>47</v>
      </c>
    </row>
    <row r="307" spans="1:12">
      <c r="A307" s="6">
        <v>41711</v>
      </c>
      <c r="B307" s="7" t="s">
        <v>20</v>
      </c>
      <c r="C307">
        <v>32</v>
      </c>
      <c r="D307" t="s">
        <v>19</v>
      </c>
      <c r="F307">
        <v>1.63</v>
      </c>
      <c r="J307">
        <f>57+63+84+84</f>
        <v>288</v>
      </c>
      <c r="K307">
        <v>4</v>
      </c>
      <c r="L307">
        <v>84</v>
      </c>
    </row>
    <row r="308" spans="1:12">
      <c r="A308" s="6">
        <v>41711</v>
      </c>
      <c r="B308" s="7" t="s">
        <v>20</v>
      </c>
      <c r="C308">
        <v>32</v>
      </c>
      <c r="D308" t="s">
        <v>19</v>
      </c>
      <c r="F308">
        <v>0.38</v>
      </c>
      <c r="J308">
        <f>19</f>
        <v>19</v>
      </c>
      <c r="K308">
        <v>1</v>
      </c>
      <c r="L308">
        <v>19</v>
      </c>
    </row>
    <row r="309" spans="1:12">
      <c r="A309" s="6">
        <v>41711</v>
      </c>
      <c r="B309" s="7" t="s">
        <v>20</v>
      </c>
      <c r="C309">
        <v>32</v>
      </c>
      <c r="D309" t="s">
        <v>19</v>
      </c>
      <c r="F309">
        <v>1.49</v>
      </c>
      <c r="J309">
        <f>42+54+64+64</f>
        <v>224</v>
      </c>
      <c r="K309">
        <v>4</v>
      </c>
      <c r="L309">
        <v>64</v>
      </c>
    </row>
    <row r="310" spans="1:12">
      <c r="A310" s="6">
        <v>41711</v>
      </c>
      <c r="B310" s="7" t="s">
        <v>20</v>
      </c>
      <c r="C310">
        <v>32</v>
      </c>
      <c r="D310" t="s">
        <v>19</v>
      </c>
      <c r="F310">
        <v>1.1100000000000001</v>
      </c>
      <c r="J310">
        <f>49+55+63+74</f>
        <v>241</v>
      </c>
      <c r="K310">
        <v>4</v>
      </c>
      <c r="L310">
        <v>74</v>
      </c>
    </row>
    <row r="311" spans="1:12">
      <c r="A311" s="6">
        <v>41711</v>
      </c>
      <c r="B311" s="7" t="s">
        <v>20</v>
      </c>
      <c r="C311">
        <v>32</v>
      </c>
      <c r="D311" t="s">
        <v>19</v>
      </c>
      <c r="F311">
        <v>1.26</v>
      </c>
      <c r="J311">
        <f>58+67+81</f>
        <v>206</v>
      </c>
      <c r="K311">
        <v>3</v>
      </c>
      <c r="L311">
        <v>81</v>
      </c>
    </row>
    <row r="312" spans="1:12">
      <c r="A312" s="6">
        <v>41711</v>
      </c>
      <c r="B312" s="7" t="s">
        <v>20</v>
      </c>
      <c r="C312">
        <v>32</v>
      </c>
      <c r="D312" t="s">
        <v>19</v>
      </c>
      <c r="F312">
        <v>0.9</v>
      </c>
      <c r="J312">
        <f>45+58+63+35</f>
        <v>201</v>
      </c>
      <c r="K312">
        <v>4</v>
      </c>
      <c r="L312">
        <v>63</v>
      </c>
    </row>
    <row r="313" spans="1:12">
      <c r="A313" s="6">
        <v>41711</v>
      </c>
      <c r="B313" s="7" t="s">
        <v>20</v>
      </c>
      <c r="C313">
        <v>32</v>
      </c>
      <c r="D313" t="s">
        <v>19</v>
      </c>
      <c r="F313">
        <v>1.23</v>
      </c>
      <c r="J313">
        <f>23+35+33+31</f>
        <v>122</v>
      </c>
      <c r="K313">
        <v>4</v>
      </c>
      <c r="L313">
        <v>31</v>
      </c>
    </row>
    <row r="314" spans="1:12">
      <c r="A314" s="6">
        <v>41711</v>
      </c>
      <c r="B314" s="7" t="s">
        <v>20</v>
      </c>
      <c r="C314">
        <v>32</v>
      </c>
      <c r="D314" t="s">
        <v>19</v>
      </c>
      <c r="F314">
        <v>1.66</v>
      </c>
      <c r="J314">
        <f>33+36+64+69+68</f>
        <v>270</v>
      </c>
      <c r="K314">
        <v>5</v>
      </c>
      <c r="L314">
        <v>69</v>
      </c>
    </row>
    <row r="315" spans="1:12">
      <c r="A315" s="6">
        <v>41711</v>
      </c>
      <c r="B315" s="7" t="s">
        <v>20</v>
      </c>
      <c r="C315">
        <v>32</v>
      </c>
      <c r="D315" t="s">
        <v>19</v>
      </c>
      <c r="F315">
        <v>1.39</v>
      </c>
      <c r="J315">
        <f>14+25+36+38</f>
        <v>113</v>
      </c>
      <c r="K315">
        <v>4</v>
      </c>
      <c r="L315">
        <v>38</v>
      </c>
    </row>
    <row r="316" spans="1:12">
      <c r="A316" s="6">
        <v>41711</v>
      </c>
      <c r="B316" s="7" t="s">
        <v>20</v>
      </c>
      <c r="C316">
        <v>32</v>
      </c>
      <c r="D316" t="s">
        <v>19</v>
      </c>
      <c r="F316">
        <v>1.84</v>
      </c>
      <c r="J316">
        <f>40+65+77+91+110+119</f>
        <v>502</v>
      </c>
      <c r="K316">
        <v>6</v>
      </c>
      <c r="L316">
        <v>119</v>
      </c>
    </row>
    <row r="317" spans="1:12">
      <c r="A317" s="6">
        <v>41711</v>
      </c>
      <c r="B317" s="7" t="s">
        <v>20</v>
      </c>
      <c r="C317">
        <v>32</v>
      </c>
      <c r="D317" t="s">
        <v>19</v>
      </c>
      <c r="F317">
        <v>1.02</v>
      </c>
      <c r="J317">
        <f>24+34+35+37</f>
        <v>130</v>
      </c>
      <c r="K317">
        <v>4</v>
      </c>
      <c r="L317">
        <v>37</v>
      </c>
    </row>
    <row r="318" spans="1:12">
      <c r="A318" s="6">
        <v>41711</v>
      </c>
      <c r="B318" s="7" t="s">
        <v>20</v>
      </c>
      <c r="C318">
        <v>32</v>
      </c>
      <c r="D318" t="s">
        <v>19</v>
      </c>
      <c r="F318">
        <v>1.78</v>
      </c>
      <c r="J318">
        <f>49+59+98+121</f>
        <v>327</v>
      </c>
      <c r="K318">
        <v>4</v>
      </c>
      <c r="L318">
        <v>121</v>
      </c>
    </row>
    <row r="319" spans="1:12">
      <c r="A319" s="6">
        <v>41711</v>
      </c>
      <c r="B319" s="7" t="s">
        <v>20</v>
      </c>
      <c r="C319">
        <v>32</v>
      </c>
      <c r="D319" t="s">
        <v>19</v>
      </c>
      <c r="F319">
        <v>2.2000000000000002</v>
      </c>
      <c r="J319">
        <f>65+70+100+108+113</f>
        <v>456</v>
      </c>
      <c r="K319">
        <v>5</v>
      </c>
      <c r="L319">
        <v>113</v>
      </c>
    </row>
    <row r="320" spans="1:12">
      <c r="A320" s="6">
        <v>41711</v>
      </c>
      <c r="B320" s="7" t="s">
        <v>22</v>
      </c>
      <c r="C320">
        <v>33</v>
      </c>
      <c r="D320" t="s">
        <v>19</v>
      </c>
      <c r="F320">
        <v>0.87</v>
      </c>
      <c r="J320">
        <f>36+53+55+83+34</f>
        <v>261</v>
      </c>
      <c r="K320">
        <v>5</v>
      </c>
      <c r="L320">
        <v>83</v>
      </c>
    </row>
    <row r="321" spans="1:12">
      <c r="A321" s="6">
        <v>41711</v>
      </c>
      <c r="B321" s="7" t="s">
        <v>22</v>
      </c>
      <c r="C321">
        <v>33</v>
      </c>
      <c r="D321" t="s">
        <v>19</v>
      </c>
      <c r="F321">
        <v>1.26</v>
      </c>
      <c r="J321">
        <f>49+64+65+77</f>
        <v>255</v>
      </c>
      <c r="K321">
        <v>4</v>
      </c>
      <c r="L321">
        <v>77</v>
      </c>
    </row>
    <row r="322" spans="1:12">
      <c r="A322" s="6">
        <v>41711</v>
      </c>
      <c r="B322" s="7" t="s">
        <v>22</v>
      </c>
      <c r="C322">
        <v>33</v>
      </c>
      <c r="D322" t="s">
        <v>19</v>
      </c>
      <c r="F322">
        <v>0.71</v>
      </c>
      <c r="J322">
        <f>33+35+54+63</f>
        <v>185</v>
      </c>
      <c r="K322">
        <v>4</v>
      </c>
      <c r="L322">
        <v>63</v>
      </c>
    </row>
    <row r="323" spans="1:12">
      <c r="A323" s="6">
        <v>41711</v>
      </c>
      <c r="B323" s="7" t="s">
        <v>22</v>
      </c>
      <c r="C323">
        <v>33</v>
      </c>
      <c r="D323" t="s">
        <v>19</v>
      </c>
      <c r="F323">
        <v>1.04</v>
      </c>
      <c r="J323">
        <f>25+37+41+44</f>
        <v>147</v>
      </c>
      <c r="K323">
        <v>4</v>
      </c>
      <c r="L323">
        <v>44</v>
      </c>
    </row>
    <row r="324" spans="1:12">
      <c r="A324" s="6">
        <v>41711</v>
      </c>
      <c r="B324" s="7" t="s">
        <v>22</v>
      </c>
      <c r="C324">
        <v>33</v>
      </c>
      <c r="D324" t="s">
        <v>19</v>
      </c>
      <c r="F324">
        <v>3.21</v>
      </c>
      <c r="J324">
        <f>64+96+131+135+153+152</f>
        <v>731</v>
      </c>
      <c r="K324">
        <v>6</v>
      </c>
      <c r="L324">
        <v>153</v>
      </c>
    </row>
    <row r="325" spans="1:12">
      <c r="A325" s="6">
        <v>41711</v>
      </c>
      <c r="B325" s="7" t="s">
        <v>22</v>
      </c>
      <c r="C325">
        <v>33</v>
      </c>
      <c r="D325" t="s">
        <v>19</v>
      </c>
      <c r="F325">
        <v>1.53</v>
      </c>
      <c r="J325">
        <f>26+26+40+49+61+62</f>
        <v>264</v>
      </c>
      <c r="K325">
        <v>6</v>
      </c>
      <c r="L325">
        <v>62</v>
      </c>
    </row>
    <row r="326" spans="1:12">
      <c r="A326" s="6">
        <v>41711</v>
      </c>
      <c r="B326" s="7" t="s">
        <v>22</v>
      </c>
      <c r="C326">
        <v>33</v>
      </c>
      <c r="D326" t="s">
        <v>19</v>
      </c>
      <c r="F326">
        <v>1.61</v>
      </c>
      <c r="J326">
        <f>44+53+67+72</f>
        <v>236</v>
      </c>
      <c r="K326">
        <v>4</v>
      </c>
      <c r="L326">
        <v>72</v>
      </c>
    </row>
    <row r="327" spans="1:12">
      <c r="A327" s="6">
        <v>41711</v>
      </c>
      <c r="B327" s="7" t="s">
        <v>24</v>
      </c>
      <c r="C327">
        <v>37</v>
      </c>
      <c r="D327" t="s">
        <v>19</v>
      </c>
      <c r="F327">
        <v>1.63</v>
      </c>
      <c r="J327">
        <f>45+55+66+79+86</f>
        <v>331</v>
      </c>
      <c r="K327">
        <v>5</v>
      </c>
      <c r="L327">
        <v>86</v>
      </c>
    </row>
    <row r="328" spans="1:12">
      <c r="A328" s="6">
        <v>41711</v>
      </c>
      <c r="B328" s="7" t="s">
        <v>24</v>
      </c>
      <c r="C328">
        <v>37</v>
      </c>
      <c r="D328" t="s">
        <v>19</v>
      </c>
      <c r="F328">
        <v>0.91</v>
      </c>
      <c r="J328">
        <f>30+41+49+63</f>
        <v>183</v>
      </c>
      <c r="K328">
        <v>4</v>
      </c>
      <c r="L328">
        <v>63</v>
      </c>
    </row>
    <row r="329" spans="1:12">
      <c r="A329" s="6">
        <v>41711</v>
      </c>
      <c r="B329" s="7" t="s">
        <v>24</v>
      </c>
      <c r="C329">
        <v>37</v>
      </c>
      <c r="D329" t="s">
        <v>19</v>
      </c>
      <c r="F329">
        <v>1.1299999999999999</v>
      </c>
      <c r="J329">
        <f>28+42+43+40+63+70</f>
        <v>286</v>
      </c>
      <c r="K329">
        <v>6</v>
      </c>
      <c r="L329">
        <v>70</v>
      </c>
    </row>
    <row r="330" spans="1:12">
      <c r="A330" s="6">
        <v>41711</v>
      </c>
      <c r="B330" s="7" t="s">
        <v>24</v>
      </c>
      <c r="C330">
        <v>37</v>
      </c>
      <c r="D330" t="s">
        <v>19</v>
      </c>
      <c r="F330">
        <v>1.78</v>
      </c>
      <c r="J330">
        <f>56+65+76+90+97</f>
        <v>384</v>
      </c>
      <c r="K330">
        <v>5</v>
      </c>
      <c r="L330">
        <v>97</v>
      </c>
    </row>
    <row r="331" spans="1:12">
      <c r="A331" s="6">
        <v>41711</v>
      </c>
      <c r="B331" s="7" t="s">
        <v>24</v>
      </c>
      <c r="C331">
        <v>37</v>
      </c>
      <c r="D331" t="s">
        <v>19</v>
      </c>
      <c r="F331">
        <v>0.84</v>
      </c>
      <c r="J331">
        <f>37+51+53</f>
        <v>141</v>
      </c>
      <c r="K331">
        <v>3</v>
      </c>
      <c r="L331">
        <v>53</v>
      </c>
    </row>
    <row r="332" spans="1:12">
      <c r="A332" s="6">
        <v>41711</v>
      </c>
      <c r="B332" s="7" t="s">
        <v>24</v>
      </c>
      <c r="C332">
        <v>37</v>
      </c>
      <c r="D332" t="s">
        <v>19</v>
      </c>
      <c r="F332">
        <v>0.74</v>
      </c>
      <c r="J332">
        <f>36+53+53</f>
        <v>142</v>
      </c>
      <c r="K332">
        <v>3</v>
      </c>
      <c r="L332">
        <v>53</v>
      </c>
    </row>
    <row r="333" spans="1:12">
      <c r="A333" s="6">
        <v>41711</v>
      </c>
      <c r="B333" s="7" t="s">
        <v>24</v>
      </c>
      <c r="C333">
        <v>37</v>
      </c>
      <c r="D333" t="s">
        <v>19</v>
      </c>
      <c r="F333">
        <v>0.83</v>
      </c>
      <c r="J333">
        <f>30+28</f>
        <v>58</v>
      </c>
      <c r="K333">
        <v>2</v>
      </c>
      <c r="L333">
        <v>30</v>
      </c>
    </row>
    <row r="334" spans="1:12">
      <c r="A334" s="6">
        <v>41711</v>
      </c>
      <c r="B334" s="7" t="s">
        <v>24</v>
      </c>
      <c r="C334">
        <v>37</v>
      </c>
      <c r="D334" t="s">
        <v>19</v>
      </c>
      <c r="F334">
        <v>0.54</v>
      </c>
      <c r="J334">
        <f>33+39+43</f>
        <v>115</v>
      </c>
      <c r="K334">
        <v>3</v>
      </c>
      <c r="L334">
        <v>43</v>
      </c>
    </row>
    <row r="335" spans="1:12">
      <c r="A335" s="6">
        <v>41711</v>
      </c>
      <c r="B335" s="7" t="s">
        <v>24</v>
      </c>
      <c r="C335">
        <v>37</v>
      </c>
      <c r="D335" t="s">
        <v>19</v>
      </c>
      <c r="F335">
        <v>0.78</v>
      </c>
      <c r="J335">
        <f>34</f>
        <v>34</v>
      </c>
      <c r="K335">
        <v>1</v>
      </c>
      <c r="L335">
        <v>34</v>
      </c>
    </row>
    <row r="336" spans="1:12">
      <c r="A336" s="6">
        <v>41711</v>
      </c>
      <c r="B336" s="7" t="s">
        <v>24</v>
      </c>
      <c r="C336">
        <v>37</v>
      </c>
      <c r="D336" t="s">
        <v>19</v>
      </c>
      <c r="F336">
        <v>3.53</v>
      </c>
      <c r="J336">
        <f>63+64+71+70</f>
        <v>268</v>
      </c>
      <c r="K336">
        <v>4</v>
      </c>
      <c r="L336">
        <v>71</v>
      </c>
    </row>
    <row r="337" spans="1:12">
      <c r="A337" s="6">
        <v>41711</v>
      </c>
      <c r="B337" s="7" t="s">
        <v>24</v>
      </c>
      <c r="C337">
        <v>37</v>
      </c>
      <c r="D337" t="s">
        <v>19</v>
      </c>
      <c r="F337">
        <v>1.56</v>
      </c>
      <c r="J337">
        <f>51+60+66+69</f>
        <v>246</v>
      </c>
      <c r="K337">
        <v>4</v>
      </c>
      <c r="L337">
        <v>69</v>
      </c>
    </row>
    <row r="338" spans="1:12">
      <c r="A338" s="6">
        <v>41711</v>
      </c>
      <c r="B338" s="7" t="s">
        <v>24</v>
      </c>
      <c r="C338">
        <v>37</v>
      </c>
      <c r="D338" t="s">
        <v>19</v>
      </c>
      <c r="F338">
        <v>1.69</v>
      </c>
      <c r="J338">
        <f>46+64+73+75</f>
        <v>258</v>
      </c>
      <c r="K338">
        <v>4</v>
      </c>
      <c r="L338">
        <v>75</v>
      </c>
    </row>
    <row r="339" spans="1:12">
      <c r="A339" s="6">
        <v>41712</v>
      </c>
      <c r="B339" s="7" t="s">
        <v>24</v>
      </c>
      <c r="C339">
        <v>37</v>
      </c>
      <c r="D339" t="s">
        <v>19</v>
      </c>
      <c r="F339">
        <v>0.68</v>
      </c>
      <c r="J339">
        <f>29+33+33</f>
        <v>95</v>
      </c>
      <c r="K339">
        <v>3</v>
      </c>
      <c r="L339">
        <v>33</v>
      </c>
    </row>
    <row r="340" spans="1:12">
      <c r="A340" s="10">
        <v>41712</v>
      </c>
      <c r="B340" s="7" t="s">
        <v>29</v>
      </c>
      <c r="C340">
        <v>48</v>
      </c>
      <c r="D340" t="s">
        <v>19</v>
      </c>
      <c r="F340">
        <v>1.65</v>
      </c>
      <c r="J340">
        <f>73+117+113+137</f>
        <v>440</v>
      </c>
      <c r="K340">
        <v>4</v>
      </c>
      <c r="L340">
        <v>137</v>
      </c>
    </row>
    <row r="341" spans="1:12">
      <c r="A341" s="10">
        <v>41712</v>
      </c>
      <c r="B341" s="7" t="s">
        <v>29</v>
      </c>
      <c r="C341">
        <v>48</v>
      </c>
      <c r="D341" t="s">
        <v>19</v>
      </c>
      <c r="F341">
        <v>1.67</v>
      </c>
      <c r="J341">
        <f>43+45+72+75+89+92</f>
        <v>416</v>
      </c>
      <c r="K341">
        <v>6</v>
      </c>
      <c r="L341">
        <v>92</v>
      </c>
    </row>
    <row r="342" spans="1:12">
      <c r="A342" s="10">
        <v>41712</v>
      </c>
      <c r="B342" s="7" t="s">
        <v>29</v>
      </c>
      <c r="C342">
        <v>48</v>
      </c>
      <c r="D342" t="s">
        <v>19</v>
      </c>
      <c r="F342">
        <v>3.01</v>
      </c>
      <c r="J342">
        <f>60+118+121+138+168</f>
        <v>605</v>
      </c>
      <c r="K342">
        <v>5</v>
      </c>
      <c r="L342">
        <v>168</v>
      </c>
    </row>
    <row r="343" spans="1:12">
      <c r="A343" s="10">
        <v>41712</v>
      </c>
      <c r="B343" s="7" t="s">
        <v>29</v>
      </c>
      <c r="C343">
        <v>48</v>
      </c>
      <c r="D343" t="s">
        <v>19</v>
      </c>
      <c r="F343">
        <v>2.02</v>
      </c>
      <c r="J343">
        <f>51+74+79+103+104+121+176</f>
        <v>708</v>
      </c>
      <c r="K343">
        <v>7</v>
      </c>
      <c r="L343">
        <v>176</v>
      </c>
    </row>
    <row r="344" spans="1:12">
      <c r="A344" s="10">
        <v>41712</v>
      </c>
      <c r="B344" s="7" t="s">
        <v>29</v>
      </c>
      <c r="C344">
        <v>48</v>
      </c>
      <c r="D344" t="s">
        <v>19</v>
      </c>
      <c r="F344">
        <v>2.02</v>
      </c>
      <c r="J344">
        <f>38+82+116+117+134+138</f>
        <v>625</v>
      </c>
      <c r="K344">
        <v>6</v>
      </c>
      <c r="L344">
        <v>138</v>
      </c>
    </row>
    <row r="345" spans="1:12">
      <c r="A345" s="10">
        <v>41712</v>
      </c>
      <c r="B345" s="7" t="s">
        <v>29</v>
      </c>
      <c r="C345">
        <v>48</v>
      </c>
      <c r="D345" t="s">
        <v>19</v>
      </c>
      <c r="F345">
        <v>11.31</v>
      </c>
      <c r="J345">
        <f>108+280+310+339+325+335+335+347+369+372+367+389</f>
        <v>3876</v>
      </c>
      <c r="K345">
        <v>12</v>
      </c>
      <c r="L345">
        <v>389</v>
      </c>
    </row>
    <row r="346" spans="1:12">
      <c r="A346" s="10">
        <v>41712</v>
      </c>
      <c r="B346" s="7" t="s">
        <v>29</v>
      </c>
      <c r="C346">
        <v>48</v>
      </c>
      <c r="D346" t="s">
        <v>19</v>
      </c>
      <c r="F346">
        <v>0.84</v>
      </c>
      <c r="J346">
        <f>25+38+77+107</f>
        <v>247</v>
      </c>
      <c r="K346">
        <v>4</v>
      </c>
      <c r="L346">
        <v>107</v>
      </c>
    </row>
    <row r="347" spans="1:12">
      <c r="A347" s="10">
        <v>41712</v>
      </c>
      <c r="B347" s="7" t="s">
        <v>29</v>
      </c>
      <c r="C347">
        <v>48</v>
      </c>
      <c r="D347" t="s">
        <v>19</v>
      </c>
      <c r="F347">
        <v>1.48</v>
      </c>
      <c r="J347">
        <f>64+110+138+140+165</f>
        <v>617</v>
      </c>
      <c r="K347">
        <v>5</v>
      </c>
      <c r="L347">
        <v>165</v>
      </c>
    </row>
    <row r="348" spans="1:12">
      <c r="A348" s="10">
        <v>41712</v>
      </c>
      <c r="B348" s="7" t="s">
        <v>29</v>
      </c>
      <c r="C348">
        <v>48</v>
      </c>
      <c r="D348" t="s">
        <v>19</v>
      </c>
      <c r="F348">
        <v>0.41</v>
      </c>
      <c r="J348">
        <f>34+35</f>
        <v>69</v>
      </c>
      <c r="K348">
        <v>2</v>
      </c>
      <c r="L348">
        <v>35</v>
      </c>
    </row>
    <row r="349" spans="1:12">
      <c r="A349" s="10">
        <v>41712</v>
      </c>
      <c r="B349" s="7" t="s">
        <v>29</v>
      </c>
      <c r="C349">
        <v>48</v>
      </c>
      <c r="D349" t="s">
        <v>19</v>
      </c>
      <c r="F349">
        <v>3.24</v>
      </c>
      <c r="J349">
        <f>67+119+16+136+158+160</f>
        <v>656</v>
      </c>
      <c r="K349">
        <v>6</v>
      </c>
      <c r="L349">
        <v>160</v>
      </c>
    </row>
    <row r="350" spans="1:12">
      <c r="A350" s="10">
        <v>41712</v>
      </c>
      <c r="B350" s="7" t="s">
        <v>29</v>
      </c>
      <c r="C350">
        <v>48</v>
      </c>
      <c r="D350" t="s">
        <v>19</v>
      </c>
      <c r="F350">
        <v>3.15</v>
      </c>
      <c r="J350">
        <f>62+76+97+110+131+157+161+181+184</f>
        <v>1159</v>
      </c>
      <c r="K350">
        <v>9</v>
      </c>
      <c r="L350">
        <v>184</v>
      </c>
    </row>
    <row r="351" spans="1:12">
      <c r="A351" s="10">
        <v>41712</v>
      </c>
      <c r="B351" s="7" t="s">
        <v>29</v>
      </c>
      <c r="C351">
        <v>48</v>
      </c>
      <c r="D351" t="s">
        <v>19</v>
      </c>
      <c r="F351">
        <v>1.4</v>
      </c>
      <c r="J351">
        <f>54+66+90+97+114</f>
        <v>421</v>
      </c>
      <c r="K351">
        <v>5</v>
      </c>
      <c r="L351">
        <v>114</v>
      </c>
    </row>
    <row r="352" spans="1:12">
      <c r="A352" s="10">
        <v>41712</v>
      </c>
      <c r="B352" s="7" t="s">
        <v>29</v>
      </c>
      <c r="C352">
        <v>48</v>
      </c>
      <c r="D352" t="s">
        <v>19</v>
      </c>
      <c r="F352">
        <v>8.3000000000000007</v>
      </c>
      <c r="J352">
        <f>60+82+100+100+112+143+184+188+206+211+220+231+254</f>
        <v>2091</v>
      </c>
      <c r="K352">
        <v>15</v>
      </c>
      <c r="L352">
        <v>254</v>
      </c>
    </row>
    <row r="353" spans="1:12">
      <c r="A353" s="10">
        <v>41712</v>
      </c>
      <c r="B353" s="7" t="s">
        <v>29</v>
      </c>
      <c r="C353">
        <v>48</v>
      </c>
      <c r="D353" t="s">
        <v>19</v>
      </c>
      <c r="F353">
        <v>1.25</v>
      </c>
      <c r="J353">
        <f>53+68+92+112</f>
        <v>325</v>
      </c>
      <c r="K353">
        <v>4</v>
      </c>
      <c r="L353">
        <v>112</v>
      </c>
    </row>
    <row r="354" spans="1:12">
      <c r="A354" s="10">
        <v>41712</v>
      </c>
      <c r="B354" s="7" t="s">
        <v>29</v>
      </c>
      <c r="C354">
        <v>48</v>
      </c>
      <c r="D354" t="s">
        <v>19</v>
      </c>
      <c r="F354">
        <v>1.18</v>
      </c>
      <c r="J354">
        <f>50+53+86+92+103</f>
        <v>384</v>
      </c>
      <c r="K354">
        <v>5</v>
      </c>
      <c r="L354">
        <v>103</v>
      </c>
    </row>
    <row r="355" spans="1:12">
      <c r="A355" s="10">
        <v>41712</v>
      </c>
      <c r="B355" s="7" t="s">
        <v>29</v>
      </c>
      <c r="C355">
        <v>48</v>
      </c>
      <c r="D355" t="s">
        <v>19</v>
      </c>
      <c r="F355">
        <v>0.85</v>
      </c>
      <c r="J355">
        <f>21+50+51+62</f>
        <v>184</v>
      </c>
      <c r="K355">
        <v>4</v>
      </c>
      <c r="L355">
        <v>62</v>
      </c>
    </row>
    <row r="356" spans="1:12">
      <c r="A356" s="10">
        <v>41712</v>
      </c>
      <c r="B356" s="7" t="s">
        <v>29</v>
      </c>
      <c r="C356">
        <v>38</v>
      </c>
      <c r="D356" t="s">
        <v>19</v>
      </c>
      <c r="F356">
        <v>1.2</v>
      </c>
      <c r="J356">
        <f>52+67+91+79+101</f>
        <v>390</v>
      </c>
      <c r="K356">
        <v>5</v>
      </c>
      <c r="L356">
        <v>101</v>
      </c>
    </row>
    <row r="357" spans="1:12">
      <c r="A357" s="10">
        <v>41712</v>
      </c>
      <c r="B357" s="7" t="s">
        <v>29</v>
      </c>
      <c r="C357">
        <v>38</v>
      </c>
      <c r="D357" t="s">
        <v>19</v>
      </c>
      <c r="F357">
        <v>1.38</v>
      </c>
      <c r="J357">
        <f>104+144</f>
        <v>248</v>
      </c>
      <c r="K357">
        <v>2</v>
      </c>
      <c r="L357">
        <v>144</v>
      </c>
    </row>
    <row r="358" spans="1:12">
      <c r="A358" s="10">
        <v>41712</v>
      </c>
      <c r="B358" s="7" t="s">
        <v>29</v>
      </c>
      <c r="C358">
        <v>38</v>
      </c>
      <c r="D358" t="s">
        <v>19</v>
      </c>
      <c r="F358">
        <v>1.9</v>
      </c>
      <c r="J358">
        <f>51+69+70+98+107+114</f>
        <v>509</v>
      </c>
      <c r="K358">
        <v>6</v>
      </c>
      <c r="L358">
        <v>114</v>
      </c>
    </row>
    <row r="359" spans="1:12">
      <c r="A359" s="10">
        <v>41712</v>
      </c>
      <c r="B359" s="7" t="s">
        <v>29</v>
      </c>
      <c r="C359">
        <v>38</v>
      </c>
      <c r="D359" t="s">
        <v>19</v>
      </c>
      <c r="F359">
        <v>2.35</v>
      </c>
      <c r="J359">
        <f>66+71+109+136+150+164</f>
        <v>696</v>
      </c>
      <c r="K359">
        <v>6</v>
      </c>
      <c r="L359">
        <v>164</v>
      </c>
    </row>
    <row r="360" spans="1:12">
      <c r="A360" s="10">
        <v>41712</v>
      </c>
      <c r="B360" s="7" t="s">
        <v>29</v>
      </c>
      <c r="C360">
        <v>38</v>
      </c>
      <c r="D360" t="s">
        <v>19</v>
      </c>
      <c r="F360">
        <v>0.93</v>
      </c>
      <c r="J360">
        <f>56+78+105+137</f>
        <v>376</v>
      </c>
      <c r="K360">
        <v>4</v>
      </c>
      <c r="L360">
        <v>137</v>
      </c>
    </row>
    <row r="361" spans="1:12">
      <c r="A361" s="10">
        <v>41712</v>
      </c>
      <c r="B361" s="7" t="s">
        <v>29</v>
      </c>
      <c r="C361">
        <v>38</v>
      </c>
      <c r="D361" t="s">
        <v>19</v>
      </c>
      <c r="F361">
        <v>1</v>
      </c>
      <c r="J361">
        <f>46+47+50</f>
        <v>143</v>
      </c>
      <c r="K361">
        <v>3</v>
      </c>
      <c r="L361">
        <v>50</v>
      </c>
    </row>
    <row r="362" spans="1:12">
      <c r="A362" s="10">
        <v>41712</v>
      </c>
      <c r="B362" s="7" t="s">
        <v>29</v>
      </c>
      <c r="C362">
        <v>24</v>
      </c>
      <c r="D362" t="s">
        <v>19</v>
      </c>
      <c r="F362">
        <v>1.39</v>
      </c>
      <c r="J362">
        <f>46+65+86+88+107</f>
        <v>392</v>
      </c>
      <c r="K362">
        <v>5</v>
      </c>
      <c r="L362">
        <v>107</v>
      </c>
    </row>
    <row r="363" spans="1:12">
      <c r="A363" s="10">
        <v>41712</v>
      </c>
      <c r="B363" s="7" t="s">
        <v>29</v>
      </c>
      <c r="C363">
        <v>24</v>
      </c>
      <c r="D363" t="s">
        <v>19</v>
      </c>
      <c r="F363">
        <v>2.2200000000000002</v>
      </c>
      <c r="J363">
        <f>96+107+121+146+152+173</f>
        <v>795</v>
      </c>
      <c r="K363">
        <v>6</v>
      </c>
      <c r="L363">
        <v>173</v>
      </c>
    </row>
    <row r="364" spans="1:12">
      <c r="A364" s="10">
        <v>41712</v>
      </c>
      <c r="B364" s="7" t="s">
        <v>29</v>
      </c>
      <c r="C364">
        <v>24</v>
      </c>
      <c r="D364" t="s">
        <v>19</v>
      </c>
      <c r="F364">
        <v>2.78</v>
      </c>
      <c r="J364">
        <f>101+132+157+165+194+200+200</f>
        <v>1149</v>
      </c>
      <c r="K364">
        <v>7</v>
      </c>
      <c r="L364">
        <v>200</v>
      </c>
    </row>
    <row r="365" spans="1:12">
      <c r="A365" s="10">
        <v>41712</v>
      </c>
      <c r="B365" s="7" t="s">
        <v>29</v>
      </c>
      <c r="C365">
        <v>24</v>
      </c>
      <c r="D365" t="s">
        <v>21</v>
      </c>
      <c r="E365">
        <v>41</v>
      </c>
      <c r="F365">
        <v>0.38</v>
      </c>
    </row>
    <row r="366" spans="1:12">
      <c r="A366" s="10">
        <v>41712</v>
      </c>
      <c r="B366" s="7" t="s">
        <v>29</v>
      </c>
      <c r="C366">
        <v>24</v>
      </c>
      <c r="D366" t="s">
        <v>19</v>
      </c>
      <c r="F366">
        <v>1.03</v>
      </c>
      <c r="J366">
        <f>38+54+65+77+83</f>
        <v>317</v>
      </c>
      <c r="K366">
        <v>5</v>
      </c>
      <c r="L366">
        <v>83</v>
      </c>
    </row>
    <row r="367" spans="1:12">
      <c r="A367" s="10">
        <v>41712</v>
      </c>
      <c r="B367" s="7" t="s">
        <v>29</v>
      </c>
      <c r="C367">
        <v>12</v>
      </c>
      <c r="D367" t="s">
        <v>19</v>
      </c>
      <c r="F367">
        <v>1.42</v>
      </c>
      <c r="J367">
        <f>44+66+85+104+109</f>
        <v>408</v>
      </c>
      <c r="K367">
        <v>5</v>
      </c>
      <c r="L367">
        <v>109</v>
      </c>
    </row>
    <row r="368" spans="1:12">
      <c r="A368" s="10">
        <v>41712</v>
      </c>
      <c r="B368" s="7" t="s">
        <v>29</v>
      </c>
      <c r="C368">
        <v>12</v>
      </c>
      <c r="D368" t="s">
        <v>21</v>
      </c>
      <c r="F368">
        <v>1.1000000000000001</v>
      </c>
      <c r="J368">
        <v>231</v>
      </c>
      <c r="K368">
        <v>1</v>
      </c>
      <c r="L368">
        <v>231</v>
      </c>
    </row>
    <row r="369" spans="1:12">
      <c r="A369" s="10">
        <v>41712</v>
      </c>
      <c r="B369" s="7" t="s">
        <v>29</v>
      </c>
      <c r="C369">
        <v>12</v>
      </c>
      <c r="D369" t="s">
        <v>19</v>
      </c>
      <c r="F369">
        <v>1.5</v>
      </c>
      <c r="J369" s="11">
        <f>57+78+89+106+130+132</f>
        <v>592</v>
      </c>
      <c r="K369">
        <v>6</v>
      </c>
      <c r="L369">
        <v>132</v>
      </c>
    </row>
    <row r="370" spans="1:12">
      <c r="A370" s="10">
        <v>41712</v>
      </c>
      <c r="B370" s="7" t="s">
        <v>29</v>
      </c>
      <c r="C370">
        <v>12</v>
      </c>
      <c r="D370" t="s">
        <v>21</v>
      </c>
      <c r="E370">
        <v>127</v>
      </c>
      <c r="F370">
        <v>0.75</v>
      </c>
    </row>
    <row r="371" spans="1:12">
      <c r="A371" s="10">
        <v>41712</v>
      </c>
      <c r="B371" s="7" t="s">
        <v>29</v>
      </c>
      <c r="C371">
        <v>12</v>
      </c>
      <c r="D371" t="s">
        <v>19</v>
      </c>
      <c r="F371">
        <v>0.57999999999999996</v>
      </c>
      <c r="J371">
        <f>43+50+62</f>
        <v>155</v>
      </c>
      <c r="K371">
        <v>3</v>
      </c>
      <c r="L371">
        <v>62</v>
      </c>
    </row>
    <row r="372" spans="1:12">
      <c r="A372" s="10">
        <v>41712</v>
      </c>
      <c r="B372" s="7" t="s">
        <v>29</v>
      </c>
      <c r="C372">
        <v>12</v>
      </c>
      <c r="D372" t="s">
        <v>19</v>
      </c>
      <c r="F372">
        <v>1.57</v>
      </c>
      <c r="J372">
        <f>47+70+97+103+127+137</f>
        <v>581</v>
      </c>
      <c r="K372">
        <v>6</v>
      </c>
      <c r="L372">
        <v>137</v>
      </c>
    </row>
    <row r="373" spans="1:12">
      <c r="A373" s="10">
        <v>41712</v>
      </c>
      <c r="B373" s="7" t="s">
        <v>29</v>
      </c>
      <c r="C373">
        <v>12</v>
      </c>
      <c r="D373" t="s">
        <v>19</v>
      </c>
      <c r="F373">
        <v>1.1499999999999999</v>
      </c>
      <c r="J373">
        <f>55+88+96+119+129</f>
        <v>487</v>
      </c>
      <c r="K373">
        <v>5</v>
      </c>
      <c r="L373">
        <v>129</v>
      </c>
    </row>
    <row r="374" spans="1:12">
      <c r="A374" s="10">
        <v>41712</v>
      </c>
      <c r="B374" s="7" t="s">
        <v>29</v>
      </c>
      <c r="C374">
        <v>12</v>
      </c>
      <c r="D374" t="s">
        <v>21</v>
      </c>
      <c r="E374">
        <v>219</v>
      </c>
      <c r="F374">
        <v>0.8</v>
      </c>
    </row>
    <row r="375" spans="1:12">
      <c r="A375" s="10">
        <v>41712</v>
      </c>
      <c r="B375" s="7" t="s">
        <v>29</v>
      </c>
      <c r="C375">
        <v>12</v>
      </c>
      <c r="D375" t="s">
        <v>19</v>
      </c>
      <c r="F375">
        <v>1.72</v>
      </c>
      <c r="J375">
        <f>105+107+133+134+167</f>
        <v>646</v>
      </c>
      <c r="K375">
        <v>5</v>
      </c>
      <c r="L375">
        <v>167</v>
      </c>
    </row>
    <row r="376" spans="1:12">
      <c r="A376" s="10">
        <v>41712</v>
      </c>
      <c r="B376" s="7" t="s">
        <v>29</v>
      </c>
      <c r="C376">
        <v>12</v>
      </c>
      <c r="D376" t="s">
        <v>21</v>
      </c>
      <c r="E376">
        <f>13+27+32+40+42</f>
        <v>154</v>
      </c>
      <c r="F376">
        <v>0.8</v>
      </c>
    </row>
    <row r="377" spans="1:12">
      <c r="A377" s="10">
        <v>41712</v>
      </c>
      <c r="B377" s="7" t="s">
        <v>29</v>
      </c>
      <c r="C377">
        <v>12</v>
      </c>
      <c r="D377" t="s">
        <v>19</v>
      </c>
      <c r="F377">
        <v>1.64</v>
      </c>
      <c r="J377">
        <f>82+118+147+169+183</f>
        <v>699</v>
      </c>
      <c r="K377">
        <v>5</v>
      </c>
      <c r="L377">
        <v>183</v>
      </c>
    </row>
    <row r="378" spans="1:12">
      <c r="A378" s="10">
        <v>41712</v>
      </c>
      <c r="B378" s="7" t="s">
        <v>29</v>
      </c>
      <c r="C378">
        <v>12</v>
      </c>
      <c r="D378" t="s">
        <v>19</v>
      </c>
      <c r="F378">
        <v>0.86</v>
      </c>
      <c r="J378">
        <f>43+51+76+85+90+23</f>
        <v>368</v>
      </c>
      <c r="K378">
        <v>6</v>
      </c>
      <c r="L378">
        <v>90</v>
      </c>
    </row>
    <row r="379" spans="1:12">
      <c r="A379" s="10">
        <v>41712</v>
      </c>
      <c r="B379" s="7" t="s">
        <v>29</v>
      </c>
      <c r="C379">
        <v>12</v>
      </c>
      <c r="D379" t="s">
        <v>19</v>
      </c>
      <c r="F379">
        <v>0.9</v>
      </c>
      <c r="J379">
        <f>34+63+74+83+98</f>
        <v>352</v>
      </c>
      <c r="K379">
        <v>5</v>
      </c>
      <c r="L379">
        <v>98</v>
      </c>
    </row>
    <row r="380" spans="1:12">
      <c r="A380" s="10">
        <v>41712</v>
      </c>
      <c r="B380" s="7" t="s">
        <v>29</v>
      </c>
      <c r="C380">
        <v>12</v>
      </c>
      <c r="D380" t="s">
        <v>19</v>
      </c>
      <c r="F380">
        <v>1.58</v>
      </c>
      <c r="J380">
        <f>97+92+101+11+116</f>
        <v>417</v>
      </c>
      <c r="K380">
        <v>5</v>
      </c>
      <c r="L380">
        <v>116</v>
      </c>
    </row>
    <row r="381" spans="1:12">
      <c r="A381" s="10">
        <v>41712</v>
      </c>
      <c r="B381" s="7" t="s">
        <v>29</v>
      </c>
      <c r="C381">
        <v>12</v>
      </c>
      <c r="D381" t="s">
        <v>19</v>
      </c>
      <c r="F381">
        <v>1.1299999999999999</v>
      </c>
      <c r="J381">
        <f>52+83+112+114+18</f>
        <v>379</v>
      </c>
      <c r="K381">
        <v>5</v>
      </c>
      <c r="L381">
        <v>114</v>
      </c>
    </row>
    <row r="382" spans="1:12">
      <c r="A382" s="10">
        <v>41712</v>
      </c>
      <c r="B382" s="7" t="s">
        <v>29</v>
      </c>
      <c r="C382">
        <v>12</v>
      </c>
      <c r="D382" t="s">
        <v>19</v>
      </c>
      <c r="F382">
        <v>1.1000000000000001</v>
      </c>
      <c r="J382">
        <f>40+35+68+84+85</f>
        <v>312</v>
      </c>
      <c r="K382">
        <v>5</v>
      </c>
      <c r="L382">
        <v>85</v>
      </c>
    </row>
    <row r="383" spans="1:12">
      <c r="A383" s="10">
        <v>41712</v>
      </c>
      <c r="B383" s="7" t="s">
        <v>29</v>
      </c>
      <c r="C383">
        <v>12</v>
      </c>
      <c r="D383" t="s">
        <v>19</v>
      </c>
      <c r="F383">
        <v>1.38</v>
      </c>
      <c r="J383">
        <f>33+66+74+98+118+122</f>
        <v>511</v>
      </c>
      <c r="K383">
        <v>6</v>
      </c>
      <c r="L383">
        <v>122</v>
      </c>
    </row>
    <row r="384" spans="1:12">
      <c r="A384" s="10">
        <v>41712</v>
      </c>
      <c r="B384" s="7" t="s">
        <v>29</v>
      </c>
      <c r="C384">
        <v>12</v>
      </c>
      <c r="D384" t="s">
        <v>19</v>
      </c>
      <c r="F384">
        <v>0.86</v>
      </c>
      <c r="J384">
        <f>33+79+79+95</f>
        <v>286</v>
      </c>
      <c r="K384">
        <v>4</v>
      </c>
      <c r="L384">
        <v>95</v>
      </c>
    </row>
    <row r="385" spans="1:12">
      <c r="A385" s="10">
        <v>41712</v>
      </c>
      <c r="B385" s="7" t="s">
        <v>29</v>
      </c>
      <c r="C385">
        <v>12</v>
      </c>
      <c r="D385" t="s">
        <v>19</v>
      </c>
      <c r="F385">
        <v>0.85</v>
      </c>
      <c r="J385">
        <f>35+58+82+82+98</f>
        <v>355</v>
      </c>
      <c r="K385">
        <v>5</v>
      </c>
      <c r="L385">
        <v>98</v>
      </c>
    </row>
    <row r="386" spans="1:12">
      <c r="A386" s="10">
        <v>41712</v>
      </c>
      <c r="B386" s="7" t="s">
        <v>29</v>
      </c>
      <c r="C386">
        <v>12</v>
      </c>
      <c r="D386" t="s">
        <v>19</v>
      </c>
      <c r="F386">
        <v>0.8</v>
      </c>
      <c r="J386">
        <f>34+47+78+75+87</f>
        <v>321</v>
      </c>
      <c r="K386">
        <v>5</v>
      </c>
      <c r="L386">
        <v>87</v>
      </c>
    </row>
    <row r="387" spans="1:12">
      <c r="A387" s="10">
        <v>41712</v>
      </c>
      <c r="B387" s="7" t="s">
        <v>29</v>
      </c>
      <c r="C387">
        <v>12</v>
      </c>
      <c r="D387" t="s">
        <v>19</v>
      </c>
      <c r="F387">
        <v>0.61</v>
      </c>
      <c r="G387" t="s">
        <v>30</v>
      </c>
      <c r="J387">
        <f>35+47+51+73+87</f>
        <v>293</v>
      </c>
      <c r="K387">
        <v>5</v>
      </c>
      <c r="L387">
        <v>87</v>
      </c>
    </row>
    <row r="388" spans="1:12">
      <c r="A388" s="10">
        <v>41712</v>
      </c>
      <c r="B388" s="7" t="s">
        <v>29</v>
      </c>
      <c r="C388">
        <v>12</v>
      </c>
      <c r="D388" t="s">
        <v>19</v>
      </c>
      <c r="F388">
        <v>1.03</v>
      </c>
      <c r="J388">
        <f>30+48+59+64</f>
        <v>201</v>
      </c>
      <c r="K388">
        <v>4</v>
      </c>
      <c r="L388">
        <v>64</v>
      </c>
    </row>
    <row r="389" spans="1:12">
      <c r="A389" s="10">
        <v>41712</v>
      </c>
      <c r="B389" s="7" t="s">
        <v>29</v>
      </c>
      <c r="C389">
        <v>12</v>
      </c>
      <c r="D389" t="s">
        <v>19</v>
      </c>
      <c r="F389">
        <v>0.6</v>
      </c>
      <c r="J389">
        <f>38+52+64+70</f>
        <v>224</v>
      </c>
      <c r="K389">
        <v>4</v>
      </c>
      <c r="L389">
        <v>70</v>
      </c>
    </row>
    <row r="390" spans="1:12">
      <c r="A390" s="10">
        <v>41712</v>
      </c>
      <c r="B390" s="7" t="s">
        <v>29</v>
      </c>
      <c r="C390">
        <v>12</v>
      </c>
      <c r="D390" t="s">
        <v>19</v>
      </c>
      <c r="F390">
        <v>0.4</v>
      </c>
      <c r="J390">
        <v>46</v>
      </c>
      <c r="K390">
        <v>1</v>
      </c>
      <c r="L390">
        <v>46</v>
      </c>
    </row>
    <row r="391" spans="1:12">
      <c r="A391" s="10">
        <v>41712</v>
      </c>
      <c r="B391" s="7" t="s">
        <v>29</v>
      </c>
      <c r="C391">
        <v>12</v>
      </c>
      <c r="D391" t="s">
        <v>19</v>
      </c>
      <c r="F391">
        <v>0.63</v>
      </c>
      <c r="J391">
        <f>61+87+90</f>
        <v>238</v>
      </c>
      <c r="K391">
        <v>3</v>
      </c>
      <c r="L391">
        <v>90</v>
      </c>
    </row>
    <row r="392" spans="1:12">
      <c r="A392" s="10">
        <v>41712</v>
      </c>
      <c r="B392" s="7" t="s">
        <v>29</v>
      </c>
      <c r="C392">
        <v>5</v>
      </c>
      <c r="D392" t="s">
        <v>19</v>
      </c>
      <c r="F392">
        <v>5.0199999999999996</v>
      </c>
      <c r="J392">
        <f>99+142+141+180+152+168+192</f>
        <v>1074</v>
      </c>
      <c r="K392">
        <v>7</v>
      </c>
      <c r="L392">
        <v>192</v>
      </c>
    </row>
    <row r="393" spans="1:12">
      <c r="A393" s="10">
        <v>41712</v>
      </c>
      <c r="B393" s="7" t="s">
        <v>31</v>
      </c>
      <c r="C393">
        <v>40</v>
      </c>
      <c r="D393" t="s">
        <v>19</v>
      </c>
      <c r="F393">
        <v>0.57999999999999996</v>
      </c>
      <c r="J393">
        <f>49+69+47+77</f>
        <v>242</v>
      </c>
      <c r="K393">
        <v>4</v>
      </c>
      <c r="L393">
        <v>77</v>
      </c>
    </row>
    <row r="394" spans="1:12">
      <c r="A394" s="10">
        <v>41712</v>
      </c>
      <c r="B394" s="7" t="s">
        <v>31</v>
      </c>
      <c r="C394">
        <v>40</v>
      </c>
      <c r="D394" t="s">
        <v>19</v>
      </c>
      <c r="F394">
        <v>0.67</v>
      </c>
      <c r="J394">
        <f>49+54+34</f>
        <v>137</v>
      </c>
      <c r="K394">
        <v>3</v>
      </c>
      <c r="L394">
        <v>54</v>
      </c>
    </row>
    <row r="395" spans="1:12">
      <c r="A395" s="10">
        <v>41712</v>
      </c>
      <c r="B395" s="7" t="s">
        <v>31</v>
      </c>
      <c r="C395">
        <v>40</v>
      </c>
      <c r="D395" t="s">
        <v>19</v>
      </c>
      <c r="F395">
        <v>0.22</v>
      </c>
      <c r="J395">
        <f>22</f>
        <v>22</v>
      </c>
      <c r="K395">
        <v>1</v>
      </c>
      <c r="L395">
        <v>22</v>
      </c>
    </row>
    <row r="396" spans="1:12">
      <c r="A396" s="10">
        <v>41712</v>
      </c>
      <c r="B396" s="7" t="s">
        <v>31</v>
      </c>
      <c r="C396">
        <v>40</v>
      </c>
      <c r="D396" t="s">
        <v>19</v>
      </c>
      <c r="F396">
        <v>0.92</v>
      </c>
      <c r="J396">
        <f>23+40+43+56</f>
        <v>162</v>
      </c>
      <c r="K396">
        <v>4</v>
      </c>
      <c r="L396">
        <v>56</v>
      </c>
    </row>
    <row r="397" spans="1:12">
      <c r="A397" s="10">
        <v>41712</v>
      </c>
      <c r="B397" s="7" t="s">
        <v>31</v>
      </c>
      <c r="C397">
        <v>40</v>
      </c>
      <c r="D397" t="s">
        <v>19</v>
      </c>
      <c r="F397">
        <v>0.71</v>
      </c>
      <c r="J397">
        <f>43+49+73+82</f>
        <v>247</v>
      </c>
      <c r="K397">
        <v>4</v>
      </c>
      <c r="L397">
        <v>82</v>
      </c>
    </row>
    <row r="398" spans="1:12">
      <c r="A398" s="10">
        <v>41712</v>
      </c>
      <c r="B398" s="7" t="s">
        <v>31</v>
      </c>
      <c r="C398">
        <v>40</v>
      </c>
      <c r="D398" t="s">
        <v>19</v>
      </c>
      <c r="F398">
        <v>0.53</v>
      </c>
      <c r="J398">
        <f>25+42+46</f>
        <v>113</v>
      </c>
      <c r="K398">
        <v>3</v>
      </c>
      <c r="L398">
        <v>46</v>
      </c>
    </row>
    <row r="399" spans="1:12">
      <c r="A399" s="10">
        <v>41712</v>
      </c>
      <c r="B399" s="7" t="s">
        <v>31</v>
      </c>
      <c r="C399">
        <v>40</v>
      </c>
      <c r="D399" t="s">
        <v>19</v>
      </c>
      <c r="F399">
        <v>0.72</v>
      </c>
      <c r="J399">
        <f>26+49+56+75</f>
        <v>206</v>
      </c>
      <c r="K399">
        <v>4</v>
      </c>
      <c r="L399">
        <v>75</v>
      </c>
    </row>
    <row r="400" spans="1:12">
      <c r="A400" s="10">
        <v>41712</v>
      </c>
      <c r="B400" s="7" t="s">
        <v>31</v>
      </c>
      <c r="C400">
        <v>40</v>
      </c>
      <c r="D400" t="s">
        <v>19</v>
      </c>
      <c r="F400">
        <v>0.52</v>
      </c>
      <c r="J400">
        <f>28+33+44</f>
        <v>105</v>
      </c>
      <c r="K400">
        <v>3</v>
      </c>
      <c r="L400">
        <v>44</v>
      </c>
    </row>
    <row r="401" spans="1:12">
      <c r="A401" s="10">
        <v>41712</v>
      </c>
      <c r="B401" s="7" t="s">
        <v>31</v>
      </c>
      <c r="C401">
        <v>40</v>
      </c>
      <c r="D401" t="s">
        <v>19</v>
      </c>
      <c r="F401">
        <v>0.32</v>
      </c>
      <c r="J401">
        <f>28+38</f>
        <v>66</v>
      </c>
      <c r="K401">
        <v>2</v>
      </c>
      <c r="L401">
        <v>38</v>
      </c>
    </row>
    <row r="402" spans="1:12">
      <c r="A402" s="10">
        <v>41712</v>
      </c>
      <c r="B402" s="7" t="s">
        <v>31</v>
      </c>
      <c r="C402">
        <v>40</v>
      </c>
      <c r="D402" t="s">
        <v>19</v>
      </c>
      <c r="F402">
        <v>0.54</v>
      </c>
      <c r="J402">
        <f>23+37+36+39+52</f>
        <v>187</v>
      </c>
      <c r="K402">
        <v>5</v>
      </c>
      <c r="L402">
        <v>52</v>
      </c>
    </row>
    <row r="403" spans="1:12">
      <c r="A403" s="10">
        <v>41712</v>
      </c>
      <c r="B403" s="7" t="s">
        <v>31</v>
      </c>
      <c r="C403">
        <v>40</v>
      </c>
      <c r="D403" t="s">
        <v>19</v>
      </c>
      <c r="F403">
        <v>0.99</v>
      </c>
      <c r="J403">
        <f>22+31+48+51</f>
        <v>152</v>
      </c>
      <c r="K403">
        <v>4</v>
      </c>
      <c r="L403">
        <v>51</v>
      </c>
    </row>
    <row r="404" spans="1:12">
      <c r="A404" s="10">
        <v>41712</v>
      </c>
      <c r="B404" s="7" t="s">
        <v>31</v>
      </c>
      <c r="C404">
        <v>40</v>
      </c>
      <c r="D404" t="s">
        <v>19</v>
      </c>
      <c r="F404">
        <v>0.79</v>
      </c>
      <c r="J404">
        <f>41+47+73+68</f>
        <v>229</v>
      </c>
      <c r="K404">
        <v>4</v>
      </c>
      <c r="L404">
        <v>73</v>
      </c>
    </row>
    <row r="405" spans="1:12">
      <c r="A405" s="10">
        <v>41712</v>
      </c>
      <c r="B405" s="7" t="s">
        <v>31</v>
      </c>
      <c r="C405">
        <v>40</v>
      </c>
      <c r="D405" t="s">
        <v>19</v>
      </c>
      <c r="F405">
        <v>0.24</v>
      </c>
      <c r="J405">
        <f>33+42</f>
        <v>75</v>
      </c>
      <c r="K405">
        <v>2</v>
      </c>
      <c r="L405">
        <v>42</v>
      </c>
    </row>
    <row r="406" spans="1:12">
      <c r="A406" s="10">
        <v>41712</v>
      </c>
      <c r="B406" s="7" t="s">
        <v>31</v>
      </c>
      <c r="C406">
        <v>40</v>
      </c>
      <c r="D406" t="s">
        <v>19</v>
      </c>
      <c r="F406">
        <v>0.26</v>
      </c>
      <c r="J406">
        <f>55+78+110+117+143</f>
        <v>503</v>
      </c>
      <c r="K406">
        <v>5</v>
      </c>
      <c r="L406">
        <v>143</v>
      </c>
    </row>
    <row r="407" spans="1:12">
      <c r="A407" s="10">
        <v>41712</v>
      </c>
      <c r="B407" s="7" t="s">
        <v>31</v>
      </c>
      <c r="C407">
        <v>40</v>
      </c>
      <c r="D407" t="s">
        <v>19</v>
      </c>
      <c r="F407">
        <v>0.56000000000000005</v>
      </c>
      <c r="J407">
        <f>37+39</f>
        <v>76</v>
      </c>
      <c r="K407">
        <v>2</v>
      </c>
      <c r="L407">
        <v>39</v>
      </c>
    </row>
    <row r="408" spans="1:12">
      <c r="A408" s="10">
        <v>41712</v>
      </c>
      <c r="B408" s="7" t="s">
        <v>31</v>
      </c>
      <c r="C408">
        <v>40</v>
      </c>
      <c r="D408" t="s">
        <v>19</v>
      </c>
      <c r="F408">
        <v>1.18</v>
      </c>
      <c r="J408">
        <f>51+56+94+114+124</f>
        <v>439</v>
      </c>
      <c r="K408">
        <v>5</v>
      </c>
      <c r="L408">
        <v>124</v>
      </c>
    </row>
    <row r="409" spans="1:12">
      <c r="A409" s="10">
        <v>41712</v>
      </c>
      <c r="B409" s="7" t="s">
        <v>31</v>
      </c>
      <c r="C409">
        <v>40</v>
      </c>
      <c r="D409" t="s">
        <v>19</v>
      </c>
      <c r="F409">
        <v>1.76</v>
      </c>
      <c r="J409">
        <f>51+56+94+114+124</f>
        <v>439</v>
      </c>
      <c r="K409">
        <v>5</v>
      </c>
      <c r="L409">
        <v>171</v>
      </c>
    </row>
    <row r="410" spans="1:12">
      <c r="A410" s="10">
        <v>41712</v>
      </c>
      <c r="B410" s="7" t="s">
        <v>31</v>
      </c>
      <c r="C410">
        <v>40</v>
      </c>
      <c r="D410" t="s">
        <v>19</v>
      </c>
      <c r="F410">
        <v>1.1200000000000001</v>
      </c>
      <c r="J410">
        <f>69+77+106+114</f>
        <v>366</v>
      </c>
      <c r="K410">
        <v>4</v>
      </c>
      <c r="L410">
        <v>114</v>
      </c>
    </row>
    <row r="411" spans="1:12">
      <c r="A411" s="10">
        <v>41712</v>
      </c>
      <c r="B411" s="7" t="s">
        <v>31</v>
      </c>
      <c r="C411">
        <v>40</v>
      </c>
      <c r="D411" t="s">
        <v>19</v>
      </c>
      <c r="F411">
        <v>1.1000000000000001</v>
      </c>
      <c r="J411">
        <f>63+66+103+136+153</f>
        <v>521</v>
      </c>
      <c r="K411">
        <v>5</v>
      </c>
      <c r="L411">
        <v>153</v>
      </c>
    </row>
    <row r="412" spans="1:12">
      <c r="A412" s="10">
        <v>41712</v>
      </c>
      <c r="B412" s="7" t="s">
        <v>31</v>
      </c>
      <c r="C412">
        <v>32</v>
      </c>
      <c r="D412" t="s">
        <v>19</v>
      </c>
      <c r="F412">
        <v>1.01</v>
      </c>
      <c r="J412">
        <f>30+25+42+54+66+77</f>
        <v>294</v>
      </c>
      <c r="K412">
        <v>6</v>
      </c>
      <c r="L412">
        <v>77</v>
      </c>
    </row>
    <row r="413" spans="1:12">
      <c r="A413" s="10">
        <v>41712</v>
      </c>
      <c r="B413" s="7" t="s">
        <v>31</v>
      </c>
      <c r="C413">
        <v>32</v>
      </c>
      <c r="D413" t="s">
        <v>19</v>
      </c>
      <c r="F413">
        <v>0.85</v>
      </c>
      <c r="J413">
        <f>63+64+82+97</f>
        <v>306</v>
      </c>
      <c r="K413">
        <v>4</v>
      </c>
      <c r="L413">
        <v>97</v>
      </c>
    </row>
    <row r="414" spans="1:12">
      <c r="A414" s="10">
        <v>41712</v>
      </c>
      <c r="B414" s="7" t="s">
        <v>31</v>
      </c>
      <c r="C414">
        <v>32</v>
      </c>
      <c r="D414" t="s">
        <v>19</v>
      </c>
      <c r="F414">
        <v>0.51</v>
      </c>
      <c r="J414">
        <f>36+46</f>
        <v>82</v>
      </c>
      <c r="K414">
        <v>2</v>
      </c>
      <c r="L414">
        <v>46</v>
      </c>
    </row>
    <row r="415" spans="1:12">
      <c r="A415" s="10">
        <v>41712</v>
      </c>
      <c r="B415" s="7" t="s">
        <v>31</v>
      </c>
      <c r="C415">
        <v>32</v>
      </c>
      <c r="D415" t="s">
        <v>19</v>
      </c>
      <c r="F415">
        <v>0.92</v>
      </c>
      <c r="J415">
        <f>40+51+66+73+33</f>
        <v>263</v>
      </c>
      <c r="K415">
        <v>5</v>
      </c>
      <c r="L415">
        <v>73</v>
      </c>
    </row>
    <row r="416" spans="1:12">
      <c r="A416" s="10">
        <v>41712</v>
      </c>
      <c r="B416" s="7" t="s">
        <v>31</v>
      </c>
      <c r="C416">
        <v>32</v>
      </c>
      <c r="D416" t="s">
        <v>19</v>
      </c>
      <c r="F416">
        <v>1.38</v>
      </c>
      <c r="J416">
        <f>58+59+75+81+93</f>
        <v>366</v>
      </c>
      <c r="K416">
        <v>5</v>
      </c>
      <c r="L416">
        <v>93</v>
      </c>
    </row>
    <row r="417" spans="1:12">
      <c r="A417" s="10">
        <v>41712</v>
      </c>
      <c r="B417" s="7" t="s">
        <v>31</v>
      </c>
      <c r="C417">
        <v>32</v>
      </c>
      <c r="D417" t="s">
        <v>19</v>
      </c>
      <c r="F417">
        <v>1.24</v>
      </c>
      <c r="J417">
        <f>34+44+56+58+68+81+83</f>
        <v>424</v>
      </c>
      <c r="K417">
        <v>7</v>
      </c>
      <c r="L417">
        <v>83</v>
      </c>
    </row>
    <row r="418" spans="1:12">
      <c r="A418" s="10">
        <v>41712</v>
      </c>
      <c r="B418" s="7" t="s">
        <v>31</v>
      </c>
      <c r="C418">
        <v>32</v>
      </c>
      <c r="D418" t="s">
        <v>19</v>
      </c>
      <c r="F418">
        <v>0.85</v>
      </c>
      <c r="J418">
        <f>48+61+73+85</f>
        <v>267</v>
      </c>
      <c r="K418">
        <v>4</v>
      </c>
      <c r="L418">
        <v>85</v>
      </c>
    </row>
    <row r="419" spans="1:12">
      <c r="A419" s="10">
        <v>41712</v>
      </c>
      <c r="B419" s="7" t="s">
        <v>31</v>
      </c>
      <c r="C419">
        <v>32</v>
      </c>
      <c r="D419" t="s">
        <v>19</v>
      </c>
      <c r="F419">
        <v>1.1200000000000001</v>
      </c>
      <c r="J419">
        <f>38+54+61+69+82</f>
        <v>304</v>
      </c>
      <c r="K419">
        <v>5</v>
      </c>
      <c r="L419">
        <v>82</v>
      </c>
    </row>
    <row r="420" spans="1:12">
      <c r="A420" s="10">
        <v>41712</v>
      </c>
      <c r="B420" s="7" t="s">
        <v>31</v>
      </c>
      <c r="C420">
        <v>32</v>
      </c>
      <c r="D420" t="s">
        <v>19</v>
      </c>
      <c r="F420">
        <v>0.9</v>
      </c>
      <c r="J420">
        <f>33+59+76+73</f>
        <v>241</v>
      </c>
      <c r="K420">
        <v>4</v>
      </c>
      <c r="L420">
        <v>76</v>
      </c>
    </row>
    <row r="421" spans="1:12">
      <c r="A421" s="10">
        <v>41712</v>
      </c>
      <c r="B421" s="7" t="s">
        <v>31</v>
      </c>
      <c r="C421">
        <v>32</v>
      </c>
      <c r="D421" t="s">
        <v>19</v>
      </c>
      <c r="F421">
        <v>1.63</v>
      </c>
      <c r="J421">
        <f>42+53+81+84+100+118</f>
        <v>478</v>
      </c>
      <c r="K421">
        <v>6</v>
      </c>
      <c r="L421">
        <v>118</v>
      </c>
    </row>
    <row r="422" spans="1:12">
      <c r="A422" s="10">
        <v>41712</v>
      </c>
      <c r="B422" s="7" t="s">
        <v>31</v>
      </c>
      <c r="C422">
        <v>32</v>
      </c>
      <c r="D422" t="s">
        <v>19</v>
      </c>
      <c r="F422">
        <v>1.24</v>
      </c>
      <c r="J422">
        <f>47+62+83+86</f>
        <v>278</v>
      </c>
      <c r="K422">
        <v>4</v>
      </c>
      <c r="L422">
        <v>86</v>
      </c>
    </row>
    <row r="423" spans="1:12">
      <c r="A423" s="10">
        <v>41712</v>
      </c>
      <c r="B423" s="7" t="s">
        <v>31</v>
      </c>
      <c r="C423">
        <v>32</v>
      </c>
      <c r="D423" t="s">
        <v>19</v>
      </c>
      <c r="F423">
        <v>0.5</v>
      </c>
      <c r="J423">
        <f>27+33+41</f>
        <v>101</v>
      </c>
      <c r="K423">
        <v>3</v>
      </c>
      <c r="L423">
        <v>41</v>
      </c>
    </row>
    <row r="424" spans="1:12">
      <c r="A424" s="10">
        <v>41712</v>
      </c>
      <c r="B424" s="7" t="s">
        <v>31</v>
      </c>
      <c r="C424">
        <v>32</v>
      </c>
      <c r="D424" t="s">
        <v>19</v>
      </c>
      <c r="F424">
        <v>0.77</v>
      </c>
      <c r="J424">
        <f>30+45+52</f>
        <v>127</v>
      </c>
      <c r="K424">
        <v>3</v>
      </c>
      <c r="L424">
        <v>52</v>
      </c>
    </row>
    <row r="425" spans="1:12">
      <c r="A425" s="10">
        <v>41712</v>
      </c>
      <c r="B425" s="7" t="s">
        <v>31</v>
      </c>
      <c r="C425">
        <v>32</v>
      </c>
      <c r="D425" t="s">
        <v>19</v>
      </c>
      <c r="F425">
        <v>0.6</v>
      </c>
      <c r="J425">
        <f>37+51+71</f>
        <v>159</v>
      </c>
      <c r="K425">
        <v>3</v>
      </c>
      <c r="L425">
        <v>71</v>
      </c>
    </row>
    <row r="426" spans="1:12">
      <c r="A426" s="10">
        <v>41712</v>
      </c>
      <c r="B426" s="7" t="s">
        <v>31</v>
      </c>
      <c r="C426">
        <v>32</v>
      </c>
      <c r="D426" t="s">
        <v>19</v>
      </c>
      <c r="F426">
        <v>1.1399999999999999</v>
      </c>
      <c r="J426">
        <f>29+50+68+89+92+110</f>
        <v>438</v>
      </c>
      <c r="K426">
        <v>6</v>
      </c>
      <c r="L426">
        <v>110</v>
      </c>
    </row>
    <row r="427" spans="1:12">
      <c r="A427" s="10">
        <v>41712</v>
      </c>
      <c r="B427" s="7" t="s">
        <v>31</v>
      </c>
      <c r="C427">
        <v>32</v>
      </c>
      <c r="D427" t="s">
        <v>19</v>
      </c>
      <c r="F427">
        <v>0.75</v>
      </c>
      <c r="J427">
        <f>58+29+48+79</f>
        <v>214</v>
      </c>
      <c r="K427">
        <v>4</v>
      </c>
      <c r="L427">
        <v>79</v>
      </c>
    </row>
    <row r="428" spans="1:12">
      <c r="A428" s="10">
        <v>41712</v>
      </c>
      <c r="B428" s="7" t="s">
        <v>31</v>
      </c>
      <c r="C428">
        <v>29</v>
      </c>
      <c r="D428" t="s">
        <v>19</v>
      </c>
      <c r="F428">
        <v>0.68</v>
      </c>
      <c r="J428">
        <f>49+54+70+76</f>
        <v>249</v>
      </c>
      <c r="K428">
        <v>4</v>
      </c>
      <c r="L428">
        <v>76</v>
      </c>
    </row>
    <row r="429" spans="1:12">
      <c r="A429" s="10">
        <v>41712</v>
      </c>
      <c r="B429" s="7" t="s">
        <v>31</v>
      </c>
      <c r="C429">
        <v>29</v>
      </c>
      <c r="D429" t="s">
        <v>19</v>
      </c>
      <c r="F429">
        <v>2.0299999999999998</v>
      </c>
      <c r="J429">
        <f>76+100+108+127+133+147</f>
        <v>691</v>
      </c>
      <c r="K429">
        <v>6</v>
      </c>
      <c r="L429">
        <v>147</v>
      </c>
    </row>
    <row r="430" spans="1:12">
      <c r="A430" s="10">
        <v>41712</v>
      </c>
      <c r="B430" s="7" t="s">
        <v>31</v>
      </c>
      <c r="C430">
        <v>27</v>
      </c>
      <c r="D430" t="s">
        <v>19</v>
      </c>
      <c r="F430">
        <v>0.54</v>
      </c>
      <c r="J430">
        <f>53+67+73</f>
        <v>193</v>
      </c>
      <c r="K430">
        <v>3</v>
      </c>
      <c r="L430">
        <v>73</v>
      </c>
    </row>
    <row r="431" spans="1:12">
      <c r="A431" s="10">
        <v>41712</v>
      </c>
      <c r="B431" s="7" t="s">
        <v>31</v>
      </c>
      <c r="C431">
        <v>27</v>
      </c>
      <c r="D431" t="s">
        <v>19</v>
      </c>
      <c r="F431">
        <v>1.37</v>
      </c>
      <c r="J431">
        <f>40+44+58+65</f>
        <v>207</v>
      </c>
      <c r="K431">
        <v>4</v>
      </c>
      <c r="L431">
        <v>65</v>
      </c>
    </row>
    <row r="432" spans="1:12">
      <c r="A432" s="10">
        <v>41712</v>
      </c>
      <c r="B432" s="7" t="s">
        <v>31</v>
      </c>
      <c r="C432">
        <v>27</v>
      </c>
      <c r="D432" t="s">
        <v>19</v>
      </c>
      <c r="F432">
        <v>1.06</v>
      </c>
      <c r="J432">
        <f>46</f>
        <v>46</v>
      </c>
      <c r="K432">
        <v>1</v>
      </c>
      <c r="L432">
        <v>46</v>
      </c>
    </row>
    <row r="433" spans="1:12">
      <c r="A433" s="10">
        <v>41712</v>
      </c>
      <c r="B433" s="7" t="s">
        <v>31</v>
      </c>
      <c r="C433">
        <v>27</v>
      </c>
      <c r="D433" t="s">
        <v>19</v>
      </c>
      <c r="F433">
        <v>1.5</v>
      </c>
      <c r="J433">
        <f>26+43+51+36+51</f>
        <v>207</v>
      </c>
      <c r="K433">
        <v>5</v>
      </c>
      <c r="L433">
        <v>51</v>
      </c>
    </row>
    <row r="434" spans="1:12">
      <c r="A434" s="10">
        <v>41712</v>
      </c>
      <c r="B434" s="7" t="s">
        <v>31</v>
      </c>
      <c r="C434">
        <v>27</v>
      </c>
      <c r="D434" t="s">
        <v>19</v>
      </c>
      <c r="F434">
        <v>0.9</v>
      </c>
      <c r="J434">
        <f>24+36+36</f>
        <v>96</v>
      </c>
      <c r="K434">
        <v>3</v>
      </c>
      <c r="L434">
        <v>36</v>
      </c>
    </row>
    <row r="435" spans="1:12">
      <c r="A435" s="10">
        <v>41712</v>
      </c>
      <c r="B435" s="7" t="s">
        <v>31</v>
      </c>
      <c r="C435">
        <v>27</v>
      </c>
      <c r="D435" t="s">
        <v>19</v>
      </c>
      <c r="F435">
        <v>0.65</v>
      </c>
      <c r="J435">
        <f>33+32+53+56</f>
        <v>174</v>
      </c>
      <c r="K435">
        <v>4</v>
      </c>
      <c r="L435">
        <v>56</v>
      </c>
    </row>
    <row r="436" spans="1:12">
      <c r="A436" s="10">
        <v>41712</v>
      </c>
      <c r="B436" s="7" t="s">
        <v>31</v>
      </c>
      <c r="C436">
        <v>27</v>
      </c>
      <c r="D436" t="s">
        <v>19</v>
      </c>
      <c r="F436">
        <v>0.67</v>
      </c>
      <c r="J436">
        <f>24+33+39+51+60</f>
        <v>207</v>
      </c>
      <c r="K436">
        <v>5</v>
      </c>
      <c r="L436">
        <v>60</v>
      </c>
    </row>
    <row r="437" spans="1:12">
      <c r="A437" s="10">
        <v>41712</v>
      </c>
      <c r="B437" s="7" t="s">
        <v>31</v>
      </c>
      <c r="C437">
        <v>27</v>
      </c>
      <c r="D437" t="s">
        <v>19</v>
      </c>
      <c r="F437">
        <v>1.84</v>
      </c>
      <c r="J437">
        <f>44+58+61+65</f>
        <v>228</v>
      </c>
      <c r="K437">
        <v>4</v>
      </c>
      <c r="L437">
        <v>65</v>
      </c>
    </row>
    <row r="438" spans="1:12">
      <c r="A438" s="10">
        <v>41712</v>
      </c>
      <c r="B438" s="7" t="s">
        <v>31</v>
      </c>
      <c r="C438">
        <v>27</v>
      </c>
      <c r="D438" t="s">
        <v>19</v>
      </c>
      <c r="F438">
        <v>0.8</v>
      </c>
      <c r="J438">
        <f>20+20</f>
        <v>40</v>
      </c>
      <c r="K438">
        <v>2</v>
      </c>
      <c r="L438">
        <v>20</v>
      </c>
    </row>
    <row r="439" spans="1:12">
      <c r="A439" s="10">
        <v>41712</v>
      </c>
      <c r="B439" s="7" t="s">
        <v>31</v>
      </c>
      <c r="C439">
        <v>27</v>
      </c>
      <c r="D439" t="s">
        <v>19</v>
      </c>
      <c r="F439">
        <v>0.95</v>
      </c>
      <c r="J439">
        <f>24+40+40</f>
        <v>104</v>
      </c>
      <c r="K439">
        <v>3</v>
      </c>
      <c r="L439">
        <v>40</v>
      </c>
    </row>
    <row r="440" spans="1:12">
      <c r="A440" s="10">
        <v>41712</v>
      </c>
      <c r="B440" s="7" t="s">
        <v>31</v>
      </c>
      <c r="C440">
        <v>8</v>
      </c>
      <c r="D440" t="s">
        <v>19</v>
      </c>
      <c r="F440">
        <v>1.82</v>
      </c>
      <c r="J440">
        <f>53+69+70+72+69</f>
        <v>333</v>
      </c>
      <c r="K440">
        <v>5</v>
      </c>
      <c r="L440">
        <v>72</v>
      </c>
    </row>
    <row r="441" spans="1:12">
      <c r="A441" s="10">
        <v>41712</v>
      </c>
      <c r="B441" s="7" t="s">
        <v>31</v>
      </c>
      <c r="C441">
        <v>8</v>
      </c>
      <c r="D441" t="s">
        <v>19</v>
      </c>
      <c r="F441">
        <v>0.62</v>
      </c>
      <c r="J441">
        <f>29+33</f>
        <v>62</v>
      </c>
      <c r="K441">
        <v>2</v>
      </c>
      <c r="L441">
        <v>33</v>
      </c>
    </row>
    <row r="442" spans="1:12">
      <c r="A442" s="10">
        <v>41712</v>
      </c>
      <c r="B442" s="7" t="s">
        <v>31</v>
      </c>
      <c r="C442">
        <v>8</v>
      </c>
      <c r="D442" t="s">
        <v>19</v>
      </c>
      <c r="F442">
        <v>1.28</v>
      </c>
      <c r="J442">
        <f>77+81+98+104</f>
        <v>360</v>
      </c>
      <c r="K442">
        <v>4</v>
      </c>
      <c r="L442">
        <v>104</v>
      </c>
    </row>
    <row r="443" spans="1:12">
      <c r="A443" s="10">
        <v>41712</v>
      </c>
      <c r="B443" s="7" t="s">
        <v>32</v>
      </c>
      <c r="C443">
        <v>47</v>
      </c>
      <c r="D443" t="s">
        <v>19</v>
      </c>
      <c r="F443">
        <v>2.5</v>
      </c>
      <c r="J443">
        <f>47+53+80+82+83+161</f>
        <v>506</v>
      </c>
      <c r="K443">
        <v>6</v>
      </c>
      <c r="L443">
        <v>161</v>
      </c>
    </row>
    <row r="444" spans="1:12">
      <c r="A444" s="10">
        <v>41712</v>
      </c>
      <c r="B444" s="7" t="s">
        <v>32</v>
      </c>
      <c r="C444">
        <v>47</v>
      </c>
      <c r="D444" t="s">
        <v>19</v>
      </c>
      <c r="F444">
        <v>1.03</v>
      </c>
      <c r="J444">
        <f>33+67+68+75</f>
        <v>243</v>
      </c>
      <c r="K444">
        <v>4</v>
      </c>
      <c r="L444">
        <v>75</v>
      </c>
    </row>
    <row r="445" spans="1:12">
      <c r="A445" s="10">
        <v>41712</v>
      </c>
      <c r="B445" s="7" t="s">
        <v>32</v>
      </c>
      <c r="C445">
        <v>44</v>
      </c>
      <c r="D445" t="s">
        <v>19</v>
      </c>
      <c r="F445">
        <v>1.02</v>
      </c>
      <c r="J445">
        <f>45+78+73+80+55</f>
        <v>331</v>
      </c>
      <c r="K445">
        <v>5</v>
      </c>
      <c r="L445">
        <v>78</v>
      </c>
    </row>
    <row r="446" spans="1:12">
      <c r="A446" s="10">
        <v>41712</v>
      </c>
      <c r="B446" s="7" t="s">
        <v>32</v>
      </c>
      <c r="C446">
        <v>44</v>
      </c>
      <c r="D446" t="s">
        <v>19</v>
      </c>
      <c r="F446">
        <v>1.41</v>
      </c>
      <c r="J446">
        <f>31+52+70+52+54+72</f>
        <v>331</v>
      </c>
      <c r="K446">
        <v>6</v>
      </c>
      <c r="L446">
        <v>72</v>
      </c>
    </row>
    <row r="447" spans="1:12">
      <c r="A447" s="10">
        <v>41712</v>
      </c>
      <c r="B447" s="7" t="s">
        <v>32</v>
      </c>
      <c r="C447">
        <v>44</v>
      </c>
      <c r="D447" t="s">
        <v>19</v>
      </c>
      <c r="F447">
        <v>1.04</v>
      </c>
      <c r="J447">
        <f>16+26+37+49</f>
        <v>128</v>
      </c>
      <c r="K447">
        <v>4</v>
      </c>
      <c r="L447">
        <v>49</v>
      </c>
    </row>
    <row r="448" spans="1:12">
      <c r="A448" s="10">
        <v>41712</v>
      </c>
      <c r="B448" s="7" t="s">
        <v>32</v>
      </c>
      <c r="C448">
        <v>44</v>
      </c>
      <c r="D448" t="s">
        <v>19</v>
      </c>
      <c r="F448">
        <v>0.75</v>
      </c>
      <c r="J448">
        <f>10</f>
        <v>10</v>
      </c>
      <c r="K448">
        <v>1</v>
      </c>
      <c r="L448">
        <v>10</v>
      </c>
    </row>
    <row r="449" spans="1:12">
      <c r="A449" s="10">
        <v>41712</v>
      </c>
      <c r="B449" s="7" t="s">
        <v>32</v>
      </c>
      <c r="C449">
        <v>44</v>
      </c>
      <c r="D449" t="s">
        <v>19</v>
      </c>
      <c r="F449">
        <v>1.43</v>
      </c>
      <c r="J449">
        <f>18+40+39+61+73</f>
        <v>231</v>
      </c>
      <c r="K449">
        <v>5</v>
      </c>
      <c r="L449">
        <v>73</v>
      </c>
    </row>
    <row r="450" spans="1:12">
      <c r="A450" s="10">
        <v>41712</v>
      </c>
      <c r="B450" s="7" t="s">
        <v>32</v>
      </c>
      <c r="C450">
        <v>44</v>
      </c>
      <c r="D450" t="s">
        <v>19</v>
      </c>
      <c r="F450">
        <v>1.6</v>
      </c>
      <c r="J450">
        <f>18+36+62+74+72</f>
        <v>262</v>
      </c>
      <c r="K450">
        <v>5</v>
      </c>
      <c r="L450">
        <v>74</v>
      </c>
    </row>
    <row r="451" spans="1:12">
      <c r="A451" s="10">
        <v>41712</v>
      </c>
      <c r="B451" s="7" t="s">
        <v>32</v>
      </c>
      <c r="C451">
        <v>44</v>
      </c>
      <c r="D451" t="s">
        <v>19</v>
      </c>
      <c r="F451">
        <v>0.33</v>
      </c>
      <c r="J451">
        <f>30</f>
        <v>30</v>
      </c>
      <c r="K451">
        <v>1</v>
      </c>
      <c r="L451">
        <v>30</v>
      </c>
    </row>
    <row r="452" spans="1:12">
      <c r="A452" s="10">
        <v>41712</v>
      </c>
      <c r="B452" s="7" t="s">
        <v>32</v>
      </c>
      <c r="C452">
        <v>44</v>
      </c>
      <c r="D452" t="s">
        <v>19</v>
      </c>
      <c r="F452">
        <v>1.43</v>
      </c>
      <c r="J452">
        <f>27+32+40+42</f>
        <v>141</v>
      </c>
      <c r="K452">
        <v>4</v>
      </c>
      <c r="L452">
        <v>42</v>
      </c>
    </row>
    <row r="453" spans="1:12">
      <c r="A453" s="10">
        <v>41712</v>
      </c>
      <c r="B453" s="7" t="s">
        <v>32</v>
      </c>
      <c r="C453">
        <v>44</v>
      </c>
      <c r="D453" t="s">
        <v>19</v>
      </c>
      <c r="F453">
        <v>1.27</v>
      </c>
      <c r="J453">
        <f>49+45+46</f>
        <v>140</v>
      </c>
      <c r="K453">
        <v>3</v>
      </c>
      <c r="L453">
        <v>49</v>
      </c>
    </row>
    <row r="454" spans="1:12">
      <c r="A454" s="10">
        <v>41712</v>
      </c>
      <c r="B454" s="7" t="s">
        <v>32</v>
      </c>
      <c r="C454">
        <v>44</v>
      </c>
      <c r="D454" t="s">
        <v>19</v>
      </c>
      <c r="F454">
        <v>1.1599999999999999</v>
      </c>
      <c r="J454">
        <f>39+45+55+61</f>
        <v>200</v>
      </c>
      <c r="K454">
        <v>4</v>
      </c>
      <c r="L454">
        <v>61</v>
      </c>
    </row>
    <row r="455" spans="1:12">
      <c r="A455" s="10">
        <v>41712</v>
      </c>
      <c r="B455" s="7" t="s">
        <v>32</v>
      </c>
      <c r="C455">
        <v>44</v>
      </c>
      <c r="D455" t="s">
        <v>19</v>
      </c>
      <c r="F455">
        <v>1.64</v>
      </c>
      <c r="J455">
        <f>65+80+96+100+92</f>
        <v>433</v>
      </c>
      <c r="K455">
        <v>5</v>
      </c>
      <c r="L455">
        <v>100</v>
      </c>
    </row>
    <row r="456" spans="1:12">
      <c r="A456" s="10">
        <v>41712</v>
      </c>
      <c r="B456" s="7" t="s">
        <v>32</v>
      </c>
      <c r="C456">
        <v>44</v>
      </c>
      <c r="D456" t="s">
        <v>19</v>
      </c>
      <c r="F456">
        <v>0.88</v>
      </c>
      <c r="J456">
        <f>29+37</f>
        <v>66</v>
      </c>
      <c r="K456">
        <v>2</v>
      </c>
      <c r="L456">
        <v>37</v>
      </c>
    </row>
    <row r="457" spans="1:12">
      <c r="A457" s="10">
        <v>41712</v>
      </c>
      <c r="B457" s="7" t="s">
        <v>32</v>
      </c>
      <c r="C457">
        <v>53</v>
      </c>
      <c r="D457" t="s">
        <v>19</v>
      </c>
      <c r="F457">
        <v>1.38</v>
      </c>
      <c r="J457">
        <f>43+64+75+90</f>
        <v>272</v>
      </c>
      <c r="K457">
        <v>4</v>
      </c>
      <c r="L457">
        <v>90</v>
      </c>
    </row>
    <row r="458" spans="1:12">
      <c r="A458" s="10">
        <v>41712</v>
      </c>
      <c r="B458" s="7" t="s">
        <v>32</v>
      </c>
      <c r="C458">
        <v>53</v>
      </c>
      <c r="D458" t="s">
        <v>19</v>
      </c>
      <c r="F458">
        <v>1.88</v>
      </c>
      <c r="J458">
        <f>38+38+39+39+70</f>
        <v>224</v>
      </c>
      <c r="K458">
        <v>5</v>
      </c>
      <c r="L458">
        <v>70</v>
      </c>
    </row>
    <row r="459" spans="1:12">
      <c r="A459" s="10">
        <v>41712</v>
      </c>
      <c r="B459" s="7" t="s">
        <v>32</v>
      </c>
      <c r="C459">
        <v>53</v>
      </c>
      <c r="D459" t="s">
        <v>19</v>
      </c>
      <c r="F459">
        <v>1.4</v>
      </c>
      <c r="J459">
        <f>45+56+58+55+83+110</f>
        <v>407</v>
      </c>
      <c r="K459">
        <v>6</v>
      </c>
      <c r="L459">
        <v>110</v>
      </c>
    </row>
    <row r="460" spans="1:12">
      <c r="A460" s="10">
        <v>41712</v>
      </c>
      <c r="B460" s="7" t="s">
        <v>32</v>
      </c>
      <c r="C460">
        <v>53</v>
      </c>
      <c r="D460" t="s">
        <v>19</v>
      </c>
      <c r="F460">
        <v>1.43</v>
      </c>
      <c r="J460">
        <f>58+41+88+116+118</f>
        <v>421</v>
      </c>
      <c r="K460">
        <v>5</v>
      </c>
      <c r="L460">
        <v>118</v>
      </c>
    </row>
    <row r="461" spans="1:12">
      <c r="A461" s="10">
        <v>41712</v>
      </c>
      <c r="B461" s="7" t="s">
        <v>32</v>
      </c>
      <c r="C461">
        <v>53</v>
      </c>
      <c r="D461" t="s">
        <v>19</v>
      </c>
      <c r="F461">
        <v>1.21</v>
      </c>
      <c r="J461">
        <f>28+29+37</f>
        <v>94</v>
      </c>
      <c r="K461">
        <v>3</v>
      </c>
      <c r="L461">
        <v>37</v>
      </c>
    </row>
    <row r="462" spans="1:12">
      <c r="A462" s="10">
        <v>41712</v>
      </c>
      <c r="B462" s="7" t="s">
        <v>32</v>
      </c>
      <c r="C462">
        <v>53</v>
      </c>
      <c r="D462" t="s">
        <v>19</v>
      </c>
      <c r="F462">
        <v>1.06</v>
      </c>
      <c r="J462">
        <f>34+57+56+47</f>
        <v>194</v>
      </c>
      <c r="K462">
        <v>4</v>
      </c>
      <c r="L462">
        <v>57</v>
      </c>
    </row>
    <row r="463" spans="1:12">
      <c r="A463" s="10">
        <v>41712</v>
      </c>
      <c r="B463" s="7" t="s">
        <v>32</v>
      </c>
      <c r="C463">
        <v>53</v>
      </c>
      <c r="D463" t="s">
        <v>19</v>
      </c>
      <c r="F463">
        <v>0.85</v>
      </c>
      <c r="J463">
        <f>45+61+86+84</f>
        <v>276</v>
      </c>
      <c r="K463">
        <v>4</v>
      </c>
      <c r="L463">
        <v>86</v>
      </c>
    </row>
    <row r="464" spans="1:12">
      <c r="A464" s="10">
        <v>41712</v>
      </c>
      <c r="B464" s="7" t="s">
        <v>32</v>
      </c>
      <c r="C464">
        <v>53</v>
      </c>
      <c r="D464" t="s">
        <v>19</v>
      </c>
      <c r="F464">
        <v>1.42</v>
      </c>
      <c r="J464">
        <f>47+41+72+76+76</f>
        <v>312</v>
      </c>
      <c r="K464">
        <v>5</v>
      </c>
      <c r="L464">
        <v>76</v>
      </c>
    </row>
    <row r="465" spans="1:12">
      <c r="A465" s="10">
        <v>41712</v>
      </c>
      <c r="B465" s="7" t="s">
        <v>32</v>
      </c>
      <c r="C465">
        <v>53</v>
      </c>
      <c r="D465" t="s">
        <v>19</v>
      </c>
      <c r="F465">
        <v>0.8</v>
      </c>
      <c r="J465">
        <f>46+51+55+56</f>
        <v>208</v>
      </c>
      <c r="K465">
        <v>4</v>
      </c>
      <c r="L465">
        <v>56</v>
      </c>
    </row>
    <row r="466" spans="1:12">
      <c r="A466" s="10">
        <v>41712</v>
      </c>
      <c r="B466" s="7" t="s">
        <v>32</v>
      </c>
      <c r="C466">
        <v>53</v>
      </c>
      <c r="D466" t="s">
        <v>19</v>
      </c>
      <c r="F466">
        <v>1.26</v>
      </c>
      <c r="J466">
        <f>37+36+36+40</f>
        <v>149</v>
      </c>
      <c r="K466">
        <v>4</v>
      </c>
      <c r="L466">
        <v>40</v>
      </c>
    </row>
    <row r="467" spans="1:12">
      <c r="A467" s="10">
        <v>41712</v>
      </c>
      <c r="B467" s="7" t="s">
        <v>32</v>
      </c>
      <c r="C467">
        <v>53</v>
      </c>
      <c r="D467" t="s">
        <v>19</v>
      </c>
      <c r="F467">
        <v>1.92</v>
      </c>
      <c r="J467">
        <f>28+31+31+30</f>
        <v>120</v>
      </c>
      <c r="K467">
        <v>4</v>
      </c>
      <c r="L467">
        <v>31</v>
      </c>
    </row>
    <row r="468" spans="1:12">
      <c r="A468" s="10">
        <v>41712</v>
      </c>
      <c r="B468" s="7" t="s">
        <v>32</v>
      </c>
      <c r="C468">
        <v>53</v>
      </c>
      <c r="D468" t="s">
        <v>19</v>
      </c>
      <c r="F468">
        <v>1.58</v>
      </c>
      <c r="J468">
        <f>47+55+56+55+133</f>
        <v>346</v>
      </c>
      <c r="K468">
        <v>5</v>
      </c>
      <c r="L468">
        <v>133</v>
      </c>
    </row>
    <row r="469" spans="1:12">
      <c r="A469" s="10">
        <v>41712</v>
      </c>
      <c r="B469" s="7" t="s">
        <v>32</v>
      </c>
      <c r="C469">
        <v>53</v>
      </c>
      <c r="D469" t="s">
        <v>19</v>
      </c>
      <c r="F469">
        <v>1.07</v>
      </c>
      <c r="J469">
        <f>36+79+118</f>
        <v>233</v>
      </c>
      <c r="K469">
        <v>3</v>
      </c>
      <c r="L469">
        <v>118</v>
      </c>
    </row>
    <row r="470" spans="1:12">
      <c r="A470" s="10">
        <v>41712</v>
      </c>
      <c r="B470" s="7" t="s">
        <v>32</v>
      </c>
      <c r="C470">
        <v>53</v>
      </c>
      <c r="D470" t="s">
        <v>19</v>
      </c>
      <c r="F470">
        <v>1.05</v>
      </c>
      <c r="J470">
        <f>30+52+60+78+79</f>
        <v>299</v>
      </c>
      <c r="K470">
        <v>5</v>
      </c>
      <c r="L470">
        <v>79</v>
      </c>
    </row>
    <row r="471" spans="1:12">
      <c r="A471" s="10">
        <v>41712</v>
      </c>
      <c r="B471" s="7" t="s">
        <v>32</v>
      </c>
      <c r="C471">
        <v>53</v>
      </c>
      <c r="D471" t="s">
        <v>19</v>
      </c>
      <c r="F471">
        <v>1.42</v>
      </c>
      <c r="J471">
        <f>45+78+85+104</f>
        <v>312</v>
      </c>
      <c r="K471">
        <v>4</v>
      </c>
      <c r="L471">
        <v>104</v>
      </c>
    </row>
    <row r="472" spans="1:12">
      <c r="A472" s="10">
        <v>41712</v>
      </c>
      <c r="B472" s="7" t="s">
        <v>32</v>
      </c>
      <c r="C472">
        <v>53</v>
      </c>
      <c r="D472" t="s">
        <v>19</v>
      </c>
      <c r="F472">
        <v>2.64</v>
      </c>
      <c r="J472">
        <f>52+109+147+183+135</f>
        <v>626</v>
      </c>
      <c r="K472">
        <v>5</v>
      </c>
      <c r="L472">
        <v>135</v>
      </c>
    </row>
    <row r="473" spans="1:12">
      <c r="A473" s="10">
        <v>41712</v>
      </c>
      <c r="B473" s="7" t="s">
        <v>32</v>
      </c>
      <c r="C473">
        <v>53</v>
      </c>
      <c r="D473" t="s">
        <v>19</v>
      </c>
      <c r="F473">
        <v>1.2</v>
      </c>
      <c r="J473">
        <f>35+53+57+67</f>
        <v>212</v>
      </c>
      <c r="K473">
        <v>4</v>
      </c>
      <c r="L473">
        <v>67</v>
      </c>
    </row>
    <row r="474" spans="1:12">
      <c r="A474" s="10">
        <v>41712</v>
      </c>
      <c r="B474" s="7" t="s">
        <v>32</v>
      </c>
      <c r="C474">
        <v>53</v>
      </c>
      <c r="D474" t="s">
        <v>19</v>
      </c>
      <c r="F474">
        <v>1.2</v>
      </c>
      <c r="J474">
        <f>50+59+77+78</f>
        <v>264</v>
      </c>
      <c r="K474">
        <v>4</v>
      </c>
      <c r="L474">
        <v>78</v>
      </c>
    </row>
    <row r="475" spans="1:12">
      <c r="A475" s="10">
        <v>41712</v>
      </c>
      <c r="B475" s="7" t="s">
        <v>32</v>
      </c>
      <c r="C475">
        <v>12</v>
      </c>
      <c r="D475" t="s">
        <v>23</v>
      </c>
      <c r="E475">
        <v>202</v>
      </c>
      <c r="F475">
        <v>1.1000000000000001</v>
      </c>
    </row>
    <row r="476" spans="1:12">
      <c r="A476" s="10">
        <v>41712</v>
      </c>
      <c r="B476" s="7" t="s">
        <v>32</v>
      </c>
      <c r="C476">
        <v>12</v>
      </c>
      <c r="D476" t="s">
        <v>23</v>
      </c>
      <c r="E476">
        <v>77</v>
      </c>
      <c r="F476">
        <v>0.87</v>
      </c>
    </row>
    <row r="477" spans="1:12">
      <c r="A477" s="10">
        <v>41712</v>
      </c>
      <c r="B477" s="7" t="s">
        <v>32</v>
      </c>
      <c r="C477">
        <v>12</v>
      </c>
      <c r="D477" t="s">
        <v>23</v>
      </c>
      <c r="E477">
        <v>84</v>
      </c>
      <c r="F477">
        <v>0.64</v>
      </c>
    </row>
    <row r="478" spans="1:12">
      <c r="A478" s="10">
        <v>41712</v>
      </c>
      <c r="B478" s="7" t="s">
        <v>32</v>
      </c>
      <c r="C478">
        <v>12</v>
      </c>
      <c r="D478" t="s">
        <v>23</v>
      </c>
      <c r="E478">
        <v>75</v>
      </c>
      <c r="F478">
        <v>0.7</v>
      </c>
    </row>
    <row r="479" spans="1:12">
      <c r="A479" s="10">
        <v>41712</v>
      </c>
      <c r="B479" s="7" t="s">
        <v>32</v>
      </c>
      <c r="C479">
        <v>12</v>
      </c>
      <c r="D479" t="s">
        <v>23</v>
      </c>
      <c r="E479">
        <v>139</v>
      </c>
      <c r="F479">
        <v>0.82</v>
      </c>
    </row>
    <row r="480" spans="1:12">
      <c r="A480" s="10">
        <v>41712</v>
      </c>
      <c r="B480" s="7" t="s">
        <v>32</v>
      </c>
      <c r="C480">
        <v>12</v>
      </c>
      <c r="D480" t="s">
        <v>23</v>
      </c>
      <c r="E480">
        <v>48</v>
      </c>
      <c r="F480">
        <v>0.57999999999999996</v>
      </c>
    </row>
    <row r="481" spans="1:12">
      <c r="A481" s="10">
        <v>41712</v>
      </c>
      <c r="B481" s="7" t="s">
        <v>32</v>
      </c>
      <c r="C481">
        <v>12</v>
      </c>
      <c r="D481" t="s">
        <v>23</v>
      </c>
      <c r="E481">
        <v>74</v>
      </c>
      <c r="F481">
        <v>0.87</v>
      </c>
    </row>
    <row r="482" spans="1:12">
      <c r="A482" s="10">
        <v>41712</v>
      </c>
      <c r="B482" s="7" t="s">
        <v>32</v>
      </c>
      <c r="C482">
        <v>12</v>
      </c>
      <c r="D482" t="s">
        <v>23</v>
      </c>
      <c r="E482">
        <v>45</v>
      </c>
      <c r="F482">
        <v>0.65</v>
      </c>
    </row>
    <row r="483" spans="1:12">
      <c r="A483" s="10">
        <v>41712</v>
      </c>
      <c r="B483" s="7" t="s">
        <v>32</v>
      </c>
      <c r="C483">
        <v>12</v>
      </c>
      <c r="D483" t="s">
        <v>23</v>
      </c>
      <c r="E483">
        <v>41</v>
      </c>
      <c r="F483">
        <v>0.53</v>
      </c>
    </row>
    <row r="484" spans="1:12">
      <c r="A484" s="10">
        <v>41712</v>
      </c>
      <c r="B484" s="7" t="s">
        <v>32</v>
      </c>
      <c r="C484">
        <v>12</v>
      </c>
      <c r="D484" t="s">
        <v>23</v>
      </c>
      <c r="E484">
        <v>53</v>
      </c>
      <c r="F484">
        <v>0.7</v>
      </c>
    </row>
    <row r="485" spans="1:12">
      <c r="A485" s="10">
        <v>41712</v>
      </c>
      <c r="B485" s="7" t="s">
        <v>32</v>
      </c>
      <c r="C485">
        <v>12</v>
      </c>
      <c r="D485" t="s">
        <v>23</v>
      </c>
      <c r="E485">
        <v>80</v>
      </c>
      <c r="F485">
        <v>0.82</v>
      </c>
    </row>
    <row r="486" spans="1:12">
      <c r="A486" s="10">
        <v>41712</v>
      </c>
      <c r="B486" s="7" t="s">
        <v>32</v>
      </c>
      <c r="C486">
        <v>12</v>
      </c>
      <c r="D486" t="s">
        <v>23</v>
      </c>
      <c r="E486">
        <v>55</v>
      </c>
      <c r="F486">
        <v>0.56000000000000005</v>
      </c>
    </row>
    <row r="487" spans="1:12">
      <c r="A487" s="10">
        <v>41712</v>
      </c>
      <c r="B487" s="7" t="s">
        <v>32</v>
      </c>
      <c r="C487">
        <v>12</v>
      </c>
      <c r="D487" t="s">
        <v>23</v>
      </c>
      <c r="E487">
        <v>94</v>
      </c>
      <c r="F487">
        <v>0.56999999999999995</v>
      </c>
    </row>
    <row r="488" spans="1:12">
      <c r="A488" s="10">
        <v>41712</v>
      </c>
      <c r="B488" s="7" t="s">
        <v>32</v>
      </c>
      <c r="C488">
        <v>12</v>
      </c>
      <c r="D488" t="s">
        <v>23</v>
      </c>
      <c r="E488">
        <v>39</v>
      </c>
      <c r="F488">
        <v>0.6</v>
      </c>
    </row>
    <row r="489" spans="1:12">
      <c r="A489" s="10">
        <v>41712</v>
      </c>
      <c r="B489" s="7" t="s">
        <v>32</v>
      </c>
      <c r="C489">
        <v>12</v>
      </c>
      <c r="D489" t="s">
        <v>23</v>
      </c>
      <c r="E489">
        <v>45</v>
      </c>
      <c r="F489">
        <v>0.5</v>
      </c>
    </row>
    <row r="490" spans="1:12">
      <c r="A490" s="10">
        <v>41712</v>
      </c>
      <c r="B490" s="7" t="s">
        <v>32</v>
      </c>
      <c r="C490">
        <v>12</v>
      </c>
      <c r="D490" t="s">
        <v>23</v>
      </c>
      <c r="E490">
        <v>34</v>
      </c>
      <c r="F490">
        <v>0.37</v>
      </c>
    </row>
    <row r="491" spans="1:12">
      <c r="A491" s="10">
        <v>41712</v>
      </c>
      <c r="B491" s="7" t="s">
        <v>32</v>
      </c>
      <c r="C491">
        <v>12</v>
      </c>
      <c r="D491" t="s">
        <v>23</v>
      </c>
      <c r="E491">
        <v>74</v>
      </c>
      <c r="F491">
        <v>0.6</v>
      </c>
    </row>
    <row r="492" spans="1:12">
      <c r="A492" s="10">
        <v>41712</v>
      </c>
      <c r="B492" s="7" t="s">
        <v>32</v>
      </c>
      <c r="C492">
        <v>12</v>
      </c>
      <c r="D492" t="s">
        <v>19</v>
      </c>
      <c r="F492">
        <v>0.62</v>
      </c>
      <c r="J492">
        <f>38+54+60</f>
        <v>152</v>
      </c>
      <c r="K492">
        <v>3</v>
      </c>
      <c r="L492">
        <v>60</v>
      </c>
    </row>
    <row r="493" spans="1:12">
      <c r="A493" s="10">
        <v>41712</v>
      </c>
      <c r="B493" s="7" t="s">
        <v>32</v>
      </c>
      <c r="C493">
        <v>12</v>
      </c>
      <c r="D493" t="s">
        <v>23</v>
      </c>
      <c r="E493">
        <v>34</v>
      </c>
      <c r="F493">
        <v>0.54</v>
      </c>
    </row>
    <row r="494" spans="1:12">
      <c r="A494" s="10">
        <v>41712</v>
      </c>
      <c r="B494" s="7" t="s">
        <v>32</v>
      </c>
      <c r="C494">
        <v>12</v>
      </c>
      <c r="D494" t="s">
        <v>19</v>
      </c>
      <c r="F494">
        <v>0.44</v>
      </c>
      <c r="J494">
        <f>36+36</f>
        <v>72</v>
      </c>
      <c r="K494">
        <v>2</v>
      </c>
      <c r="L494">
        <v>36</v>
      </c>
    </row>
    <row r="495" spans="1:12">
      <c r="A495" s="10">
        <v>41712</v>
      </c>
      <c r="B495" s="7" t="s">
        <v>32</v>
      </c>
      <c r="C495">
        <v>12</v>
      </c>
      <c r="D495" t="s">
        <v>23</v>
      </c>
      <c r="E495">
        <v>118</v>
      </c>
      <c r="F495">
        <v>0.87</v>
      </c>
    </row>
    <row r="496" spans="1:12">
      <c r="A496" s="10">
        <v>41712</v>
      </c>
      <c r="B496" s="7" t="s">
        <v>32</v>
      </c>
      <c r="C496">
        <v>12</v>
      </c>
      <c r="D496" t="s">
        <v>19</v>
      </c>
      <c r="F496">
        <v>2.02</v>
      </c>
      <c r="J496">
        <f>61+91+124+125+144+150</f>
        <v>695</v>
      </c>
      <c r="K496">
        <v>6</v>
      </c>
      <c r="L496">
        <v>150</v>
      </c>
    </row>
    <row r="497" spans="1:12">
      <c r="A497" s="10">
        <v>41712</v>
      </c>
      <c r="B497" s="7" t="s">
        <v>32</v>
      </c>
      <c r="C497">
        <v>12</v>
      </c>
      <c r="D497" t="s">
        <v>23</v>
      </c>
      <c r="E497">
        <v>74</v>
      </c>
      <c r="F497">
        <v>0.68</v>
      </c>
    </row>
    <row r="498" spans="1:12">
      <c r="A498" s="10">
        <v>41712</v>
      </c>
      <c r="B498" s="7" t="s">
        <v>32</v>
      </c>
      <c r="C498">
        <v>12</v>
      </c>
      <c r="D498" t="s">
        <v>19</v>
      </c>
      <c r="F498">
        <v>0.82</v>
      </c>
      <c r="J498">
        <f>41+50+59+68</f>
        <v>218</v>
      </c>
      <c r="K498">
        <v>4</v>
      </c>
      <c r="L498">
        <v>68</v>
      </c>
    </row>
    <row r="499" spans="1:12">
      <c r="A499" s="10">
        <v>41712</v>
      </c>
      <c r="B499" s="7" t="s">
        <v>32</v>
      </c>
      <c r="C499">
        <v>12</v>
      </c>
      <c r="D499" t="s">
        <v>23</v>
      </c>
      <c r="E499">
        <v>67</v>
      </c>
      <c r="F499">
        <v>0.64</v>
      </c>
    </row>
    <row r="500" spans="1:12">
      <c r="A500" s="10">
        <v>41712</v>
      </c>
      <c r="B500" s="7" t="s">
        <v>32</v>
      </c>
      <c r="C500">
        <v>12</v>
      </c>
      <c r="D500" t="s">
        <v>23</v>
      </c>
      <c r="E500">
        <v>41</v>
      </c>
      <c r="F500">
        <v>0.64</v>
      </c>
    </row>
    <row r="501" spans="1:12">
      <c r="A501" s="10">
        <v>41712</v>
      </c>
      <c r="B501" s="7" t="s">
        <v>32</v>
      </c>
      <c r="C501">
        <v>12</v>
      </c>
      <c r="D501" t="s">
        <v>23</v>
      </c>
      <c r="E501">
        <v>45</v>
      </c>
      <c r="F501">
        <v>0.53</v>
      </c>
    </row>
    <row r="502" spans="1:12">
      <c r="A502" s="10">
        <v>41712</v>
      </c>
      <c r="B502" s="7" t="s">
        <v>32</v>
      </c>
      <c r="C502">
        <v>6</v>
      </c>
      <c r="D502" t="s">
        <v>21</v>
      </c>
      <c r="E502">
        <v>144</v>
      </c>
      <c r="F502">
        <v>1.58</v>
      </c>
    </row>
    <row r="503" spans="1:12">
      <c r="A503" s="10">
        <v>41712</v>
      </c>
      <c r="B503" s="7" t="s">
        <v>32</v>
      </c>
      <c r="C503">
        <v>6</v>
      </c>
      <c r="D503" t="s">
        <v>21</v>
      </c>
      <c r="E503">
        <v>190</v>
      </c>
      <c r="F503">
        <v>1.32</v>
      </c>
    </row>
    <row r="504" spans="1:12">
      <c r="A504" s="10">
        <v>41712</v>
      </c>
      <c r="B504" s="7" t="s">
        <v>32</v>
      </c>
      <c r="C504">
        <v>6</v>
      </c>
      <c r="D504" t="s">
        <v>21</v>
      </c>
      <c r="E504">
        <v>188</v>
      </c>
      <c r="F504">
        <v>1.84</v>
      </c>
    </row>
    <row r="505" spans="1:12">
      <c r="A505" s="10">
        <v>41712</v>
      </c>
      <c r="B505" s="7" t="s">
        <v>32</v>
      </c>
      <c r="C505">
        <v>6</v>
      </c>
      <c r="D505" t="s">
        <v>21</v>
      </c>
      <c r="E505">
        <v>140</v>
      </c>
      <c r="F505">
        <v>1.64</v>
      </c>
    </row>
    <row r="506" spans="1:12">
      <c r="A506" s="10">
        <v>41712</v>
      </c>
      <c r="B506" s="7" t="s">
        <v>32</v>
      </c>
      <c r="C506">
        <v>6</v>
      </c>
      <c r="D506" t="s">
        <v>21</v>
      </c>
      <c r="E506">
        <v>125</v>
      </c>
      <c r="F506">
        <v>1.71</v>
      </c>
    </row>
    <row r="507" spans="1:12">
      <c r="A507" s="10">
        <v>41712</v>
      </c>
      <c r="B507" s="7" t="s">
        <v>32</v>
      </c>
      <c r="C507">
        <v>6</v>
      </c>
      <c r="D507" t="s">
        <v>23</v>
      </c>
      <c r="E507">
        <v>90</v>
      </c>
      <c r="F507">
        <v>0.56999999999999995</v>
      </c>
    </row>
    <row r="508" spans="1:12">
      <c r="A508" s="10">
        <v>41712</v>
      </c>
      <c r="B508" s="7" t="s">
        <v>32</v>
      </c>
      <c r="C508">
        <v>6</v>
      </c>
      <c r="D508" t="s">
        <v>21</v>
      </c>
      <c r="E508">
        <v>181</v>
      </c>
      <c r="F508">
        <v>1.48</v>
      </c>
    </row>
    <row r="509" spans="1:12">
      <c r="A509" s="10">
        <v>41712</v>
      </c>
      <c r="B509" s="7" t="s">
        <v>32</v>
      </c>
      <c r="C509">
        <v>6</v>
      </c>
      <c r="D509" t="s">
        <v>21</v>
      </c>
      <c r="E509">
        <v>61</v>
      </c>
      <c r="F509">
        <v>0.64</v>
      </c>
    </row>
    <row r="510" spans="1:12">
      <c r="A510" s="10">
        <v>41712</v>
      </c>
      <c r="B510" s="7" t="s">
        <v>32</v>
      </c>
      <c r="C510">
        <v>6</v>
      </c>
      <c r="D510" t="s">
        <v>21</v>
      </c>
      <c r="E510">
        <v>180</v>
      </c>
      <c r="F510">
        <v>1.37</v>
      </c>
    </row>
    <row r="511" spans="1:12">
      <c r="A511" s="10">
        <v>41712</v>
      </c>
      <c r="B511" s="7" t="s">
        <v>32</v>
      </c>
      <c r="C511">
        <v>6</v>
      </c>
      <c r="D511" t="s">
        <v>21</v>
      </c>
      <c r="E511">
        <v>130</v>
      </c>
      <c r="F511">
        <v>1.75</v>
      </c>
    </row>
    <row r="512" spans="1:12">
      <c r="A512" s="10">
        <v>41712</v>
      </c>
      <c r="B512" s="7" t="s">
        <v>32</v>
      </c>
      <c r="C512">
        <v>6</v>
      </c>
      <c r="D512" t="s">
        <v>21</v>
      </c>
      <c r="E512">
        <v>208</v>
      </c>
      <c r="F512">
        <v>1.93</v>
      </c>
    </row>
    <row r="513" spans="1:6">
      <c r="A513" s="10">
        <v>41712</v>
      </c>
      <c r="B513" s="7" t="s">
        <v>32</v>
      </c>
      <c r="C513">
        <v>6</v>
      </c>
      <c r="D513" t="s">
        <v>21</v>
      </c>
      <c r="E513">
        <v>144</v>
      </c>
      <c r="F513">
        <v>1.82</v>
      </c>
    </row>
    <row r="514" spans="1:6">
      <c r="A514" s="10">
        <v>41712</v>
      </c>
      <c r="B514" s="7" t="s">
        <v>32</v>
      </c>
      <c r="C514">
        <v>6</v>
      </c>
      <c r="D514" t="s">
        <v>21</v>
      </c>
      <c r="E514">
        <v>164</v>
      </c>
      <c r="F514">
        <v>1.1499999999999999</v>
      </c>
    </row>
    <row r="515" spans="1:6">
      <c r="A515" s="10">
        <v>41712</v>
      </c>
      <c r="B515" s="7" t="s">
        <v>32</v>
      </c>
      <c r="C515">
        <v>6</v>
      </c>
      <c r="D515" t="s">
        <v>21</v>
      </c>
      <c r="E515">
        <v>129</v>
      </c>
      <c r="F515">
        <v>1.63</v>
      </c>
    </row>
    <row r="516" spans="1:6">
      <c r="A516" s="10">
        <v>41712</v>
      </c>
      <c r="B516" s="7" t="s">
        <v>32</v>
      </c>
      <c r="C516">
        <v>6</v>
      </c>
      <c r="D516" t="s">
        <v>21</v>
      </c>
      <c r="E516">
        <v>124</v>
      </c>
      <c r="F516">
        <v>1.57</v>
      </c>
    </row>
    <row r="517" spans="1:6">
      <c r="A517" s="10">
        <v>41712</v>
      </c>
      <c r="B517" s="7" t="s">
        <v>32</v>
      </c>
      <c r="C517">
        <v>6</v>
      </c>
      <c r="D517" t="s">
        <v>21</v>
      </c>
      <c r="E517">
        <v>27</v>
      </c>
      <c r="F517">
        <v>0.31</v>
      </c>
    </row>
    <row r="518" spans="1:6">
      <c r="A518" s="10">
        <v>41712</v>
      </c>
      <c r="B518" s="7" t="s">
        <v>32</v>
      </c>
      <c r="C518">
        <v>6</v>
      </c>
      <c r="D518" t="s">
        <v>21</v>
      </c>
      <c r="E518">
        <v>46</v>
      </c>
      <c r="F518">
        <v>0.72</v>
      </c>
    </row>
    <row r="519" spans="1:6">
      <c r="A519" s="10">
        <v>41712</v>
      </c>
      <c r="B519" s="7" t="s">
        <v>32</v>
      </c>
      <c r="D519" t="s">
        <v>21</v>
      </c>
      <c r="E519">
        <v>40</v>
      </c>
      <c r="F519">
        <v>0.38</v>
      </c>
    </row>
    <row r="520" spans="1:6">
      <c r="A520" s="10">
        <v>41712</v>
      </c>
      <c r="B520" s="7" t="s">
        <v>32</v>
      </c>
      <c r="D520" t="s">
        <v>21</v>
      </c>
      <c r="E520">
        <v>26</v>
      </c>
      <c r="F520">
        <v>0.26</v>
      </c>
    </row>
    <row r="521" spans="1:6">
      <c r="A521" s="10">
        <v>41712</v>
      </c>
      <c r="B521" s="7" t="s">
        <v>32</v>
      </c>
      <c r="D521" t="s">
        <v>21</v>
      </c>
      <c r="E521">
        <v>53</v>
      </c>
      <c r="F521">
        <v>0.69</v>
      </c>
    </row>
    <row r="522" spans="1:6">
      <c r="A522" s="10">
        <v>41712</v>
      </c>
      <c r="B522" s="7" t="s">
        <v>32</v>
      </c>
      <c r="D522" t="s">
        <v>21</v>
      </c>
      <c r="E522">
        <v>37</v>
      </c>
      <c r="F522">
        <v>0.6</v>
      </c>
    </row>
    <row r="523" spans="1:6">
      <c r="A523" s="10">
        <v>41712</v>
      </c>
      <c r="B523" s="7" t="s">
        <v>32</v>
      </c>
      <c r="D523" t="s">
        <v>21</v>
      </c>
      <c r="E523">
        <v>49</v>
      </c>
      <c r="F523">
        <v>0.85</v>
      </c>
    </row>
    <row r="524" spans="1:6">
      <c r="A524" s="10">
        <v>41712</v>
      </c>
      <c r="B524" s="7" t="s">
        <v>32</v>
      </c>
      <c r="D524" t="s">
        <v>21</v>
      </c>
      <c r="E524">
        <v>31</v>
      </c>
      <c r="F524">
        <v>0.39</v>
      </c>
    </row>
    <row r="525" spans="1:6">
      <c r="A525" s="10">
        <v>41712</v>
      </c>
      <c r="B525" s="7" t="s">
        <v>32</v>
      </c>
      <c r="D525" t="s">
        <v>21</v>
      </c>
      <c r="E525">
        <v>129</v>
      </c>
      <c r="F525">
        <v>1.76</v>
      </c>
    </row>
    <row r="526" spans="1:6">
      <c r="A526" s="10">
        <v>41712</v>
      </c>
      <c r="B526" s="7" t="s">
        <v>32</v>
      </c>
      <c r="D526" t="s">
        <v>21</v>
      </c>
      <c r="E526">
        <v>99</v>
      </c>
      <c r="F526">
        <v>1.3</v>
      </c>
    </row>
    <row r="527" spans="1:6">
      <c r="A527" s="10">
        <v>41712</v>
      </c>
      <c r="B527" s="7" t="s">
        <v>32</v>
      </c>
      <c r="D527" t="s">
        <v>23</v>
      </c>
      <c r="E527">
        <v>77</v>
      </c>
      <c r="F527">
        <v>0.73</v>
      </c>
    </row>
    <row r="528" spans="1:6">
      <c r="A528" s="10">
        <v>41712</v>
      </c>
      <c r="B528" s="7" t="s">
        <v>32</v>
      </c>
      <c r="D528" t="s">
        <v>21</v>
      </c>
      <c r="E528">
        <v>128</v>
      </c>
      <c r="F528">
        <v>1.82</v>
      </c>
    </row>
    <row r="529" spans="1:6">
      <c r="A529" s="10">
        <v>41712</v>
      </c>
      <c r="B529" s="7" t="s">
        <v>32</v>
      </c>
      <c r="D529" t="s">
        <v>23</v>
      </c>
      <c r="E529">
        <v>130</v>
      </c>
      <c r="F529">
        <v>0.89</v>
      </c>
    </row>
    <row r="530" spans="1:6">
      <c r="A530" s="10">
        <v>41712</v>
      </c>
      <c r="B530" s="7" t="s">
        <v>32</v>
      </c>
      <c r="D530" t="s">
        <v>21</v>
      </c>
      <c r="E530">
        <v>169</v>
      </c>
      <c r="F530">
        <v>1.82</v>
      </c>
    </row>
    <row r="531" spans="1:6">
      <c r="A531" s="10">
        <v>41712</v>
      </c>
      <c r="B531" s="7" t="s">
        <v>32</v>
      </c>
      <c r="D531" t="s">
        <v>23</v>
      </c>
      <c r="E531">
        <v>88</v>
      </c>
      <c r="F531">
        <v>0.54</v>
      </c>
    </row>
    <row r="532" spans="1:6">
      <c r="A532" s="10">
        <v>41712</v>
      </c>
      <c r="B532" s="7" t="s">
        <v>32</v>
      </c>
      <c r="D532" t="s">
        <v>21</v>
      </c>
      <c r="E532">
        <v>144</v>
      </c>
      <c r="F532">
        <v>1.5</v>
      </c>
    </row>
    <row r="533" spans="1:6">
      <c r="A533" s="10">
        <v>41712</v>
      </c>
      <c r="B533" s="7" t="s">
        <v>32</v>
      </c>
      <c r="D533" t="s">
        <v>21</v>
      </c>
      <c r="E533">
        <v>144</v>
      </c>
      <c r="F533">
        <v>1.41</v>
      </c>
    </row>
    <row r="534" spans="1:6">
      <c r="A534" s="10">
        <v>41712</v>
      </c>
      <c r="B534" s="7" t="s">
        <v>32</v>
      </c>
      <c r="D534" t="s">
        <v>23</v>
      </c>
      <c r="E534">
        <v>219</v>
      </c>
      <c r="F534">
        <v>1.02</v>
      </c>
    </row>
    <row r="535" spans="1:6">
      <c r="A535" s="10">
        <v>41712</v>
      </c>
      <c r="B535" s="7" t="s">
        <v>32</v>
      </c>
      <c r="D535" t="s">
        <v>21</v>
      </c>
      <c r="E535">
        <v>129</v>
      </c>
      <c r="F535">
        <v>1.02</v>
      </c>
    </row>
    <row r="536" spans="1:6">
      <c r="A536" s="10">
        <v>41712</v>
      </c>
      <c r="B536" s="7" t="s">
        <v>32</v>
      </c>
      <c r="D536" t="s">
        <v>21</v>
      </c>
      <c r="E536">
        <v>140</v>
      </c>
      <c r="F536">
        <v>1.1100000000000001</v>
      </c>
    </row>
    <row r="537" spans="1:6">
      <c r="A537" s="10">
        <v>41712</v>
      </c>
      <c r="B537" s="7" t="s">
        <v>32</v>
      </c>
      <c r="D537" t="s">
        <v>21</v>
      </c>
      <c r="E537">
        <v>165</v>
      </c>
      <c r="F537">
        <v>1.2</v>
      </c>
    </row>
    <row r="538" spans="1:6">
      <c r="A538" s="10">
        <v>41712</v>
      </c>
      <c r="B538" s="7" t="s">
        <v>32</v>
      </c>
      <c r="D538" t="s">
        <v>21</v>
      </c>
      <c r="E538">
        <v>137</v>
      </c>
      <c r="F538">
        <v>2.09</v>
      </c>
    </row>
    <row r="539" spans="1:6">
      <c r="A539" s="10">
        <v>41712</v>
      </c>
      <c r="B539" s="7" t="s">
        <v>32</v>
      </c>
      <c r="D539" t="s">
        <v>21</v>
      </c>
      <c r="E539">
        <v>148</v>
      </c>
      <c r="F539">
        <v>1.53</v>
      </c>
    </row>
    <row r="540" spans="1:6">
      <c r="A540" s="10">
        <v>41712</v>
      </c>
      <c r="B540" s="7" t="s">
        <v>32</v>
      </c>
      <c r="D540" t="s">
        <v>21</v>
      </c>
      <c r="E540">
        <v>133</v>
      </c>
      <c r="F540">
        <v>0.97</v>
      </c>
    </row>
    <row r="541" spans="1:6">
      <c r="A541" s="10">
        <v>41712</v>
      </c>
      <c r="B541" s="7" t="s">
        <v>32</v>
      </c>
      <c r="D541" t="s">
        <v>23</v>
      </c>
      <c r="E541">
        <v>89</v>
      </c>
      <c r="F541">
        <v>0.65</v>
      </c>
    </row>
    <row r="542" spans="1:6">
      <c r="A542" s="10">
        <v>41712</v>
      </c>
      <c r="B542" s="7" t="s">
        <v>32</v>
      </c>
      <c r="D542" t="s">
        <v>21</v>
      </c>
      <c r="E542">
        <v>120</v>
      </c>
      <c r="F542">
        <v>0.95</v>
      </c>
    </row>
    <row r="543" spans="1:6">
      <c r="A543" s="10">
        <v>41712</v>
      </c>
      <c r="B543" s="7" t="s">
        <v>32</v>
      </c>
      <c r="D543" t="s">
        <v>21</v>
      </c>
      <c r="E543">
        <v>181</v>
      </c>
      <c r="F543">
        <v>1.1200000000000001</v>
      </c>
    </row>
    <row r="544" spans="1:6">
      <c r="A544" s="10">
        <v>41712</v>
      </c>
      <c r="B544" s="7" t="s">
        <v>32</v>
      </c>
      <c r="D544" t="s">
        <v>21</v>
      </c>
      <c r="E544">
        <v>146</v>
      </c>
      <c r="F544">
        <v>1.81</v>
      </c>
    </row>
    <row r="545" spans="1:12">
      <c r="A545" s="10">
        <v>41712</v>
      </c>
      <c r="B545" s="7" t="s">
        <v>32</v>
      </c>
      <c r="C545">
        <v>6</v>
      </c>
      <c r="D545" t="s">
        <v>21</v>
      </c>
      <c r="E545">
        <v>154</v>
      </c>
      <c r="F545">
        <v>1.45</v>
      </c>
    </row>
    <row r="546" spans="1:12">
      <c r="A546" s="10">
        <v>41712</v>
      </c>
      <c r="B546" s="7" t="s">
        <v>32</v>
      </c>
      <c r="C546">
        <v>6</v>
      </c>
      <c r="D546" t="s">
        <v>23</v>
      </c>
      <c r="E546">
        <v>49</v>
      </c>
      <c r="F546">
        <v>0.75</v>
      </c>
    </row>
    <row r="547" spans="1:12">
      <c r="A547" s="10">
        <v>41712</v>
      </c>
      <c r="B547" s="7" t="s">
        <v>32</v>
      </c>
      <c r="C547">
        <v>6</v>
      </c>
      <c r="D547" t="s">
        <v>23</v>
      </c>
      <c r="E547">
        <v>47</v>
      </c>
      <c r="F547">
        <v>0.61</v>
      </c>
    </row>
    <row r="548" spans="1:12">
      <c r="A548" s="10">
        <v>41712</v>
      </c>
      <c r="B548" s="7" t="s">
        <v>32</v>
      </c>
      <c r="C548">
        <v>6</v>
      </c>
      <c r="D548" t="s">
        <v>21</v>
      </c>
      <c r="E548">
        <v>42</v>
      </c>
      <c r="F548">
        <v>0.46</v>
      </c>
    </row>
    <row r="549" spans="1:12">
      <c r="A549" s="10">
        <v>41712</v>
      </c>
      <c r="B549" s="7" t="s">
        <v>32</v>
      </c>
      <c r="C549">
        <v>6</v>
      </c>
      <c r="D549" t="s">
        <v>23</v>
      </c>
      <c r="E549">
        <v>46</v>
      </c>
      <c r="F549">
        <v>0.56999999999999995</v>
      </c>
    </row>
    <row r="550" spans="1:12">
      <c r="A550" s="10">
        <v>41712</v>
      </c>
      <c r="B550" s="7" t="s">
        <v>32</v>
      </c>
      <c r="C550">
        <v>6</v>
      </c>
      <c r="D550" t="s">
        <v>21</v>
      </c>
      <c r="E550">
        <v>62</v>
      </c>
      <c r="F550">
        <v>0.73</v>
      </c>
    </row>
    <row r="551" spans="1:12">
      <c r="A551" s="10">
        <v>41712</v>
      </c>
      <c r="B551" s="7" t="s">
        <v>32</v>
      </c>
      <c r="C551">
        <v>6</v>
      </c>
      <c r="D551" t="s">
        <v>23</v>
      </c>
      <c r="E551">
        <v>43</v>
      </c>
      <c r="F551">
        <v>0.4</v>
      </c>
    </row>
    <row r="552" spans="1:12">
      <c r="A552" s="10">
        <v>41712</v>
      </c>
      <c r="B552" s="7" t="s">
        <v>32</v>
      </c>
      <c r="C552">
        <v>6</v>
      </c>
      <c r="D552" t="s">
        <v>21</v>
      </c>
      <c r="E552">
        <v>28</v>
      </c>
      <c r="F552">
        <v>0.35</v>
      </c>
    </row>
    <row r="553" spans="1:12">
      <c r="A553" s="10">
        <v>41712</v>
      </c>
      <c r="B553" s="7" t="s">
        <v>32</v>
      </c>
      <c r="C553">
        <v>6</v>
      </c>
      <c r="D553" t="s">
        <v>21</v>
      </c>
      <c r="E553">
        <v>52</v>
      </c>
      <c r="F553">
        <v>0.55000000000000004</v>
      </c>
    </row>
    <row r="554" spans="1:12">
      <c r="A554" s="10">
        <v>41712</v>
      </c>
      <c r="B554" s="7" t="s">
        <v>32</v>
      </c>
      <c r="C554">
        <v>6</v>
      </c>
      <c r="D554" t="s">
        <v>21</v>
      </c>
      <c r="E554">
        <v>48</v>
      </c>
      <c r="F554">
        <v>0.4</v>
      </c>
    </row>
    <row r="555" spans="1:12">
      <c r="A555" s="6">
        <v>41722</v>
      </c>
      <c r="B555" s="7" t="s">
        <v>33</v>
      </c>
      <c r="C555">
        <v>35</v>
      </c>
      <c r="D555" t="s">
        <v>19</v>
      </c>
      <c r="F555">
        <v>0.7</v>
      </c>
      <c r="J555">
        <f>26+26+25</f>
        <v>77</v>
      </c>
      <c r="K555">
        <v>3</v>
      </c>
      <c r="L555">
        <v>26</v>
      </c>
    </row>
    <row r="556" spans="1:12">
      <c r="A556" s="6">
        <v>41722</v>
      </c>
      <c r="B556" s="7" t="s">
        <v>33</v>
      </c>
      <c r="C556">
        <v>35</v>
      </c>
      <c r="D556" t="s">
        <v>19</v>
      </c>
      <c r="F556">
        <v>3.22</v>
      </c>
      <c r="J556">
        <f>34+101+112+128+66+97</f>
        <v>538</v>
      </c>
      <c r="K556">
        <v>6</v>
      </c>
      <c r="L556">
        <v>128</v>
      </c>
    </row>
    <row r="557" spans="1:12">
      <c r="A557" s="6">
        <v>41722</v>
      </c>
      <c r="B557" s="7" t="s">
        <v>33</v>
      </c>
      <c r="C557">
        <v>35</v>
      </c>
      <c r="D557" t="s">
        <v>19</v>
      </c>
      <c r="F557">
        <v>0.6</v>
      </c>
      <c r="J557">
        <f>28+39+47</f>
        <v>114</v>
      </c>
      <c r="K557">
        <v>3</v>
      </c>
      <c r="L557">
        <v>47</v>
      </c>
    </row>
    <row r="558" spans="1:12">
      <c r="A558" s="6">
        <v>41722</v>
      </c>
      <c r="B558" s="7" t="s">
        <v>33</v>
      </c>
      <c r="C558">
        <v>35</v>
      </c>
      <c r="D558" t="s">
        <v>19</v>
      </c>
      <c r="F558">
        <v>0.48</v>
      </c>
      <c r="J558">
        <f>14+32+28+59+64</f>
        <v>197</v>
      </c>
      <c r="K558">
        <v>5</v>
      </c>
      <c r="L558">
        <v>64</v>
      </c>
    </row>
    <row r="559" spans="1:12">
      <c r="A559" s="6">
        <v>41722</v>
      </c>
      <c r="B559" s="7" t="s">
        <v>33</v>
      </c>
      <c r="C559">
        <v>35</v>
      </c>
      <c r="D559" t="s">
        <v>19</v>
      </c>
      <c r="F559">
        <v>0.84</v>
      </c>
      <c r="J559">
        <f>20+27+37</f>
        <v>84</v>
      </c>
      <c r="K559">
        <v>3</v>
      </c>
      <c r="L559">
        <v>37</v>
      </c>
    </row>
    <row r="560" spans="1:12">
      <c r="A560" s="6">
        <v>41722</v>
      </c>
      <c r="B560" s="7" t="s">
        <v>33</v>
      </c>
      <c r="C560">
        <v>35</v>
      </c>
      <c r="D560" t="s">
        <v>19</v>
      </c>
      <c r="F560">
        <v>0.57999999999999996</v>
      </c>
      <c r="J560">
        <f>13+15+14</f>
        <v>42</v>
      </c>
      <c r="K560">
        <v>3</v>
      </c>
      <c r="L560">
        <v>15</v>
      </c>
    </row>
    <row r="561" spans="1:12">
      <c r="A561" s="6">
        <v>41722</v>
      </c>
      <c r="B561" s="7" t="s">
        <v>33</v>
      </c>
      <c r="C561">
        <v>35</v>
      </c>
      <c r="D561" t="s">
        <v>19</v>
      </c>
      <c r="F561">
        <v>0.5</v>
      </c>
      <c r="J561">
        <f>25+26+33</f>
        <v>84</v>
      </c>
      <c r="K561">
        <v>3</v>
      </c>
      <c r="L561">
        <v>33</v>
      </c>
    </row>
    <row r="562" spans="1:12">
      <c r="A562" s="6">
        <v>41722</v>
      </c>
      <c r="B562" s="7" t="s">
        <v>33</v>
      </c>
      <c r="C562">
        <v>35</v>
      </c>
      <c r="D562" t="s">
        <v>19</v>
      </c>
      <c r="F562">
        <v>0.68</v>
      </c>
      <c r="J562">
        <f>17+39+47+34</f>
        <v>137</v>
      </c>
      <c r="K562">
        <v>4</v>
      </c>
      <c r="L562">
        <v>47</v>
      </c>
    </row>
    <row r="563" spans="1:12">
      <c r="A563" s="6">
        <v>41722</v>
      </c>
      <c r="B563" s="7" t="s">
        <v>33</v>
      </c>
      <c r="C563">
        <v>35</v>
      </c>
      <c r="D563" t="s">
        <v>19</v>
      </c>
      <c r="F563">
        <v>0.52</v>
      </c>
      <c r="J563">
        <f>15+28+59+65</f>
        <v>167</v>
      </c>
      <c r="K563">
        <v>4</v>
      </c>
      <c r="L563">
        <v>65</v>
      </c>
    </row>
    <row r="564" spans="1:12">
      <c r="A564" s="6">
        <v>41722</v>
      </c>
      <c r="B564" s="7" t="s">
        <v>33</v>
      </c>
      <c r="C564">
        <v>35</v>
      </c>
      <c r="D564" t="s">
        <v>19</v>
      </c>
      <c r="F564">
        <v>1.3</v>
      </c>
      <c r="J564">
        <f>53+74+83+26</f>
        <v>236</v>
      </c>
      <c r="K564">
        <v>4</v>
      </c>
      <c r="L564">
        <v>83</v>
      </c>
    </row>
    <row r="565" spans="1:12">
      <c r="A565" s="6">
        <v>41722</v>
      </c>
      <c r="B565" s="7" t="s">
        <v>33</v>
      </c>
      <c r="C565">
        <v>35</v>
      </c>
      <c r="D565" t="s">
        <v>19</v>
      </c>
      <c r="F565">
        <v>1.7</v>
      </c>
      <c r="J565">
        <f>51+50+76+84+98+114+121</f>
        <v>594</v>
      </c>
      <c r="K565">
        <v>7</v>
      </c>
      <c r="L565">
        <v>121</v>
      </c>
    </row>
    <row r="566" spans="1:12">
      <c r="A566" s="6">
        <v>41722</v>
      </c>
      <c r="B566" s="7" t="s">
        <v>33</v>
      </c>
      <c r="C566">
        <v>35</v>
      </c>
      <c r="D566" t="s">
        <v>19</v>
      </c>
      <c r="F566">
        <v>2.31</v>
      </c>
      <c r="J566">
        <f>28+56+61+69</f>
        <v>214</v>
      </c>
      <c r="K566">
        <v>4</v>
      </c>
      <c r="L566">
        <v>69</v>
      </c>
    </row>
    <row r="567" spans="1:12">
      <c r="A567" s="6">
        <v>41722</v>
      </c>
      <c r="B567" s="7" t="s">
        <v>33</v>
      </c>
      <c r="C567">
        <v>35</v>
      </c>
      <c r="D567" t="s">
        <v>19</v>
      </c>
      <c r="F567">
        <v>1.32</v>
      </c>
      <c r="J567">
        <f>27+71+76+96+111+116</f>
        <v>497</v>
      </c>
      <c r="K567">
        <v>6</v>
      </c>
      <c r="L567">
        <v>116</v>
      </c>
    </row>
    <row r="568" spans="1:12">
      <c r="A568" s="6">
        <v>41722</v>
      </c>
      <c r="B568" s="7" t="s">
        <v>33</v>
      </c>
      <c r="C568">
        <v>35</v>
      </c>
      <c r="D568" t="s">
        <v>19</v>
      </c>
      <c r="F568">
        <v>0.99</v>
      </c>
      <c r="J568">
        <f>42+68+73+80</f>
        <v>263</v>
      </c>
      <c r="K568">
        <v>4</v>
      </c>
      <c r="L568">
        <v>80</v>
      </c>
    </row>
    <row r="569" spans="1:12">
      <c r="A569" s="6">
        <v>41722</v>
      </c>
      <c r="B569" s="7" t="s">
        <v>33</v>
      </c>
      <c r="C569">
        <v>35</v>
      </c>
      <c r="D569" t="s">
        <v>19</v>
      </c>
      <c r="F569">
        <v>0.5</v>
      </c>
      <c r="J569">
        <f>32+39+55</f>
        <v>126</v>
      </c>
      <c r="K569">
        <v>3</v>
      </c>
      <c r="L569">
        <v>55</v>
      </c>
    </row>
    <row r="570" spans="1:12">
      <c r="A570" s="6">
        <v>41722</v>
      </c>
      <c r="B570" s="7" t="s">
        <v>33</v>
      </c>
      <c r="C570">
        <v>24</v>
      </c>
      <c r="D570" t="s">
        <v>19</v>
      </c>
      <c r="F570">
        <v>10.6</v>
      </c>
      <c r="J570">
        <f>100+137+165+180+198+211</f>
        <v>991</v>
      </c>
      <c r="K570">
        <v>6</v>
      </c>
      <c r="L570">
        <v>211</v>
      </c>
    </row>
    <row r="571" spans="1:12">
      <c r="A571" s="6">
        <v>41722</v>
      </c>
      <c r="B571" s="7" t="s">
        <v>33</v>
      </c>
      <c r="C571">
        <v>24</v>
      </c>
      <c r="D571" t="s">
        <v>19</v>
      </c>
      <c r="F571">
        <v>2.09</v>
      </c>
      <c r="J571">
        <f>55+113+169</f>
        <v>337</v>
      </c>
      <c r="K571">
        <v>3</v>
      </c>
      <c r="L571">
        <v>169</v>
      </c>
    </row>
    <row r="572" spans="1:12">
      <c r="A572" s="6">
        <v>41722</v>
      </c>
      <c r="B572" s="7" t="s">
        <v>33</v>
      </c>
      <c r="C572">
        <v>24</v>
      </c>
      <c r="D572" t="s">
        <v>19</v>
      </c>
      <c r="F572">
        <v>1.68</v>
      </c>
      <c r="J572">
        <f>62+96+100+120+123</f>
        <v>501</v>
      </c>
      <c r="K572">
        <v>5</v>
      </c>
      <c r="L572">
        <v>123</v>
      </c>
    </row>
    <row r="573" spans="1:12">
      <c r="A573" s="6">
        <v>41722</v>
      </c>
      <c r="B573" s="7" t="s">
        <v>33</v>
      </c>
      <c r="C573">
        <v>24</v>
      </c>
      <c r="D573" t="s">
        <v>19</v>
      </c>
      <c r="F573">
        <v>1.34</v>
      </c>
      <c r="J573">
        <f>43+63+91+98+122+140</f>
        <v>557</v>
      </c>
      <c r="K573">
        <v>6</v>
      </c>
      <c r="L573">
        <v>140</v>
      </c>
    </row>
    <row r="574" spans="1:12">
      <c r="A574" s="6">
        <v>41722</v>
      </c>
      <c r="B574" s="7" t="s">
        <v>33</v>
      </c>
      <c r="C574">
        <v>24</v>
      </c>
      <c r="D574" t="s">
        <v>19</v>
      </c>
      <c r="F574">
        <v>0.59</v>
      </c>
      <c r="J574">
        <f>25+47+42</f>
        <v>114</v>
      </c>
      <c r="K574">
        <v>3</v>
      </c>
      <c r="L574">
        <v>42</v>
      </c>
    </row>
    <row r="575" spans="1:12">
      <c r="A575" s="6">
        <v>41722</v>
      </c>
      <c r="B575" s="7" t="s">
        <v>33</v>
      </c>
      <c r="C575">
        <v>24</v>
      </c>
      <c r="D575" t="s">
        <v>19</v>
      </c>
      <c r="F575">
        <v>0.65</v>
      </c>
      <c r="J575">
        <f>39+40+27</f>
        <v>106</v>
      </c>
      <c r="K575">
        <v>3</v>
      </c>
      <c r="L575">
        <v>40</v>
      </c>
    </row>
    <row r="576" spans="1:12">
      <c r="A576" s="6">
        <v>41722</v>
      </c>
      <c r="B576" s="7" t="s">
        <v>33</v>
      </c>
      <c r="C576">
        <v>24</v>
      </c>
      <c r="D576" t="s">
        <v>19</v>
      </c>
      <c r="F576">
        <v>1.39</v>
      </c>
      <c r="J576">
        <f>56+49+77+87+95+105</f>
        <v>469</v>
      </c>
      <c r="K576">
        <v>6</v>
      </c>
      <c r="L576">
        <v>105</v>
      </c>
    </row>
    <row r="577" spans="1:13">
      <c r="A577" s="6">
        <v>41722</v>
      </c>
      <c r="B577" s="7" t="s">
        <v>33</v>
      </c>
      <c r="C577">
        <v>24</v>
      </c>
      <c r="D577" t="s">
        <v>19</v>
      </c>
      <c r="F577">
        <v>1.1000000000000001</v>
      </c>
      <c r="J577">
        <f>48+75+48+86+101+114</f>
        <v>472</v>
      </c>
      <c r="K577">
        <v>6</v>
      </c>
      <c r="L577">
        <v>114</v>
      </c>
    </row>
    <row r="578" spans="1:13">
      <c r="A578" s="6">
        <v>41722</v>
      </c>
      <c r="B578" s="7" t="s">
        <v>33</v>
      </c>
      <c r="C578">
        <v>24</v>
      </c>
      <c r="D578" t="s">
        <v>19</v>
      </c>
      <c r="F578">
        <v>0.75</v>
      </c>
      <c r="J578">
        <f>49+77+68</f>
        <v>194</v>
      </c>
      <c r="K578">
        <v>3</v>
      </c>
      <c r="L578">
        <v>68</v>
      </c>
    </row>
    <row r="579" spans="1:13">
      <c r="A579" s="6">
        <v>41722</v>
      </c>
      <c r="B579" s="7" t="s">
        <v>33</v>
      </c>
      <c r="C579">
        <v>24</v>
      </c>
      <c r="D579" t="s">
        <v>19</v>
      </c>
      <c r="F579">
        <v>1.2</v>
      </c>
      <c r="J579">
        <f>74+79+101+102</f>
        <v>356</v>
      </c>
      <c r="K579">
        <v>4</v>
      </c>
      <c r="L579">
        <v>102</v>
      </c>
    </row>
    <row r="580" spans="1:13">
      <c r="A580" s="6">
        <v>41722</v>
      </c>
      <c r="B580" s="7" t="s">
        <v>33</v>
      </c>
      <c r="C580">
        <v>24</v>
      </c>
      <c r="D580" t="s">
        <v>19</v>
      </c>
      <c r="F580">
        <v>0.68</v>
      </c>
      <c r="J580">
        <f>46+71+74+96</f>
        <v>287</v>
      </c>
      <c r="K580">
        <v>4</v>
      </c>
      <c r="L580">
        <v>96</v>
      </c>
    </row>
    <row r="581" spans="1:13">
      <c r="A581" s="6">
        <v>41722</v>
      </c>
      <c r="B581" s="7" t="s">
        <v>33</v>
      </c>
      <c r="C581">
        <v>24</v>
      </c>
      <c r="D581" t="s">
        <v>19</v>
      </c>
      <c r="F581">
        <v>0.35</v>
      </c>
      <c r="J581">
        <f>30+53+60</f>
        <v>143</v>
      </c>
      <c r="K581">
        <v>3</v>
      </c>
      <c r="L581">
        <v>60</v>
      </c>
    </row>
    <row r="582" spans="1:13">
      <c r="A582" s="6">
        <v>41722</v>
      </c>
      <c r="B582" s="7" t="s">
        <v>33</v>
      </c>
      <c r="C582">
        <v>24</v>
      </c>
      <c r="D582" t="s">
        <v>19</v>
      </c>
      <c r="F582">
        <v>2.72</v>
      </c>
      <c r="J582">
        <f>70+95+100+114+132+132</f>
        <v>643</v>
      </c>
      <c r="K582">
        <v>6</v>
      </c>
      <c r="L582">
        <v>132</v>
      </c>
    </row>
    <row r="583" spans="1:13">
      <c r="A583" s="6">
        <v>41722</v>
      </c>
      <c r="B583" s="7" t="s">
        <v>33</v>
      </c>
      <c r="C583">
        <v>24</v>
      </c>
      <c r="D583" t="s">
        <v>19</v>
      </c>
      <c r="F583">
        <v>1.25</v>
      </c>
      <c r="J583">
        <f>50+85+94+115+124</f>
        <v>468</v>
      </c>
      <c r="K583">
        <v>5</v>
      </c>
      <c r="L583">
        <v>124</v>
      </c>
    </row>
    <row r="584" spans="1:13">
      <c r="A584" s="6">
        <v>41722</v>
      </c>
      <c r="B584" s="7" t="s">
        <v>33</v>
      </c>
      <c r="C584">
        <v>24</v>
      </c>
      <c r="D584" t="s">
        <v>19</v>
      </c>
      <c r="F584">
        <v>0.75</v>
      </c>
      <c r="J584">
        <f>24+50+56+78+83</f>
        <v>291</v>
      </c>
      <c r="K584">
        <v>5</v>
      </c>
      <c r="L584">
        <v>83</v>
      </c>
    </row>
    <row r="585" spans="1:13">
      <c r="A585" s="6">
        <v>41722</v>
      </c>
      <c r="B585" s="7" t="s">
        <v>33</v>
      </c>
      <c r="C585">
        <v>24</v>
      </c>
      <c r="D585" t="s">
        <v>19</v>
      </c>
      <c r="F585">
        <v>1.73</v>
      </c>
      <c r="J585">
        <f>40+46+66+69+69+27</f>
        <v>317</v>
      </c>
      <c r="K585">
        <v>6</v>
      </c>
      <c r="L585">
        <v>69</v>
      </c>
    </row>
    <row r="586" spans="1:13">
      <c r="A586" s="6">
        <v>41722</v>
      </c>
      <c r="B586" s="7" t="s">
        <v>33</v>
      </c>
      <c r="C586">
        <v>24</v>
      </c>
      <c r="D586" t="s">
        <v>19</v>
      </c>
      <c r="F586">
        <v>0.56999999999999995</v>
      </c>
      <c r="J586">
        <f>55+62+82</f>
        <v>199</v>
      </c>
      <c r="K586">
        <v>3</v>
      </c>
      <c r="L586">
        <v>82</v>
      </c>
    </row>
    <row r="587" spans="1:13">
      <c r="A587" s="6">
        <v>41722</v>
      </c>
      <c r="B587" s="7" t="s">
        <v>33</v>
      </c>
      <c r="C587">
        <v>16</v>
      </c>
      <c r="D587" t="s">
        <v>19</v>
      </c>
      <c r="F587">
        <v>2.25</v>
      </c>
      <c r="J587">
        <f>44+38+50+50+53</f>
        <v>235</v>
      </c>
      <c r="K587">
        <v>5</v>
      </c>
      <c r="L587">
        <v>53</v>
      </c>
    </row>
    <row r="588" spans="1:13">
      <c r="A588" s="6">
        <v>41722</v>
      </c>
      <c r="B588" s="7" t="s">
        <v>33</v>
      </c>
      <c r="C588">
        <v>16</v>
      </c>
      <c r="D588" t="s">
        <v>19</v>
      </c>
      <c r="F588">
        <v>14.75</v>
      </c>
      <c r="J588">
        <f>28+48+55+83+75+89</f>
        <v>378</v>
      </c>
      <c r="K588">
        <v>6</v>
      </c>
      <c r="L588">
        <v>89</v>
      </c>
    </row>
    <row r="589" spans="1:13">
      <c r="A589" s="6">
        <v>41722</v>
      </c>
      <c r="B589" s="7" t="s">
        <v>33</v>
      </c>
      <c r="C589">
        <v>16</v>
      </c>
      <c r="D589" t="s">
        <v>19</v>
      </c>
      <c r="F589">
        <v>15</v>
      </c>
      <c r="J589">
        <f>48+92+106+124</f>
        <v>370</v>
      </c>
      <c r="K589">
        <v>4</v>
      </c>
      <c r="L589">
        <v>124</v>
      </c>
    </row>
    <row r="590" spans="1:13">
      <c r="A590" s="6">
        <v>41722</v>
      </c>
      <c r="B590" s="7" t="s">
        <v>33</v>
      </c>
      <c r="C590">
        <v>16</v>
      </c>
      <c r="D590" t="s">
        <v>19</v>
      </c>
      <c r="F590">
        <v>0.38</v>
      </c>
      <c r="J590">
        <f>28+24+35</f>
        <v>87</v>
      </c>
      <c r="K590">
        <v>3</v>
      </c>
      <c r="L590">
        <v>35</v>
      </c>
    </row>
    <row r="591" spans="1:13">
      <c r="A591" s="6">
        <v>41722</v>
      </c>
      <c r="B591" s="7" t="s">
        <v>33</v>
      </c>
      <c r="C591">
        <v>16</v>
      </c>
      <c r="D591" t="s">
        <v>19</v>
      </c>
      <c r="F591">
        <v>0.32</v>
      </c>
      <c r="J591">
        <f>22</f>
        <v>22</v>
      </c>
      <c r="K591">
        <v>1</v>
      </c>
      <c r="L591">
        <v>22</v>
      </c>
    </row>
    <row r="592" spans="1:13">
      <c r="A592" s="6">
        <v>41722</v>
      </c>
      <c r="B592" s="7" t="s">
        <v>33</v>
      </c>
      <c r="C592">
        <v>14</v>
      </c>
      <c r="M592" t="s">
        <v>34</v>
      </c>
    </row>
    <row r="593" spans="1:12">
      <c r="A593" s="6">
        <v>41722</v>
      </c>
      <c r="B593" s="7" t="s">
        <v>33</v>
      </c>
      <c r="C593">
        <v>1</v>
      </c>
      <c r="D593" t="s">
        <v>19</v>
      </c>
      <c r="F593">
        <v>0.64</v>
      </c>
      <c r="J593">
        <f>37+58+67+74</f>
        <v>236</v>
      </c>
      <c r="K593">
        <v>4</v>
      </c>
      <c r="L593">
        <v>74</v>
      </c>
    </row>
    <row r="594" spans="1:12">
      <c r="A594" s="6">
        <v>41722</v>
      </c>
      <c r="B594" s="7" t="s">
        <v>33</v>
      </c>
      <c r="C594">
        <v>1</v>
      </c>
      <c r="D594" t="s">
        <v>19</v>
      </c>
      <c r="F594">
        <v>0.45</v>
      </c>
      <c r="J594">
        <f>28+28+38</f>
        <v>94</v>
      </c>
      <c r="K594">
        <v>3</v>
      </c>
      <c r="L594">
        <v>38</v>
      </c>
    </row>
    <row r="595" spans="1:12">
      <c r="A595" s="6">
        <v>41722</v>
      </c>
      <c r="B595" s="7" t="s">
        <v>33</v>
      </c>
      <c r="C595">
        <v>1</v>
      </c>
      <c r="D595" t="s">
        <v>19</v>
      </c>
      <c r="F595">
        <v>0.4</v>
      </c>
      <c r="J595">
        <f>22+33+42</f>
        <v>97</v>
      </c>
      <c r="K595">
        <v>3</v>
      </c>
      <c r="L595">
        <v>42</v>
      </c>
    </row>
    <row r="596" spans="1:12">
      <c r="A596" s="6">
        <v>41722</v>
      </c>
      <c r="B596" s="7" t="s">
        <v>33</v>
      </c>
      <c r="C596">
        <v>1</v>
      </c>
      <c r="D596" t="s">
        <v>19</v>
      </c>
      <c r="F596">
        <v>0.45</v>
      </c>
      <c r="J596">
        <f>30+31+41</f>
        <v>102</v>
      </c>
      <c r="K596">
        <v>3</v>
      </c>
      <c r="L596">
        <v>41</v>
      </c>
    </row>
    <row r="597" spans="1:12">
      <c r="A597" s="6">
        <v>41722</v>
      </c>
      <c r="B597" s="7" t="s">
        <v>33</v>
      </c>
      <c r="C597">
        <v>1</v>
      </c>
      <c r="D597" t="s">
        <v>23</v>
      </c>
      <c r="E597">
        <v>48</v>
      </c>
      <c r="F597">
        <v>1.0900000000000001</v>
      </c>
      <c r="G597">
        <v>4</v>
      </c>
    </row>
    <row r="598" spans="1:12">
      <c r="A598" s="6">
        <v>41722</v>
      </c>
      <c r="B598" s="7" t="s">
        <v>33</v>
      </c>
      <c r="C598">
        <v>1</v>
      </c>
      <c r="D598" t="s">
        <v>23</v>
      </c>
      <c r="E598">
        <v>159</v>
      </c>
      <c r="F598">
        <v>0.89</v>
      </c>
    </row>
    <row r="599" spans="1:12">
      <c r="A599" s="6">
        <v>41722</v>
      </c>
      <c r="B599" s="7" t="s">
        <v>33</v>
      </c>
      <c r="C599">
        <v>1</v>
      </c>
      <c r="D599" t="s">
        <v>23</v>
      </c>
      <c r="E599">
        <v>85</v>
      </c>
      <c r="F599">
        <v>0.66</v>
      </c>
      <c r="G599">
        <v>3</v>
      </c>
    </row>
    <row r="600" spans="1:12">
      <c r="A600" s="6">
        <v>41722</v>
      </c>
      <c r="B600" s="7" t="s">
        <v>33</v>
      </c>
      <c r="C600">
        <v>1</v>
      </c>
      <c r="D600" t="s">
        <v>23</v>
      </c>
      <c r="E600">
        <v>117</v>
      </c>
      <c r="F600">
        <v>0.87</v>
      </c>
      <c r="G600">
        <v>3</v>
      </c>
    </row>
    <row r="601" spans="1:12">
      <c r="A601" s="6">
        <v>41722</v>
      </c>
      <c r="B601" s="7" t="s">
        <v>33</v>
      </c>
      <c r="C601">
        <v>1</v>
      </c>
      <c r="D601" t="s">
        <v>23</v>
      </c>
      <c r="E601">
        <v>71</v>
      </c>
      <c r="F601">
        <v>0.68</v>
      </c>
      <c r="G601">
        <v>5</v>
      </c>
    </row>
    <row r="602" spans="1:12">
      <c r="A602" s="6">
        <v>41722</v>
      </c>
      <c r="B602" s="7" t="s">
        <v>33</v>
      </c>
      <c r="C602">
        <v>1</v>
      </c>
      <c r="D602" t="s">
        <v>23</v>
      </c>
      <c r="E602">
        <v>43</v>
      </c>
      <c r="F602">
        <v>0.92</v>
      </c>
    </row>
    <row r="603" spans="1:12">
      <c r="A603" s="6">
        <v>41722</v>
      </c>
      <c r="B603" s="7" t="s">
        <v>33</v>
      </c>
      <c r="C603">
        <v>1</v>
      </c>
      <c r="D603" t="s">
        <v>19</v>
      </c>
      <c r="F603">
        <v>0.59</v>
      </c>
      <c r="J603">
        <f>37+59+59</f>
        <v>155</v>
      </c>
      <c r="K603">
        <v>3</v>
      </c>
      <c r="L603">
        <v>59</v>
      </c>
    </row>
    <row r="604" spans="1:12">
      <c r="A604" s="6">
        <v>41722</v>
      </c>
      <c r="B604" s="7" t="s">
        <v>33</v>
      </c>
      <c r="C604">
        <v>1</v>
      </c>
      <c r="D604" t="s">
        <v>19</v>
      </c>
      <c r="F604">
        <v>1.27</v>
      </c>
      <c r="J604">
        <f>31+44+62+68+72</f>
        <v>277</v>
      </c>
      <c r="K604">
        <v>5</v>
      </c>
      <c r="L604">
        <v>72</v>
      </c>
    </row>
    <row r="605" spans="1:12">
      <c r="A605" s="6">
        <v>41722</v>
      </c>
      <c r="B605" s="7" t="s">
        <v>33</v>
      </c>
      <c r="C605">
        <v>1</v>
      </c>
      <c r="D605" t="s">
        <v>19</v>
      </c>
      <c r="F605">
        <v>0.9</v>
      </c>
      <c r="J605">
        <f>202</f>
        <v>202</v>
      </c>
      <c r="K605">
        <v>1</v>
      </c>
      <c r="L605">
        <v>202</v>
      </c>
    </row>
    <row r="606" spans="1:12">
      <c r="A606" s="6">
        <v>41722</v>
      </c>
      <c r="B606" s="7" t="s">
        <v>33</v>
      </c>
      <c r="C606">
        <v>1</v>
      </c>
      <c r="D606" t="s">
        <v>19</v>
      </c>
      <c r="F606">
        <v>0.94</v>
      </c>
      <c r="J606">
        <f>45+54+63+62</f>
        <v>224</v>
      </c>
      <c r="K606">
        <v>4</v>
      </c>
      <c r="L606">
        <v>63</v>
      </c>
    </row>
    <row r="607" spans="1:12">
      <c r="A607" s="6"/>
    </row>
    <row r="608" spans="1:12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</sheetData>
  <sortState ref="A4:Q771">
    <sortCondition ref="B4:B771"/>
    <sortCondition ref="C4:C771"/>
    <sortCondition ref="D4:D771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2014-05-08T23:26:14Z</dcterms:modified>
</cp:coreProperties>
</file>