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000" yWindow="0" windowWidth="33760" windowHeight="2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7" i="1" l="1"/>
  <c r="J396" i="1"/>
  <c r="J395" i="1"/>
  <c r="J394" i="1"/>
  <c r="J393" i="1"/>
  <c r="J392" i="1"/>
  <c r="J391" i="1"/>
  <c r="J390" i="1"/>
  <c r="J389" i="1"/>
  <c r="J386" i="1"/>
  <c r="J385" i="1"/>
  <c r="J384" i="1"/>
  <c r="J383" i="1"/>
  <c r="J382" i="1"/>
  <c r="J381" i="1"/>
  <c r="J380" i="1"/>
  <c r="J378" i="1"/>
  <c r="J377" i="1"/>
  <c r="J376" i="1"/>
  <c r="J373" i="1"/>
  <c r="J369" i="1"/>
  <c r="J368" i="1"/>
  <c r="J367" i="1"/>
  <c r="J365" i="1"/>
  <c r="J363" i="1"/>
  <c r="J362" i="1"/>
  <c r="J361" i="1"/>
  <c r="J360" i="1"/>
  <c r="J359" i="1"/>
  <c r="J358" i="1"/>
  <c r="J357" i="1"/>
  <c r="J356" i="1"/>
  <c r="J355" i="1"/>
  <c r="J354" i="1"/>
  <c r="J352" i="1"/>
  <c r="J351" i="1"/>
  <c r="J350" i="1"/>
  <c r="J348" i="1"/>
  <c r="J347" i="1"/>
  <c r="J345" i="1"/>
  <c r="J344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298" i="1"/>
  <c r="J297" i="1"/>
  <c r="J296" i="1"/>
  <c r="J295" i="1"/>
  <c r="J294" i="1"/>
  <c r="J293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8" i="1"/>
  <c r="J277" i="1"/>
  <c r="J276" i="1"/>
  <c r="J275" i="1"/>
  <c r="J273" i="1"/>
  <c r="J272" i="1"/>
  <c r="J271" i="1"/>
  <c r="J270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4" i="1"/>
  <c r="J253" i="1"/>
  <c r="J252" i="1"/>
  <c r="J248" i="1"/>
  <c r="J247" i="1"/>
  <c r="J246" i="1"/>
  <c r="J245" i="1"/>
  <c r="J244" i="1"/>
  <c r="J243" i="1"/>
  <c r="J242" i="1"/>
  <c r="J241" i="1"/>
  <c r="J235" i="1"/>
  <c r="J233" i="1"/>
  <c r="J232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7" i="1"/>
  <c r="J216" i="1"/>
  <c r="J214" i="1"/>
  <c r="J213" i="1"/>
  <c r="J207" i="1"/>
  <c r="J203" i="1"/>
  <c r="J202" i="1"/>
  <c r="J200" i="1"/>
  <c r="J191" i="1"/>
  <c r="J190" i="1"/>
  <c r="J188" i="1"/>
  <c r="J187" i="1"/>
  <c r="J184" i="1"/>
  <c r="J181" i="1"/>
  <c r="J179" i="1"/>
  <c r="J177" i="1"/>
  <c r="J174" i="1"/>
  <c r="J173" i="1"/>
  <c r="J172" i="1"/>
  <c r="J169" i="1"/>
  <c r="J140" i="1"/>
  <c r="J139" i="1"/>
  <c r="J135" i="1"/>
  <c r="J134" i="1"/>
  <c r="J131" i="1"/>
  <c r="J125" i="1"/>
  <c r="J124" i="1"/>
  <c r="J118" i="1"/>
  <c r="J117" i="1"/>
  <c r="J114" i="1"/>
  <c r="J113" i="1"/>
  <c r="J111" i="1"/>
  <c r="J108" i="1"/>
  <c r="J107" i="1"/>
  <c r="J105" i="1"/>
  <c r="J104" i="1"/>
  <c r="J103" i="1"/>
  <c r="J102" i="1"/>
  <c r="J101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0" i="1"/>
  <c r="J79" i="1"/>
  <c r="J7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0" i="1"/>
  <c r="J49" i="1"/>
  <c r="J48" i="1"/>
  <c r="J47" i="1"/>
  <c r="J46" i="1"/>
  <c r="J43" i="1"/>
  <c r="J42" i="1"/>
  <c r="J41" i="1"/>
  <c r="J40" i="1"/>
  <c r="J36" i="1"/>
  <c r="J35" i="1"/>
  <c r="J34" i="1"/>
  <c r="J33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<sst xmlns="http://schemas.openxmlformats.org/spreadsheetml/2006/main" count="811" uniqueCount="34">
  <si>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</si>
  <si>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</si>
  <si>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</si>
  <si>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</si>
  <si>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</si>
  <si>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</si>
  <si>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</si>
  <si>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</si>
  <si>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</si>
  <si>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</si>
  <si>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</si>
  <si>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</si>
  <si>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</si>
  <si>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</si>
  <si>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</si>
  <si>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</si>
  <si>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</si>
  <si>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</si>
  <si>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</si>
  <si>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</si>
  <si>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S. Californicus</t>
  </si>
  <si>
    <t>THATCHED</t>
  </si>
  <si>
    <t>M-1-W</t>
  </si>
  <si>
    <t>C-1</t>
  </si>
  <si>
    <t>M-2</t>
  </si>
  <si>
    <t>S. acutus</t>
  </si>
  <si>
    <t>S. americanus</t>
  </si>
  <si>
    <t>T. domingensis</t>
  </si>
  <si>
    <t>C-2</t>
  </si>
  <si>
    <t>M-3</t>
  </si>
  <si>
    <t>M-4-S</t>
  </si>
  <si>
    <t>M-4-N</t>
  </si>
  <si>
    <t>M-1-E</t>
  </si>
  <si>
    <t>M-5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</si>
</sst>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6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2"/>
  <sheetViews>
    <sheetView tabSelected="1" topLeftCell="A349" workbookViewId="0">
      <selection activeCell="E400" sqref="E400"/>
    </sheetView>
  </sheetViews>
  <sheetFormatPr baseColWidth="10" defaultRowHeight="15" x14ac:dyDescent="0"/>
  <cols>
    <col min="2" max="2" width="10.83203125" style="7"/>
    <col min="4" max="4" width="14.33203125" customWidth="1"/>
    <col min="13" max="13" width="36.83203125" customWidth="1"/>
  </cols>
  <sheetData>
    <row r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1"/>
      <c r="Q1" s="1"/>
    </row>
    <row r="2" spans="1:17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2"/>
      <c r="Q2" s="2"/>
    </row>
    <row r="3" spans="1:17" ht="60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</row>
    <row r="4" spans="1:17">
      <c r="A4" s="6">
        <v>41582</v>
      </c>
      <c r="B4" s="7" t="s">
        <v>22</v>
      </c>
      <c r="C4">
        <v>50</v>
      </c>
      <c r="D4" t="s">
        <v>19</v>
      </c>
      <c r="F4">
        <v>7.9</v>
      </c>
      <c r="J4">
        <f>210+248+282+316+313+316+323</f>
        <v>2008</v>
      </c>
      <c r="K4">
        <v>7</v>
      </c>
      <c r="L4">
        <v>323</v>
      </c>
    </row>
    <row r="5" spans="1:17">
      <c r="A5" s="6">
        <v>41582</v>
      </c>
      <c r="B5" s="7" t="s">
        <v>22</v>
      </c>
      <c r="C5">
        <v>50</v>
      </c>
      <c r="D5" t="s">
        <v>19</v>
      </c>
      <c r="F5">
        <v>7.39</v>
      </c>
      <c r="J5">
        <f>120+240+320+320</f>
        <v>1000</v>
      </c>
      <c r="K5">
        <v>4</v>
      </c>
      <c r="L5">
        <v>320</v>
      </c>
    </row>
    <row r="6" spans="1:17">
      <c r="A6" s="6">
        <v>41582</v>
      </c>
      <c r="B6" s="7" t="s">
        <v>22</v>
      </c>
      <c r="C6">
        <v>50</v>
      </c>
      <c r="D6" t="s">
        <v>19</v>
      </c>
      <c r="F6">
        <v>4.07</v>
      </c>
      <c r="J6">
        <f>176+253+280+311+321</f>
        <v>1341</v>
      </c>
      <c r="K6">
        <v>5</v>
      </c>
      <c r="L6">
        <v>321</v>
      </c>
    </row>
    <row r="7" spans="1:17">
      <c r="A7" s="6">
        <v>41582</v>
      </c>
      <c r="B7" s="7" t="s">
        <v>22</v>
      </c>
      <c r="C7">
        <v>50</v>
      </c>
      <c r="D7" t="s">
        <v>19</v>
      </c>
      <c r="F7">
        <v>0.79</v>
      </c>
      <c r="J7">
        <f>42+23+59+67</f>
        <v>191</v>
      </c>
      <c r="K7">
        <v>4</v>
      </c>
      <c r="L7">
        <v>67</v>
      </c>
    </row>
    <row r="8" spans="1:17">
      <c r="A8" s="6">
        <v>41582</v>
      </c>
      <c r="B8" s="7" t="s">
        <v>22</v>
      </c>
      <c r="C8">
        <v>50</v>
      </c>
      <c r="D8" t="s">
        <v>19</v>
      </c>
      <c r="F8">
        <v>8.15</v>
      </c>
      <c r="J8">
        <f>181+239+263+272+293+309+324+336+354+372+374</f>
        <v>3317</v>
      </c>
      <c r="K8">
        <v>11</v>
      </c>
      <c r="L8">
        <v>374</v>
      </c>
    </row>
    <row r="9" spans="1:17">
      <c r="A9" s="6">
        <v>41582</v>
      </c>
      <c r="B9" s="7" t="s">
        <v>22</v>
      </c>
      <c r="C9">
        <v>50</v>
      </c>
      <c r="D9" t="s">
        <v>19</v>
      </c>
      <c r="F9">
        <v>5.7</v>
      </c>
      <c r="J9">
        <f>340+330+320+195</f>
        <v>1185</v>
      </c>
      <c r="K9">
        <v>4</v>
      </c>
      <c r="L9">
        <v>340</v>
      </c>
    </row>
    <row r="10" spans="1:17">
      <c r="A10" s="6">
        <v>41582</v>
      </c>
      <c r="B10" s="7" t="s">
        <v>22</v>
      </c>
      <c r="C10">
        <v>50</v>
      </c>
      <c r="D10" t="s">
        <v>19</v>
      </c>
      <c r="F10">
        <v>4.0599999999999996</v>
      </c>
      <c r="J10">
        <f>123+176+223+265+290+302+320</f>
        <v>1699</v>
      </c>
      <c r="K10">
        <v>7</v>
      </c>
      <c r="L10">
        <v>320</v>
      </c>
    </row>
    <row r="11" spans="1:17">
      <c r="A11" s="6">
        <v>41582</v>
      </c>
      <c r="B11" s="7" t="s">
        <v>22</v>
      </c>
      <c r="C11">
        <v>50</v>
      </c>
      <c r="D11" t="s">
        <v>19</v>
      </c>
      <c r="F11">
        <v>4.93</v>
      </c>
      <c r="J11">
        <f>170+175+195+205</f>
        <v>745</v>
      </c>
      <c r="K11">
        <v>4</v>
      </c>
      <c r="L11">
        <v>205</v>
      </c>
    </row>
    <row r="12" spans="1:17">
      <c r="A12" s="6">
        <v>41582</v>
      </c>
      <c r="B12" s="7" t="s">
        <v>22</v>
      </c>
      <c r="C12">
        <v>50</v>
      </c>
      <c r="D12" t="s">
        <v>19</v>
      </c>
      <c r="F12">
        <v>1.82</v>
      </c>
      <c r="J12">
        <f>58+100+108+121</f>
        <v>387</v>
      </c>
      <c r="K12">
        <v>4</v>
      </c>
      <c r="L12">
        <v>121</v>
      </c>
    </row>
    <row r="13" spans="1:17">
      <c r="A13" s="6">
        <v>41582</v>
      </c>
      <c r="B13" s="7" t="s">
        <v>22</v>
      </c>
      <c r="C13">
        <v>50</v>
      </c>
      <c r="D13" t="s">
        <v>19</v>
      </c>
      <c r="F13">
        <v>5.7</v>
      </c>
      <c r="J13">
        <f>165+305+335</f>
        <v>805</v>
      </c>
      <c r="K13">
        <v>3</v>
      </c>
      <c r="L13">
        <v>335</v>
      </c>
    </row>
    <row r="14" spans="1:17">
      <c r="A14" s="6">
        <v>41582</v>
      </c>
      <c r="B14" s="7" t="s">
        <v>22</v>
      </c>
      <c r="C14">
        <v>50</v>
      </c>
      <c r="D14" t="s">
        <v>19</v>
      </c>
      <c r="F14">
        <v>7.51</v>
      </c>
      <c r="J14">
        <f>121+162+203+250+259+270+291+300+358+378+399+103</f>
        <v>3094</v>
      </c>
      <c r="K14">
        <v>12</v>
      </c>
      <c r="L14">
        <v>399</v>
      </c>
    </row>
    <row r="15" spans="1:17">
      <c r="A15" s="6">
        <v>41582</v>
      </c>
      <c r="B15" s="7" t="s">
        <v>22</v>
      </c>
      <c r="C15">
        <v>50</v>
      </c>
      <c r="D15" t="s">
        <v>19</v>
      </c>
      <c r="F15">
        <v>7.55</v>
      </c>
      <c r="J15">
        <f>160+140+210+295+365</f>
        <v>1170</v>
      </c>
      <c r="K15">
        <v>5</v>
      </c>
      <c r="L15">
        <v>365</v>
      </c>
    </row>
    <row r="16" spans="1:17">
      <c r="A16" s="6">
        <v>41582</v>
      </c>
      <c r="B16" s="7" t="s">
        <v>22</v>
      </c>
      <c r="C16">
        <v>50</v>
      </c>
      <c r="D16" t="s">
        <v>19</v>
      </c>
      <c r="F16">
        <v>3.81</v>
      </c>
      <c r="J16">
        <f>98+189+213+244+290+310+324</f>
        <v>1668</v>
      </c>
      <c r="K16">
        <v>7</v>
      </c>
      <c r="L16">
        <v>324</v>
      </c>
    </row>
    <row r="17" spans="1:12">
      <c r="A17" s="6">
        <v>41582</v>
      </c>
      <c r="B17" s="7" t="s">
        <v>22</v>
      </c>
      <c r="C17">
        <v>50</v>
      </c>
      <c r="D17" t="s">
        <v>19</v>
      </c>
      <c r="F17">
        <v>2.63</v>
      </c>
      <c r="J17">
        <f>69+150+150+158+198</f>
        <v>725</v>
      </c>
      <c r="K17">
        <v>5</v>
      </c>
      <c r="L17">
        <v>198</v>
      </c>
    </row>
    <row r="18" spans="1:12">
      <c r="A18" s="6">
        <v>41582</v>
      </c>
      <c r="B18" s="7" t="s">
        <v>22</v>
      </c>
      <c r="C18">
        <v>50</v>
      </c>
      <c r="D18" t="s">
        <v>19</v>
      </c>
      <c r="F18">
        <v>5.74</v>
      </c>
      <c r="J18">
        <f>137+140+239+290+326+355</f>
        <v>1487</v>
      </c>
      <c r="K18">
        <v>6</v>
      </c>
      <c r="L18">
        <v>355</v>
      </c>
    </row>
    <row r="19" spans="1:12">
      <c r="A19" s="6">
        <v>41582</v>
      </c>
      <c r="B19" s="7" t="s">
        <v>22</v>
      </c>
      <c r="C19">
        <v>49</v>
      </c>
      <c r="D19" t="s">
        <v>19</v>
      </c>
      <c r="F19">
        <v>3.06</v>
      </c>
      <c r="J19">
        <f>71+91+108+120+130</f>
        <v>520</v>
      </c>
      <c r="K19">
        <v>5</v>
      </c>
      <c r="L19">
        <v>130</v>
      </c>
    </row>
    <row r="20" spans="1:12">
      <c r="A20" s="6">
        <v>41582</v>
      </c>
      <c r="B20" s="7" t="s">
        <v>22</v>
      </c>
      <c r="C20">
        <v>49</v>
      </c>
      <c r="D20" t="s">
        <v>19</v>
      </c>
      <c r="F20">
        <v>2</v>
      </c>
      <c r="J20">
        <f>89+84+212+232</f>
        <v>617</v>
      </c>
      <c r="K20">
        <v>4</v>
      </c>
      <c r="L20">
        <v>232</v>
      </c>
    </row>
    <row r="21" spans="1:12">
      <c r="A21" s="6">
        <v>41582</v>
      </c>
      <c r="B21" s="7" t="s">
        <v>22</v>
      </c>
      <c r="C21">
        <v>49</v>
      </c>
      <c r="D21" t="s">
        <v>19</v>
      </c>
      <c r="F21">
        <v>6.55</v>
      </c>
      <c r="J21">
        <f>146+150+173+179+199+206+224+229</f>
        <v>1506</v>
      </c>
      <c r="K21">
        <v>8</v>
      </c>
      <c r="L21">
        <v>229</v>
      </c>
    </row>
    <row r="22" spans="1:12">
      <c r="A22" s="6">
        <v>41582</v>
      </c>
      <c r="B22" s="7" t="s">
        <v>22</v>
      </c>
      <c r="C22">
        <v>49</v>
      </c>
      <c r="D22" t="s">
        <v>19</v>
      </c>
      <c r="F22">
        <v>5.99</v>
      </c>
      <c r="J22">
        <f>155+185+193+211+224+246+227</f>
        <v>1441</v>
      </c>
      <c r="K22">
        <v>7</v>
      </c>
      <c r="L22">
        <v>246</v>
      </c>
    </row>
    <row r="23" spans="1:12">
      <c r="A23" s="6">
        <v>41582</v>
      </c>
      <c r="B23" s="7" t="s">
        <v>22</v>
      </c>
      <c r="C23">
        <v>49</v>
      </c>
      <c r="D23" t="s">
        <v>19</v>
      </c>
      <c r="F23">
        <v>3.49</v>
      </c>
      <c r="J23">
        <f>105+125+125+152+157+174</f>
        <v>838</v>
      </c>
      <c r="K23">
        <v>6</v>
      </c>
      <c r="L23">
        <v>174</v>
      </c>
    </row>
    <row r="24" spans="1:12">
      <c r="A24" s="6">
        <v>41582</v>
      </c>
      <c r="B24" s="7" t="s">
        <v>22</v>
      </c>
      <c r="C24">
        <v>43</v>
      </c>
      <c r="D24" t="s">
        <v>19</v>
      </c>
      <c r="F24">
        <v>6.35</v>
      </c>
      <c r="J24">
        <f>105+161+192+200+199+212+215</f>
        <v>1284</v>
      </c>
      <c r="K24">
        <v>7</v>
      </c>
      <c r="L24">
        <v>215</v>
      </c>
    </row>
    <row r="25" spans="1:12">
      <c r="A25" s="6">
        <v>41582</v>
      </c>
      <c r="B25" s="7" t="s">
        <v>22</v>
      </c>
      <c r="C25">
        <v>43</v>
      </c>
      <c r="D25" t="s">
        <v>19</v>
      </c>
      <c r="F25">
        <v>5.25</v>
      </c>
      <c r="J25">
        <f>182+200+183+205</f>
        <v>770</v>
      </c>
      <c r="K25">
        <v>4</v>
      </c>
      <c r="L25">
        <v>205</v>
      </c>
    </row>
    <row r="26" spans="1:12">
      <c r="A26" s="6">
        <v>41582</v>
      </c>
      <c r="B26" s="7" t="s">
        <v>22</v>
      </c>
      <c r="C26">
        <v>43</v>
      </c>
      <c r="D26" t="s">
        <v>19</v>
      </c>
      <c r="F26">
        <v>1.29</v>
      </c>
      <c r="J26">
        <f>233+256</f>
        <v>489</v>
      </c>
      <c r="K26">
        <v>2</v>
      </c>
      <c r="L26">
        <v>256</v>
      </c>
    </row>
    <row r="27" spans="1:12">
      <c r="A27" s="6">
        <v>41582</v>
      </c>
      <c r="B27" s="7" t="s">
        <v>22</v>
      </c>
      <c r="C27">
        <v>43</v>
      </c>
      <c r="D27" t="s">
        <v>19</v>
      </c>
      <c r="F27">
        <v>3.95</v>
      </c>
      <c r="J27">
        <f>255+345+348+368</f>
        <v>1316</v>
      </c>
      <c r="K27">
        <v>4</v>
      </c>
      <c r="L27">
        <v>368</v>
      </c>
    </row>
    <row r="28" spans="1:12">
      <c r="A28" s="6">
        <v>41582</v>
      </c>
      <c r="B28" s="7" t="s">
        <v>22</v>
      </c>
      <c r="C28">
        <v>43</v>
      </c>
      <c r="D28" t="s">
        <v>19</v>
      </c>
      <c r="F28">
        <v>3.7</v>
      </c>
      <c r="J28">
        <f>246+247+277+288+296+330+336+332</f>
        <v>2352</v>
      </c>
      <c r="K28">
        <v>8</v>
      </c>
      <c r="L28">
        <v>336</v>
      </c>
    </row>
    <row r="29" spans="1:12">
      <c r="A29" s="6">
        <v>41582</v>
      </c>
      <c r="B29" s="7" t="s">
        <v>22</v>
      </c>
      <c r="C29">
        <v>43</v>
      </c>
      <c r="D29" t="s">
        <v>19</v>
      </c>
      <c r="F29">
        <v>3.33</v>
      </c>
      <c r="J29">
        <f>330+367+374+382</f>
        <v>1453</v>
      </c>
      <c r="K29">
        <v>4</v>
      </c>
      <c r="L29">
        <v>382</v>
      </c>
    </row>
    <row r="30" spans="1:12">
      <c r="A30" s="6">
        <v>41582</v>
      </c>
      <c r="B30" s="7" t="s">
        <v>22</v>
      </c>
      <c r="C30">
        <v>21</v>
      </c>
      <c r="D30" t="s">
        <v>19</v>
      </c>
      <c r="F30">
        <v>3.32</v>
      </c>
      <c r="J30">
        <f>61+74+101+106+253+176+188+227+230+254</f>
        <v>1670</v>
      </c>
      <c r="K30">
        <v>10</v>
      </c>
      <c r="L30">
        <v>254</v>
      </c>
    </row>
    <row r="31" spans="1:12">
      <c r="A31" s="6">
        <v>41582</v>
      </c>
      <c r="B31" s="7" t="s">
        <v>22</v>
      </c>
      <c r="C31">
        <v>21</v>
      </c>
      <c r="D31" t="s">
        <v>25</v>
      </c>
      <c r="E31">
        <v>253</v>
      </c>
      <c r="F31">
        <v>1.58</v>
      </c>
    </row>
    <row r="32" spans="1:12">
      <c r="A32" s="6">
        <v>41582</v>
      </c>
      <c r="B32" s="7" t="s">
        <v>22</v>
      </c>
      <c r="C32">
        <v>21</v>
      </c>
      <c r="D32" t="s">
        <v>25</v>
      </c>
      <c r="E32">
        <v>251</v>
      </c>
      <c r="F32">
        <v>2.0299999999999998</v>
      </c>
    </row>
    <row r="33" spans="1:12">
      <c r="A33" s="6">
        <v>41582</v>
      </c>
      <c r="B33" s="7" t="s">
        <v>22</v>
      </c>
      <c r="C33">
        <v>21</v>
      </c>
      <c r="D33" t="s">
        <v>19</v>
      </c>
      <c r="F33">
        <v>7.96</v>
      </c>
      <c r="J33">
        <f>189+194+238+240+250+260+266+290+295+290+298</f>
        <v>2810</v>
      </c>
      <c r="K33">
        <v>11</v>
      </c>
      <c r="L33">
        <v>295</v>
      </c>
    </row>
    <row r="34" spans="1:12">
      <c r="A34" s="6">
        <v>41582</v>
      </c>
      <c r="B34" s="7" t="s">
        <v>22</v>
      </c>
      <c r="C34">
        <v>21</v>
      </c>
      <c r="D34" t="s">
        <v>19</v>
      </c>
      <c r="F34">
        <v>2.39</v>
      </c>
      <c r="J34">
        <f>14+67+108+109</f>
        <v>298</v>
      </c>
      <c r="K34">
        <v>4</v>
      </c>
      <c r="L34">
        <v>109</v>
      </c>
    </row>
    <row r="35" spans="1:12">
      <c r="A35" s="6">
        <v>41582</v>
      </c>
      <c r="B35" s="7" t="s">
        <v>22</v>
      </c>
      <c r="C35">
        <v>21</v>
      </c>
      <c r="D35" t="s">
        <v>19</v>
      </c>
      <c r="F35">
        <v>0.81</v>
      </c>
      <c r="J35">
        <f>22+83</f>
        <v>105</v>
      </c>
      <c r="K35">
        <v>2</v>
      </c>
      <c r="L35">
        <v>83</v>
      </c>
    </row>
    <row r="36" spans="1:12">
      <c r="A36" s="6">
        <v>41582</v>
      </c>
      <c r="B36" s="7" t="s">
        <v>22</v>
      </c>
      <c r="C36">
        <v>21</v>
      </c>
      <c r="D36" t="s">
        <v>19</v>
      </c>
      <c r="F36">
        <v>5.45</v>
      </c>
      <c r="J36">
        <f>315+341+345+356+358+379+382+392+389</f>
        <v>3257</v>
      </c>
      <c r="K36">
        <v>9</v>
      </c>
      <c r="L36">
        <v>392</v>
      </c>
    </row>
    <row r="37" spans="1:12">
      <c r="A37" s="6">
        <v>41582</v>
      </c>
      <c r="B37" s="7" t="s">
        <v>22</v>
      </c>
      <c r="C37">
        <v>21</v>
      </c>
      <c r="D37" t="s">
        <v>26</v>
      </c>
      <c r="E37">
        <v>132</v>
      </c>
      <c r="F37">
        <v>0.56000000000000005</v>
      </c>
    </row>
    <row r="38" spans="1:12">
      <c r="A38" s="6">
        <v>41582</v>
      </c>
      <c r="B38" s="7" t="s">
        <v>22</v>
      </c>
      <c r="C38">
        <v>21</v>
      </c>
      <c r="D38" t="s">
        <v>26</v>
      </c>
      <c r="E38">
        <v>165</v>
      </c>
      <c r="F38">
        <v>0.75</v>
      </c>
    </row>
    <row r="39" spans="1:12">
      <c r="A39" s="6">
        <v>41582</v>
      </c>
      <c r="B39" s="7" t="s">
        <v>22</v>
      </c>
      <c r="C39">
        <v>21</v>
      </c>
      <c r="D39" t="s">
        <v>25</v>
      </c>
      <c r="E39">
        <v>175</v>
      </c>
      <c r="F39">
        <v>1.62</v>
      </c>
    </row>
    <row r="40" spans="1:12">
      <c r="A40" s="6">
        <v>41582</v>
      </c>
      <c r="B40" s="7" t="s">
        <v>22</v>
      </c>
      <c r="C40">
        <v>21</v>
      </c>
      <c r="D40" t="s">
        <v>19</v>
      </c>
      <c r="F40">
        <v>4.25</v>
      </c>
      <c r="J40">
        <f>62+84+103+155+194+229+261</f>
        <v>1088</v>
      </c>
      <c r="K40">
        <v>7</v>
      </c>
      <c r="L40">
        <v>261</v>
      </c>
    </row>
    <row r="41" spans="1:12">
      <c r="A41" s="6">
        <v>41582</v>
      </c>
      <c r="B41" s="7" t="s">
        <v>22</v>
      </c>
      <c r="C41">
        <v>21</v>
      </c>
      <c r="D41" t="s">
        <v>19</v>
      </c>
      <c r="F41">
        <v>6.5</v>
      </c>
      <c r="J41">
        <f>100+125+149+137+238+215+212+255+300+300+248+246+305</f>
        <v>2830</v>
      </c>
      <c r="K41">
        <v>13</v>
      </c>
      <c r="L41">
        <v>305</v>
      </c>
    </row>
    <row r="42" spans="1:12">
      <c r="A42" s="6">
        <v>41582</v>
      </c>
      <c r="B42" s="7" t="s">
        <v>22</v>
      </c>
      <c r="C42">
        <v>21</v>
      </c>
      <c r="D42" t="s">
        <v>19</v>
      </c>
      <c r="F42">
        <v>1</v>
      </c>
      <c r="J42">
        <f>41+41</f>
        <v>82</v>
      </c>
      <c r="K42">
        <v>2</v>
      </c>
      <c r="L42">
        <v>41</v>
      </c>
    </row>
    <row r="43" spans="1:12">
      <c r="A43" s="6">
        <v>41582</v>
      </c>
      <c r="B43" s="7" t="s">
        <v>22</v>
      </c>
      <c r="C43">
        <v>21</v>
      </c>
      <c r="D43" t="s">
        <v>19</v>
      </c>
      <c r="F43">
        <v>6.9</v>
      </c>
      <c r="J43">
        <f>64+131+166+204+238+258+267+279+289+290+291</f>
        <v>2477</v>
      </c>
      <c r="K43">
        <v>11</v>
      </c>
      <c r="L43">
        <v>291</v>
      </c>
    </row>
    <row r="44" spans="1:12">
      <c r="A44" s="6">
        <v>41582</v>
      </c>
      <c r="B44" s="7" t="s">
        <v>22</v>
      </c>
      <c r="C44">
        <v>21</v>
      </c>
      <c r="D44" t="s">
        <v>26</v>
      </c>
      <c r="E44">
        <v>115</v>
      </c>
      <c r="F44">
        <v>0.57999999999999996</v>
      </c>
    </row>
    <row r="45" spans="1:12">
      <c r="A45" s="6">
        <v>41582</v>
      </c>
      <c r="B45" s="7" t="s">
        <v>22</v>
      </c>
      <c r="C45">
        <v>21</v>
      </c>
      <c r="D45" t="s">
        <v>26</v>
      </c>
      <c r="E45">
        <v>122</v>
      </c>
      <c r="F45">
        <v>0.47</v>
      </c>
    </row>
    <row r="46" spans="1:12">
      <c r="A46" s="6">
        <v>41582</v>
      </c>
      <c r="B46" s="7" t="s">
        <v>22</v>
      </c>
      <c r="C46">
        <v>21</v>
      </c>
      <c r="D46" t="s">
        <v>19</v>
      </c>
      <c r="F46">
        <v>7.17</v>
      </c>
      <c r="J46">
        <f>167+180+227+248+267+276+294+314+320+327</f>
        <v>2620</v>
      </c>
      <c r="K46">
        <v>10</v>
      </c>
      <c r="L46">
        <v>327</v>
      </c>
    </row>
    <row r="47" spans="1:12">
      <c r="A47" s="6">
        <v>41582</v>
      </c>
      <c r="B47" s="7" t="s">
        <v>22</v>
      </c>
      <c r="C47">
        <v>21</v>
      </c>
      <c r="D47" t="s">
        <v>19</v>
      </c>
      <c r="F47">
        <v>7.65</v>
      </c>
      <c r="J47">
        <f>260+289+288+294+296+294+290+291</f>
        <v>2302</v>
      </c>
      <c r="K47">
        <v>8</v>
      </c>
      <c r="L47">
        <v>296</v>
      </c>
    </row>
    <row r="48" spans="1:12">
      <c r="A48" s="6">
        <v>41582</v>
      </c>
      <c r="B48" s="7" t="s">
        <v>22</v>
      </c>
      <c r="C48">
        <v>21</v>
      </c>
      <c r="D48" t="s">
        <v>19</v>
      </c>
      <c r="F48">
        <v>2.75</v>
      </c>
      <c r="J48">
        <f>111+114+157+177+182+111</f>
        <v>852</v>
      </c>
      <c r="K48">
        <v>6</v>
      </c>
      <c r="L48">
        <v>182</v>
      </c>
    </row>
    <row r="49" spans="1:12">
      <c r="A49" s="6">
        <v>41582</v>
      </c>
      <c r="B49" s="7" t="s">
        <v>22</v>
      </c>
      <c r="C49">
        <v>21</v>
      </c>
      <c r="D49" t="s">
        <v>19</v>
      </c>
      <c r="F49">
        <v>3.62</v>
      </c>
      <c r="J49">
        <f>194+200+35+228+260+240</f>
        <v>1157</v>
      </c>
      <c r="K49">
        <v>6</v>
      </c>
      <c r="L49">
        <v>260</v>
      </c>
    </row>
    <row r="50" spans="1:12">
      <c r="A50" s="6">
        <v>41582</v>
      </c>
      <c r="B50" s="7" t="s">
        <v>22</v>
      </c>
      <c r="C50">
        <v>21</v>
      </c>
      <c r="D50" t="s">
        <v>19</v>
      </c>
      <c r="F50">
        <v>1.99</v>
      </c>
      <c r="J50">
        <f>100+352+144+176</f>
        <v>772</v>
      </c>
      <c r="K50">
        <v>4</v>
      </c>
      <c r="L50">
        <v>352</v>
      </c>
    </row>
    <row r="51" spans="1:12">
      <c r="A51" s="6">
        <v>41582</v>
      </c>
      <c r="B51" s="7" t="s">
        <v>22</v>
      </c>
      <c r="C51">
        <v>21</v>
      </c>
      <c r="D51" t="s">
        <v>25</v>
      </c>
      <c r="E51">
        <v>201</v>
      </c>
      <c r="F51">
        <v>1.46</v>
      </c>
    </row>
    <row r="52" spans="1:12">
      <c r="A52" s="6">
        <v>41582</v>
      </c>
      <c r="B52" s="7" t="s">
        <v>22</v>
      </c>
      <c r="C52">
        <v>21</v>
      </c>
      <c r="D52" t="s">
        <v>19</v>
      </c>
      <c r="F52">
        <v>9.4600000000000009</v>
      </c>
      <c r="J52">
        <f>150+290+277+293+294+323+315+318+317+332</f>
        <v>2909</v>
      </c>
      <c r="K52">
        <v>10</v>
      </c>
      <c r="L52">
        <v>332</v>
      </c>
    </row>
    <row r="53" spans="1:12">
      <c r="A53" s="6">
        <v>41582</v>
      </c>
      <c r="B53" s="7" t="s">
        <v>22</v>
      </c>
      <c r="C53">
        <v>21</v>
      </c>
      <c r="D53" t="s">
        <v>19</v>
      </c>
      <c r="F53">
        <v>2.57</v>
      </c>
      <c r="J53">
        <f>104+106+154+174+176+180</f>
        <v>894</v>
      </c>
      <c r="K53">
        <v>6</v>
      </c>
      <c r="L53">
        <v>180</v>
      </c>
    </row>
    <row r="54" spans="1:12">
      <c r="A54" s="6">
        <v>41582</v>
      </c>
      <c r="B54" s="7" t="s">
        <v>22</v>
      </c>
      <c r="C54">
        <v>2</v>
      </c>
      <c r="D54" t="s">
        <v>19</v>
      </c>
      <c r="F54">
        <v>6.09</v>
      </c>
      <c r="J54">
        <f>138+155+163+214+218+274+251</f>
        <v>1413</v>
      </c>
      <c r="K54">
        <v>7</v>
      </c>
      <c r="L54">
        <v>274</v>
      </c>
    </row>
    <row r="55" spans="1:12">
      <c r="A55" s="6">
        <v>41582</v>
      </c>
      <c r="B55" s="7" t="s">
        <v>22</v>
      </c>
      <c r="C55">
        <v>2</v>
      </c>
      <c r="D55" t="s">
        <v>19</v>
      </c>
      <c r="F55">
        <v>4.0599999999999996</v>
      </c>
      <c r="J55">
        <f>101+148+155+186+186+198</f>
        <v>974</v>
      </c>
      <c r="K55">
        <v>6</v>
      </c>
      <c r="L55">
        <v>198</v>
      </c>
    </row>
    <row r="56" spans="1:12">
      <c r="A56" s="6">
        <v>41582</v>
      </c>
      <c r="B56" s="7" t="s">
        <v>22</v>
      </c>
      <c r="C56">
        <v>2</v>
      </c>
      <c r="D56" t="s">
        <v>19</v>
      </c>
      <c r="F56">
        <v>0.64</v>
      </c>
      <c r="J56">
        <f>12+12+16</f>
        <v>40</v>
      </c>
      <c r="K56">
        <v>3</v>
      </c>
      <c r="L56">
        <v>16</v>
      </c>
    </row>
    <row r="57" spans="1:12">
      <c r="A57" s="6">
        <v>41582</v>
      </c>
      <c r="B57" s="7" t="s">
        <v>22</v>
      </c>
      <c r="C57">
        <v>2</v>
      </c>
      <c r="D57" t="s">
        <v>19</v>
      </c>
      <c r="F57">
        <v>3.28</v>
      </c>
      <c r="J57">
        <f>108+152+158+175+191</f>
        <v>784</v>
      </c>
      <c r="K57">
        <v>5</v>
      </c>
      <c r="L57">
        <v>191</v>
      </c>
    </row>
    <row r="58" spans="1:12">
      <c r="A58" s="6">
        <v>41582</v>
      </c>
      <c r="B58" s="7" t="s">
        <v>22</v>
      </c>
      <c r="C58">
        <v>2</v>
      </c>
      <c r="D58" t="s">
        <v>19</v>
      </c>
      <c r="F58">
        <v>1.33</v>
      </c>
      <c r="J58">
        <f>20+50+52+76</f>
        <v>198</v>
      </c>
      <c r="K58">
        <v>4</v>
      </c>
      <c r="L58">
        <v>76</v>
      </c>
    </row>
    <row r="59" spans="1:12">
      <c r="A59" s="6">
        <v>41582</v>
      </c>
      <c r="B59" s="7" t="s">
        <v>22</v>
      </c>
      <c r="C59">
        <v>2</v>
      </c>
      <c r="D59" t="s">
        <v>19</v>
      </c>
      <c r="F59">
        <v>3.03</v>
      </c>
      <c r="J59">
        <f>87+118+158+173+181</f>
        <v>717</v>
      </c>
      <c r="K59">
        <v>5</v>
      </c>
      <c r="L59">
        <v>181</v>
      </c>
    </row>
    <row r="60" spans="1:12">
      <c r="A60" s="6">
        <v>41582</v>
      </c>
      <c r="B60" s="7" t="s">
        <v>22</v>
      </c>
      <c r="C60">
        <v>2</v>
      </c>
      <c r="D60" t="s">
        <v>19</v>
      </c>
      <c r="F60">
        <v>0.87</v>
      </c>
      <c r="J60">
        <f>35+51</f>
        <v>86</v>
      </c>
      <c r="K60">
        <v>2</v>
      </c>
      <c r="L60">
        <v>51</v>
      </c>
    </row>
    <row r="61" spans="1:12">
      <c r="A61" s="6">
        <v>41582</v>
      </c>
      <c r="B61" s="7" t="s">
        <v>22</v>
      </c>
      <c r="C61">
        <v>2</v>
      </c>
      <c r="D61" t="s">
        <v>19</v>
      </c>
      <c r="F61">
        <v>3.15</v>
      </c>
      <c r="J61">
        <f>125+188+232+233+237+245</f>
        <v>1260</v>
      </c>
      <c r="K61">
        <v>6</v>
      </c>
      <c r="L61">
        <v>245</v>
      </c>
    </row>
    <row r="62" spans="1:12">
      <c r="A62" s="6">
        <v>41582</v>
      </c>
      <c r="B62" s="7" t="s">
        <v>22</v>
      </c>
      <c r="C62">
        <v>2</v>
      </c>
      <c r="D62" t="s">
        <v>19</v>
      </c>
      <c r="F62">
        <v>3.2</v>
      </c>
      <c r="J62">
        <f>120+190</f>
        <v>310</v>
      </c>
      <c r="K62">
        <v>2</v>
      </c>
      <c r="L62">
        <v>190</v>
      </c>
    </row>
    <row r="63" spans="1:12">
      <c r="A63" s="6">
        <v>41582</v>
      </c>
      <c r="B63" s="7" t="s">
        <v>22</v>
      </c>
      <c r="C63">
        <v>2</v>
      </c>
      <c r="D63" t="s">
        <v>19</v>
      </c>
      <c r="F63">
        <v>8.7100000000000009</v>
      </c>
      <c r="J63">
        <f>108+142+171+177+192+212+220+235+247+251+260+262</f>
        <v>2477</v>
      </c>
      <c r="K63">
        <v>12</v>
      </c>
      <c r="L63">
        <v>262</v>
      </c>
    </row>
    <row r="64" spans="1:12">
      <c r="A64" s="6">
        <v>41582</v>
      </c>
      <c r="B64" s="7" t="s">
        <v>22</v>
      </c>
      <c r="C64">
        <v>2</v>
      </c>
      <c r="D64" t="s">
        <v>19</v>
      </c>
      <c r="F64">
        <v>2.0099999999999998</v>
      </c>
      <c r="J64">
        <f>167+116+113</f>
        <v>396</v>
      </c>
      <c r="K64">
        <v>3</v>
      </c>
      <c r="L64">
        <v>167</v>
      </c>
    </row>
    <row r="65" spans="1:12">
      <c r="A65" s="6">
        <v>41582</v>
      </c>
      <c r="B65" s="7" t="s">
        <v>22</v>
      </c>
      <c r="C65">
        <v>2</v>
      </c>
      <c r="D65" t="s">
        <v>19</v>
      </c>
      <c r="F65">
        <v>7.65</v>
      </c>
      <c r="J65">
        <f>188+195+245+246+238+231+222</f>
        <v>1565</v>
      </c>
      <c r="K65">
        <v>7</v>
      </c>
      <c r="L65">
        <v>246</v>
      </c>
    </row>
    <row r="66" spans="1:12">
      <c r="A66" s="6">
        <v>41582</v>
      </c>
      <c r="B66" s="7" t="s">
        <v>22</v>
      </c>
      <c r="C66">
        <v>2</v>
      </c>
      <c r="D66" t="s">
        <v>19</v>
      </c>
      <c r="F66">
        <v>6.56</v>
      </c>
      <c r="J66">
        <f>181+197+222+228+246+238+235</f>
        <v>1547</v>
      </c>
      <c r="K66">
        <v>7</v>
      </c>
      <c r="L66">
        <v>246</v>
      </c>
    </row>
    <row r="67" spans="1:12">
      <c r="A67" s="6">
        <v>41582</v>
      </c>
      <c r="B67" s="7" t="s">
        <v>22</v>
      </c>
      <c r="C67">
        <v>2</v>
      </c>
      <c r="D67" t="s">
        <v>19</v>
      </c>
      <c r="F67">
        <v>5.95</v>
      </c>
      <c r="J67">
        <f>76+132+206+242+238+227</f>
        <v>1121</v>
      </c>
      <c r="K67">
        <v>6</v>
      </c>
      <c r="L67">
        <v>242</v>
      </c>
    </row>
    <row r="68" spans="1:12">
      <c r="A68" s="6">
        <v>41582</v>
      </c>
      <c r="B68" s="7" t="s">
        <v>22</v>
      </c>
      <c r="C68">
        <v>2</v>
      </c>
      <c r="D68" t="s">
        <v>20</v>
      </c>
      <c r="E68">
        <v>190</v>
      </c>
      <c r="F68">
        <v>1.34</v>
      </c>
    </row>
    <row r="69" spans="1:12">
      <c r="A69" s="6">
        <v>41582</v>
      </c>
      <c r="B69" s="7" t="s">
        <v>22</v>
      </c>
      <c r="C69">
        <v>2</v>
      </c>
      <c r="D69" t="s">
        <v>20</v>
      </c>
      <c r="E69">
        <v>57</v>
      </c>
      <c r="F69">
        <v>0.68</v>
      </c>
    </row>
    <row r="70" spans="1:12">
      <c r="A70" s="6">
        <v>41582</v>
      </c>
      <c r="B70" s="7" t="s">
        <v>22</v>
      </c>
      <c r="C70">
        <v>2</v>
      </c>
      <c r="D70" t="s">
        <v>20</v>
      </c>
      <c r="E70">
        <v>60</v>
      </c>
      <c r="F70">
        <v>0.65</v>
      </c>
    </row>
    <row r="71" spans="1:12">
      <c r="A71" s="6">
        <v>41582</v>
      </c>
      <c r="B71" s="7" t="s">
        <v>22</v>
      </c>
      <c r="C71">
        <v>2</v>
      </c>
      <c r="D71" t="s">
        <v>20</v>
      </c>
      <c r="E71">
        <v>35</v>
      </c>
      <c r="F71">
        <v>0.45</v>
      </c>
    </row>
    <row r="72" spans="1:12">
      <c r="A72" s="6">
        <v>41582</v>
      </c>
      <c r="B72" s="7" t="s">
        <v>22</v>
      </c>
      <c r="C72">
        <v>2</v>
      </c>
      <c r="D72" t="s">
        <v>20</v>
      </c>
      <c r="E72">
        <v>107</v>
      </c>
      <c r="F72">
        <v>1.1499999999999999</v>
      </c>
    </row>
    <row r="73" spans="1:12">
      <c r="A73" s="6">
        <v>41582</v>
      </c>
      <c r="B73" s="7" t="s">
        <v>22</v>
      </c>
      <c r="C73">
        <v>2</v>
      </c>
      <c r="D73" t="s">
        <v>20</v>
      </c>
      <c r="E73">
        <v>120</v>
      </c>
      <c r="F73">
        <v>0.96</v>
      </c>
    </row>
    <row r="74" spans="1:12">
      <c r="A74" s="6">
        <v>41582</v>
      </c>
      <c r="B74" s="7" t="s">
        <v>22</v>
      </c>
      <c r="C74">
        <v>2</v>
      </c>
      <c r="D74" t="s">
        <v>20</v>
      </c>
      <c r="E74">
        <v>157</v>
      </c>
      <c r="F74">
        <v>1.46</v>
      </c>
    </row>
    <row r="75" spans="1:12">
      <c r="A75" s="6">
        <v>41582</v>
      </c>
      <c r="B75" s="7" t="s">
        <v>22</v>
      </c>
      <c r="C75">
        <v>2</v>
      </c>
      <c r="D75" t="s">
        <v>20</v>
      </c>
      <c r="E75">
        <v>129</v>
      </c>
      <c r="F75">
        <v>1.04</v>
      </c>
    </row>
    <row r="76" spans="1:12">
      <c r="A76" s="6">
        <v>41582</v>
      </c>
      <c r="B76" s="7" t="s">
        <v>22</v>
      </c>
      <c r="C76">
        <v>2</v>
      </c>
      <c r="D76" t="s">
        <v>20</v>
      </c>
      <c r="E76">
        <v>156</v>
      </c>
      <c r="F76">
        <v>1.57</v>
      </c>
    </row>
    <row r="77" spans="1:12">
      <c r="A77" s="6">
        <v>41582</v>
      </c>
      <c r="B77" s="7" t="s">
        <v>22</v>
      </c>
      <c r="C77">
        <v>2</v>
      </c>
      <c r="D77" t="s">
        <v>20</v>
      </c>
      <c r="E77">
        <v>163</v>
      </c>
      <c r="F77">
        <v>1.29</v>
      </c>
    </row>
    <row r="78" spans="1:12">
      <c r="A78" s="6">
        <v>41582</v>
      </c>
      <c r="B78" s="7" t="s">
        <v>22</v>
      </c>
      <c r="C78">
        <v>2</v>
      </c>
      <c r="D78" t="s">
        <v>19</v>
      </c>
      <c r="F78">
        <v>4.75</v>
      </c>
      <c r="J78">
        <f>116+146+151+180+178+162+209</f>
        <v>1142</v>
      </c>
      <c r="K78">
        <v>7</v>
      </c>
      <c r="L78">
        <v>209</v>
      </c>
    </row>
    <row r="79" spans="1:12">
      <c r="A79" s="6">
        <v>41582</v>
      </c>
      <c r="B79" s="7" t="s">
        <v>22</v>
      </c>
      <c r="C79">
        <v>2</v>
      </c>
      <c r="D79" t="s">
        <v>19</v>
      </c>
      <c r="F79">
        <v>8.1</v>
      </c>
      <c r="J79">
        <f>146+167+172+187+208+211+214+232+238+253+260+261</f>
        <v>2549</v>
      </c>
      <c r="K79">
        <v>12</v>
      </c>
      <c r="L79">
        <v>261</v>
      </c>
    </row>
    <row r="80" spans="1:12">
      <c r="A80" s="6">
        <v>41582</v>
      </c>
      <c r="B80" s="7" t="s">
        <v>22</v>
      </c>
      <c r="C80">
        <v>2</v>
      </c>
      <c r="D80" t="s">
        <v>19</v>
      </c>
      <c r="F80">
        <v>4.4000000000000004</v>
      </c>
      <c r="J80">
        <f>245+279+278</f>
        <v>802</v>
      </c>
      <c r="K80">
        <v>3</v>
      </c>
      <c r="L80">
        <v>279</v>
      </c>
    </row>
    <row r="81" spans="1:12">
      <c r="A81" s="6">
        <v>41582</v>
      </c>
      <c r="B81" s="7" t="s">
        <v>22</v>
      </c>
      <c r="C81">
        <v>2</v>
      </c>
      <c r="D81" t="s">
        <v>20</v>
      </c>
      <c r="E81">
        <v>60</v>
      </c>
      <c r="F81">
        <v>1.02</v>
      </c>
    </row>
    <row r="82" spans="1:12">
      <c r="A82" s="6">
        <v>41582</v>
      </c>
      <c r="B82" s="7" t="s">
        <v>22</v>
      </c>
      <c r="C82">
        <v>2</v>
      </c>
      <c r="D82" t="s">
        <v>20</v>
      </c>
      <c r="E82">
        <v>37</v>
      </c>
      <c r="F82">
        <v>0.6</v>
      </c>
    </row>
    <row r="83" spans="1:12">
      <c r="A83" s="6">
        <v>41582</v>
      </c>
      <c r="B83" s="7" t="s">
        <v>22</v>
      </c>
      <c r="C83">
        <v>2</v>
      </c>
      <c r="D83" t="s">
        <v>20</v>
      </c>
      <c r="E83">
        <v>130</v>
      </c>
      <c r="F83">
        <v>1.7</v>
      </c>
    </row>
    <row r="84" spans="1:12">
      <c r="A84" s="6">
        <v>41582</v>
      </c>
      <c r="B84" s="7" t="s">
        <v>23</v>
      </c>
      <c r="C84">
        <v>53</v>
      </c>
      <c r="D84" t="s">
        <v>19</v>
      </c>
      <c r="F84">
        <v>10.73</v>
      </c>
      <c r="J84">
        <f>150+208+200+224+253+263+272+278+288+288+292+290+287+291</f>
        <v>3584</v>
      </c>
      <c r="K84">
        <v>14</v>
      </c>
      <c r="L84">
        <v>291</v>
      </c>
    </row>
    <row r="85" spans="1:12">
      <c r="A85" s="6">
        <v>41582</v>
      </c>
      <c r="B85" s="7" t="s">
        <v>23</v>
      </c>
      <c r="C85">
        <v>53</v>
      </c>
      <c r="D85" t="s">
        <v>19</v>
      </c>
      <c r="F85">
        <v>7.76</v>
      </c>
      <c r="J85">
        <f>144+130+160+161+178+197+194+208</f>
        <v>1372</v>
      </c>
      <c r="K85">
        <v>8</v>
      </c>
      <c r="L85">
        <v>208</v>
      </c>
    </row>
    <row r="86" spans="1:12">
      <c r="A86" s="6">
        <v>41582</v>
      </c>
      <c r="B86" s="7" t="s">
        <v>23</v>
      </c>
      <c r="C86">
        <v>53</v>
      </c>
      <c r="D86" t="s">
        <v>19</v>
      </c>
      <c r="F86">
        <v>1.5</v>
      </c>
      <c r="J86">
        <f>55+91+92+108</f>
        <v>346</v>
      </c>
      <c r="K86">
        <v>4</v>
      </c>
      <c r="L86">
        <v>108</v>
      </c>
    </row>
    <row r="87" spans="1:12">
      <c r="A87" s="6">
        <v>41582</v>
      </c>
      <c r="B87" s="7" t="s">
        <v>23</v>
      </c>
      <c r="C87">
        <v>53</v>
      </c>
      <c r="D87" t="s">
        <v>19</v>
      </c>
      <c r="F87">
        <v>12.94</v>
      </c>
      <c r="J87">
        <f>187+270+286+280+290+293+292+288+290+287+300+270+276+190</f>
        <v>3799</v>
      </c>
      <c r="K87">
        <v>14</v>
      </c>
      <c r="L87">
        <v>293</v>
      </c>
    </row>
    <row r="88" spans="1:12">
      <c r="A88" s="6">
        <v>41582</v>
      </c>
      <c r="B88" s="7" t="s">
        <v>23</v>
      </c>
      <c r="C88">
        <v>53</v>
      </c>
      <c r="D88" t="s">
        <v>19</v>
      </c>
      <c r="F88">
        <v>2.15</v>
      </c>
      <c r="J88">
        <f>31+80+91+108+129</f>
        <v>439</v>
      </c>
      <c r="K88">
        <v>5</v>
      </c>
      <c r="L88">
        <v>129</v>
      </c>
    </row>
    <row r="89" spans="1:12">
      <c r="A89" s="6">
        <v>41582</v>
      </c>
      <c r="B89" s="7" t="s">
        <v>23</v>
      </c>
      <c r="C89">
        <v>53</v>
      </c>
      <c r="D89" t="s">
        <v>19</v>
      </c>
      <c r="F89">
        <v>1.53</v>
      </c>
      <c r="J89">
        <f>103+105</f>
        <v>208</v>
      </c>
      <c r="K89">
        <v>2</v>
      </c>
      <c r="L89">
        <v>105</v>
      </c>
    </row>
    <row r="90" spans="1:12">
      <c r="A90" s="6">
        <v>41582</v>
      </c>
      <c r="B90" s="7" t="s">
        <v>23</v>
      </c>
      <c r="C90">
        <v>48</v>
      </c>
      <c r="D90" t="s">
        <v>19</v>
      </c>
      <c r="F90">
        <v>1.56</v>
      </c>
      <c r="J90">
        <f>56+33+61+90+102+114</f>
        <v>456</v>
      </c>
      <c r="K90">
        <v>6</v>
      </c>
      <c r="L90">
        <v>104</v>
      </c>
    </row>
    <row r="91" spans="1:12">
      <c r="A91" s="6">
        <v>41582</v>
      </c>
      <c r="B91" s="7" t="s">
        <v>23</v>
      </c>
      <c r="C91">
        <v>48</v>
      </c>
      <c r="D91" t="s">
        <v>19</v>
      </c>
      <c r="F91">
        <v>1.71</v>
      </c>
      <c r="J91">
        <f>65+80+107+121</f>
        <v>373</v>
      </c>
      <c r="K91">
        <v>4</v>
      </c>
      <c r="L91">
        <v>121</v>
      </c>
    </row>
    <row r="92" spans="1:12">
      <c r="A92" s="6">
        <v>41582</v>
      </c>
      <c r="B92" s="7" t="s">
        <v>23</v>
      </c>
      <c r="C92">
        <v>48</v>
      </c>
      <c r="D92" t="s">
        <v>19</v>
      </c>
      <c r="F92">
        <v>1.38</v>
      </c>
      <c r="J92">
        <f>50+57+71</f>
        <v>178</v>
      </c>
      <c r="K92">
        <v>3</v>
      </c>
      <c r="L92">
        <v>71</v>
      </c>
    </row>
    <row r="93" spans="1:12">
      <c r="A93" s="6">
        <v>41582</v>
      </c>
      <c r="B93" s="7" t="s">
        <v>23</v>
      </c>
      <c r="C93">
        <v>48</v>
      </c>
      <c r="D93" t="s">
        <v>19</v>
      </c>
      <c r="F93">
        <v>1.87</v>
      </c>
      <c r="J93">
        <f>92+91+132+136</f>
        <v>451</v>
      </c>
      <c r="K93">
        <v>4</v>
      </c>
      <c r="L93">
        <v>136</v>
      </c>
    </row>
    <row r="94" spans="1:12">
      <c r="A94" s="6">
        <v>41582</v>
      </c>
      <c r="B94" s="7" t="s">
        <v>23</v>
      </c>
      <c r="C94">
        <v>48</v>
      </c>
      <c r="D94" t="s">
        <v>19</v>
      </c>
      <c r="F94">
        <v>1.25</v>
      </c>
      <c r="J94">
        <f>32+53+63</f>
        <v>148</v>
      </c>
      <c r="K94">
        <v>3</v>
      </c>
      <c r="L94">
        <v>63</v>
      </c>
    </row>
    <row r="95" spans="1:12">
      <c r="A95" s="6">
        <v>41582</v>
      </c>
      <c r="B95" s="7" t="s">
        <v>23</v>
      </c>
      <c r="C95">
        <v>48</v>
      </c>
      <c r="D95" t="s">
        <v>19</v>
      </c>
      <c r="F95">
        <v>1.06</v>
      </c>
      <c r="J95">
        <f>36+48</f>
        <v>84</v>
      </c>
      <c r="K95">
        <v>2</v>
      </c>
      <c r="L95">
        <v>48</v>
      </c>
    </row>
    <row r="96" spans="1:12">
      <c r="A96" s="6">
        <v>41582</v>
      </c>
      <c r="B96" s="7" t="s">
        <v>23</v>
      </c>
      <c r="C96">
        <v>48</v>
      </c>
      <c r="D96" t="s">
        <v>19</v>
      </c>
      <c r="F96">
        <v>3.5</v>
      </c>
      <c r="J96">
        <f>64+80+121+123</f>
        <v>388</v>
      </c>
      <c r="K96">
        <v>4</v>
      </c>
      <c r="L96">
        <v>123</v>
      </c>
    </row>
    <row r="97" spans="1:13">
      <c r="A97" s="6">
        <v>41582</v>
      </c>
      <c r="B97" s="7" t="s">
        <v>23</v>
      </c>
      <c r="C97">
        <v>48</v>
      </c>
      <c r="D97" t="s">
        <v>19</v>
      </c>
      <c r="F97">
        <v>5.87</v>
      </c>
      <c r="J97">
        <f>145+160+222+221+232</f>
        <v>980</v>
      </c>
      <c r="K97">
        <v>5</v>
      </c>
      <c r="L97">
        <v>232</v>
      </c>
    </row>
    <row r="98" spans="1:13">
      <c r="A98" s="6">
        <v>41582</v>
      </c>
      <c r="B98" s="7" t="s">
        <v>23</v>
      </c>
      <c r="C98">
        <v>48</v>
      </c>
      <c r="D98" t="s">
        <v>19</v>
      </c>
      <c r="F98">
        <v>1.58</v>
      </c>
      <c r="J98">
        <f>54+80+88</f>
        <v>222</v>
      </c>
      <c r="K98">
        <v>3</v>
      </c>
      <c r="L98">
        <v>88</v>
      </c>
    </row>
    <row r="99" spans="1:13">
      <c r="A99" s="6">
        <v>41582</v>
      </c>
      <c r="B99" s="7" t="s">
        <v>23</v>
      </c>
      <c r="C99">
        <v>37</v>
      </c>
      <c r="D99" t="s">
        <v>19</v>
      </c>
      <c r="F99">
        <v>2.02</v>
      </c>
      <c r="J99">
        <f>60+77+116+119+141</f>
        <v>513</v>
      </c>
      <c r="K99">
        <v>5</v>
      </c>
      <c r="L99">
        <v>141</v>
      </c>
    </row>
    <row r="100" spans="1:13">
      <c r="A100" s="6">
        <v>41582</v>
      </c>
      <c r="B100" s="7" t="s">
        <v>23</v>
      </c>
      <c r="C100">
        <v>36</v>
      </c>
      <c r="M100" t="s">
        <v>21</v>
      </c>
    </row>
    <row r="101" spans="1:13">
      <c r="A101" s="6">
        <v>41582</v>
      </c>
      <c r="B101" s="7" t="s">
        <v>23</v>
      </c>
      <c r="C101">
        <v>8</v>
      </c>
      <c r="D101" t="s">
        <v>19</v>
      </c>
      <c r="F101">
        <v>3.61</v>
      </c>
      <c r="J101">
        <f>77+81+107+129+128+143</f>
        <v>665</v>
      </c>
      <c r="K101">
        <v>6</v>
      </c>
      <c r="L101">
        <v>143</v>
      </c>
    </row>
    <row r="102" spans="1:13">
      <c r="A102" s="6">
        <v>41582</v>
      </c>
      <c r="B102" s="7" t="s">
        <v>23</v>
      </c>
      <c r="C102">
        <v>8</v>
      </c>
      <c r="D102" t="s">
        <v>19</v>
      </c>
      <c r="F102">
        <v>4.75</v>
      </c>
      <c r="J102">
        <f>81+83+119+179+154+135</f>
        <v>751</v>
      </c>
      <c r="K102">
        <v>6</v>
      </c>
      <c r="L102">
        <v>179</v>
      </c>
    </row>
    <row r="103" spans="1:13">
      <c r="A103" s="6">
        <v>41582</v>
      </c>
      <c r="B103" s="7" t="s">
        <v>23</v>
      </c>
      <c r="C103">
        <v>8</v>
      </c>
      <c r="D103" t="s">
        <v>19</v>
      </c>
      <c r="F103">
        <v>7.06</v>
      </c>
      <c r="J103">
        <f>71+98+108</f>
        <v>277</v>
      </c>
      <c r="K103">
        <v>3</v>
      </c>
      <c r="L103">
        <v>108</v>
      </c>
    </row>
    <row r="104" spans="1:13">
      <c r="A104" s="6">
        <v>41582</v>
      </c>
      <c r="B104" s="7" t="s">
        <v>23</v>
      </c>
      <c r="C104">
        <v>8</v>
      </c>
      <c r="D104" t="s">
        <v>19</v>
      </c>
      <c r="F104">
        <v>1.23</v>
      </c>
      <c r="J104">
        <f>132+158+187+207+216+223+224+231</f>
        <v>1578</v>
      </c>
      <c r="K104">
        <v>8</v>
      </c>
      <c r="L104">
        <v>231</v>
      </c>
    </row>
    <row r="105" spans="1:13">
      <c r="A105" s="6">
        <v>41582</v>
      </c>
      <c r="B105" s="7" t="s">
        <v>23</v>
      </c>
      <c r="C105">
        <v>8</v>
      </c>
      <c r="D105" t="s">
        <v>19</v>
      </c>
      <c r="F105">
        <v>5.62</v>
      </c>
      <c r="J105">
        <f>83+115+185+217+242+248</f>
        <v>1090</v>
      </c>
      <c r="K105">
        <v>6</v>
      </c>
      <c r="L105">
        <v>248</v>
      </c>
    </row>
    <row r="106" spans="1:13">
      <c r="A106" s="6">
        <v>41582</v>
      </c>
      <c r="B106" s="7" t="s">
        <v>23</v>
      </c>
      <c r="C106">
        <v>8</v>
      </c>
      <c r="D106" t="s">
        <v>25</v>
      </c>
      <c r="E106">
        <v>53</v>
      </c>
      <c r="F106">
        <v>0.43</v>
      </c>
    </row>
    <row r="107" spans="1:13">
      <c r="A107" s="6">
        <v>41582</v>
      </c>
      <c r="B107" s="7" t="s">
        <v>23</v>
      </c>
      <c r="C107">
        <v>8</v>
      </c>
      <c r="D107" t="s">
        <v>19</v>
      </c>
      <c r="F107">
        <v>5.17</v>
      </c>
      <c r="J107">
        <f>74+120+167+194+198+214+225</f>
        <v>1192</v>
      </c>
      <c r="K107">
        <v>7</v>
      </c>
      <c r="L107">
        <v>225</v>
      </c>
    </row>
    <row r="108" spans="1:13">
      <c r="A108" s="6">
        <v>41582</v>
      </c>
      <c r="B108" s="7" t="s">
        <v>23</v>
      </c>
      <c r="C108">
        <v>8</v>
      </c>
      <c r="D108" t="s">
        <v>19</v>
      </c>
      <c r="F108">
        <v>6.01</v>
      </c>
      <c r="J108">
        <f>97+120+102+188+191+204</f>
        <v>902</v>
      </c>
      <c r="K108">
        <v>6</v>
      </c>
      <c r="L108">
        <v>204</v>
      </c>
    </row>
    <row r="109" spans="1:13">
      <c r="A109" s="6">
        <v>41582</v>
      </c>
      <c r="B109" s="7" t="s">
        <v>23</v>
      </c>
      <c r="C109">
        <v>8</v>
      </c>
      <c r="D109" t="s">
        <v>25</v>
      </c>
      <c r="E109">
        <v>157</v>
      </c>
      <c r="F109">
        <v>1.35</v>
      </c>
    </row>
    <row r="110" spans="1:13">
      <c r="A110" s="6">
        <v>41582</v>
      </c>
      <c r="B110" s="7" t="s">
        <v>24</v>
      </c>
      <c r="C110">
        <v>32</v>
      </c>
      <c r="D110" t="s">
        <v>25</v>
      </c>
      <c r="E110">
        <v>300</v>
      </c>
      <c r="F110">
        <v>1.42</v>
      </c>
    </row>
    <row r="111" spans="1:13">
      <c r="A111" s="6">
        <v>41582</v>
      </c>
      <c r="B111" s="7" t="s">
        <v>24</v>
      </c>
      <c r="C111">
        <v>32</v>
      </c>
      <c r="D111" t="s">
        <v>19</v>
      </c>
      <c r="F111">
        <v>2.06</v>
      </c>
      <c r="J111">
        <f>167+240+244</f>
        <v>651</v>
      </c>
      <c r="K111">
        <v>3</v>
      </c>
      <c r="L111">
        <v>244</v>
      </c>
    </row>
    <row r="112" spans="1:13">
      <c r="A112" s="6">
        <v>41582</v>
      </c>
      <c r="B112" s="7" t="s">
        <v>24</v>
      </c>
      <c r="C112">
        <v>32</v>
      </c>
      <c r="D112" t="s">
        <v>25</v>
      </c>
      <c r="E112">
        <v>290</v>
      </c>
      <c r="F112">
        <v>1.37</v>
      </c>
    </row>
    <row r="113" spans="1:12">
      <c r="A113" s="6">
        <v>41582</v>
      </c>
      <c r="B113" s="7" t="s">
        <v>24</v>
      </c>
      <c r="C113">
        <v>32</v>
      </c>
      <c r="D113" t="s">
        <v>27</v>
      </c>
      <c r="F113">
        <v>2.87</v>
      </c>
      <c r="J113">
        <f>142+146+301+333</f>
        <v>922</v>
      </c>
      <c r="K113">
        <v>4</v>
      </c>
      <c r="L113">
        <v>333</v>
      </c>
    </row>
    <row r="114" spans="1:12">
      <c r="A114" s="6">
        <v>41582</v>
      </c>
      <c r="B114" s="7" t="s">
        <v>24</v>
      </c>
      <c r="C114">
        <v>32</v>
      </c>
      <c r="D114" t="s">
        <v>27</v>
      </c>
      <c r="F114">
        <v>2.25</v>
      </c>
      <c r="J114">
        <f>358+355+338+360</f>
        <v>1411</v>
      </c>
      <c r="K114">
        <v>4</v>
      </c>
      <c r="L114">
        <v>360</v>
      </c>
    </row>
    <row r="115" spans="1:12">
      <c r="A115" s="6">
        <v>41582</v>
      </c>
      <c r="B115" s="7" t="s">
        <v>24</v>
      </c>
      <c r="C115">
        <v>32</v>
      </c>
      <c r="D115" t="s">
        <v>25</v>
      </c>
      <c r="E115">
        <v>360</v>
      </c>
      <c r="F115">
        <v>1.85</v>
      </c>
    </row>
    <row r="116" spans="1:12">
      <c r="A116" s="6">
        <v>41582</v>
      </c>
      <c r="B116" s="7" t="s">
        <v>24</v>
      </c>
      <c r="C116">
        <v>32</v>
      </c>
      <c r="D116" t="s">
        <v>25</v>
      </c>
      <c r="E116">
        <v>310</v>
      </c>
      <c r="F116">
        <v>1.1100000000000001</v>
      </c>
    </row>
    <row r="117" spans="1:12">
      <c r="A117" s="6">
        <v>41582</v>
      </c>
      <c r="B117" s="7" t="s">
        <v>24</v>
      </c>
      <c r="C117">
        <v>32</v>
      </c>
      <c r="D117" t="s">
        <v>27</v>
      </c>
      <c r="F117">
        <v>2.13</v>
      </c>
      <c r="J117">
        <f>246+300+307+355+348+356</f>
        <v>1912</v>
      </c>
      <c r="K117">
        <v>6</v>
      </c>
      <c r="L117">
        <v>356</v>
      </c>
    </row>
    <row r="118" spans="1:12">
      <c r="A118" s="6">
        <v>41582</v>
      </c>
      <c r="B118" s="7" t="s">
        <v>24</v>
      </c>
      <c r="C118">
        <v>32</v>
      </c>
      <c r="D118" t="s">
        <v>19</v>
      </c>
      <c r="F118">
        <v>1.1000000000000001</v>
      </c>
      <c r="J118">
        <f>284+281</f>
        <v>565</v>
      </c>
      <c r="K118">
        <v>2</v>
      </c>
      <c r="L118">
        <v>284</v>
      </c>
    </row>
    <row r="119" spans="1:12">
      <c r="A119" s="6">
        <v>41582</v>
      </c>
      <c r="B119" s="7" t="s">
        <v>24</v>
      </c>
      <c r="C119">
        <v>32</v>
      </c>
      <c r="D119" t="s">
        <v>25</v>
      </c>
      <c r="E119">
        <v>331</v>
      </c>
      <c r="F119">
        <v>1.3</v>
      </c>
    </row>
    <row r="120" spans="1:12">
      <c r="A120" s="6">
        <v>41582</v>
      </c>
      <c r="B120" s="7" t="s">
        <v>24</v>
      </c>
      <c r="C120">
        <v>32</v>
      </c>
      <c r="D120" t="s">
        <v>25</v>
      </c>
      <c r="E120">
        <v>385</v>
      </c>
      <c r="F120">
        <v>1.9</v>
      </c>
    </row>
    <row r="121" spans="1:12">
      <c r="A121" s="6">
        <v>41582</v>
      </c>
      <c r="B121" s="7" t="s">
        <v>24</v>
      </c>
      <c r="C121">
        <v>32</v>
      </c>
      <c r="D121" t="s">
        <v>25</v>
      </c>
      <c r="E121">
        <v>258</v>
      </c>
      <c r="F121">
        <v>1.53</v>
      </c>
    </row>
    <row r="122" spans="1:12">
      <c r="A122" s="6">
        <v>41582</v>
      </c>
      <c r="B122" s="7" t="s">
        <v>24</v>
      </c>
      <c r="C122">
        <v>32</v>
      </c>
      <c r="D122" t="s">
        <v>25</v>
      </c>
      <c r="E122">
        <v>232</v>
      </c>
      <c r="F122">
        <v>1.25</v>
      </c>
    </row>
    <row r="123" spans="1:12">
      <c r="A123" s="6">
        <v>41582</v>
      </c>
      <c r="B123" s="7" t="s">
        <v>24</v>
      </c>
      <c r="C123">
        <v>32</v>
      </c>
      <c r="D123" t="s">
        <v>25</v>
      </c>
      <c r="E123">
        <v>371</v>
      </c>
      <c r="F123">
        <v>1.37</v>
      </c>
    </row>
    <row r="124" spans="1:12">
      <c r="A124" s="6">
        <v>41582</v>
      </c>
      <c r="B124" s="7" t="s">
        <v>24</v>
      </c>
      <c r="C124">
        <v>32</v>
      </c>
      <c r="D124" t="s">
        <v>19</v>
      </c>
      <c r="F124">
        <v>3.14</v>
      </c>
      <c r="J124">
        <f>190+231+290+331+343+359+365</f>
        <v>2109</v>
      </c>
      <c r="K124">
        <v>7</v>
      </c>
      <c r="L124">
        <v>365</v>
      </c>
    </row>
    <row r="125" spans="1:12">
      <c r="A125" s="6">
        <v>41582</v>
      </c>
      <c r="B125" s="7" t="s">
        <v>24</v>
      </c>
      <c r="C125">
        <v>32</v>
      </c>
      <c r="D125" t="s">
        <v>27</v>
      </c>
      <c r="F125">
        <v>2.63</v>
      </c>
      <c r="J125">
        <f>262+311+357</f>
        <v>930</v>
      </c>
      <c r="K125">
        <v>3</v>
      </c>
      <c r="L125">
        <v>357</v>
      </c>
    </row>
    <row r="126" spans="1:12">
      <c r="A126" s="6">
        <v>41582</v>
      </c>
      <c r="B126" s="7" t="s">
        <v>24</v>
      </c>
      <c r="C126">
        <v>32</v>
      </c>
      <c r="D126" t="s">
        <v>25</v>
      </c>
      <c r="E126">
        <v>383</v>
      </c>
      <c r="F126">
        <v>2.0499999999999998</v>
      </c>
    </row>
    <row r="127" spans="1:12">
      <c r="A127" s="6">
        <v>41582</v>
      </c>
      <c r="B127" s="7" t="s">
        <v>24</v>
      </c>
      <c r="C127">
        <v>32</v>
      </c>
      <c r="D127" t="s">
        <v>26</v>
      </c>
      <c r="E127">
        <v>200</v>
      </c>
      <c r="F127">
        <v>0.5</v>
      </c>
    </row>
    <row r="128" spans="1:12">
      <c r="A128" s="6">
        <v>41582</v>
      </c>
      <c r="B128" s="7" t="s">
        <v>24</v>
      </c>
      <c r="C128">
        <v>32</v>
      </c>
      <c r="D128" t="s">
        <v>26</v>
      </c>
      <c r="E128">
        <v>206</v>
      </c>
      <c r="F128">
        <v>0.66</v>
      </c>
    </row>
    <row r="129" spans="1:12">
      <c r="A129" s="6">
        <v>41582</v>
      </c>
      <c r="B129" s="7" t="s">
        <v>24</v>
      </c>
      <c r="C129">
        <v>26</v>
      </c>
      <c r="D129" t="s">
        <v>25</v>
      </c>
      <c r="E129">
        <v>131</v>
      </c>
      <c r="F129">
        <v>1.1399999999999999</v>
      </c>
    </row>
    <row r="130" spans="1:12">
      <c r="A130" s="6">
        <v>41582</v>
      </c>
      <c r="B130" s="7" t="s">
        <v>24</v>
      </c>
      <c r="C130">
        <v>26</v>
      </c>
      <c r="D130" t="s">
        <v>25</v>
      </c>
      <c r="E130">
        <v>228</v>
      </c>
      <c r="F130">
        <v>1.54</v>
      </c>
    </row>
    <row r="131" spans="1:12">
      <c r="A131" s="6">
        <v>41582</v>
      </c>
      <c r="B131" s="7" t="s">
        <v>24</v>
      </c>
      <c r="C131">
        <v>26</v>
      </c>
      <c r="D131" t="s">
        <v>19</v>
      </c>
      <c r="F131">
        <v>1.45</v>
      </c>
      <c r="J131">
        <f>79+140+139+148</f>
        <v>506</v>
      </c>
      <c r="K131">
        <v>4</v>
      </c>
      <c r="L131">
        <v>148</v>
      </c>
    </row>
    <row r="132" spans="1:12">
      <c r="A132" s="6">
        <v>41582</v>
      </c>
      <c r="B132" s="7" t="s">
        <v>24</v>
      </c>
      <c r="C132">
        <v>26</v>
      </c>
      <c r="D132" t="s">
        <v>25</v>
      </c>
      <c r="E132">
        <v>177</v>
      </c>
      <c r="F132">
        <v>1.33</v>
      </c>
    </row>
    <row r="133" spans="1:12">
      <c r="A133" s="6">
        <v>41582</v>
      </c>
      <c r="B133" s="7" t="s">
        <v>24</v>
      </c>
      <c r="C133">
        <v>26</v>
      </c>
      <c r="D133" t="s">
        <v>25</v>
      </c>
      <c r="E133">
        <v>232</v>
      </c>
      <c r="F133">
        <v>1.5</v>
      </c>
    </row>
    <row r="134" spans="1:12">
      <c r="A134" s="6">
        <v>41582</v>
      </c>
      <c r="B134" s="7" t="s">
        <v>24</v>
      </c>
      <c r="C134">
        <v>26</v>
      </c>
      <c r="D134" t="s">
        <v>19</v>
      </c>
      <c r="F134">
        <v>8.4499999999999993</v>
      </c>
      <c r="J134">
        <f>234+269+270+290+295+293+301+307+313+309+333</f>
        <v>3214</v>
      </c>
      <c r="K134">
        <v>11</v>
      </c>
      <c r="L134">
        <v>333</v>
      </c>
    </row>
    <row r="135" spans="1:12">
      <c r="A135" s="6">
        <v>41582</v>
      </c>
      <c r="B135" s="7" t="s">
        <v>24</v>
      </c>
      <c r="C135">
        <v>26</v>
      </c>
      <c r="D135" t="s">
        <v>19</v>
      </c>
      <c r="F135">
        <v>10.6</v>
      </c>
      <c r="J135">
        <f>195+276+290+308+376+373+366+367+372</f>
        <v>2923</v>
      </c>
      <c r="K135">
        <v>9</v>
      </c>
      <c r="L135">
        <v>376</v>
      </c>
    </row>
    <row r="136" spans="1:12">
      <c r="A136" s="6">
        <v>41582</v>
      </c>
      <c r="B136" s="7" t="s">
        <v>24</v>
      </c>
      <c r="C136">
        <v>26</v>
      </c>
      <c r="D136" t="s">
        <v>25</v>
      </c>
      <c r="E136">
        <v>191</v>
      </c>
      <c r="F136">
        <v>1.17</v>
      </c>
    </row>
    <row r="137" spans="1:12">
      <c r="A137" s="6">
        <v>41582</v>
      </c>
      <c r="B137" s="7" t="s">
        <v>24</v>
      </c>
      <c r="C137">
        <v>26</v>
      </c>
      <c r="D137" t="s">
        <v>25</v>
      </c>
      <c r="E137">
        <v>262</v>
      </c>
      <c r="F137">
        <v>1.88</v>
      </c>
    </row>
    <row r="138" spans="1:12">
      <c r="A138" s="6">
        <v>41582</v>
      </c>
      <c r="B138" s="7" t="s">
        <v>24</v>
      </c>
      <c r="C138">
        <v>26</v>
      </c>
      <c r="D138" t="s">
        <v>25</v>
      </c>
      <c r="E138">
        <v>313</v>
      </c>
      <c r="F138">
        <v>1.33</v>
      </c>
    </row>
    <row r="139" spans="1:12">
      <c r="A139" s="6">
        <v>41582</v>
      </c>
      <c r="B139" s="7" t="s">
        <v>24</v>
      </c>
      <c r="C139">
        <v>26</v>
      </c>
      <c r="D139" t="s">
        <v>19</v>
      </c>
      <c r="F139">
        <v>1.24</v>
      </c>
      <c r="J139">
        <f>91+96</f>
        <v>187</v>
      </c>
      <c r="K139">
        <v>2</v>
      </c>
      <c r="L139">
        <v>96</v>
      </c>
    </row>
    <row r="140" spans="1:12">
      <c r="A140" s="6">
        <v>41582</v>
      </c>
      <c r="B140" s="7" t="s">
        <v>24</v>
      </c>
      <c r="C140">
        <v>26</v>
      </c>
      <c r="D140" t="s">
        <v>19</v>
      </c>
      <c r="F140">
        <v>2.36</v>
      </c>
      <c r="J140">
        <f>63+62+147+202+235+249+239+242+248</f>
        <v>1687</v>
      </c>
      <c r="K140">
        <v>9</v>
      </c>
      <c r="L140">
        <v>249</v>
      </c>
    </row>
    <row r="141" spans="1:12">
      <c r="A141" s="6">
        <v>41582</v>
      </c>
      <c r="B141" s="7" t="s">
        <v>24</v>
      </c>
      <c r="C141">
        <v>10</v>
      </c>
      <c r="D141" t="s">
        <v>25</v>
      </c>
      <c r="E141">
        <v>307</v>
      </c>
      <c r="F141">
        <v>1.45</v>
      </c>
    </row>
    <row r="142" spans="1:12">
      <c r="A142" s="6">
        <v>41582</v>
      </c>
      <c r="B142" s="7" t="s">
        <v>24</v>
      </c>
      <c r="C142">
        <v>10</v>
      </c>
      <c r="D142" t="s">
        <v>25</v>
      </c>
      <c r="E142">
        <v>288</v>
      </c>
      <c r="F142">
        <v>1.66</v>
      </c>
    </row>
    <row r="143" spans="1:12">
      <c r="A143" s="6">
        <v>41582</v>
      </c>
      <c r="B143" s="7" t="s">
        <v>24</v>
      </c>
      <c r="C143">
        <v>10</v>
      </c>
      <c r="D143" t="s">
        <v>25</v>
      </c>
      <c r="E143">
        <v>304</v>
      </c>
      <c r="F143">
        <v>1.51</v>
      </c>
    </row>
    <row r="144" spans="1:12">
      <c r="A144" s="6">
        <v>41582</v>
      </c>
      <c r="B144" s="7" t="s">
        <v>24</v>
      </c>
      <c r="C144">
        <v>10</v>
      </c>
      <c r="D144" t="s">
        <v>25</v>
      </c>
      <c r="E144">
        <v>242</v>
      </c>
      <c r="F144">
        <v>1.24</v>
      </c>
    </row>
    <row r="145" spans="1:6">
      <c r="A145" s="6">
        <v>41582</v>
      </c>
      <c r="B145" s="7" t="s">
        <v>24</v>
      </c>
      <c r="C145">
        <v>10</v>
      </c>
      <c r="D145" t="s">
        <v>25</v>
      </c>
      <c r="E145">
        <v>228</v>
      </c>
      <c r="F145">
        <v>1.21</v>
      </c>
    </row>
    <row r="146" spans="1:6">
      <c r="A146" s="6">
        <v>41582</v>
      </c>
      <c r="B146" s="7" t="s">
        <v>24</v>
      </c>
      <c r="C146">
        <v>10</v>
      </c>
      <c r="D146" t="s">
        <v>25</v>
      </c>
      <c r="E146">
        <v>201</v>
      </c>
      <c r="F146">
        <v>1.29</v>
      </c>
    </row>
    <row r="147" spans="1:6">
      <c r="A147" s="6">
        <v>41582</v>
      </c>
      <c r="B147" s="7" t="s">
        <v>24</v>
      </c>
      <c r="C147">
        <v>10</v>
      </c>
      <c r="D147" t="s">
        <v>25</v>
      </c>
      <c r="E147">
        <v>279</v>
      </c>
      <c r="F147">
        <v>1.65</v>
      </c>
    </row>
    <row r="148" spans="1:6">
      <c r="A148" s="6">
        <v>41582</v>
      </c>
      <c r="B148" s="7" t="s">
        <v>24</v>
      </c>
      <c r="C148">
        <v>10</v>
      </c>
      <c r="D148" t="s">
        <v>25</v>
      </c>
      <c r="E148">
        <v>256</v>
      </c>
      <c r="F148">
        <v>1.85</v>
      </c>
    </row>
    <row r="149" spans="1:6">
      <c r="A149" s="6">
        <v>41582</v>
      </c>
      <c r="B149" s="7" t="s">
        <v>24</v>
      </c>
      <c r="C149">
        <v>10</v>
      </c>
      <c r="D149" t="s">
        <v>25</v>
      </c>
      <c r="E149">
        <v>254</v>
      </c>
      <c r="F149">
        <v>1</v>
      </c>
    </row>
    <row r="150" spans="1:6">
      <c r="A150" s="6">
        <v>41582</v>
      </c>
      <c r="B150" s="7" t="s">
        <v>24</v>
      </c>
      <c r="C150">
        <v>10</v>
      </c>
      <c r="D150" t="s">
        <v>25</v>
      </c>
      <c r="E150">
        <v>263</v>
      </c>
      <c r="F150">
        <v>1.7</v>
      </c>
    </row>
    <row r="151" spans="1:6">
      <c r="A151" s="6">
        <v>41582</v>
      </c>
      <c r="B151" s="7" t="s">
        <v>24</v>
      </c>
      <c r="C151">
        <v>10</v>
      </c>
      <c r="D151" t="s">
        <v>25</v>
      </c>
      <c r="E151">
        <v>219</v>
      </c>
      <c r="F151">
        <v>1.51</v>
      </c>
    </row>
    <row r="152" spans="1:6">
      <c r="A152" s="6">
        <v>41582</v>
      </c>
      <c r="B152" s="7" t="s">
        <v>24</v>
      </c>
      <c r="C152">
        <v>10</v>
      </c>
      <c r="D152" t="s">
        <v>25</v>
      </c>
      <c r="E152">
        <v>252</v>
      </c>
      <c r="F152">
        <v>1.65</v>
      </c>
    </row>
    <row r="153" spans="1:6">
      <c r="A153" s="6">
        <v>41582</v>
      </c>
      <c r="B153" s="7" t="s">
        <v>24</v>
      </c>
      <c r="C153">
        <v>10</v>
      </c>
      <c r="D153" t="s">
        <v>25</v>
      </c>
      <c r="E153">
        <v>252</v>
      </c>
      <c r="F153">
        <v>1.1100000000000001</v>
      </c>
    </row>
    <row r="154" spans="1:6">
      <c r="A154" s="6">
        <v>41582</v>
      </c>
      <c r="B154" s="7" t="s">
        <v>24</v>
      </c>
      <c r="C154">
        <v>10</v>
      </c>
      <c r="D154" t="s">
        <v>25</v>
      </c>
      <c r="E154">
        <v>269</v>
      </c>
      <c r="F154">
        <v>2.0699999999999998</v>
      </c>
    </row>
    <row r="155" spans="1:6">
      <c r="A155" s="6">
        <v>41582</v>
      </c>
      <c r="B155" s="7" t="s">
        <v>24</v>
      </c>
      <c r="C155">
        <v>10</v>
      </c>
      <c r="D155" t="s">
        <v>25</v>
      </c>
      <c r="E155">
        <v>256</v>
      </c>
      <c r="F155">
        <v>1.45</v>
      </c>
    </row>
    <row r="156" spans="1:6">
      <c r="A156" s="6">
        <v>41582</v>
      </c>
      <c r="B156" s="7" t="s">
        <v>24</v>
      </c>
      <c r="C156">
        <v>10</v>
      </c>
      <c r="D156" t="s">
        <v>25</v>
      </c>
      <c r="E156">
        <v>225</v>
      </c>
      <c r="F156">
        <v>1.38</v>
      </c>
    </row>
    <row r="157" spans="1:6">
      <c r="A157" s="6">
        <v>41582</v>
      </c>
      <c r="B157" s="7" t="s">
        <v>24</v>
      </c>
      <c r="C157">
        <v>10</v>
      </c>
      <c r="D157" t="s">
        <v>25</v>
      </c>
      <c r="E157">
        <v>274</v>
      </c>
      <c r="F157">
        <v>1.53</v>
      </c>
    </row>
    <row r="158" spans="1:6">
      <c r="A158" s="6">
        <v>41582</v>
      </c>
      <c r="B158" s="7" t="s">
        <v>24</v>
      </c>
      <c r="C158">
        <v>10</v>
      </c>
      <c r="D158" t="s">
        <v>25</v>
      </c>
      <c r="E158">
        <v>304</v>
      </c>
      <c r="F158">
        <v>1.94</v>
      </c>
    </row>
    <row r="159" spans="1:6">
      <c r="A159" s="6">
        <v>41582</v>
      </c>
      <c r="B159" s="7" t="s">
        <v>24</v>
      </c>
      <c r="C159">
        <v>10</v>
      </c>
      <c r="D159" t="s">
        <v>25</v>
      </c>
      <c r="E159">
        <v>186</v>
      </c>
      <c r="F159">
        <v>1.22</v>
      </c>
    </row>
    <row r="160" spans="1:6">
      <c r="A160" s="6">
        <v>41582</v>
      </c>
      <c r="B160" s="7" t="s">
        <v>24</v>
      </c>
      <c r="C160">
        <v>10</v>
      </c>
      <c r="D160" t="s">
        <v>25</v>
      </c>
      <c r="E160">
        <v>255</v>
      </c>
      <c r="F160">
        <v>2.0699999999999998</v>
      </c>
    </row>
    <row r="161" spans="1:12">
      <c r="A161" s="6">
        <v>41582</v>
      </c>
      <c r="B161" s="7" t="s">
        <v>24</v>
      </c>
      <c r="C161">
        <v>10</v>
      </c>
      <c r="D161" t="s">
        <v>25</v>
      </c>
      <c r="E161">
        <v>210</v>
      </c>
      <c r="F161">
        <v>1</v>
      </c>
    </row>
    <row r="162" spans="1:12">
      <c r="A162" s="6">
        <v>41582</v>
      </c>
      <c r="B162" s="7" t="s">
        <v>24</v>
      </c>
      <c r="C162">
        <v>10</v>
      </c>
      <c r="D162" t="s">
        <v>25</v>
      </c>
      <c r="E162">
        <v>199</v>
      </c>
      <c r="F162">
        <v>0.64</v>
      </c>
    </row>
    <row r="163" spans="1:12">
      <c r="A163" s="6">
        <v>41582</v>
      </c>
      <c r="B163" s="7" t="s">
        <v>24</v>
      </c>
      <c r="C163">
        <v>2</v>
      </c>
      <c r="D163" t="s">
        <v>25</v>
      </c>
      <c r="E163">
        <v>165</v>
      </c>
      <c r="F163">
        <v>2.5</v>
      </c>
    </row>
    <row r="164" spans="1:12">
      <c r="A164" s="6">
        <v>41582</v>
      </c>
      <c r="B164" s="7" t="s">
        <v>24</v>
      </c>
      <c r="C164">
        <v>2</v>
      </c>
      <c r="D164" t="s">
        <v>25</v>
      </c>
      <c r="E164">
        <v>183</v>
      </c>
      <c r="F164">
        <v>1.73</v>
      </c>
    </row>
    <row r="165" spans="1:12">
      <c r="A165" s="6">
        <v>41582</v>
      </c>
      <c r="B165" s="7" t="s">
        <v>24</v>
      </c>
      <c r="C165">
        <v>2</v>
      </c>
      <c r="D165" t="s">
        <v>25</v>
      </c>
      <c r="E165">
        <v>184</v>
      </c>
      <c r="F165">
        <v>1.68</v>
      </c>
    </row>
    <row r="166" spans="1:12">
      <c r="A166" s="6">
        <v>41582</v>
      </c>
      <c r="B166" s="7" t="s">
        <v>24</v>
      </c>
      <c r="C166">
        <v>2</v>
      </c>
      <c r="D166" t="s">
        <v>25</v>
      </c>
      <c r="E166">
        <v>187</v>
      </c>
      <c r="F166">
        <v>2.5</v>
      </c>
    </row>
    <row r="167" spans="1:12">
      <c r="A167" s="6">
        <v>41582</v>
      </c>
      <c r="B167" s="7" t="s">
        <v>24</v>
      </c>
      <c r="C167">
        <v>2</v>
      </c>
      <c r="D167" t="s">
        <v>25</v>
      </c>
      <c r="E167">
        <v>133</v>
      </c>
      <c r="F167">
        <v>2.2200000000000002</v>
      </c>
    </row>
    <row r="168" spans="1:12">
      <c r="A168" s="6">
        <v>41582</v>
      </c>
      <c r="B168" s="7" t="s">
        <v>24</v>
      </c>
      <c r="C168">
        <v>2</v>
      </c>
      <c r="D168" t="s">
        <v>25</v>
      </c>
      <c r="E168">
        <v>211</v>
      </c>
      <c r="F168">
        <v>2.4300000000000002</v>
      </c>
    </row>
    <row r="169" spans="1:12">
      <c r="A169" s="6">
        <v>41582</v>
      </c>
      <c r="B169" s="7" t="s">
        <v>24</v>
      </c>
      <c r="C169">
        <v>2</v>
      </c>
      <c r="D169" t="s">
        <v>19</v>
      </c>
      <c r="F169">
        <v>6.91</v>
      </c>
      <c r="J169">
        <f>299+186+280+223+286+273+253</f>
        <v>1800</v>
      </c>
      <c r="K169">
        <v>7</v>
      </c>
      <c r="L169">
        <v>299</v>
      </c>
    </row>
    <row r="170" spans="1:12">
      <c r="A170" s="6">
        <v>41582</v>
      </c>
      <c r="B170" s="7" t="s">
        <v>24</v>
      </c>
      <c r="C170">
        <v>2</v>
      </c>
      <c r="D170" t="s">
        <v>25</v>
      </c>
      <c r="E170">
        <v>188</v>
      </c>
      <c r="F170">
        <v>1.9</v>
      </c>
    </row>
    <row r="171" spans="1:12">
      <c r="A171" s="6">
        <v>41582</v>
      </c>
      <c r="B171" s="7" t="s">
        <v>24</v>
      </c>
      <c r="C171">
        <v>2</v>
      </c>
      <c r="D171" t="s">
        <v>25</v>
      </c>
      <c r="E171">
        <v>232</v>
      </c>
      <c r="F171">
        <v>1.59</v>
      </c>
    </row>
    <row r="172" spans="1:12">
      <c r="A172" s="6">
        <v>41582</v>
      </c>
      <c r="B172" s="7" t="s">
        <v>24</v>
      </c>
      <c r="C172">
        <v>2</v>
      </c>
      <c r="D172" t="s">
        <v>19</v>
      </c>
      <c r="F172">
        <v>4.51</v>
      </c>
      <c r="J172">
        <f>190+194+237+294+239</f>
        <v>1154</v>
      </c>
      <c r="K172">
        <v>5</v>
      </c>
      <c r="L172">
        <v>294</v>
      </c>
    </row>
    <row r="173" spans="1:12">
      <c r="A173" s="6">
        <v>41582</v>
      </c>
      <c r="B173" s="7" t="s">
        <v>24</v>
      </c>
      <c r="C173">
        <v>2</v>
      </c>
      <c r="D173" t="s">
        <v>19</v>
      </c>
      <c r="F173">
        <v>4.21</v>
      </c>
      <c r="J173">
        <f>66+101+102+146+166+157+185+209</f>
        <v>1132</v>
      </c>
      <c r="K173">
        <v>8</v>
      </c>
      <c r="L173">
        <v>209</v>
      </c>
    </row>
    <row r="174" spans="1:12">
      <c r="A174" s="6">
        <v>41582</v>
      </c>
      <c r="B174" s="7" t="s">
        <v>24</v>
      </c>
      <c r="C174">
        <v>2</v>
      </c>
      <c r="D174" t="s">
        <v>19</v>
      </c>
      <c r="F174">
        <v>3.98</v>
      </c>
      <c r="J174">
        <f>187+183+197+194+200</f>
        <v>961</v>
      </c>
      <c r="K174">
        <v>5</v>
      </c>
      <c r="L174">
        <v>200</v>
      </c>
    </row>
    <row r="175" spans="1:12">
      <c r="A175" s="6">
        <v>41582</v>
      </c>
      <c r="B175" s="7" t="s">
        <v>24</v>
      </c>
      <c r="C175">
        <v>2</v>
      </c>
      <c r="D175" t="s">
        <v>25</v>
      </c>
      <c r="E175">
        <v>198</v>
      </c>
      <c r="F175">
        <v>1.81</v>
      </c>
    </row>
    <row r="176" spans="1:12">
      <c r="A176" s="6">
        <v>41582</v>
      </c>
      <c r="B176" s="7" t="s">
        <v>24</v>
      </c>
      <c r="C176">
        <v>2</v>
      </c>
      <c r="D176" t="s">
        <v>25</v>
      </c>
      <c r="E176">
        <v>208</v>
      </c>
      <c r="F176">
        <v>1.51</v>
      </c>
    </row>
    <row r="177" spans="1:12">
      <c r="A177" s="6">
        <v>41582</v>
      </c>
      <c r="B177" s="7" t="s">
        <v>24</v>
      </c>
      <c r="C177">
        <v>1</v>
      </c>
      <c r="D177" t="s">
        <v>19</v>
      </c>
      <c r="F177">
        <v>1.97</v>
      </c>
      <c r="J177">
        <f>106+124+130</f>
        <v>360</v>
      </c>
      <c r="K177">
        <v>3</v>
      </c>
      <c r="L177">
        <v>130</v>
      </c>
    </row>
    <row r="178" spans="1:12">
      <c r="A178" s="6">
        <v>41582</v>
      </c>
      <c r="B178" s="7" t="s">
        <v>24</v>
      </c>
      <c r="C178">
        <v>1</v>
      </c>
      <c r="D178" t="s">
        <v>25</v>
      </c>
      <c r="E178">
        <v>109</v>
      </c>
      <c r="F178">
        <v>1.65</v>
      </c>
    </row>
    <row r="179" spans="1:12">
      <c r="A179" s="6">
        <v>41582</v>
      </c>
      <c r="B179" s="7" t="s">
        <v>24</v>
      </c>
      <c r="C179">
        <v>1</v>
      </c>
      <c r="D179" t="s">
        <v>19</v>
      </c>
      <c r="F179">
        <v>1.5</v>
      </c>
      <c r="J179">
        <f>43+52+60+100+105+140</f>
        <v>500</v>
      </c>
      <c r="K179">
        <v>6</v>
      </c>
      <c r="L179">
        <v>140</v>
      </c>
    </row>
    <row r="180" spans="1:12">
      <c r="A180" s="6">
        <v>41582</v>
      </c>
      <c r="B180" s="7" t="s">
        <v>24</v>
      </c>
      <c r="C180">
        <v>1</v>
      </c>
      <c r="D180" t="s">
        <v>25</v>
      </c>
      <c r="E180">
        <v>89</v>
      </c>
      <c r="F180">
        <v>1.4</v>
      </c>
    </row>
    <row r="181" spans="1:12">
      <c r="A181" s="6">
        <v>41582</v>
      </c>
      <c r="B181" s="7" t="s">
        <v>24</v>
      </c>
      <c r="C181">
        <v>1</v>
      </c>
      <c r="D181" t="s">
        <v>27</v>
      </c>
      <c r="F181">
        <v>2.09</v>
      </c>
      <c r="J181">
        <f>76+93+130+129</f>
        <v>428</v>
      </c>
      <c r="K181">
        <v>4</v>
      </c>
      <c r="L181">
        <v>130</v>
      </c>
    </row>
    <row r="182" spans="1:12">
      <c r="A182" s="6">
        <v>41582</v>
      </c>
      <c r="B182" s="7" t="s">
        <v>24</v>
      </c>
      <c r="C182">
        <v>1</v>
      </c>
      <c r="D182" t="s">
        <v>25</v>
      </c>
      <c r="E182">
        <v>124</v>
      </c>
      <c r="F182">
        <v>1.64</v>
      </c>
    </row>
    <row r="183" spans="1:12">
      <c r="A183" s="6">
        <v>41582</v>
      </c>
      <c r="B183" s="7" t="s">
        <v>24</v>
      </c>
      <c r="C183">
        <v>1</v>
      </c>
      <c r="D183" t="s">
        <v>25</v>
      </c>
      <c r="E183">
        <v>226</v>
      </c>
      <c r="F183">
        <v>1.7</v>
      </c>
    </row>
    <row r="184" spans="1:12">
      <c r="A184" s="6">
        <v>41582</v>
      </c>
      <c r="B184" s="7" t="s">
        <v>24</v>
      </c>
      <c r="C184">
        <v>1</v>
      </c>
      <c r="D184" t="s">
        <v>19</v>
      </c>
      <c r="F184">
        <v>1.83</v>
      </c>
      <c r="J184">
        <f>135+130+138</f>
        <v>403</v>
      </c>
      <c r="K184">
        <v>3</v>
      </c>
      <c r="L184">
        <v>138</v>
      </c>
    </row>
    <row r="185" spans="1:12">
      <c r="A185" s="6">
        <v>41582</v>
      </c>
      <c r="B185" s="7" t="s">
        <v>24</v>
      </c>
      <c r="C185">
        <v>1</v>
      </c>
      <c r="D185" t="s">
        <v>25</v>
      </c>
      <c r="E185">
        <v>127</v>
      </c>
      <c r="F185">
        <v>2</v>
      </c>
    </row>
    <row r="186" spans="1:12">
      <c r="A186" s="6">
        <v>41582</v>
      </c>
      <c r="B186" s="7" t="s">
        <v>24</v>
      </c>
      <c r="C186">
        <v>1</v>
      </c>
      <c r="D186" t="s">
        <v>25</v>
      </c>
      <c r="E186">
        <v>200</v>
      </c>
      <c r="F186">
        <v>1.22</v>
      </c>
    </row>
    <row r="187" spans="1:12">
      <c r="A187" s="6">
        <v>41582</v>
      </c>
      <c r="B187" s="7" t="s">
        <v>24</v>
      </c>
      <c r="C187">
        <v>1</v>
      </c>
      <c r="D187" t="s">
        <v>19</v>
      </c>
      <c r="F187">
        <v>1.25</v>
      </c>
      <c r="J187">
        <f>65+82+73+122</f>
        <v>342</v>
      </c>
      <c r="K187">
        <v>4</v>
      </c>
      <c r="L187">
        <v>122</v>
      </c>
    </row>
    <row r="188" spans="1:12">
      <c r="A188" s="6">
        <v>41582</v>
      </c>
      <c r="B188" s="7" t="s">
        <v>24</v>
      </c>
      <c r="C188">
        <v>1</v>
      </c>
      <c r="D188" t="s">
        <v>27</v>
      </c>
      <c r="F188">
        <v>1.18</v>
      </c>
      <c r="J188">
        <f>93+114+121</f>
        <v>328</v>
      </c>
      <c r="K188">
        <v>3</v>
      </c>
      <c r="L188">
        <v>121</v>
      </c>
    </row>
    <row r="189" spans="1:12">
      <c r="A189" s="6">
        <v>41582</v>
      </c>
      <c r="B189" s="7" t="s">
        <v>24</v>
      </c>
      <c r="C189">
        <v>1</v>
      </c>
      <c r="D189" t="s">
        <v>20</v>
      </c>
      <c r="E189">
        <v>174</v>
      </c>
      <c r="F189">
        <v>0.96</v>
      </c>
    </row>
    <row r="190" spans="1:12">
      <c r="A190" s="6">
        <v>41582</v>
      </c>
      <c r="B190" s="7" t="s">
        <v>24</v>
      </c>
      <c r="C190">
        <v>1</v>
      </c>
      <c r="D190" t="s">
        <v>19</v>
      </c>
      <c r="F190">
        <v>2.15</v>
      </c>
      <c r="J190">
        <f>77+106+106+115+117</f>
        <v>521</v>
      </c>
      <c r="K190">
        <v>5</v>
      </c>
      <c r="L190">
        <v>117</v>
      </c>
    </row>
    <row r="191" spans="1:12">
      <c r="A191" s="6">
        <v>41582</v>
      </c>
      <c r="B191" s="7" t="s">
        <v>24</v>
      </c>
      <c r="C191">
        <v>1</v>
      </c>
      <c r="D191" t="s">
        <v>19</v>
      </c>
      <c r="F191">
        <v>2.0099999999999998</v>
      </c>
      <c r="J191">
        <f>100+106+119</f>
        <v>325</v>
      </c>
      <c r="K191">
        <v>3</v>
      </c>
      <c r="L191">
        <v>119</v>
      </c>
    </row>
    <row r="192" spans="1:12">
      <c r="A192" s="6">
        <v>41582</v>
      </c>
      <c r="B192" s="7" t="s">
        <v>24</v>
      </c>
      <c r="C192">
        <v>1</v>
      </c>
      <c r="D192" t="s">
        <v>25</v>
      </c>
      <c r="E192">
        <v>228</v>
      </c>
      <c r="F192">
        <v>1.49</v>
      </c>
    </row>
    <row r="193" spans="1:12">
      <c r="A193" s="6">
        <v>41582</v>
      </c>
      <c r="B193" s="7" t="s">
        <v>24</v>
      </c>
      <c r="C193">
        <v>1</v>
      </c>
      <c r="D193" t="s">
        <v>25</v>
      </c>
      <c r="E193">
        <v>109</v>
      </c>
      <c r="F193">
        <v>1.94</v>
      </c>
    </row>
    <row r="194" spans="1:12">
      <c r="A194" s="6">
        <v>41582</v>
      </c>
      <c r="B194" s="7" t="s">
        <v>24</v>
      </c>
      <c r="C194">
        <v>1</v>
      </c>
      <c r="D194" t="s">
        <v>25</v>
      </c>
      <c r="E194">
        <v>158</v>
      </c>
      <c r="F194">
        <v>2.91</v>
      </c>
    </row>
    <row r="195" spans="1:12">
      <c r="A195" s="6">
        <v>41582</v>
      </c>
      <c r="B195" s="7" t="s">
        <v>24</v>
      </c>
      <c r="C195">
        <v>1</v>
      </c>
      <c r="D195" t="s">
        <v>25</v>
      </c>
      <c r="E195">
        <v>196</v>
      </c>
      <c r="F195">
        <v>1.5</v>
      </c>
    </row>
    <row r="196" spans="1:12">
      <c r="A196" s="6">
        <v>41582</v>
      </c>
      <c r="B196" s="7" t="s">
        <v>24</v>
      </c>
      <c r="C196">
        <v>1</v>
      </c>
      <c r="D196" t="s">
        <v>25</v>
      </c>
      <c r="E196">
        <v>171</v>
      </c>
      <c r="F196">
        <v>1.6</v>
      </c>
    </row>
    <row r="197" spans="1:12">
      <c r="A197" s="6">
        <v>41582</v>
      </c>
      <c r="B197" s="7" t="s">
        <v>24</v>
      </c>
      <c r="C197">
        <v>1</v>
      </c>
      <c r="D197" t="s">
        <v>25</v>
      </c>
      <c r="E197">
        <v>260</v>
      </c>
      <c r="F197">
        <v>1.64</v>
      </c>
    </row>
    <row r="198" spans="1:12">
      <c r="A198" s="6">
        <v>41582</v>
      </c>
      <c r="B198" s="7" t="s">
        <v>24</v>
      </c>
      <c r="C198">
        <v>1</v>
      </c>
      <c r="D198" t="s">
        <v>25</v>
      </c>
      <c r="E198">
        <v>181</v>
      </c>
      <c r="F198">
        <v>2.56</v>
      </c>
    </row>
    <row r="199" spans="1:12">
      <c r="A199" s="6">
        <v>41582</v>
      </c>
      <c r="B199" s="7" t="s">
        <v>24</v>
      </c>
      <c r="C199">
        <v>1</v>
      </c>
      <c r="D199" t="s">
        <v>20</v>
      </c>
      <c r="E199">
        <v>224</v>
      </c>
      <c r="F199">
        <v>1.29</v>
      </c>
    </row>
    <row r="200" spans="1:12">
      <c r="A200" s="6">
        <v>41582</v>
      </c>
      <c r="B200" s="7" t="s">
        <v>24</v>
      </c>
      <c r="C200">
        <v>1</v>
      </c>
      <c r="D200" t="s">
        <v>19</v>
      </c>
      <c r="F200">
        <v>1.96</v>
      </c>
      <c r="J200">
        <f>60+102+119+117+115</f>
        <v>513</v>
      </c>
      <c r="K200">
        <v>5</v>
      </c>
      <c r="L200">
        <v>119</v>
      </c>
    </row>
    <row r="201" spans="1:12">
      <c r="A201" s="6">
        <v>41582</v>
      </c>
      <c r="B201" s="7" t="s">
        <v>24</v>
      </c>
      <c r="C201">
        <v>1</v>
      </c>
      <c r="D201" t="s">
        <v>20</v>
      </c>
      <c r="E201">
        <v>226</v>
      </c>
      <c r="F201">
        <v>1.32</v>
      </c>
    </row>
    <row r="202" spans="1:12">
      <c r="A202" s="6">
        <v>41582</v>
      </c>
      <c r="B202" s="7" t="s">
        <v>24</v>
      </c>
      <c r="C202">
        <v>1</v>
      </c>
      <c r="D202" t="s">
        <v>27</v>
      </c>
      <c r="F202">
        <v>1.58</v>
      </c>
      <c r="J202">
        <f>108+108+119</f>
        <v>335</v>
      </c>
      <c r="K202">
        <v>3</v>
      </c>
      <c r="L202">
        <v>119</v>
      </c>
    </row>
    <row r="203" spans="1:12">
      <c r="A203" s="6">
        <v>41582</v>
      </c>
      <c r="B203" s="7" t="s">
        <v>24</v>
      </c>
      <c r="C203">
        <v>1</v>
      </c>
      <c r="D203" t="s">
        <v>27</v>
      </c>
      <c r="F203">
        <v>1.29</v>
      </c>
      <c r="J203">
        <f>114+112+126+121+119</f>
        <v>592</v>
      </c>
      <c r="K203">
        <v>5</v>
      </c>
      <c r="L203">
        <v>126</v>
      </c>
    </row>
    <row r="204" spans="1:12">
      <c r="A204" s="6">
        <v>41582</v>
      </c>
      <c r="B204" s="7" t="s">
        <v>24</v>
      </c>
      <c r="C204">
        <v>1</v>
      </c>
      <c r="D204" t="s">
        <v>20</v>
      </c>
      <c r="E204">
        <v>266</v>
      </c>
      <c r="F204">
        <v>1.53</v>
      </c>
    </row>
    <row r="205" spans="1:12">
      <c r="A205" s="6">
        <v>41582</v>
      </c>
      <c r="B205" s="7" t="s">
        <v>24</v>
      </c>
      <c r="C205">
        <v>1</v>
      </c>
      <c r="D205" t="s">
        <v>20</v>
      </c>
      <c r="E205">
        <v>177</v>
      </c>
      <c r="F205">
        <v>1.72</v>
      </c>
    </row>
    <row r="206" spans="1:12">
      <c r="A206" s="6">
        <v>41591</v>
      </c>
      <c r="B206" s="7" t="s">
        <v>28</v>
      </c>
      <c r="C206">
        <v>30</v>
      </c>
      <c r="D206" t="s">
        <v>27</v>
      </c>
      <c r="E206">
        <v>237</v>
      </c>
      <c r="F206">
        <v>3.4</v>
      </c>
      <c r="H206">
        <v>39</v>
      </c>
      <c r="I206">
        <v>0.5</v>
      </c>
    </row>
    <row r="207" spans="1:12">
      <c r="A207" s="6">
        <v>41591</v>
      </c>
      <c r="B207" s="7" t="s">
        <v>28</v>
      </c>
      <c r="C207">
        <v>30</v>
      </c>
      <c r="D207" t="s">
        <v>19</v>
      </c>
      <c r="F207">
        <v>9.27</v>
      </c>
      <c r="J207">
        <f>180+186+209+240+239+236</f>
        <v>1290</v>
      </c>
      <c r="K207">
        <v>6</v>
      </c>
      <c r="L207">
        <v>240</v>
      </c>
    </row>
    <row r="208" spans="1:12">
      <c r="A208" s="6">
        <v>41591</v>
      </c>
      <c r="B208" s="7" t="s">
        <v>28</v>
      </c>
      <c r="C208">
        <v>30</v>
      </c>
      <c r="D208" t="s">
        <v>25</v>
      </c>
      <c r="E208">
        <v>1.36</v>
      </c>
      <c r="F208">
        <v>1</v>
      </c>
    </row>
    <row r="209" spans="1:12">
      <c r="A209" s="6">
        <v>41591</v>
      </c>
      <c r="B209" s="7" t="s">
        <v>28</v>
      </c>
      <c r="C209">
        <v>30</v>
      </c>
      <c r="D209" t="s">
        <v>25</v>
      </c>
      <c r="E209">
        <v>3.05</v>
      </c>
      <c r="F209">
        <v>1.9</v>
      </c>
    </row>
    <row r="210" spans="1:12">
      <c r="A210" s="6">
        <v>41591</v>
      </c>
      <c r="B210" s="7" t="s">
        <v>28</v>
      </c>
      <c r="C210">
        <v>30</v>
      </c>
      <c r="D210" t="s">
        <v>25</v>
      </c>
      <c r="E210">
        <v>2.54</v>
      </c>
      <c r="F210">
        <v>1.9</v>
      </c>
    </row>
    <row r="211" spans="1:12">
      <c r="A211" s="6">
        <v>41591</v>
      </c>
      <c r="B211" s="7" t="s">
        <v>28</v>
      </c>
      <c r="C211">
        <v>30</v>
      </c>
      <c r="D211" t="s">
        <v>25</v>
      </c>
      <c r="E211">
        <v>3.24</v>
      </c>
      <c r="F211">
        <v>2.6</v>
      </c>
      <c r="G211">
        <v>12</v>
      </c>
    </row>
    <row r="212" spans="1:12">
      <c r="A212" s="6">
        <v>41591</v>
      </c>
      <c r="B212" s="7" t="s">
        <v>28</v>
      </c>
      <c r="C212">
        <v>28</v>
      </c>
      <c r="D212" t="s">
        <v>27</v>
      </c>
      <c r="E212">
        <v>237</v>
      </c>
      <c r="F212">
        <v>3.4</v>
      </c>
      <c r="H212">
        <v>39</v>
      </c>
      <c r="I212">
        <v>0.5</v>
      </c>
    </row>
    <row r="213" spans="1:12">
      <c r="A213" s="6">
        <v>41591</v>
      </c>
      <c r="B213" s="7" t="s">
        <v>28</v>
      </c>
      <c r="C213">
        <v>28</v>
      </c>
      <c r="D213" t="s">
        <v>19</v>
      </c>
      <c r="F213">
        <v>4.5</v>
      </c>
      <c r="J213">
        <f>144+182+203</f>
        <v>529</v>
      </c>
      <c r="K213">
        <v>3</v>
      </c>
      <c r="L213">
        <v>203</v>
      </c>
    </row>
    <row r="214" spans="1:12">
      <c r="A214" s="6">
        <v>41591</v>
      </c>
      <c r="B214" s="7" t="s">
        <v>28</v>
      </c>
      <c r="C214">
        <v>28</v>
      </c>
      <c r="D214" t="s">
        <v>19</v>
      </c>
      <c r="F214">
        <v>8.5</v>
      </c>
      <c r="J214">
        <f>109+175+257+267+259+256+274+255</f>
        <v>1852</v>
      </c>
      <c r="K214">
        <v>8</v>
      </c>
      <c r="L214">
        <v>274</v>
      </c>
    </row>
    <row r="215" spans="1:12">
      <c r="A215" s="6">
        <v>41591</v>
      </c>
      <c r="B215" s="7" t="s">
        <v>28</v>
      </c>
      <c r="C215">
        <v>28</v>
      </c>
      <c r="D215" t="s">
        <v>27</v>
      </c>
      <c r="E215">
        <v>267</v>
      </c>
      <c r="F215">
        <v>2.9</v>
      </c>
      <c r="H215">
        <v>39</v>
      </c>
      <c r="I215">
        <v>0.5</v>
      </c>
    </row>
    <row r="216" spans="1:12">
      <c r="A216" s="6">
        <v>41591</v>
      </c>
      <c r="B216" s="7" t="s">
        <v>28</v>
      </c>
      <c r="C216">
        <v>28</v>
      </c>
      <c r="D216" t="s">
        <v>19</v>
      </c>
      <c r="F216">
        <v>2.1</v>
      </c>
      <c r="J216">
        <f>109+57+46+39+45+45</f>
        <v>341</v>
      </c>
      <c r="K216">
        <v>6</v>
      </c>
      <c r="L216">
        <v>109</v>
      </c>
    </row>
    <row r="217" spans="1:12">
      <c r="A217" s="6">
        <v>41591</v>
      </c>
      <c r="B217" s="7" t="s">
        <v>29</v>
      </c>
      <c r="C217">
        <v>46</v>
      </c>
      <c r="D217" t="s">
        <v>19</v>
      </c>
      <c r="F217">
        <v>1.5</v>
      </c>
      <c r="J217">
        <f>136+154+170</f>
        <v>460</v>
      </c>
      <c r="K217">
        <v>3</v>
      </c>
      <c r="L217">
        <v>170</v>
      </c>
    </row>
    <row r="218" spans="1:12">
      <c r="A218" s="6">
        <v>41591</v>
      </c>
      <c r="B218" s="7" t="s">
        <v>29</v>
      </c>
      <c r="C218">
        <v>46</v>
      </c>
      <c r="D218" t="s">
        <v>25</v>
      </c>
      <c r="E218">
        <v>228</v>
      </c>
      <c r="F218">
        <v>2.7</v>
      </c>
      <c r="G218">
        <v>6</v>
      </c>
    </row>
    <row r="219" spans="1:12">
      <c r="A219" s="6">
        <v>41591</v>
      </c>
      <c r="B219" s="7" t="s">
        <v>29</v>
      </c>
      <c r="C219">
        <v>46</v>
      </c>
      <c r="D219" t="s">
        <v>19</v>
      </c>
      <c r="F219">
        <v>2.5</v>
      </c>
      <c r="J219">
        <f>138+170+154</f>
        <v>462</v>
      </c>
      <c r="K219">
        <v>3</v>
      </c>
      <c r="L219">
        <v>170</v>
      </c>
    </row>
    <row r="220" spans="1:12">
      <c r="A220" s="6">
        <v>41591</v>
      </c>
      <c r="B220" s="7" t="s">
        <v>29</v>
      </c>
      <c r="C220">
        <v>46</v>
      </c>
      <c r="D220" t="s">
        <v>19</v>
      </c>
      <c r="F220">
        <v>1.05</v>
      </c>
      <c r="J220">
        <f>25+22+12</f>
        <v>59</v>
      </c>
      <c r="K220">
        <v>3</v>
      </c>
      <c r="L220">
        <v>25</v>
      </c>
    </row>
    <row r="221" spans="1:12">
      <c r="A221" s="6">
        <v>41591</v>
      </c>
      <c r="B221" s="7" t="s">
        <v>29</v>
      </c>
      <c r="C221">
        <v>46</v>
      </c>
      <c r="D221" t="s">
        <v>27</v>
      </c>
      <c r="F221">
        <v>3.6</v>
      </c>
      <c r="J221">
        <f>178+198+217+225</f>
        <v>818</v>
      </c>
      <c r="K221">
        <v>4</v>
      </c>
      <c r="L221">
        <v>225</v>
      </c>
    </row>
    <row r="222" spans="1:12">
      <c r="A222" s="6">
        <v>41591</v>
      </c>
      <c r="B222" s="7" t="s">
        <v>29</v>
      </c>
      <c r="C222">
        <v>46</v>
      </c>
      <c r="D222" t="s">
        <v>19</v>
      </c>
      <c r="F222">
        <v>6.2</v>
      </c>
      <c r="J222">
        <f>176+206+255+220</f>
        <v>857</v>
      </c>
      <c r="K222">
        <v>4</v>
      </c>
      <c r="L222">
        <v>255</v>
      </c>
    </row>
    <row r="223" spans="1:12">
      <c r="A223" s="6">
        <v>41591</v>
      </c>
      <c r="B223" s="7" t="s">
        <v>29</v>
      </c>
      <c r="C223">
        <v>46</v>
      </c>
      <c r="D223" t="s">
        <v>19</v>
      </c>
      <c r="F223">
        <v>5.3</v>
      </c>
      <c r="J223">
        <f>180+107+117+127</f>
        <v>531</v>
      </c>
      <c r="K223">
        <v>4</v>
      </c>
      <c r="L223">
        <v>127</v>
      </c>
    </row>
    <row r="224" spans="1:12">
      <c r="A224" s="6">
        <v>41591</v>
      </c>
      <c r="B224" s="7" t="s">
        <v>29</v>
      </c>
      <c r="C224">
        <v>46</v>
      </c>
      <c r="D224" t="s">
        <v>19</v>
      </c>
      <c r="F224">
        <v>5.6</v>
      </c>
      <c r="J224">
        <f>126+174+117+144+168</f>
        <v>729</v>
      </c>
      <c r="K224">
        <v>5</v>
      </c>
      <c r="L224">
        <v>168</v>
      </c>
    </row>
    <row r="225" spans="1:12">
      <c r="A225" s="6">
        <v>41591</v>
      </c>
      <c r="B225" s="7" t="s">
        <v>29</v>
      </c>
      <c r="C225">
        <v>46</v>
      </c>
      <c r="D225" t="s">
        <v>19</v>
      </c>
      <c r="F225">
        <v>0.7</v>
      </c>
      <c r="J225">
        <f>10+14</f>
        <v>24</v>
      </c>
      <c r="K225">
        <v>2</v>
      </c>
      <c r="L225">
        <v>14</v>
      </c>
    </row>
    <row r="226" spans="1:12">
      <c r="A226" s="6">
        <v>41591</v>
      </c>
      <c r="B226" s="7" t="s">
        <v>29</v>
      </c>
      <c r="C226">
        <v>46</v>
      </c>
      <c r="D226" t="s">
        <v>19</v>
      </c>
      <c r="F226">
        <v>1.1000000000000001</v>
      </c>
      <c r="J226">
        <f>17+46+58</f>
        <v>121</v>
      </c>
      <c r="K226">
        <v>3</v>
      </c>
      <c r="L226">
        <v>58</v>
      </c>
    </row>
    <row r="227" spans="1:12">
      <c r="A227" s="6">
        <v>41591</v>
      </c>
      <c r="B227" s="7" t="s">
        <v>29</v>
      </c>
      <c r="C227">
        <v>46</v>
      </c>
      <c r="D227" t="s">
        <v>19</v>
      </c>
      <c r="F227">
        <v>3</v>
      </c>
      <c r="J227">
        <f>70+70+101+133+137</f>
        <v>511</v>
      </c>
      <c r="K227">
        <v>5</v>
      </c>
      <c r="L227">
        <v>281</v>
      </c>
    </row>
    <row r="228" spans="1:12">
      <c r="A228" s="6">
        <v>41591</v>
      </c>
      <c r="B228" s="7" t="s">
        <v>29</v>
      </c>
      <c r="C228">
        <v>46</v>
      </c>
      <c r="D228" t="s">
        <v>19</v>
      </c>
      <c r="F228">
        <v>7.2</v>
      </c>
      <c r="J228">
        <f>111+145+201+220+281</f>
        <v>958</v>
      </c>
      <c r="K228">
        <v>5</v>
      </c>
      <c r="L228">
        <v>281</v>
      </c>
    </row>
    <row r="229" spans="1:12">
      <c r="A229" s="6">
        <v>41591</v>
      </c>
      <c r="B229" s="7" t="s">
        <v>29</v>
      </c>
      <c r="C229">
        <v>46</v>
      </c>
      <c r="D229" t="s">
        <v>19</v>
      </c>
      <c r="F229">
        <v>2.1</v>
      </c>
      <c r="J229">
        <f>58+108+178</f>
        <v>344</v>
      </c>
      <c r="K229">
        <v>3</v>
      </c>
      <c r="L229">
        <v>178</v>
      </c>
    </row>
    <row r="230" spans="1:12">
      <c r="A230" s="6">
        <v>41591</v>
      </c>
      <c r="B230" s="7" t="s">
        <v>29</v>
      </c>
      <c r="C230">
        <v>46</v>
      </c>
      <c r="D230" t="s">
        <v>19</v>
      </c>
      <c r="F230">
        <v>1.7</v>
      </c>
      <c r="J230">
        <f>89+134+114</f>
        <v>337</v>
      </c>
      <c r="K230">
        <v>3</v>
      </c>
      <c r="L230">
        <v>134</v>
      </c>
    </row>
    <row r="231" spans="1:12">
      <c r="A231" s="6">
        <v>41591</v>
      </c>
      <c r="B231" s="7" t="s">
        <v>29</v>
      </c>
      <c r="C231">
        <v>46</v>
      </c>
      <c r="D231" t="s">
        <v>27</v>
      </c>
      <c r="E231">
        <v>298</v>
      </c>
      <c r="F231">
        <v>3.8</v>
      </c>
      <c r="H231">
        <v>30</v>
      </c>
      <c r="I231">
        <v>2.2000000000000002</v>
      </c>
    </row>
    <row r="232" spans="1:12">
      <c r="A232" s="6">
        <v>41591</v>
      </c>
      <c r="B232" s="7" t="s">
        <v>29</v>
      </c>
      <c r="C232">
        <v>46</v>
      </c>
      <c r="D232" t="s">
        <v>19</v>
      </c>
      <c r="F232">
        <v>3.2</v>
      </c>
      <c r="J232">
        <f>97+103+152</f>
        <v>352</v>
      </c>
      <c r="K232">
        <v>3</v>
      </c>
      <c r="L232">
        <v>152</v>
      </c>
    </row>
    <row r="233" spans="1:12">
      <c r="A233" s="6">
        <v>41591</v>
      </c>
      <c r="B233" s="7" t="s">
        <v>29</v>
      </c>
      <c r="C233">
        <v>44</v>
      </c>
      <c r="D233" t="s">
        <v>19</v>
      </c>
      <c r="F233">
        <v>3.7</v>
      </c>
      <c r="J233">
        <f>94+197</f>
        <v>291</v>
      </c>
      <c r="K233">
        <v>2</v>
      </c>
      <c r="L233">
        <v>197</v>
      </c>
    </row>
    <row r="234" spans="1:12">
      <c r="A234" s="6">
        <v>41591</v>
      </c>
      <c r="B234" s="7" t="s">
        <v>29</v>
      </c>
      <c r="C234">
        <v>44</v>
      </c>
      <c r="D234" t="s">
        <v>25</v>
      </c>
      <c r="E234">
        <v>299</v>
      </c>
      <c r="F234">
        <v>2.2999999999999998</v>
      </c>
      <c r="G234">
        <v>12</v>
      </c>
    </row>
    <row r="235" spans="1:12">
      <c r="A235" s="6">
        <v>41591</v>
      </c>
      <c r="B235" s="7" t="s">
        <v>29</v>
      </c>
      <c r="C235">
        <v>44</v>
      </c>
      <c r="D235" t="s">
        <v>19</v>
      </c>
      <c r="F235">
        <v>4.0999999999999996</v>
      </c>
      <c r="J235">
        <f>187+203+204</f>
        <v>594</v>
      </c>
      <c r="K235">
        <v>3</v>
      </c>
      <c r="L235">
        <v>204</v>
      </c>
    </row>
    <row r="236" spans="1:12">
      <c r="A236" s="6">
        <v>41591</v>
      </c>
      <c r="B236" s="7" t="s">
        <v>29</v>
      </c>
      <c r="C236">
        <v>44</v>
      </c>
      <c r="D236" t="s">
        <v>25</v>
      </c>
      <c r="E236">
        <v>132</v>
      </c>
      <c r="F236">
        <v>1.6</v>
      </c>
    </row>
    <row r="237" spans="1:12">
      <c r="A237" s="6">
        <v>41591</v>
      </c>
      <c r="B237" s="7" t="s">
        <v>29</v>
      </c>
      <c r="C237">
        <v>44</v>
      </c>
      <c r="D237" t="s">
        <v>25</v>
      </c>
      <c r="E237">
        <v>286</v>
      </c>
      <c r="F237">
        <v>1.7</v>
      </c>
    </row>
    <row r="238" spans="1:12">
      <c r="A238" s="6">
        <v>41591</v>
      </c>
      <c r="B238" s="7" t="s">
        <v>29</v>
      </c>
      <c r="C238">
        <v>44</v>
      </c>
      <c r="D238" t="s">
        <v>25</v>
      </c>
      <c r="E238">
        <v>258</v>
      </c>
      <c r="F238">
        <v>1.6</v>
      </c>
    </row>
    <row r="239" spans="1:12">
      <c r="A239" s="6">
        <v>41591</v>
      </c>
      <c r="B239" s="7" t="s">
        <v>29</v>
      </c>
      <c r="C239">
        <v>44</v>
      </c>
      <c r="D239" t="s">
        <v>25</v>
      </c>
      <c r="E239">
        <v>156</v>
      </c>
      <c r="F239">
        <v>1.6</v>
      </c>
    </row>
    <row r="240" spans="1:12">
      <c r="A240" s="6">
        <v>41591</v>
      </c>
      <c r="B240" s="7" t="s">
        <v>29</v>
      </c>
      <c r="C240">
        <v>44</v>
      </c>
      <c r="D240" t="s">
        <v>25</v>
      </c>
      <c r="E240">
        <v>235</v>
      </c>
      <c r="F240">
        <v>2</v>
      </c>
    </row>
    <row r="241" spans="1:12">
      <c r="A241" s="6">
        <v>41591</v>
      </c>
      <c r="B241" s="7" t="s">
        <v>29</v>
      </c>
      <c r="C241">
        <v>44</v>
      </c>
      <c r="D241" t="s">
        <v>19</v>
      </c>
      <c r="F241">
        <v>2.2999999999999998</v>
      </c>
      <c r="J241">
        <f>146+193+227</f>
        <v>566</v>
      </c>
      <c r="K241">
        <v>3</v>
      </c>
      <c r="L241">
        <v>227</v>
      </c>
    </row>
    <row r="242" spans="1:12">
      <c r="A242" s="6">
        <v>41591</v>
      </c>
      <c r="B242" s="7" t="s">
        <v>29</v>
      </c>
      <c r="C242">
        <v>44</v>
      </c>
      <c r="D242" t="s">
        <v>19</v>
      </c>
      <c r="F242">
        <v>4.5</v>
      </c>
      <c r="J242">
        <f>275+255+252</f>
        <v>782</v>
      </c>
      <c r="K242">
        <v>3</v>
      </c>
      <c r="L242">
        <v>275</v>
      </c>
    </row>
    <row r="243" spans="1:12">
      <c r="A243" s="6">
        <v>41591</v>
      </c>
      <c r="B243" s="7" t="s">
        <v>29</v>
      </c>
      <c r="C243">
        <v>44</v>
      </c>
      <c r="D243" t="s">
        <v>19</v>
      </c>
      <c r="F243">
        <v>4.2</v>
      </c>
      <c r="J243">
        <f>104+160+114+140+100+164</f>
        <v>782</v>
      </c>
      <c r="K243">
        <v>6</v>
      </c>
      <c r="L243">
        <v>180</v>
      </c>
    </row>
    <row r="244" spans="1:12">
      <c r="A244" s="6">
        <v>41591</v>
      </c>
      <c r="B244" s="7" t="s">
        <v>30</v>
      </c>
      <c r="C244">
        <v>31</v>
      </c>
      <c r="D244" t="s">
        <v>27</v>
      </c>
      <c r="F244">
        <v>2.2999999999999998</v>
      </c>
      <c r="J244">
        <f>217+208</f>
        <v>425</v>
      </c>
      <c r="K244">
        <v>2</v>
      </c>
      <c r="L244">
        <v>217</v>
      </c>
    </row>
    <row r="245" spans="1:12">
      <c r="A245" s="6">
        <v>41591</v>
      </c>
      <c r="B245" s="7" t="s">
        <v>30</v>
      </c>
      <c r="C245">
        <v>31</v>
      </c>
      <c r="D245" t="s">
        <v>19</v>
      </c>
      <c r="F245">
        <v>9.3000000000000007</v>
      </c>
      <c r="J245">
        <f>173+242+271+282+289+294+309+318+338+331</f>
        <v>2847</v>
      </c>
      <c r="K245">
        <v>10</v>
      </c>
      <c r="L245">
        <v>338</v>
      </c>
    </row>
    <row r="246" spans="1:12">
      <c r="A246" s="6">
        <v>41591</v>
      </c>
      <c r="B246" s="7" t="s">
        <v>30</v>
      </c>
      <c r="C246">
        <v>31</v>
      </c>
      <c r="D246" t="s">
        <v>19</v>
      </c>
      <c r="F246">
        <v>4</v>
      </c>
      <c r="J246">
        <f>215+256+254+267+283+316</f>
        <v>1591</v>
      </c>
      <c r="K246">
        <v>6</v>
      </c>
      <c r="L246">
        <v>316</v>
      </c>
    </row>
    <row r="247" spans="1:12">
      <c r="A247" s="6">
        <v>41591</v>
      </c>
      <c r="B247" s="7" t="s">
        <v>30</v>
      </c>
      <c r="C247">
        <v>31</v>
      </c>
      <c r="D247" t="s">
        <v>19</v>
      </c>
      <c r="F247">
        <v>1.5</v>
      </c>
      <c r="J247">
        <f>11+52+64+91</f>
        <v>218</v>
      </c>
      <c r="K247">
        <v>4</v>
      </c>
      <c r="L247">
        <v>91</v>
      </c>
    </row>
    <row r="248" spans="1:12">
      <c r="A248" s="6">
        <v>41591</v>
      </c>
      <c r="B248" s="7" t="s">
        <v>30</v>
      </c>
      <c r="C248">
        <v>31</v>
      </c>
      <c r="D248" t="s">
        <v>27</v>
      </c>
      <c r="F248">
        <v>2.5</v>
      </c>
      <c r="J248">
        <f>385+399+406</f>
        <v>1190</v>
      </c>
      <c r="K248">
        <v>3</v>
      </c>
      <c r="L248">
        <v>406</v>
      </c>
    </row>
    <row r="249" spans="1:12">
      <c r="A249" s="6">
        <v>41591</v>
      </c>
      <c r="B249" s="7" t="s">
        <v>30</v>
      </c>
      <c r="C249">
        <v>31</v>
      </c>
      <c r="D249" t="s">
        <v>25</v>
      </c>
      <c r="E249">
        <v>179</v>
      </c>
      <c r="F249">
        <v>1.2</v>
      </c>
    </row>
    <row r="250" spans="1:12">
      <c r="A250" s="6">
        <v>41591</v>
      </c>
      <c r="B250" s="7" t="s">
        <v>30</v>
      </c>
      <c r="C250">
        <v>31</v>
      </c>
      <c r="D250" t="s">
        <v>25</v>
      </c>
      <c r="E250">
        <v>154</v>
      </c>
      <c r="F250">
        <v>0.9</v>
      </c>
    </row>
    <row r="251" spans="1:12">
      <c r="A251" s="6">
        <v>41591</v>
      </c>
      <c r="B251" s="7" t="s">
        <v>30</v>
      </c>
      <c r="C251">
        <v>31</v>
      </c>
      <c r="D251" t="s">
        <v>25</v>
      </c>
      <c r="E251">
        <v>323</v>
      </c>
      <c r="F251">
        <v>1.5</v>
      </c>
    </row>
    <row r="252" spans="1:12">
      <c r="A252" s="6">
        <v>41591</v>
      </c>
      <c r="B252" s="7" t="s">
        <v>30</v>
      </c>
      <c r="C252">
        <v>31</v>
      </c>
      <c r="D252" t="s">
        <v>19</v>
      </c>
      <c r="F252">
        <v>1.4</v>
      </c>
      <c r="J252">
        <f>25+86+62</f>
        <v>173</v>
      </c>
      <c r="K252">
        <v>3</v>
      </c>
      <c r="L252">
        <v>86</v>
      </c>
    </row>
    <row r="253" spans="1:12">
      <c r="A253" s="6">
        <v>41591</v>
      </c>
      <c r="B253" s="7" t="s">
        <v>30</v>
      </c>
      <c r="C253">
        <v>31</v>
      </c>
      <c r="D253" t="s">
        <v>19</v>
      </c>
      <c r="F253">
        <v>1.1000000000000001</v>
      </c>
      <c r="J253">
        <f>25+42+43</f>
        <v>110</v>
      </c>
      <c r="K253">
        <v>3</v>
      </c>
      <c r="L253">
        <v>43</v>
      </c>
    </row>
    <row r="254" spans="1:12">
      <c r="A254" s="6">
        <v>41591</v>
      </c>
      <c r="B254" s="7" t="s">
        <v>30</v>
      </c>
      <c r="C254">
        <v>31</v>
      </c>
      <c r="D254" t="s">
        <v>19</v>
      </c>
      <c r="F254">
        <v>0.7</v>
      </c>
      <c r="J254">
        <f>16+18</f>
        <v>34</v>
      </c>
      <c r="K254">
        <v>2</v>
      </c>
      <c r="L254">
        <v>18</v>
      </c>
    </row>
    <row r="255" spans="1:12">
      <c r="A255" s="6">
        <v>41591</v>
      </c>
      <c r="B255" s="7" t="s">
        <v>30</v>
      </c>
      <c r="C255">
        <v>31</v>
      </c>
      <c r="D255" t="s">
        <v>25</v>
      </c>
      <c r="E255">
        <v>245</v>
      </c>
      <c r="F255">
        <v>1.4</v>
      </c>
    </row>
    <row r="256" spans="1:12">
      <c r="A256" s="6">
        <v>41591</v>
      </c>
      <c r="B256" s="7" t="s">
        <v>30</v>
      </c>
      <c r="C256">
        <v>31</v>
      </c>
      <c r="D256" t="s">
        <v>19</v>
      </c>
      <c r="F256">
        <v>8</v>
      </c>
      <c r="J256">
        <f>278+201+272+208+294+299+300+313</f>
        <v>2165</v>
      </c>
      <c r="K256">
        <v>8</v>
      </c>
      <c r="L256">
        <v>313</v>
      </c>
    </row>
    <row r="257" spans="1:12">
      <c r="A257" s="6">
        <v>41591</v>
      </c>
      <c r="B257" s="7" t="s">
        <v>30</v>
      </c>
      <c r="C257">
        <v>31</v>
      </c>
      <c r="D257" t="s">
        <v>19</v>
      </c>
      <c r="F257">
        <v>14.4</v>
      </c>
      <c r="J257">
        <f>236+291+335+330+344+366+374+385+392</f>
        <v>3053</v>
      </c>
      <c r="K257">
        <v>9</v>
      </c>
      <c r="L257">
        <v>392</v>
      </c>
    </row>
    <row r="258" spans="1:12">
      <c r="A258" s="6">
        <v>41591</v>
      </c>
      <c r="B258" s="7" t="s">
        <v>30</v>
      </c>
      <c r="C258">
        <v>31</v>
      </c>
      <c r="D258" t="s">
        <v>19</v>
      </c>
      <c r="F258">
        <v>1.5</v>
      </c>
      <c r="J258">
        <f>92+61+58</f>
        <v>211</v>
      </c>
      <c r="K258">
        <v>3</v>
      </c>
      <c r="L258">
        <v>92</v>
      </c>
    </row>
    <row r="259" spans="1:12">
      <c r="A259" s="6">
        <v>41591</v>
      </c>
      <c r="B259" s="7" t="s">
        <v>30</v>
      </c>
      <c r="C259">
        <v>31</v>
      </c>
      <c r="D259" t="s">
        <v>19</v>
      </c>
      <c r="F259">
        <v>2.4</v>
      </c>
      <c r="J259">
        <f>239+250+270</f>
        <v>759</v>
      </c>
      <c r="K259">
        <v>3</v>
      </c>
      <c r="L259">
        <v>270</v>
      </c>
    </row>
    <row r="260" spans="1:12">
      <c r="A260" s="6">
        <v>41591</v>
      </c>
      <c r="B260" s="7" t="s">
        <v>30</v>
      </c>
      <c r="C260">
        <v>16</v>
      </c>
      <c r="D260" t="s">
        <v>19</v>
      </c>
      <c r="F260">
        <v>2.4</v>
      </c>
      <c r="J260">
        <f>371+380+401+516</f>
        <v>1668</v>
      </c>
      <c r="K260">
        <v>4</v>
      </c>
      <c r="L260">
        <v>516</v>
      </c>
    </row>
    <row r="261" spans="1:12">
      <c r="A261" s="6">
        <v>41591</v>
      </c>
      <c r="B261" s="7" t="s">
        <v>30</v>
      </c>
      <c r="C261">
        <v>16</v>
      </c>
      <c r="D261" t="s">
        <v>19</v>
      </c>
      <c r="F261">
        <v>1.3</v>
      </c>
      <c r="J261">
        <f>42+59+71</f>
        <v>172</v>
      </c>
      <c r="K261">
        <v>3</v>
      </c>
      <c r="L261">
        <v>71</v>
      </c>
    </row>
    <row r="262" spans="1:12">
      <c r="A262" s="6">
        <v>41591</v>
      </c>
      <c r="B262" s="7" t="s">
        <v>30</v>
      </c>
      <c r="C262">
        <v>16</v>
      </c>
      <c r="D262" t="s">
        <v>19</v>
      </c>
      <c r="F262">
        <v>1.2</v>
      </c>
      <c r="J262">
        <f>64+66+98</f>
        <v>228</v>
      </c>
      <c r="K262">
        <v>3</v>
      </c>
      <c r="L262">
        <v>98</v>
      </c>
    </row>
    <row r="263" spans="1:12">
      <c r="A263" s="6">
        <v>41591</v>
      </c>
      <c r="B263" s="7" t="s">
        <v>30</v>
      </c>
      <c r="C263">
        <v>16</v>
      </c>
      <c r="D263" t="s">
        <v>19</v>
      </c>
      <c r="F263">
        <v>1</v>
      </c>
      <c r="J263">
        <f>45+57</f>
        <v>102</v>
      </c>
      <c r="K263">
        <v>2</v>
      </c>
      <c r="L263">
        <v>57</v>
      </c>
    </row>
    <row r="264" spans="1:12">
      <c r="A264" s="6">
        <v>41591</v>
      </c>
      <c r="B264" s="7" t="s">
        <v>30</v>
      </c>
      <c r="C264">
        <v>16</v>
      </c>
      <c r="D264" t="s">
        <v>19</v>
      </c>
      <c r="F264">
        <v>0.8</v>
      </c>
      <c r="J264">
        <f>43+48</f>
        <v>91</v>
      </c>
      <c r="K264">
        <v>2</v>
      </c>
      <c r="L264">
        <v>48</v>
      </c>
    </row>
    <row r="265" spans="1:12">
      <c r="A265" s="6">
        <v>41591</v>
      </c>
      <c r="B265" s="7" t="s">
        <v>30</v>
      </c>
      <c r="C265">
        <v>16</v>
      </c>
      <c r="D265" t="s">
        <v>19</v>
      </c>
      <c r="F265">
        <v>1.8</v>
      </c>
      <c r="J265">
        <f>128+172+199+205</f>
        <v>704</v>
      </c>
      <c r="K265">
        <v>4</v>
      </c>
      <c r="L265">
        <v>205</v>
      </c>
    </row>
    <row r="266" spans="1:12">
      <c r="A266" s="6">
        <v>41591</v>
      </c>
      <c r="B266" s="7" t="s">
        <v>30</v>
      </c>
      <c r="C266">
        <v>16</v>
      </c>
      <c r="D266" t="s">
        <v>19</v>
      </c>
      <c r="F266">
        <v>1.9</v>
      </c>
      <c r="J266">
        <f>91+113+147+129</f>
        <v>480</v>
      </c>
      <c r="K266">
        <v>4</v>
      </c>
      <c r="L266">
        <v>147</v>
      </c>
    </row>
    <row r="267" spans="1:12">
      <c r="A267" s="6">
        <v>41591</v>
      </c>
      <c r="B267" s="7" t="s">
        <v>30</v>
      </c>
      <c r="C267">
        <v>14</v>
      </c>
      <c r="D267" t="s">
        <v>19</v>
      </c>
      <c r="F267">
        <v>3.5</v>
      </c>
      <c r="J267">
        <f>301+316+319+321</f>
        <v>1257</v>
      </c>
      <c r="K267">
        <v>4</v>
      </c>
      <c r="L267">
        <v>321</v>
      </c>
    </row>
    <row r="268" spans="1:12">
      <c r="A268" s="6">
        <v>41591</v>
      </c>
      <c r="B268" s="7" t="s">
        <v>30</v>
      </c>
      <c r="C268">
        <v>14</v>
      </c>
      <c r="D268" t="s">
        <v>19</v>
      </c>
      <c r="F268">
        <v>1.9</v>
      </c>
      <c r="J268">
        <f>113+162+144</f>
        <v>419</v>
      </c>
      <c r="K268">
        <v>3</v>
      </c>
      <c r="L268">
        <v>162</v>
      </c>
    </row>
    <row r="269" spans="1:12">
      <c r="A269" s="6">
        <v>41591</v>
      </c>
      <c r="B269" s="7" t="s">
        <v>30</v>
      </c>
      <c r="C269">
        <v>14</v>
      </c>
      <c r="D269" t="s">
        <v>25</v>
      </c>
      <c r="E269">
        <v>324</v>
      </c>
      <c r="F269">
        <v>2</v>
      </c>
    </row>
    <row r="270" spans="1:12">
      <c r="A270" s="6">
        <v>41591</v>
      </c>
      <c r="B270" s="7" t="s">
        <v>30</v>
      </c>
      <c r="C270">
        <v>14</v>
      </c>
      <c r="D270" t="s">
        <v>19</v>
      </c>
      <c r="F270">
        <v>5.5</v>
      </c>
      <c r="J270">
        <f>207+228+276+361+324+329+336+350</f>
        <v>2411</v>
      </c>
      <c r="K270">
        <v>8</v>
      </c>
      <c r="L270">
        <v>350</v>
      </c>
    </row>
    <row r="271" spans="1:12">
      <c r="A271" s="6">
        <v>41591</v>
      </c>
      <c r="B271" s="7" t="s">
        <v>30</v>
      </c>
      <c r="C271">
        <v>14</v>
      </c>
      <c r="D271" t="s">
        <v>19</v>
      </c>
      <c r="F271">
        <v>3.5</v>
      </c>
      <c r="J271">
        <f>104+134+157+158+167</f>
        <v>720</v>
      </c>
      <c r="K271">
        <v>5</v>
      </c>
      <c r="L271">
        <v>167</v>
      </c>
    </row>
    <row r="272" spans="1:12">
      <c r="A272" s="6">
        <v>41591</v>
      </c>
      <c r="B272" s="7" t="s">
        <v>30</v>
      </c>
      <c r="C272">
        <v>14</v>
      </c>
      <c r="D272" t="s">
        <v>19</v>
      </c>
      <c r="F272">
        <v>3.9</v>
      </c>
      <c r="J272">
        <f>366+354+364+358</f>
        <v>1442</v>
      </c>
      <c r="K272">
        <v>4</v>
      </c>
      <c r="L272">
        <v>366</v>
      </c>
    </row>
    <row r="273" spans="1:12">
      <c r="A273" s="6">
        <v>41591</v>
      </c>
      <c r="B273" s="7" t="s">
        <v>30</v>
      </c>
      <c r="C273">
        <v>9</v>
      </c>
      <c r="D273" t="s">
        <v>19</v>
      </c>
      <c r="F273">
        <v>5.3</v>
      </c>
      <c r="J273">
        <f>339+371+400+430+160+220+297+340</f>
        <v>2557</v>
      </c>
      <c r="K273">
        <v>8</v>
      </c>
      <c r="L273">
        <v>400</v>
      </c>
    </row>
    <row r="274" spans="1:12">
      <c r="A274" s="6">
        <v>41591</v>
      </c>
      <c r="B274" s="7" t="s">
        <v>30</v>
      </c>
      <c r="C274">
        <v>9</v>
      </c>
      <c r="D274" t="s">
        <v>25</v>
      </c>
      <c r="E274">
        <v>3.04</v>
      </c>
      <c r="F274">
        <v>0.8</v>
      </c>
    </row>
    <row r="275" spans="1:12">
      <c r="A275" s="6">
        <v>41596</v>
      </c>
      <c r="B275" s="7" t="s">
        <v>31</v>
      </c>
      <c r="C275">
        <v>31</v>
      </c>
      <c r="D275" t="s">
        <v>19</v>
      </c>
      <c r="F275">
        <v>3.56</v>
      </c>
      <c r="J275">
        <f>265+257+250+235</f>
        <v>1007</v>
      </c>
      <c r="K275">
        <v>4</v>
      </c>
      <c r="L275">
        <v>265</v>
      </c>
    </row>
    <row r="276" spans="1:12">
      <c r="A276" s="6">
        <v>41596</v>
      </c>
      <c r="B276" s="7" t="s">
        <v>31</v>
      </c>
      <c r="C276">
        <v>31</v>
      </c>
      <c r="D276" t="s">
        <v>19</v>
      </c>
      <c r="F276">
        <v>7.1</v>
      </c>
      <c r="J276">
        <f>420+456+466+435</f>
        <v>1777</v>
      </c>
      <c r="K276">
        <v>4</v>
      </c>
      <c r="L276">
        <v>466</v>
      </c>
    </row>
    <row r="277" spans="1:12">
      <c r="A277" s="6">
        <v>41596</v>
      </c>
      <c r="B277" s="7" t="s">
        <v>31</v>
      </c>
      <c r="C277">
        <v>31</v>
      </c>
      <c r="D277" t="s">
        <v>27</v>
      </c>
      <c r="F277">
        <v>4.24</v>
      </c>
      <c r="J277">
        <f>256+379+415</f>
        <v>1050</v>
      </c>
      <c r="K277">
        <v>3</v>
      </c>
      <c r="L277">
        <v>415</v>
      </c>
    </row>
    <row r="278" spans="1:12">
      <c r="A278" s="6">
        <v>41596</v>
      </c>
      <c r="B278" s="7" t="s">
        <v>31</v>
      </c>
      <c r="C278">
        <v>16</v>
      </c>
      <c r="D278" t="s">
        <v>19</v>
      </c>
      <c r="F278">
        <v>11.74</v>
      </c>
      <c r="J278">
        <f>251+246+250+238+269+80</f>
        <v>1334</v>
      </c>
      <c r="K278">
        <v>6</v>
      </c>
      <c r="L278">
        <v>269</v>
      </c>
    </row>
    <row r="279" spans="1:12">
      <c r="A279" s="6">
        <v>41596</v>
      </c>
      <c r="B279" s="7" t="s">
        <v>31</v>
      </c>
      <c r="C279">
        <v>16</v>
      </c>
      <c r="D279" t="s">
        <v>25</v>
      </c>
      <c r="E279">
        <v>40</v>
      </c>
      <c r="F279">
        <v>1.65</v>
      </c>
    </row>
    <row r="280" spans="1:12">
      <c r="A280" s="6">
        <v>41596</v>
      </c>
      <c r="B280" s="7" t="s">
        <v>31</v>
      </c>
      <c r="C280">
        <v>16</v>
      </c>
      <c r="D280" t="s">
        <v>19</v>
      </c>
      <c r="F280">
        <v>8.2799999999999994</v>
      </c>
      <c r="J280">
        <f>134+193+250+257+257+261+271+272+265</f>
        <v>2160</v>
      </c>
      <c r="K280">
        <v>9</v>
      </c>
      <c r="L280">
        <v>272</v>
      </c>
    </row>
    <row r="281" spans="1:12">
      <c r="A281" s="6">
        <v>41596</v>
      </c>
      <c r="B281" s="7" t="s">
        <v>31</v>
      </c>
      <c r="C281">
        <v>16</v>
      </c>
      <c r="D281" t="s">
        <v>19</v>
      </c>
      <c r="F281">
        <v>0.66</v>
      </c>
      <c r="J281">
        <f>29+27</f>
        <v>56</v>
      </c>
      <c r="K281">
        <v>2</v>
      </c>
      <c r="L281">
        <v>29</v>
      </c>
    </row>
    <row r="282" spans="1:12">
      <c r="A282" s="6">
        <v>41596</v>
      </c>
      <c r="B282" s="7" t="s">
        <v>31</v>
      </c>
      <c r="C282">
        <v>16</v>
      </c>
      <c r="D282" t="s">
        <v>19</v>
      </c>
      <c r="F282">
        <v>6.15</v>
      </c>
      <c r="J282">
        <f>169+185+186+190+200+204</f>
        <v>1134</v>
      </c>
      <c r="K282">
        <v>6</v>
      </c>
      <c r="L282">
        <v>204</v>
      </c>
    </row>
    <row r="283" spans="1:12">
      <c r="A283" s="6">
        <v>41596</v>
      </c>
      <c r="B283" s="7" t="s">
        <v>31</v>
      </c>
      <c r="C283">
        <v>16</v>
      </c>
      <c r="D283" t="s">
        <v>27</v>
      </c>
      <c r="F283">
        <v>1.98</v>
      </c>
      <c r="J283">
        <f>80+135+126+107</f>
        <v>448</v>
      </c>
      <c r="K283">
        <v>4</v>
      </c>
      <c r="L283">
        <v>135</v>
      </c>
    </row>
    <row r="284" spans="1:12">
      <c r="A284" s="6">
        <v>41596</v>
      </c>
      <c r="B284" s="7" t="s">
        <v>31</v>
      </c>
      <c r="C284">
        <v>16</v>
      </c>
      <c r="D284" t="s">
        <v>19</v>
      </c>
      <c r="F284">
        <v>6.39</v>
      </c>
      <c r="J284">
        <f>109+136+152+174+201+240+231</f>
        <v>1243</v>
      </c>
      <c r="K284">
        <v>7</v>
      </c>
      <c r="L284">
        <v>240</v>
      </c>
    </row>
    <row r="285" spans="1:12">
      <c r="A285" s="6">
        <v>41596</v>
      </c>
      <c r="B285" s="7" t="s">
        <v>31</v>
      </c>
      <c r="C285">
        <v>16</v>
      </c>
      <c r="D285" t="s">
        <v>19</v>
      </c>
      <c r="F285">
        <v>9.3000000000000007</v>
      </c>
      <c r="J285">
        <f>117+125+128+162+198+201+204+248+231+206+210+214</f>
        <v>2244</v>
      </c>
      <c r="K285">
        <v>12</v>
      </c>
      <c r="L285">
        <v>248</v>
      </c>
    </row>
    <row r="286" spans="1:12">
      <c r="A286" s="6">
        <v>41596</v>
      </c>
      <c r="B286" s="7" t="s">
        <v>31</v>
      </c>
      <c r="C286">
        <v>16</v>
      </c>
      <c r="D286" t="s">
        <v>19</v>
      </c>
      <c r="F286">
        <v>0.66</v>
      </c>
      <c r="J286">
        <f>35</f>
        <v>35</v>
      </c>
      <c r="K286">
        <v>1</v>
      </c>
      <c r="L286">
        <v>35</v>
      </c>
    </row>
    <row r="287" spans="1:12">
      <c r="A287" s="6">
        <v>41596</v>
      </c>
      <c r="B287" s="7" t="s">
        <v>31</v>
      </c>
      <c r="C287">
        <v>14</v>
      </c>
      <c r="D287" t="s">
        <v>19</v>
      </c>
      <c r="F287">
        <v>8.4</v>
      </c>
      <c r="J287">
        <f>90+141+190+200+205+226+237+237+241+50+86+92</f>
        <v>1995</v>
      </c>
      <c r="K287">
        <v>12</v>
      </c>
      <c r="L287">
        <v>241</v>
      </c>
    </row>
    <row r="288" spans="1:12">
      <c r="A288" s="6">
        <v>41596</v>
      </c>
      <c r="B288" s="7" t="s">
        <v>31</v>
      </c>
      <c r="C288">
        <v>14</v>
      </c>
      <c r="D288" t="s">
        <v>19</v>
      </c>
      <c r="F288">
        <v>8.8000000000000007</v>
      </c>
      <c r="J288">
        <f>54+157+211+228+240+241+242+165+202</f>
        <v>1740</v>
      </c>
      <c r="K288">
        <v>9</v>
      </c>
      <c r="L288">
        <v>242</v>
      </c>
    </row>
    <row r="289" spans="1:12">
      <c r="A289" s="6">
        <v>41596</v>
      </c>
      <c r="B289" s="7" t="s">
        <v>31</v>
      </c>
      <c r="C289">
        <v>14</v>
      </c>
      <c r="D289" t="s">
        <v>19</v>
      </c>
      <c r="F289">
        <v>6.4</v>
      </c>
      <c r="J289">
        <f>135+200+213+212+227+226+231</f>
        <v>1444</v>
      </c>
      <c r="K289">
        <v>7</v>
      </c>
      <c r="L289">
        <v>231</v>
      </c>
    </row>
    <row r="290" spans="1:12">
      <c r="A290" s="6">
        <v>41596</v>
      </c>
      <c r="B290" s="7" t="s">
        <v>31</v>
      </c>
      <c r="C290">
        <v>14</v>
      </c>
      <c r="D290" t="s">
        <v>19</v>
      </c>
      <c r="F290">
        <v>7.25</v>
      </c>
      <c r="J290">
        <f>63+122+183+197+122+145+150+160</f>
        <v>1142</v>
      </c>
      <c r="K290">
        <v>8</v>
      </c>
      <c r="L290">
        <v>160</v>
      </c>
    </row>
    <row r="291" spans="1:12">
      <c r="A291" s="6">
        <v>41596</v>
      </c>
      <c r="B291" s="7" t="s">
        <v>31</v>
      </c>
      <c r="C291">
        <v>14</v>
      </c>
      <c r="D291" t="s">
        <v>19</v>
      </c>
      <c r="F291">
        <v>1.7</v>
      </c>
      <c r="J291">
        <f>100+145+148+158</f>
        <v>551</v>
      </c>
      <c r="K291">
        <v>4</v>
      </c>
      <c r="L291">
        <v>158</v>
      </c>
    </row>
    <row r="292" spans="1:12">
      <c r="A292" s="6">
        <v>41596</v>
      </c>
      <c r="B292" s="7" t="s">
        <v>31</v>
      </c>
      <c r="C292">
        <v>14</v>
      </c>
      <c r="D292" t="s">
        <v>25</v>
      </c>
      <c r="E292">
        <v>146</v>
      </c>
      <c r="F292">
        <v>1.1000000000000001</v>
      </c>
    </row>
    <row r="293" spans="1:12">
      <c r="A293" s="6">
        <v>41596</v>
      </c>
      <c r="B293" s="7" t="s">
        <v>31</v>
      </c>
      <c r="C293">
        <v>14</v>
      </c>
      <c r="D293" t="s">
        <v>19</v>
      </c>
      <c r="F293">
        <v>1.6</v>
      </c>
      <c r="J293">
        <f>60+93+112+133+136</f>
        <v>534</v>
      </c>
      <c r="K293">
        <v>5</v>
      </c>
      <c r="L293">
        <v>136</v>
      </c>
    </row>
    <row r="294" spans="1:12">
      <c r="A294" s="6">
        <v>41596</v>
      </c>
      <c r="B294" s="7" t="s">
        <v>31</v>
      </c>
      <c r="C294">
        <v>14</v>
      </c>
      <c r="D294" t="s">
        <v>19</v>
      </c>
      <c r="F294">
        <v>9.6999999999999993</v>
      </c>
      <c r="J294">
        <f>131+193+207+213+228+246+245+252</f>
        <v>1715</v>
      </c>
      <c r="K294">
        <v>8</v>
      </c>
      <c r="L294">
        <v>252</v>
      </c>
    </row>
    <row r="295" spans="1:12">
      <c r="A295" s="6">
        <v>41596</v>
      </c>
      <c r="B295" s="7" t="s">
        <v>31</v>
      </c>
      <c r="C295">
        <v>14</v>
      </c>
      <c r="D295" t="s">
        <v>19</v>
      </c>
      <c r="F295">
        <v>9.5</v>
      </c>
      <c r="J295">
        <f>156+185+213+229+231+242</f>
        <v>1256</v>
      </c>
      <c r="K295">
        <v>6</v>
      </c>
      <c r="L295">
        <v>242</v>
      </c>
    </row>
    <row r="296" spans="1:12">
      <c r="A296" s="6">
        <v>41596</v>
      </c>
      <c r="B296" s="7" t="s">
        <v>31</v>
      </c>
      <c r="C296">
        <v>14</v>
      </c>
      <c r="D296" t="s">
        <v>19</v>
      </c>
      <c r="F296">
        <v>6.6</v>
      </c>
      <c r="J296">
        <f>144+211+226+246+250+260</f>
        <v>1337</v>
      </c>
      <c r="K296">
        <v>6</v>
      </c>
      <c r="L296">
        <v>260</v>
      </c>
    </row>
    <row r="297" spans="1:12">
      <c r="A297" s="6">
        <v>41596</v>
      </c>
      <c r="B297" s="7" t="s">
        <v>31</v>
      </c>
      <c r="C297">
        <v>14</v>
      </c>
      <c r="D297" t="s">
        <v>19</v>
      </c>
      <c r="F297">
        <v>4.25</v>
      </c>
      <c r="J297">
        <f>124+159+217+234+239</f>
        <v>973</v>
      </c>
      <c r="K297">
        <v>5</v>
      </c>
      <c r="L297">
        <v>239</v>
      </c>
    </row>
    <row r="298" spans="1:12">
      <c r="A298" s="6">
        <v>41596</v>
      </c>
      <c r="B298" s="7" t="s">
        <v>31</v>
      </c>
      <c r="C298">
        <v>14</v>
      </c>
      <c r="D298" t="s">
        <v>19</v>
      </c>
      <c r="F298">
        <v>7.15</v>
      </c>
      <c r="J298">
        <f>139+153+197+204+210</f>
        <v>903</v>
      </c>
      <c r="K298">
        <v>5</v>
      </c>
      <c r="L298">
        <v>210</v>
      </c>
    </row>
    <row r="299" spans="1:12">
      <c r="A299" s="6">
        <v>41596</v>
      </c>
      <c r="B299" s="7" t="s">
        <v>31</v>
      </c>
      <c r="C299">
        <v>9</v>
      </c>
      <c r="D299" t="s">
        <v>25</v>
      </c>
      <c r="E299">
        <v>241</v>
      </c>
      <c r="F299">
        <v>1.05</v>
      </c>
    </row>
    <row r="300" spans="1:12">
      <c r="A300" s="6">
        <v>41596</v>
      </c>
      <c r="B300" s="7" t="s">
        <v>31</v>
      </c>
      <c r="C300">
        <v>9</v>
      </c>
      <c r="D300" t="s">
        <v>25</v>
      </c>
      <c r="E300">
        <v>112</v>
      </c>
      <c r="F300">
        <v>1.4</v>
      </c>
    </row>
    <row r="301" spans="1:12">
      <c r="A301" s="6">
        <v>41596</v>
      </c>
      <c r="B301" s="7" t="s">
        <v>31</v>
      </c>
      <c r="C301">
        <v>9</v>
      </c>
      <c r="D301" t="s">
        <v>25</v>
      </c>
      <c r="E301">
        <v>133</v>
      </c>
      <c r="F301">
        <v>1.2</v>
      </c>
    </row>
    <row r="302" spans="1:12">
      <c r="A302" s="6">
        <v>41596</v>
      </c>
      <c r="B302" s="7" t="s">
        <v>31</v>
      </c>
      <c r="C302">
        <v>9</v>
      </c>
      <c r="D302" t="s">
        <v>20</v>
      </c>
      <c r="E302">
        <v>212</v>
      </c>
      <c r="F302">
        <v>1.45</v>
      </c>
    </row>
    <row r="303" spans="1:12">
      <c r="A303" s="6">
        <v>41596</v>
      </c>
      <c r="B303" s="7" t="s">
        <v>31</v>
      </c>
      <c r="C303">
        <v>9</v>
      </c>
      <c r="D303" t="s">
        <v>20</v>
      </c>
      <c r="E303">
        <v>224</v>
      </c>
      <c r="F303">
        <v>1.5</v>
      </c>
    </row>
    <row r="304" spans="1:12">
      <c r="A304" s="6">
        <v>41596</v>
      </c>
      <c r="B304" s="7" t="s">
        <v>31</v>
      </c>
      <c r="C304">
        <v>9</v>
      </c>
      <c r="D304" t="s">
        <v>25</v>
      </c>
      <c r="E304">
        <v>205</v>
      </c>
      <c r="F304">
        <v>1.45</v>
      </c>
    </row>
    <row r="305" spans="1:12">
      <c r="A305" s="6">
        <v>41596</v>
      </c>
      <c r="B305" s="7" t="s">
        <v>31</v>
      </c>
      <c r="C305">
        <v>9</v>
      </c>
      <c r="D305" t="s">
        <v>20</v>
      </c>
      <c r="E305">
        <v>194</v>
      </c>
      <c r="F305">
        <v>1.1000000000000001</v>
      </c>
    </row>
    <row r="306" spans="1:12">
      <c r="A306" s="6">
        <v>41596</v>
      </c>
      <c r="B306" s="7" t="s">
        <v>31</v>
      </c>
      <c r="C306">
        <v>9</v>
      </c>
      <c r="D306" t="s">
        <v>20</v>
      </c>
      <c r="E306">
        <v>246</v>
      </c>
      <c r="F306">
        <v>1.3</v>
      </c>
    </row>
    <row r="307" spans="1:12">
      <c r="A307" s="6">
        <v>41596</v>
      </c>
      <c r="B307" s="7" t="s">
        <v>31</v>
      </c>
      <c r="C307">
        <v>9</v>
      </c>
      <c r="D307" t="s">
        <v>20</v>
      </c>
      <c r="E307">
        <v>280</v>
      </c>
      <c r="F307">
        <v>1.5</v>
      </c>
    </row>
    <row r="308" spans="1:12">
      <c r="A308" s="6">
        <v>41596</v>
      </c>
      <c r="B308" s="7" t="s">
        <v>31</v>
      </c>
      <c r="C308">
        <v>9</v>
      </c>
      <c r="D308" t="s">
        <v>20</v>
      </c>
      <c r="E308">
        <v>280</v>
      </c>
      <c r="F308">
        <v>1.7</v>
      </c>
    </row>
    <row r="309" spans="1:12">
      <c r="A309" s="6">
        <v>41596</v>
      </c>
      <c r="B309" s="7" t="s">
        <v>31</v>
      </c>
      <c r="C309">
        <v>5</v>
      </c>
      <c r="D309" t="s">
        <v>25</v>
      </c>
      <c r="E309">
        <v>86</v>
      </c>
      <c r="F309">
        <v>0.7</v>
      </c>
    </row>
    <row r="310" spans="1:12">
      <c r="A310" s="6">
        <v>41603</v>
      </c>
      <c r="B310" s="7" t="s">
        <v>32</v>
      </c>
      <c r="C310">
        <v>50</v>
      </c>
      <c r="D310" t="s">
        <v>19</v>
      </c>
      <c r="F310">
        <v>11.26</v>
      </c>
      <c r="J310">
        <f>148+179+204+250+276+289+294+285+287+295</f>
        <v>2507</v>
      </c>
      <c r="K310">
        <v>10</v>
      </c>
      <c r="L310">
        <v>295</v>
      </c>
    </row>
    <row r="311" spans="1:12">
      <c r="A311" s="6">
        <v>41603</v>
      </c>
      <c r="B311" s="7" t="s">
        <v>32</v>
      </c>
      <c r="C311">
        <v>50</v>
      </c>
      <c r="D311" t="s">
        <v>19</v>
      </c>
      <c r="F311">
        <v>7.78</v>
      </c>
      <c r="J311">
        <f>136+264+326+327+293+316+340+143</f>
        <v>2145</v>
      </c>
      <c r="K311">
        <v>8</v>
      </c>
      <c r="L311">
        <v>340</v>
      </c>
    </row>
    <row r="312" spans="1:12">
      <c r="A312" s="6">
        <v>41603</v>
      </c>
      <c r="B312" s="7" t="s">
        <v>32</v>
      </c>
      <c r="C312">
        <v>50</v>
      </c>
      <c r="D312" t="s">
        <v>19</v>
      </c>
      <c r="F312">
        <v>1.59</v>
      </c>
      <c r="J312">
        <f>98+138+145+170+181</f>
        <v>732</v>
      </c>
      <c r="K312">
        <v>5</v>
      </c>
      <c r="L312">
        <v>181</v>
      </c>
    </row>
    <row r="313" spans="1:12">
      <c r="A313" s="6">
        <v>41603</v>
      </c>
      <c r="B313" s="7" t="s">
        <v>32</v>
      </c>
      <c r="C313">
        <v>50</v>
      </c>
      <c r="D313" t="s">
        <v>19</v>
      </c>
      <c r="F313">
        <v>8.86</v>
      </c>
      <c r="J313">
        <f>130+177+228+242+246+244+256</f>
        <v>1523</v>
      </c>
      <c r="K313">
        <v>7</v>
      </c>
      <c r="L313">
        <v>256</v>
      </c>
    </row>
    <row r="314" spans="1:12">
      <c r="A314" s="6">
        <v>41603</v>
      </c>
      <c r="B314" s="7" t="s">
        <v>32</v>
      </c>
      <c r="C314">
        <v>42</v>
      </c>
      <c r="D314" t="s">
        <v>19</v>
      </c>
      <c r="F314">
        <v>3.35</v>
      </c>
      <c r="J314">
        <f>91+29+22+39+76+126</f>
        <v>383</v>
      </c>
      <c r="K314">
        <v>6</v>
      </c>
      <c r="L314">
        <v>126</v>
      </c>
    </row>
    <row r="315" spans="1:12">
      <c r="A315" s="6">
        <v>41603</v>
      </c>
      <c r="B315" s="7" t="s">
        <v>32</v>
      </c>
      <c r="C315">
        <v>42</v>
      </c>
      <c r="D315" t="s">
        <v>19</v>
      </c>
      <c r="F315">
        <v>1.54</v>
      </c>
      <c r="J315">
        <f>32+49+54</f>
        <v>135</v>
      </c>
      <c r="K315">
        <v>3</v>
      </c>
      <c r="L315">
        <v>54</v>
      </c>
    </row>
    <row r="316" spans="1:12">
      <c r="A316" s="6">
        <v>41603</v>
      </c>
      <c r="B316" s="7" t="s">
        <v>32</v>
      </c>
      <c r="C316">
        <v>42</v>
      </c>
      <c r="D316" t="s">
        <v>19</v>
      </c>
      <c r="F316">
        <v>1.38</v>
      </c>
      <c r="J316">
        <f>46+53+68</f>
        <v>167</v>
      </c>
      <c r="K316">
        <v>3</v>
      </c>
      <c r="L316">
        <v>68</v>
      </c>
    </row>
    <row r="317" spans="1:12">
      <c r="A317" s="6">
        <v>41603</v>
      </c>
      <c r="B317" s="7" t="s">
        <v>32</v>
      </c>
      <c r="C317">
        <v>42</v>
      </c>
      <c r="D317" t="s">
        <v>19</v>
      </c>
      <c r="F317">
        <v>2.06</v>
      </c>
      <c r="J317">
        <f>70+110+130+143+146+154</f>
        <v>753</v>
      </c>
      <c r="K317">
        <v>6</v>
      </c>
      <c r="L317">
        <v>154</v>
      </c>
    </row>
    <row r="318" spans="1:12">
      <c r="A318" s="6">
        <v>41603</v>
      </c>
      <c r="B318" s="7" t="s">
        <v>32</v>
      </c>
      <c r="C318">
        <v>42</v>
      </c>
      <c r="D318" t="s">
        <v>19</v>
      </c>
      <c r="F318">
        <v>1.02</v>
      </c>
      <c r="J318">
        <f>33+60+56+88</f>
        <v>237</v>
      </c>
      <c r="K318">
        <v>4</v>
      </c>
      <c r="L318">
        <v>88</v>
      </c>
    </row>
    <row r="319" spans="1:12">
      <c r="A319" s="6">
        <v>41603</v>
      </c>
      <c r="B319" s="7" t="s">
        <v>32</v>
      </c>
      <c r="C319">
        <v>42</v>
      </c>
      <c r="D319" t="s">
        <v>19</v>
      </c>
      <c r="F319">
        <v>1.6</v>
      </c>
      <c r="J319">
        <f>38+57+95+73+91</f>
        <v>354</v>
      </c>
      <c r="K319">
        <v>5</v>
      </c>
      <c r="L319">
        <v>95</v>
      </c>
    </row>
    <row r="320" spans="1:12">
      <c r="A320" s="6">
        <v>41603</v>
      </c>
      <c r="B320" s="7" t="s">
        <v>32</v>
      </c>
      <c r="C320">
        <v>42</v>
      </c>
      <c r="D320" t="s">
        <v>19</v>
      </c>
      <c r="F320">
        <v>0.88</v>
      </c>
      <c r="J320">
        <f>32+48+52+58</f>
        <v>190</v>
      </c>
      <c r="K320">
        <v>4</v>
      </c>
      <c r="L320">
        <v>58</v>
      </c>
    </row>
    <row r="321" spans="1:12">
      <c r="A321" s="6">
        <v>41603</v>
      </c>
      <c r="B321" s="7" t="s">
        <v>32</v>
      </c>
      <c r="C321">
        <v>42</v>
      </c>
      <c r="D321" t="s">
        <v>19</v>
      </c>
      <c r="F321">
        <v>0.8</v>
      </c>
      <c r="J321">
        <f>24+27+36+41</f>
        <v>128</v>
      </c>
      <c r="K321">
        <v>4</v>
      </c>
      <c r="L321">
        <v>41</v>
      </c>
    </row>
    <row r="322" spans="1:12">
      <c r="A322" s="6">
        <v>41603</v>
      </c>
      <c r="B322" s="7" t="s">
        <v>32</v>
      </c>
      <c r="C322">
        <v>42</v>
      </c>
      <c r="D322" t="s">
        <v>19</v>
      </c>
      <c r="F322">
        <v>2.29</v>
      </c>
      <c r="J322">
        <f>61+77+97+112+121</f>
        <v>468</v>
      </c>
      <c r="K322">
        <v>5</v>
      </c>
      <c r="L322">
        <v>121</v>
      </c>
    </row>
    <row r="323" spans="1:12">
      <c r="A323" s="6">
        <v>41603</v>
      </c>
      <c r="B323" s="7" t="s">
        <v>32</v>
      </c>
      <c r="C323">
        <v>42</v>
      </c>
      <c r="D323" t="s">
        <v>19</v>
      </c>
      <c r="F323">
        <v>3.81</v>
      </c>
      <c r="J323">
        <f>42+70+73+117</f>
        <v>302</v>
      </c>
      <c r="K323">
        <v>4</v>
      </c>
      <c r="L323">
        <v>117</v>
      </c>
    </row>
    <row r="324" spans="1:12">
      <c r="A324" s="6">
        <v>41603</v>
      </c>
      <c r="B324" s="7" t="s">
        <v>32</v>
      </c>
      <c r="C324">
        <v>42</v>
      </c>
      <c r="D324" t="s">
        <v>19</v>
      </c>
      <c r="F324">
        <v>0.92</v>
      </c>
      <c r="J324">
        <f>32+45+44+32</f>
        <v>153</v>
      </c>
      <c r="K324">
        <v>4</v>
      </c>
      <c r="L324">
        <v>45</v>
      </c>
    </row>
    <row r="325" spans="1:12">
      <c r="A325" s="6">
        <v>41603</v>
      </c>
      <c r="B325" s="7" t="s">
        <v>32</v>
      </c>
      <c r="C325">
        <v>42</v>
      </c>
      <c r="D325" t="s">
        <v>19</v>
      </c>
      <c r="F325">
        <v>0.59</v>
      </c>
      <c r="J325">
        <f>36+32+51</f>
        <v>119</v>
      </c>
      <c r="K325">
        <v>3</v>
      </c>
      <c r="L325">
        <v>51</v>
      </c>
    </row>
    <row r="326" spans="1:12">
      <c r="A326" s="6">
        <v>41603</v>
      </c>
      <c r="B326" s="7" t="s">
        <v>32</v>
      </c>
      <c r="C326">
        <v>42</v>
      </c>
      <c r="D326" t="s">
        <v>19</v>
      </c>
      <c r="F326">
        <v>0.47</v>
      </c>
      <c r="J326">
        <f>30+40</f>
        <v>70</v>
      </c>
      <c r="K326">
        <v>2</v>
      </c>
      <c r="L326">
        <v>40</v>
      </c>
    </row>
    <row r="327" spans="1:12">
      <c r="A327" s="6">
        <v>41603</v>
      </c>
      <c r="B327" s="7" t="s">
        <v>32</v>
      </c>
      <c r="C327">
        <v>42</v>
      </c>
      <c r="D327" t="s">
        <v>19</v>
      </c>
      <c r="F327">
        <v>1.31</v>
      </c>
      <c r="J327">
        <f>27+41+49+58+60</f>
        <v>235</v>
      </c>
      <c r="K327">
        <v>5</v>
      </c>
      <c r="L327">
        <v>60</v>
      </c>
    </row>
    <row r="328" spans="1:12">
      <c r="A328" s="6">
        <v>41603</v>
      </c>
      <c r="B328" s="7" t="s">
        <v>32</v>
      </c>
      <c r="C328">
        <v>42</v>
      </c>
      <c r="D328" t="s">
        <v>19</v>
      </c>
      <c r="F328">
        <v>1.47</v>
      </c>
      <c r="J328">
        <f>76+98+103+130</f>
        <v>407</v>
      </c>
      <c r="K328">
        <v>4</v>
      </c>
      <c r="L328">
        <v>130</v>
      </c>
    </row>
    <row r="329" spans="1:12">
      <c r="A329" s="6">
        <v>41603</v>
      </c>
      <c r="B329" s="7" t="s">
        <v>32</v>
      </c>
      <c r="C329">
        <v>42</v>
      </c>
      <c r="D329" t="s">
        <v>19</v>
      </c>
      <c r="F329">
        <v>1.24</v>
      </c>
      <c r="J329">
        <f>77+60+115</f>
        <v>252</v>
      </c>
      <c r="K329">
        <v>3</v>
      </c>
      <c r="L329">
        <v>115</v>
      </c>
    </row>
    <row r="330" spans="1:12">
      <c r="A330" s="6">
        <v>41603</v>
      </c>
      <c r="B330" s="7" t="s">
        <v>32</v>
      </c>
      <c r="C330">
        <v>42</v>
      </c>
      <c r="D330" t="s">
        <v>19</v>
      </c>
      <c r="F330">
        <v>2.77</v>
      </c>
      <c r="J330">
        <f>75+94+98</f>
        <v>267</v>
      </c>
      <c r="K330">
        <v>3</v>
      </c>
      <c r="L330">
        <v>98</v>
      </c>
    </row>
    <row r="331" spans="1:12">
      <c r="A331" s="6">
        <v>41603</v>
      </c>
      <c r="B331" s="7" t="s">
        <v>32</v>
      </c>
      <c r="C331">
        <v>42</v>
      </c>
      <c r="D331" t="s">
        <v>19</v>
      </c>
      <c r="F331">
        <v>0.52</v>
      </c>
      <c r="J331">
        <f>58+59</f>
        <v>117</v>
      </c>
      <c r="K331">
        <v>2</v>
      </c>
      <c r="L331">
        <v>59</v>
      </c>
    </row>
    <row r="332" spans="1:12">
      <c r="A332" s="6">
        <v>41603</v>
      </c>
      <c r="B332" s="7" t="s">
        <v>32</v>
      </c>
      <c r="C332">
        <v>42</v>
      </c>
      <c r="D332" t="s">
        <v>19</v>
      </c>
      <c r="F332">
        <v>1.1299999999999999</v>
      </c>
      <c r="J332">
        <f>47+45+56</f>
        <v>148</v>
      </c>
      <c r="K332">
        <v>3</v>
      </c>
      <c r="L332">
        <v>56</v>
      </c>
    </row>
    <row r="333" spans="1:12">
      <c r="A333" s="6">
        <v>41603</v>
      </c>
      <c r="B333" s="7" t="s">
        <v>32</v>
      </c>
      <c r="C333">
        <v>39</v>
      </c>
      <c r="D333" t="s">
        <v>19</v>
      </c>
      <c r="F333">
        <v>1.08</v>
      </c>
      <c r="J333">
        <f>83+84+109</f>
        <v>276</v>
      </c>
      <c r="K333">
        <v>3</v>
      </c>
      <c r="L333">
        <v>109</v>
      </c>
    </row>
    <row r="334" spans="1:12">
      <c r="A334" s="6">
        <v>41603</v>
      </c>
      <c r="B334" s="7" t="s">
        <v>32</v>
      </c>
      <c r="C334">
        <v>39</v>
      </c>
      <c r="D334" t="s">
        <v>19</v>
      </c>
      <c r="F334">
        <v>2.2799999999999998</v>
      </c>
      <c r="J334">
        <f>88+126+153</f>
        <v>367</v>
      </c>
      <c r="K334">
        <v>3</v>
      </c>
      <c r="L334">
        <v>153</v>
      </c>
    </row>
    <row r="335" spans="1:12">
      <c r="A335" s="6">
        <v>41603</v>
      </c>
      <c r="B335" s="7" t="s">
        <v>32</v>
      </c>
      <c r="C335">
        <v>39</v>
      </c>
      <c r="D335" t="s">
        <v>19</v>
      </c>
      <c r="F335">
        <v>1.26</v>
      </c>
      <c r="J335">
        <f>59+62+75+75</f>
        <v>271</v>
      </c>
      <c r="K335">
        <v>4</v>
      </c>
      <c r="L335">
        <v>75</v>
      </c>
    </row>
    <row r="336" spans="1:12">
      <c r="A336" s="6">
        <v>41603</v>
      </c>
      <c r="B336" s="7" t="s">
        <v>32</v>
      </c>
      <c r="C336">
        <v>39</v>
      </c>
      <c r="D336" t="s">
        <v>19</v>
      </c>
      <c r="F336">
        <v>2.09</v>
      </c>
      <c r="J336">
        <f>100+79+125+129+134</f>
        <v>567</v>
      </c>
      <c r="K336">
        <v>5</v>
      </c>
      <c r="L336">
        <v>134</v>
      </c>
    </row>
    <row r="337" spans="1:12">
      <c r="A337" s="6">
        <v>41603</v>
      </c>
      <c r="B337" s="7" t="s">
        <v>32</v>
      </c>
      <c r="C337">
        <v>39</v>
      </c>
      <c r="D337" t="s">
        <v>19</v>
      </c>
      <c r="F337">
        <v>0.75</v>
      </c>
      <c r="J337">
        <f>56+61+66</f>
        <v>183</v>
      </c>
      <c r="K337">
        <v>3</v>
      </c>
      <c r="L337">
        <v>66</v>
      </c>
    </row>
    <row r="338" spans="1:12">
      <c r="A338" s="6">
        <v>41603</v>
      </c>
      <c r="B338" s="7" t="s">
        <v>32</v>
      </c>
      <c r="C338">
        <v>36</v>
      </c>
      <c r="D338" t="s">
        <v>19</v>
      </c>
      <c r="F338">
        <v>6.17</v>
      </c>
      <c r="J338">
        <f>96+151+172+178+186+193+195+209</f>
        <v>1380</v>
      </c>
      <c r="K338">
        <v>8</v>
      </c>
      <c r="L338">
        <v>209</v>
      </c>
    </row>
    <row r="339" spans="1:12">
      <c r="A339" s="6">
        <v>41603</v>
      </c>
      <c r="B339" s="7" t="s">
        <v>32</v>
      </c>
      <c r="C339">
        <v>36</v>
      </c>
      <c r="D339" t="s">
        <v>19</v>
      </c>
      <c r="F339">
        <v>3.46</v>
      </c>
      <c r="J339">
        <f>91+106+156+182+178</f>
        <v>713</v>
      </c>
      <c r="K339">
        <v>5</v>
      </c>
      <c r="L339">
        <v>182</v>
      </c>
    </row>
    <row r="340" spans="1:12">
      <c r="A340" s="6">
        <v>41603</v>
      </c>
      <c r="B340" s="7" t="s">
        <v>32</v>
      </c>
      <c r="C340">
        <v>36</v>
      </c>
      <c r="D340" t="s">
        <v>19</v>
      </c>
      <c r="F340">
        <v>2.4</v>
      </c>
      <c r="J340">
        <f>52+72+86+86+96</f>
        <v>392</v>
      </c>
      <c r="K340">
        <v>5</v>
      </c>
      <c r="L340">
        <v>96</v>
      </c>
    </row>
    <row r="341" spans="1:12">
      <c r="A341" s="6">
        <v>41603</v>
      </c>
      <c r="B341" s="7" t="s">
        <v>32</v>
      </c>
      <c r="C341">
        <v>23</v>
      </c>
      <c r="D341" t="s">
        <v>25</v>
      </c>
      <c r="E341">
        <v>224</v>
      </c>
      <c r="F341">
        <v>1.28</v>
      </c>
    </row>
    <row r="342" spans="1:12">
      <c r="A342" s="6">
        <v>41603</v>
      </c>
      <c r="B342" s="7" t="s">
        <v>32</v>
      </c>
      <c r="C342">
        <v>23</v>
      </c>
      <c r="D342" t="s">
        <v>25</v>
      </c>
      <c r="E342">
        <v>276</v>
      </c>
      <c r="F342">
        <v>1.19</v>
      </c>
    </row>
    <row r="343" spans="1:12">
      <c r="A343" s="6">
        <v>41603</v>
      </c>
      <c r="B343" s="7" t="s">
        <v>32</v>
      </c>
      <c r="C343">
        <v>23</v>
      </c>
      <c r="D343" t="s">
        <v>25</v>
      </c>
      <c r="E343">
        <v>288</v>
      </c>
      <c r="F343">
        <v>1.62</v>
      </c>
    </row>
    <row r="344" spans="1:12">
      <c r="A344" s="6">
        <v>41603</v>
      </c>
      <c r="B344" s="7" t="s">
        <v>32</v>
      </c>
      <c r="C344">
        <v>23</v>
      </c>
      <c r="D344" t="s">
        <v>19</v>
      </c>
      <c r="F344">
        <v>3.76</v>
      </c>
      <c r="J344">
        <f>337+385+427+410+418</f>
        <v>1977</v>
      </c>
      <c r="K344">
        <v>5</v>
      </c>
      <c r="L344">
        <v>427</v>
      </c>
    </row>
    <row r="345" spans="1:12">
      <c r="A345" s="6">
        <v>41603</v>
      </c>
      <c r="B345" s="7" t="s">
        <v>32</v>
      </c>
      <c r="C345">
        <v>23</v>
      </c>
      <c r="D345" t="s">
        <v>19</v>
      </c>
      <c r="F345">
        <v>4.3499999999999996</v>
      </c>
      <c r="J345">
        <f>305+310+320</f>
        <v>935</v>
      </c>
      <c r="K345">
        <v>3</v>
      </c>
      <c r="L345">
        <v>320</v>
      </c>
    </row>
    <row r="346" spans="1:12">
      <c r="A346" s="6">
        <v>41603</v>
      </c>
      <c r="B346" s="7" t="s">
        <v>32</v>
      </c>
      <c r="C346">
        <v>23</v>
      </c>
      <c r="D346" t="s">
        <v>25</v>
      </c>
      <c r="E346">
        <v>350</v>
      </c>
      <c r="F346">
        <v>1.4</v>
      </c>
    </row>
    <row r="347" spans="1:12">
      <c r="A347" s="6">
        <v>41603</v>
      </c>
      <c r="B347" s="7" t="s">
        <v>32</v>
      </c>
      <c r="C347">
        <v>23</v>
      </c>
      <c r="D347" t="s">
        <v>19</v>
      </c>
      <c r="F347">
        <v>2.2000000000000002</v>
      </c>
      <c r="J347">
        <f>281+311</f>
        <v>592</v>
      </c>
      <c r="K347">
        <v>2</v>
      </c>
      <c r="L347">
        <v>311</v>
      </c>
    </row>
    <row r="348" spans="1:12">
      <c r="A348" s="6">
        <v>41603</v>
      </c>
      <c r="B348" s="7" t="s">
        <v>32</v>
      </c>
      <c r="C348">
        <v>23</v>
      </c>
      <c r="D348" t="s">
        <v>19</v>
      </c>
      <c r="F348">
        <v>0.91</v>
      </c>
      <c r="J348">
        <f>28+39+51</f>
        <v>118</v>
      </c>
      <c r="K348">
        <v>3</v>
      </c>
      <c r="L348">
        <v>51</v>
      </c>
    </row>
    <row r="349" spans="1:12">
      <c r="A349" s="6">
        <v>41603</v>
      </c>
      <c r="B349" s="7" t="s">
        <v>32</v>
      </c>
      <c r="C349">
        <v>23</v>
      </c>
      <c r="D349" t="s">
        <v>25</v>
      </c>
      <c r="E349">
        <v>276</v>
      </c>
      <c r="F349">
        <v>1.08</v>
      </c>
    </row>
    <row r="350" spans="1:12">
      <c r="A350" s="6">
        <v>41603</v>
      </c>
      <c r="B350" s="7" t="s">
        <v>32</v>
      </c>
      <c r="C350">
        <v>23</v>
      </c>
      <c r="D350" t="s">
        <v>19</v>
      </c>
      <c r="F350">
        <v>5.79</v>
      </c>
      <c r="J350">
        <f>231+224+298+312+279+293</f>
        <v>1637</v>
      </c>
      <c r="K350">
        <v>6</v>
      </c>
      <c r="L350">
        <v>293</v>
      </c>
    </row>
    <row r="351" spans="1:12">
      <c r="A351" s="6">
        <v>41603</v>
      </c>
      <c r="B351" s="7" t="s">
        <v>32</v>
      </c>
      <c r="C351">
        <v>23</v>
      </c>
      <c r="D351" t="s">
        <v>19</v>
      </c>
      <c r="F351">
        <v>4.09</v>
      </c>
      <c r="J351">
        <f>332+381+405</f>
        <v>1118</v>
      </c>
      <c r="K351">
        <v>3</v>
      </c>
      <c r="L351">
        <v>405</v>
      </c>
    </row>
    <row r="352" spans="1:12">
      <c r="A352" s="6">
        <v>41603</v>
      </c>
      <c r="B352" s="7" t="s">
        <v>32</v>
      </c>
      <c r="C352">
        <v>23</v>
      </c>
      <c r="D352" t="s">
        <v>19</v>
      </c>
      <c r="F352">
        <v>0.7</v>
      </c>
      <c r="J352">
        <f>13+18</f>
        <v>31</v>
      </c>
      <c r="K352">
        <v>2</v>
      </c>
      <c r="L352">
        <v>18</v>
      </c>
    </row>
    <row r="353" spans="1:12">
      <c r="A353" s="6">
        <v>41603</v>
      </c>
      <c r="B353" s="7" t="s">
        <v>32</v>
      </c>
      <c r="C353">
        <v>23</v>
      </c>
      <c r="D353" t="s">
        <v>25</v>
      </c>
      <c r="E353">
        <v>316</v>
      </c>
      <c r="F353">
        <v>1.4</v>
      </c>
    </row>
    <row r="354" spans="1:12">
      <c r="A354" s="6">
        <v>41603</v>
      </c>
      <c r="B354" s="7" t="s">
        <v>33</v>
      </c>
      <c r="C354">
        <v>46</v>
      </c>
      <c r="D354" t="s">
        <v>19</v>
      </c>
      <c r="F354">
        <v>2.2999999999999998</v>
      </c>
      <c r="J354">
        <f>30+64+62+96+100+117</f>
        <v>469</v>
      </c>
      <c r="K354">
        <v>6</v>
      </c>
      <c r="L354">
        <v>117</v>
      </c>
    </row>
    <row r="355" spans="1:12">
      <c r="A355" s="6">
        <v>41603</v>
      </c>
      <c r="B355" s="7" t="s">
        <v>33</v>
      </c>
      <c r="C355">
        <v>46</v>
      </c>
      <c r="D355" t="s">
        <v>19</v>
      </c>
      <c r="F355">
        <v>9.65</v>
      </c>
      <c r="J355">
        <f>159+183+215+223+185+200+234</f>
        <v>1399</v>
      </c>
      <c r="K355">
        <v>7</v>
      </c>
      <c r="L355">
        <v>234</v>
      </c>
    </row>
    <row r="356" spans="1:12">
      <c r="A356" s="6">
        <v>41603</v>
      </c>
      <c r="B356" s="7" t="s">
        <v>33</v>
      </c>
      <c r="C356">
        <v>46</v>
      </c>
      <c r="D356" t="s">
        <v>19</v>
      </c>
      <c r="F356">
        <v>2.61</v>
      </c>
      <c r="J356">
        <f>61+73+177+109+154</f>
        <v>574</v>
      </c>
      <c r="K356">
        <v>5</v>
      </c>
      <c r="L356">
        <v>177</v>
      </c>
    </row>
    <row r="357" spans="1:12">
      <c r="A357" s="6">
        <v>41603</v>
      </c>
      <c r="B357" s="7" t="s">
        <v>33</v>
      </c>
      <c r="C357">
        <v>46</v>
      </c>
      <c r="D357" t="s">
        <v>19</v>
      </c>
      <c r="F357">
        <v>10.56</v>
      </c>
      <c r="J357">
        <f>112+212+228+225+236+249+273</f>
        <v>1535</v>
      </c>
      <c r="K357">
        <v>7</v>
      </c>
      <c r="L357">
        <v>273</v>
      </c>
    </row>
    <row r="358" spans="1:12">
      <c r="A358" s="6">
        <v>41603</v>
      </c>
      <c r="B358" s="7" t="s">
        <v>33</v>
      </c>
      <c r="C358">
        <v>46</v>
      </c>
      <c r="D358" t="s">
        <v>19</v>
      </c>
      <c r="F358">
        <v>3.36</v>
      </c>
      <c r="J358">
        <f>88+100+141+151+165+53</f>
        <v>698</v>
      </c>
      <c r="K358">
        <v>6</v>
      </c>
      <c r="L358">
        <v>165</v>
      </c>
    </row>
    <row r="359" spans="1:12">
      <c r="A359" s="6">
        <v>41603</v>
      </c>
      <c r="B359" s="7" t="s">
        <v>33</v>
      </c>
      <c r="C359">
        <v>46</v>
      </c>
      <c r="D359" t="s">
        <v>19</v>
      </c>
      <c r="F359">
        <v>1.44</v>
      </c>
      <c r="J359">
        <f>33+43+47+21</f>
        <v>144</v>
      </c>
      <c r="K359">
        <v>4</v>
      </c>
      <c r="L359">
        <v>47</v>
      </c>
    </row>
    <row r="360" spans="1:12">
      <c r="A360" s="6">
        <v>41603</v>
      </c>
      <c r="B360" s="7" t="s">
        <v>33</v>
      </c>
      <c r="C360">
        <v>45</v>
      </c>
      <c r="D360" t="s">
        <v>19</v>
      </c>
      <c r="F360">
        <v>4.8499999999999996</v>
      </c>
      <c r="J360">
        <f>106+111+126+141+177+179+198</f>
        <v>1038</v>
      </c>
      <c r="K360">
        <v>7</v>
      </c>
      <c r="L360">
        <v>198</v>
      </c>
    </row>
    <row r="361" spans="1:12">
      <c r="A361" s="6">
        <v>41603</v>
      </c>
      <c r="B361" s="7" t="s">
        <v>33</v>
      </c>
      <c r="C361">
        <v>45</v>
      </c>
      <c r="D361" t="s">
        <v>19</v>
      </c>
      <c r="F361">
        <v>7.55</v>
      </c>
      <c r="J361">
        <f>61+75+100+153+170+186+199+217</f>
        <v>1161</v>
      </c>
      <c r="K361">
        <v>8</v>
      </c>
      <c r="L361">
        <v>217</v>
      </c>
    </row>
    <row r="362" spans="1:12">
      <c r="A362" s="6">
        <v>41603</v>
      </c>
      <c r="B362" s="7" t="s">
        <v>33</v>
      </c>
      <c r="C362">
        <v>43</v>
      </c>
      <c r="D362" t="s">
        <v>19</v>
      </c>
      <c r="F362">
        <v>5.43</v>
      </c>
      <c r="J362">
        <f>90+136+181+199+200+209</f>
        <v>1015</v>
      </c>
      <c r="K362">
        <v>6</v>
      </c>
      <c r="L362">
        <v>209</v>
      </c>
    </row>
    <row r="363" spans="1:12">
      <c r="A363" s="6">
        <v>41603</v>
      </c>
      <c r="B363" s="7" t="s">
        <v>33</v>
      </c>
      <c r="C363">
        <v>43</v>
      </c>
      <c r="D363" t="s">
        <v>19</v>
      </c>
      <c r="F363">
        <v>3</v>
      </c>
      <c r="J363">
        <f>90+97+115+124+135+153</f>
        <v>714</v>
      </c>
      <c r="K363">
        <v>6</v>
      </c>
      <c r="L363">
        <v>153</v>
      </c>
    </row>
    <row r="364" spans="1:12">
      <c r="A364" s="6">
        <v>41603</v>
      </c>
      <c r="B364" s="7" t="s">
        <v>33</v>
      </c>
      <c r="C364">
        <v>43</v>
      </c>
      <c r="D364" t="s">
        <v>25</v>
      </c>
      <c r="E364">
        <v>513</v>
      </c>
      <c r="F364">
        <v>1.39</v>
      </c>
    </row>
    <row r="365" spans="1:12">
      <c r="A365" s="6">
        <v>41603</v>
      </c>
      <c r="B365" s="7" t="s">
        <v>33</v>
      </c>
      <c r="C365">
        <v>43</v>
      </c>
      <c r="D365" t="s">
        <v>19</v>
      </c>
      <c r="F365">
        <v>2.0099999999999998</v>
      </c>
      <c r="J365">
        <f>36+48+47+78+135</f>
        <v>344</v>
      </c>
      <c r="K365">
        <v>5</v>
      </c>
      <c r="L365">
        <v>135</v>
      </c>
    </row>
    <row r="366" spans="1:12">
      <c r="A366" s="6">
        <v>41603</v>
      </c>
      <c r="B366" s="7" t="s">
        <v>33</v>
      </c>
      <c r="C366">
        <v>43</v>
      </c>
      <c r="D366" t="s">
        <v>25</v>
      </c>
      <c r="E366">
        <v>111</v>
      </c>
      <c r="F366">
        <v>0.97</v>
      </c>
    </row>
    <row r="367" spans="1:12">
      <c r="A367" s="6">
        <v>41603</v>
      </c>
      <c r="B367" s="7" t="s">
        <v>33</v>
      </c>
      <c r="C367">
        <v>43</v>
      </c>
      <c r="D367" t="s">
        <v>19</v>
      </c>
      <c r="F367">
        <v>4.04</v>
      </c>
      <c r="J367">
        <f>65+82+106+141+137+178+178</f>
        <v>887</v>
      </c>
      <c r="K367">
        <v>7</v>
      </c>
      <c r="L367">
        <v>178</v>
      </c>
    </row>
    <row r="368" spans="1:12">
      <c r="A368" s="6">
        <v>41603</v>
      </c>
      <c r="B368" s="7" t="s">
        <v>33</v>
      </c>
      <c r="C368">
        <v>43</v>
      </c>
      <c r="D368" t="s">
        <v>19</v>
      </c>
      <c r="F368">
        <v>0.37</v>
      </c>
      <c r="J368">
        <f>20+34+38</f>
        <v>92</v>
      </c>
      <c r="K368">
        <v>3</v>
      </c>
      <c r="L368">
        <v>38</v>
      </c>
    </row>
    <row r="369" spans="1:12">
      <c r="A369" s="6">
        <v>41603</v>
      </c>
      <c r="B369" s="7" t="s">
        <v>33</v>
      </c>
      <c r="C369">
        <v>38</v>
      </c>
      <c r="D369" t="s">
        <v>19</v>
      </c>
      <c r="F369">
        <v>11.81</v>
      </c>
      <c r="J369">
        <f>298+307+325+338+362+367+371+205</f>
        <v>2573</v>
      </c>
      <c r="K369">
        <v>8</v>
      </c>
      <c r="L369">
        <v>205</v>
      </c>
    </row>
    <row r="370" spans="1:12">
      <c r="A370" s="6">
        <v>41603</v>
      </c>
      <c r="B370" s="7" t="s">
        <v>33</v>
      </c>
      <c r="C370">
        <v>38</v>
      </c>
      <c r="D370" t="s">
        <v>26</v>
      </c>
      <c r="E370">
        <v>166</v>
      </c>
      <c r="F370">
        <v>0.61</v>
      </c>
    </row>
    <row r="371" spans="1:12">
      <c r="A371" s="6">
        <v>41603</v>
      </c>
      <c r="B371" s="7" t="s">
        <v>33</v>
      </c>
      <c r="C371">
        <v>38</v>
      </c>
      <c r="D371" t="s">
        <v>25</v>
      </c>
      <c r="E371">
        <v>181</v>
      </c>
      <c r="F371">
        <v>1.75</v>
      </c>
    </row>
    <row r="372" spans="1:12">
      <c r="A372" s="6">
        <v>41603</v>
      </c>
      <c r="B372" s="7" t="s">
        <v>33</v>
      </c>
      <c r="C372">
        <v>38</v>
      </c>
      <c r="D372" t="s">
        <v>25</v>
      </c>
      <c r="E372">
        <v>272</v>
      </c>
      <c r="F372">
        <v>1.36</v>
      </c>
    </row>
    <row r="373" spans="1:12">
      <c r="A373" s="6">
        <v>41603</v>
      </c>
      <c r="B373" s="7" t="s">
        <v>33</v>
      </c>
      <c r="C373">
        <v>38</v>
      </c>
      <c r="D373" t="s">
        <v>19</v>
      </c>
      <c r="F373">
        <v>10.23</v>
      </c>
      <c r="J373">
        <f>279+273+277+478+489+492+492</f>
        <v>2780</v>
      </c>
      <c r="K373">
        <v>7</v>
      </c>
      <c r="L373">
        <v>492</v>
      </c>
    </row>
    <row r="374" spans="1:12">
      <c r="A374" s="6">
        <v>41603</v>
      </c>
      <c r="B374" s="7" t="s">
        <v>33</v>
      </c>
      <c r="C374">
        <v>38</v>
      </c>
      <c r="D374" t="s">
        <v>25</v>
      </c>
      <c r="E374">
        <v>257</v>
      </c>
      <c r="F374">
        <v>1.89</v>
      </c>
    </row>
    <row r="375" spans="1:12">
      <c r="A375" s="6">
        <v>41603</v>
      </c>
      <c r="B375" s="7" t="s">
        <v>33</v>
      </c>
      <c r="C375">
        <v>38</v>
      </c>
      <c r="D375" t="s">
        <v>25</v>
      </c>
      <c r="E375">
        <v>257</v>
      </c>
      <c r="F375">
        <v>1.26</v>
      </c>
    </row>
    <row r="376" spans="1:12">
      <c r="A376" s="6">
        <v>41603</v>
      </c>
      <c r="B376" s="7" t="s">
        <v>33</v>
      </c>
      <c r="C376">
        <v>30</v>
      </c>
      <c r="D376" t="s">
        <v>19</v>
      </c>
      <c r="F376">
        <v>3.07</v>
      </c>
      <c r="J376">
        <f>66+69+113+118+160</f>
        <v>526</v>
      </c>
      <c r="K376">
        <v>5</v>
      </c>
      <c r="L376">
        <v>160</v>
      </c>
    </row>
    <row r="377" spans="1:12">
      <c r="A377" s="6">
        <v>41603</v>
      </c>
      <c r="B377" s="7" t="s">
        <v>33</v>
      </c>
      <c r="C377">
        <v>30</v>
      </c>
      <c r="D377" t="s">
        <v>19</v>
      </c>
      <c r="F377">
        <v>0.65</v>
      </c>
      <c r="J377">
        <f>35+41</f>
        <v>76</v>
      </c>
      <c r="K377">
        <v>2</v>
      </c>
      <c r="L377">
        <v>41</v>
      </c>
    </row>
    <row r="378" spans="1:12">
      <c r="A378" s="6">
        <v>41603</v>
      </c>
      <c r="B378" s="7" t="s">
        <v>33</v>
      </c>
      <c r="C378">
        <v>30</v>
      </c>
      <c r="D378" t="s">
        <v>19</v>
      </c>
      <c r="F378">
        <v>0.63</v>
      </c>
      <c r="J378">
        <f>41+45</f>
        <v>86</v>
      </c>
      <c r="K378">
        <v>2</v>
      </c>
      <c r="L378">
        <v>45</v>
      </c>
    </row>
    <row r="379" spans="1:12">
      <c r="A379" s="6">
        <v>41603</v>
      </c>
      <c r="B379" s="7" t="s">
        <v>33</v>
      </c>
      <c r="C379">
        <v>30</v>
      </c>
      <c r="D379" t="s">
        <v>26</v>
      </c>
      <c r="E379">
        <v>238</v>
      </c>
      <c r="F379">
        <v>0.54</v>
      </c>
    </row>
    <row r="380" spans="1:12">
      <c r="A380" s="6">
        <v>41603</v>
      </c>
      <c r="B380" s="7" t="s">
        <v>33</v>
      </c>
      <c r="C380">
        <v>30</v>
      </c>
      <c r="D380" t="s">
        <v>27</v>
      </c>
      <c r="F380">
        <v>1.66</v>
      </c>
      <c r="J380">
        <f>317+353+365</f>
        <v>1035</v>
      </c>
      <c r="K380">
        <v>3</v>
      </c>
      <c r="L380">
        <v>365</v>
      </c>
    </row>
    <row r="381" spans="1:12">
      <c r="A381" s="6">
        <v>41603</v>
      </c>
      <c r="B381" s="7" t="s">
        <v>33</v>
      </c>
      <c r="C381">
        <v>30</v>
      </c>
      <c r="D381" t="s">
        <v>19</v>
      </c>
      <c r="F381">
        <v>0.56999999999999995</v>
      </c>
      <c r="J381">
        <f>37+51</f>
        <v>88</v>
      </c>
      <c r="K381">
        <v>2</v>
      </c>
      <c r="L381">
        <v>51</v>
      </c>
    </row>
    <row r="382" spans="1:12">
      <c r="A382" s="6">
        <v>41603</v>
      </c>
      <c r="B382" s="7" t="s">
        <v>33</v>
      </c>
      <c r="C382">
        <v>30</v>
      </c>
      <c r="D382" t="s">
        <v>27</v>
      </c>
      <c r="F382">
        <v>2.36</v>
      </c>
      <c r="J382">
        <f>209+213+232+252+259</f>
        <v>1165</v>
      </c>
      <c r="K382">
        <v>5</v>
      </c>
      <c r="L382">
        <v>259</v>
      </c>
    </row>
    <row r="383" spans="1:12">
      <c r="A383" s="6">
        <v>41603</v>
      </c>
      <c r="B383" s="7" t="s">
        <v>33</v>
      </c>
      <c r="C383">
        <v>30</v>
      </c>
      <c r="D383" t="s">
        <v>27</v>
      </c>
      <c r="F383">
        <v>1.76</v>
      </c>
      <c r="J383">
        <f>307+304</f>
        <v>611</v>
      </c>
      <c r="K383">
        <v>2</v>
      </c>
      <c r="L383">
        <v>207</v>
      </c>
    </row>
    <row r="384" spans="1:12">
      <c r="A384" s="6">
        <v>41603</v>
      </c>
      <c r="B384" s="7" t="s">
        <v>33</v>
      </c>
      <c r="C384">
        <v>30</v>
      </c>
      <c r="D384" t="s">
        <v>27</v>
      </c>
      <c r="F384">
        <v>2.09</v>
      </c>
      <c r="J384">
        <f>234+271+297+321</f>
        <v>1123</v>
      </c>
      <c r="K384">
        <v>4</v>
      </c>
      <c r="L384">
        <v>321</v>
      </c>
    </row>
    <row r="385" spans="1:12">
      <c r="A385" s="6">
        <v>41603</v>
      </c>
      <c r="B385" s="7" t="s">
        <v>33</v>
      </c>
      <c r="C385">
        <v>30</v>
      </c>
      <c r="D385" t="s">
        <v>19</v>
      </c>
      <c r="F385">
        <v>1.7</v>
      </c>
      <c r="J385">
        <f>110+161+174+177</f>
        <v>622</v>
      </c>
      <c r="K385">
        <v>4</v>
      </c>
      <c r="L385">
        <v>177</v>
      </c>
    </row>
    <row r="386" spans="1:12">
      <c r="A386" s="6">
        <v>41591</v>
      </c>
      <c r="B386" s="7" t="s">
        <v>28</v>
      </c>
      <c r="C386">
        <v>4</v>
      </c>
      <c r="D386" t="s">
        <v>19</v>
      </c>
      <c r="F386">
        <v>7.11</v>
      </c>
      <c r="J386">
        <f>170+177+198+200+200+208+212+218</f>
        <v>1583</v>
      </c>
      <c r="K386">
        <v>8</v>
      </c>
      <c r="L386">
        <v>218</v>
      </c>
    </row>
    <row r="387" spans="1:12">
      <c r="A387" s="6">
        <v>41591</v>
      </c>
      <c r="B387" s="7" t="s">
        <v>28</v>
      </c>
      <c r="C387">
        <v>4</v>
      </c>
      <c r="D387" t="s">
        <v>25</v>
      </c>
      <c r="E387">
        <v>130</v>
      </c>
      <c r="F387">
        <v>1.78</v>
      </c>
    </row>
    <row r="388" spans="1:12">
      <c r="A388" s="6">
        <v>41591</v>
      </c>
      <c r="B388" s="7" t="s">
        <v>28</v>
      </c>
      <c r="C388">
        <v>4</v>
      </c>
      <c r="D388" t="s">
        <v>25</v>
      </c>
      <c r="E388">
        <v>68</v>
      </c>
      <c r="F388">
        <v>1.28</v>
      </c>
    </row>
    <row r="389" spans="1:12">
      <c r="A389" s="6">
        <v>41591</v>
      </c>
      <c r="B389" s="7" t="s">
        <v>28</v>
      </c>
      <c r="C389">
        <v>4</v>
      </c>
      <c r="D389" t="s">
        <v>19</v>
      </c>
      <c r="F389">
        <v>5.34</v>
      </c>
      <c r="J389">
        <f>160+178+164+238+250+290+299+311+317</f>
        <v>2207</v>
      </c>
      <c r="K389">
        <v>9</v>
      </c>
      <c r="L389">
        <v>317</v>
      </c>
    </row>
    <row r="390" spans="1:12">
      <c r="A390" s="6">
        <v>41591</v>
      </c>
      <c r="B390" s="7" t="s">
        <v>28</v>
      </c>
      <c r="C390">
        <v>4</v>
      </c>
      <c r="D390" t="s">
        <v>19</v>
      </c>
      <c r="F390">
        <v>7.3</v>
      </c>
      <c r="J390">
        <f>133+162+181+202+204+228+266</f>
        <v>1376</v>
      </c>
      <c r="K390">
        <v>7</v>
      </c>
      <c r="L390">
        <v>266</v>
      </c>
    </row>
    <row r="391" spans="1:12">
      <c r="A391" s="6">
        <v>41591</v>
      </c>
      <c r="B391" s="7" t="s">
        <v>28</v>
      </c>
      <c r="C391">
        <v>4</v>
      </c>
      <c r="D391" t="s">
        <v>27</v>
      </c>
      <c r="F391">
        <v>0.45</v>
      </c>
      <c r="J391">
        <f>16+38</f>
        <v>54</v>
      </c>
      <c r="K391">
        <v>2</v>
      </c>
      <c r="L391">
        <v>38</v>
      </c>
    </row>
    <row r="392" spans="1:12">
      <c r="A392" s="6">
        <v>41591</v>
      </c>
      <c r="B392" s="7" t="s">
        <v>28</v>
      </c>
      <c r="C392">
        <v>6</v>
      </c>
      <c r="D392" t="s">
        <v>19</v>
      </c>
      <c r="F392">
        <v>7.26</v>
      </c>
      <c r="J392">
        <f>96+123+138+150+170+180+180+200</f>
        <v>1237</v>
      </c>
      <c r="K392">
        <v>8</v>
      </c>
      <c r="L392">
        <v>200</v>
      </c>
    </row>
    <row r="393" spans="1:12">
      <c r="A393" s="6">
        <v>41591</v>
      </c>
      <c r="B393" s="7" t="s">
        <v>28</v>
      </c>
      <c r="C393">
        <v>6</v>
      </c>
      <c r="D393" t="s">
        <v>19</v>
      </c>
      <c r="F393">
        <v>11.31</v>
      </c>
      <c r="J393">
        <f>191+190+211+224+232+237+238+243+245</f>
        <v>2011</v>
      </c>
      <c r="K393">
        <v>9</v>
      </c>
      <c r="L393">
        <v>245</v>
      </c>
    </row>
    <row r="394" spans="1:12">
      <c r="A394" s="6">
        <v>41591</v>
      </c>
      <c r="B394" s="7" t="s">
        <v>28</v>
      </c>
      <c r="C394">
        <v>6</v>
      </c>
      <c r="D394" t="s">
        <v>19</v>
      </c>
      <c r="F394">
        <v>8.51</v>
      </c>
      <c r="J394">
        <f>156+161+223+216+217+213+225+227+232</f>
        <v>1870</v>
      </c>
      <c r="K394">
        <v>9</v>
      </c>
      <c r="L394">
        <v>232</v>
      </c>
    </row>
    <row r="395" spans="1:12">
      <c r="A395" s="6">
        <v>41591</v>
      </c>
      <c r="B395" s="7" t="s">
        <v>28</v>
      </c>
      <c r="C395">
        <v>8</v>
      </c>
      <c r="D395" t="s">
        <v>19</v>
      </c>
      <c r="F395">
        <v>9.4600000000000009</v>
      </c>
      <c r="J395">
        <f>153+242+245+234+247+262+269+275+271+284+288</f>
        <v>2770</v>
      </c>
      <c r="K395">
        <v>11</v>
      </c>
      <c r="L395">
        <v>288</v>
      </c>
    </row>
    <row r="396" spans="1:12">
      <c r="A396" s="6">
        <v>41591</v>
      </c>
      <c r="B396" s="7" t="s">
        <v>28</v>
      </c>
      <c r="C396">
        <v>8</v>
      </c>
      <c r="D396" t="s">
        <v>19</v>
      </c>
      <c r="F396">
        <v>10.65</v>
      </c>
      <c r="J396">
        <f>128+150+196+215+214+239+242+241</f>
        <v>1625</v>
      </c>
      <c r="K396">
        <v>8</v>
      </c>
      <c r="L396">
        <v>242</v>
      </c>
    </row>
    <row r="397" spans="1:12">
      <c r="A397" s="6">
        <v>41591</v>
      </c>
      <c r="B397" s="7" t="s">
        <v>28</v>
      </c>
      <c r="C397">
        <v>8</v>
      </c>
      <c r="D397" t="s">
        <v>19</v>
      </c>
      <c r="F397">
        <v>3.53</v>
      </c>
      <c r="J397">
        <f>115+128+136+181</f>
        <v>560</v>
      </c>
      <c r="K397">
        <v>4</v>
      </c>
      <c r="L397">
        <v>181</v>
      </c>
    </row>
    <row r="398" spans="1:12">
      <c r="A398" s="6">
        <v>41591</v>
      </c>
      <c r="B398" s="7" t="s">
        <v>28</v>
      </c>
      <c r="C398">
        <v>8</v>
      </c>
      <c r="D398" t="s">
        <v>25</v>
      </c>
      <c r="E398">
        <v>269</v>
      </c>
      <c r="F398">
        <v>1.1299999999999999</v>
      </c>
    </row>
    <row r="399" spans="1:12">
      <c r="A399" s="6">
        <v>41591</v>
      </c>
      <c r="B399" s="7" t="s">
        <v>28</v>
      </c>
      <c r="C399">
        <v>8</v>
      </c>
      <c r="D399" t="s">
        <v>25</v>
      </c>
      <c r="E399">
        <v>104</v>
      </c>
      <c r="F399">
        <v>0.6</v>
      </c>
    </row>
    <row r="400" spans="1:12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</sheetData>
  <sortState ref="A4:Q771">
    <sortCondition ref="B4:B771"/>
    <sortCondition ref="C4:C771"/>
    <sortCondition ref="D4:D771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2013-06-17T16:19:05Z</dcterms:created>
  <dcterms:modified xsi:type="dcterms:W3CDTF">2014-01-23T22:42:24Z</dcterms:modified>
</cp:coreProperties>
</file>