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880" yWindow="1640" windowWidth="47240" windowHeight="25280" tabRatio="500" activeTab="1"/>
  </bookViews>
  <sheets>
    <sheet name="WL data" sheetId="1" r:id="rId1"/>
    <sheet name="Bio Tide Calc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2" i="2" l="1"/>
  <c r="E2" i="2"/>
  <c r="F2" i="2"/>
  <c r="I32" i="2"/>
  <c r="D32" i="2"/>
  <c r="E32" i="2"/>
  <c r="F32" i="2"/>
  <c r="J32" i="2"/>
  <c r="H32" i="2"/>
  <c r="L32" i="2"/>
  <c r="G32" i="2"/>
  <c r="K32" i="2"/>
  <c r="I31" i="2"/>
  <c r="D31" i="2"/>
  <c r="E31" i="2"/>
  <c r="F31" i="2"/>
  <c r="J31" i="2"/>
  <c r="H31" i="2"/>
  <c r="L31" i="2"/>
  <c r="G31" i="2"/>
  <c r="K31" i="2"/>
  <c r="I30" i="2"/>
  <c r="D30" i="2"/>
  <c r="E30" i="2"/>
  <c r="F30" i="2"/>
  <c r="J30" i="2"/>
  <c r="H30" i="2"/>
  <c r="L30" i="2"/>
  <c r="G30" i="2"/>
  <c r="K30" i="2"/>
  <c r="I29" i="2"/>
  <c r="D29" i="2"/>
  <c r="E29" i="2"/>
  <c r="F29" i="2"/>
  <c r="J29" i="2"/>
  <c r="H29" i="2"/>
  <c r="L29" i="2"/>
  <c r="G29" i="2"/>
  <c r="K29" i="2"/>
  <c r="I28" i="2"/>
  <c r="D28" i="2"/>
  <c r="E28" i="2"/>
  <c r="F28" i="2"/>
  <c r="J28" i="2"/>
  <c r="H28" i="2"/>
  <c r="L28" i="2"/>
  <c r="G28" i="2"/>
  <c r="K28" i="2"/>
  <c r="H27" i="2"/>
  <c r="H2" i="2"/>
  <c r="I2" i="2"/>
  <c r="J2" i="2"/>
  <c r="H23" i="2"/>
  <c r="I23" i="2"/>
  <c r="D23" i="2"/>
  <c r="E23" i="2"/>
  <c r="F23" i="2"/>
  <c r="J23" i="2"/>
  <c r="L23" i="2"/>
  <c r="L2" i="2"/>
  <c r="G2" i="2"/>
  <c r="K2" i="2"/>
  <c r="I27" i="2"/>
  <c r="D27" i="2"/>
  <c r="E27" i="2"/>
  <c r="F27" i="2"/>
  <c r="J27" i="2"/>
  <c r="L27" i="2"/>
  <c r="G27" i="2"/>
  <c r="K27" i="2"/>
  <c r="H26" i="2"/>
  <c r="D26" i="2"/>
  <c r="E26" i="2"/>
  <c r="F26" i="2"/>
  <c r="I26" i="2"/>
  <c r="J26" i="2"/>
  <c r="L26" i="2"/>
  <c r="G26" i="2"/>
  <c r="K26" i="2"/>
  <c r="D20" i="2"/>
  <c r="H24" i="2"/>
  <c r="G24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G16" i="2"/>
  <c r="H15" i="2"/>
  <c r="G15" i="2"/>
  <c r="H14" i="2"/>
  <c r="G14" i="2"/>
  <c r="H13" i="2"/>
  <c r="G13" i="2"/>
  <c r="H12" i="2"/>
  <c r="G12" i="2"/>
  <c r="H9" i="2"/>
  <c r="H10" i="2"/>
  <c r="H11" i="2"/>
  <c r="G11" i="2"/>
  <c r="G10" i="2"/>
  <c r="G9" i="2"/>
  <c r="H8" i="2"/>
  <c r="G8" i="2"/>
  <c r="H7" i="2"/>
  <c r="G7" i="2"/>
  <c r="H6" i="2"/>
  <c r="G6" i="2"/>
  <c r="H5" i="2"/>
  <c r="G5" i="2"/>
  <c r="H4" i="2"/>
  <c r="G4" i="2"/>
  <c r="H3" i="2"/>
  <c r="G3" i="2"/>
  <c r="D24" i="2"/>
  <c r="D22" i="2"/>
  <c r="D21" i="2"/>
  <c r="I20" i="2"/>
  <c r="E20" i="2"/>
  <c r="F20" i="2"/>
  <c r="J20" i="2"/>
  <c r="K20" i="2"/>
  <c r="L20" i="2"/>
  <c r="I21" i="2"/>
  <c r="E21" i="2"/>
  <c r="F21" i="2"/>
  <c r="J21" i="2"/>
  <c r="K21" i="2"/>
  <c r="L21" i="2"/>
  <c r="I22" i="2"/>
  <c r="E22" i="2"/>
  <c r="F22" i="2"/>
  <c r="J22" i="2"/>
  <c r="K22" i="2"/>
  <c r="L22" i="2"/>
  <c r="K23" i="2"/>
  <c r="I24" i="2"/>
  <c r="E24" i="2"/>
  <c r="F24" i="2"/>
  <c r="J24" i="2"/>
  <c r="K24" i="2"/>
  <c r="L24" i="2"/>
  <c r="I16" i="2"/>
  <c r="D16" i="2"/>
  <c r="E16" i="2"/>
  <c r="F16" i="2"/>
  <c r="J16" i="2"/>
  <c r="K16" i="2"/>
  <c r="L16" i="2"/>
  <c r="I17" i="2"/>
  <c r="D17" i="2"/>
  <c r="E17" i="2"/>
  <c r="F17" i="2"/>
  <c r="J17" i="2"/>
  <c r="K17" i="2"/>
  <c r="L17" i="2"/>
  <c r="I18" i="2"/>
  <c r="D18" i="2"/>
  <c r="E18" i="2"/>
  <c r="F18" i="2"/>
  <c r="J18" i="2"/>
  <c r="K18" i="2"/>
  <c r="L18" i="2"/>
  <c r="I19" i="2"/>
  <c r="D19" i="2"/>
  <c r="E19" i="2"/>
  <c r="F19" i="2"/>
  <c r="J19" i="2"/>
  <c r="K19" i="2"/>
  <c r="L19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D15" i="2"/>
  <c r="D14" i="2"/>
  <c r="I14" i="2"/>
  <c r="E14" i="2"/>
  <c r="F14" i="2"/>
  <c r="J14" i="2"/>
  <c r="K14" i="2"/>
  <c r="L14" i="2"/>
  <c r="I15" i="2"/>
  <c r="E15" i="2"/>
  <c r="F15" i="2"/>
  <c r="J15" i="2"/>
  <c r="K15" i="2"/>
  <c r="L15" i="2"/>
  <c r="D8" i="2"/>
  <c r="E8" i="2"/>
  <c r="F8" i="2"/>
  <c r="I8" i="2"/>
  <c r="J8" i="2"/>
  <c r="L8" i="2"/>
  <c r="D9" i="2"/>
  <c r="E9" i="2"/>
  <c r="F9" i="2"/>
  <c r="I9" i="2"/>
  <c r="J9" i="2"/>
  <c r="L9" i="2"/>
  <c r="D10" i="2"/>
  <c r="E10" i="2"/>
  <c r="F10" i="2"/>
  <c r="I10" i="2"/>
  <c r="J10" i="2"/>
  <c r="L10" i="2"/>
  <c r="D11" i="2"/>
  <c r="E11" i="2"/>
  <c r="F11" i="2"/>
  <c r="I11" i="2"/>
  <c r="J11" i="2"/>
  <c r="L11" i="2"/>
  <c r="D12" i="2"/>
  <c r="E12" i="2"/>
  <c r="F12" i="2"/>
  <c r="I12" i="2"/>
  <c r="J12" i="2"/>
  <c r="L12" i="2"/>
  <c r="D13" i="2"/>
  <c r="E13" i="2"/>
  <c r="F13" i="2"/>
  <c r="I13" i="2"/>
  <c r="J13" i="2"/>
  <c r="L13" i="2"/>
  <c r="K9" i="2"/>
  <c r="K10" i="2"/>
  <c r="K11" i="2"/>
  <c r="K12" i="2"/>
  <c r="K13" i="2"/>
  <c r="K8" i="2"/>
  <c r="B8" i="1"/>
  <c r="D8" i="1"/>
  <c r="D9" i="1"/>
  <c r="C11" i="1"/>
  <c r="D11" i="1"/>
  <c r="C12" i="1"/>
  <c r="D12" i="1"/>
  <c r="D13" i="1"/>
  <c r="B14" i="1"/>
  <c r="D14" i="1"/>
  <c r="D15" i="1"/>
  <c r="D16" i="1"/>
  <c r="D17" i="1"/>
  <c r="D18" i="1"/>
  <c r="C19" i="1"/>
  <c r="D19" i="1"/>
  <c r="C20" i="1"/>
  <c r="D20" i="1"/>
  <c r="D21" i="1"/>
  <c r="B25" i="1"/>
  <c r="B26" i="1"/>
  <c r="C26" i="1"/>
  <c r="C30" i="1"/>
  <c r="C32" i="1"/>
  <c r="C33" i="1"/>
  <c r="C34" i="1"/>
  <c r="B37" i="1"/>
  <c r="B38" i="1"/>
  <c r="B39" i="1"/>
  <c r="B40" i="1"/>
  <c r="C40" i="1"/>
  <c r="B41" i="1"/>
  <c r="C41" i="1"/>
  <c r="B42" i="1"/>
  <c r="B43" i="1"/>
  <c r="B44" i="1"/>
  <c r="B45" i="1"/>
  <c r="B46" i="1"/>
  <c r="B47" i="1"/>
  <c r="B48" i="1"/>
  <c r="B49" i="1"/>
  <c r="B50" i="1"/>
  <c r="B51" i="1"/>
  <c r="C51" i="1"/>
  <c r="C57" i="1"/>
  <c r="C56" i="1"/>
  <c r="C53" i="1"/>
  <c r="D53" i="1"/>
  <c r="E53" i="1"/>
  <c r="G53" i="1"/>
  <c r="C54" i="1"/>
  <c r="D54" i="1"/>
  <c r="E54" i="1"/>
  <c r="G54" i="1"/>
  <c r="B54" i="1"/>
  <c r="B53" i="1"/>
</calcChain>
</file>

<file path=xl/comments1.xml><?xml version="1.0" encoding="utf-8"?>
<comments xmlns="http://schemas.openxmlformats.org/spreadsheetml/2006/main">
  <authors>
    <author>Dan Childers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Dan Childers:</t>
        </r>
        <r>
          <rPr>
            <sz val="9"/>
            <color indexed="81"/>
            <rFont val="Calibri"/>
            <family val="2"/>
          </rPr>
          <t xml:space="preserve">
Scales up our 50 quads (0.25m2 ea) to the entire wetland area of 210,336 m2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Dan Childers:</t>
        </r>
        <r>
          <rPr>
            <sz val="9"/>
            <color indexed="81"/>
            <rFont val="Calibri"/>
            <family val="2"/>
          </rPr>
          <t xml:space="preserve">
using the almost-nonvarying WL of 0.263m
</t>
        </r>
      </text>
    </comment>
  </commentList>
</comments>
</file>

<file path=xl/sharedStrings.xml><?xml version="1.0" encoding="utf-8"?>
<sst xmlns="http://schemas.openxmlformats.org/spreadsheetml/2006/main" count="113" uniqueCount="51">
  <si>
    <t>M1E</t>
  </si>
  <si>
    <t>M1W</t>
  </si>
  <si>
    <t>C1</t>
  </si>
  <si>
    <t>M2</t>
  </si>
  <si>
    <t>C2</t>
  </si>
  <si>
    <t>M3</t>
  </si>
  <si>
    <t>M4S</t>
  </si>
  <si>
    <t>M4C</t>
  </si>
  <si>
    <t>M4N</t>
  </si>
  <si>
    <t>M5</t>
  </si>
  <si>
    <t>stdev=</t>
  </si>
  <si>
    <t>average(m)=</t>
  </si>
  <si>
    <t>Nov 2012</t>
  </si>
  <si>
    <t>Jan 2013</t>
  </si>
  <si>
    <t>March 2013</t>
  </si>
  <si>
    <t>May 2013</t>
  </si>
  <si>
    <t>July 2013</t>
  </si>
  <si>
    <t>Sept 2013</t>
  </si>
  <si>
    <t>Overall average=</t>
  </si>
  <si>
    <t>Overall SE=</t>
  </si>
  <si>
    <t>Month</t>
  </si>
  <si>
    <t>Avg Mo Transp (m3/d)</t>
  </si>
  <si>
    <t>SE Transp (m3/d)</t>
  </si>
  <si>
    <t>Year</t>
  </si>
  <si>
    <t>July</t>
  </si>
  <si>
    <t>Sept</t>
  </si>
  <si>
    <t>Nov</t>
  </si>
  <si>
    <t>Jan</t>
  </si>
  <si>
    <t>March</t>
  </si>
  <si>
    <t>May</t>
  </si>
  <si>
    <t>Plant Vol (m3)</t>
  </si>
  <si>
    <t>Quad Stem area (m2)</t>
  </si>
  <si>
    <t>Total Stem area (m2)</t>
  </si>
  <si>
    <t>Marsh Vol (m3)</t>
  </si>
  <si>
    <t>Actual H2O Vol (m3)</t>
  </si>
  <si>
    <t>% Transp</t>
  </si>
  <si>
    <t>SE % Transp</t>
  </si>
  <si>
    <t>Mo Count</t>
  </si>
  <si>
    <t>Mar</t>
  </si>
  <si>
    <t>Jul</t>
  </si>
  <si>
    <t>Sep</t>
  </si>
  <si>
    <t>CDB</t>
  </si>
  <si>
    <t>Stem Area</t>
  </si>
  <si>
    <t>Quadrat Stem Area (sum)</t>
  </si>
  <si>
    <t>cdb/2)^2)*pi</t>
  </si>
  <si>
    <t>sum(stemarea) by quadrat</t>
  </si>
  <si>
    <t>sum(quadrat stem area)*(50/1.25)</t>
  </si>
  <si>
    <t>transect stem area</t>
  </si>
  <si>
    <t>transect stem Volume (mult by water depth)</t>
  </si>
  <si>
    <t>transectstemarea*water level</t>
  </si>
  <si>
    <t>convert to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</si>
</sst>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9.xml"/><Relationship Id="rId22" Type="http://schemas.openxmlformats.org/officeDocument/2006/relationships/externalLink" Target="externalLinks/externalLink20.xml"/><Relationship Id="rId23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22.xml"/><Relationship Id="rId25" Type="http://schemas.openxmlformats.org/officeDocument/2006/relationships/externalLink" Target="externalLinks/externalLink23.xml"/><Relationship Id="rId26" Type="http://schemas.openxmlformats.org/officeDocument/2006/relationships/externalLink" Target="externalLinks/externalLink24.xml"/><Relationship Id="rId27" Type="http://schemas.openxmlformats.org/officeDocument/2006/relationships/externalLink" Target="externalLinks/externalLink25.xml"/><Relationship Id="rId28" Type="http://schemas.openxmlformats.org/officeDocument/2006/relationships/externalLink" Target="externalLinks/externalLink26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30" Type="http://schemas.openxmlformats.org/officeDocument/2006/relationships/externalLink" Target="externalLinks/externalLink28.xml"/><Relationship Id="rId31" Type="http://schemas.openxmlformats.org/officeDocument/2006/relationships/externalLink" Target="externalLinks/externalLink29.xml"/><Relationship Id="rId32" Type="http://schemas.openxmlformats.org/officeDocument/2006/relationships/externalLink" Target="externalLinks/externalLink30.xml"/><Relationship Id="rId9" Type="http://schemas.openxmlformats.org/officeDocument/2006/relationships/externalLink" Target="externalLinks/externalLink7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33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32.xml"/><Relationship Id="rId35" Type="http://schemas.openxmlformats.org/officeDocument/2006/relationships/externalLink" Target="externalLinks/externalLink33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2.xml"/><Relationship Id="rId15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4.xml"/><Relationship Id="rId17" Type="http://schemas.openxmlformats.org/officeDocument/2006/relationships/externalLink" Target="externalLinks/externalLink15.xml"/><Relationship Id="rId18" Type="http://schemas.openxmlformats.org/officeDocument/2006/relationships/externalLink" Target="externalLinks/externalLink16.xml"/><Relationship Id="rId19" Type="http://schemas.openxmlformats.org/officeDocument/2006/relationships/externalLink" Target="externalLinks/externalLink17.xml"/><Relationship Id="rId37" Type="http://schemas.openxmlformats.org/officeDocument/2006/relationships/styles" Target="styles.xml"/><Relationship Id="rId38" Type="http://schemas.openxmlformats.org/officeDocument/2006/relationships/sharedStrings" Target="sharedStrings.xml"/><Relationship Id="rId3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July%2020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Nov%20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Jan%20201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Mar%20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May%20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ement%20data%20for%20analysis%20-%20July%2020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ement%20data%20for%20analysis%20-%20Sept%2020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November%20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January%20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March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May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IRGA:ET%20data/Chris%20-%20Water%20Budget/Water%20Budget%20Data%20Analysis%20Files/Time-Series%20ET%20(August%202015%20CLEAN)%2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July%20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Sept%20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November%20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January%202015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March%202015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Plant%20Measurement%20Data%20for%20Analysis%20-%20July%202015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anchez/Dropbox%20(Personal)/CAP%20LTER/Temp%20Work%20Folder/IRGA%20Data%20&amp;%20Water%20Budget/Time-Series%20ET%20(August%202015)%2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Plant%20Measurement%20Data%20-%20September%202015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Biomass%20Field%20Measurements/Plant%20Measurement%20Data%20-%20November%202015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Water%20Budget/Time-Series%20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Sept%20201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Biomass%20Field%20Measurements/Plant%20Measurement%20Data%20-%20January%202016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Biomass%20Field%20Measurements/Plant%20Measurement%20Data%20-%20March%202016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Biomass%20Field%20Measurements/Plant%20Measurement%20Data%20-%20May%202016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Biomass%20Field%20Measurements/Plant%20Measurement%20Data%20-%20July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Nov%20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Jan%2020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March%20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May%20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July%20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Sept%20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  <sheetName val="Sheet2"/>
      <sheetName val="Sheet1"/>
    </sheetNames>
    <sheetDataSet>
      <sheetData sheetId="0" refreshError="1">
        <row r="1546">
          <cell r="Q1546">
            <v>3440.6252286604995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729">
          <cell r="S729">
            <v>4727.5729383152493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303">
          <cell r="S303">
            <v>1877.2826478749998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596">
          <cell r="S596">
            <v>1344.2499970957508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989">
          <cell r="S989">
            <v>3117.7769048794953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773">
          <cell r="S773">
            <v>4584.8101351837558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577">
          <cell r="S577">
            <v>3813.0944167132488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ments"/>
      <sheetName val="Data Analysis"/>
    </sheetNames>
    <sheetDataSet>
      <sheetData sheetId="0">
        <row r="502">
          <cell r="S502">
            <v>6190.0082160352385</v>
          </cell>
        </row>
      </sheetData>
      <sheetData sheetId="1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356">
          <cell r="S356">
            <v>4170.2242418127535</v>
          </cell>
        </row>
      </sheetData>
      <sheetData sheetId="1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608">
          <cell r="S608">
            <v>3011.4290568355004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627">
          <cell r="S627">
            <v>2828.4813120767508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ime-scaling"/>
      <sheetName val="Daily Bio from Bio Deriv"/>
      <sheetName val="Daily ET totals"/>
      <sheetName val="Monthly totals"/>
      <sheetName val="Sheet1"/>
      <sheetName val="Sheet2"/>
      <sheetName val="workspace"/>
      <sheetName val="Sheet3"/>
    </sheetNames>
    <sheetDataSet>
      <sheetData sheetId="0"/>
      <sheetData sheetId="1"/>
      <sheetData sheetId="2">
        <row r="3">
          <cell r="H3">
            <v>13775.085731896686</v>
          </cell>
        </row>
        <row r="4">
          <cell r="H4">
            <v>7882.4569665882409</v>
          </cell>
        </row>
        <row r="5">
          <cell r="H5">
            <v>12973.932203250955</v>
          </cell>
        </row>
        <row r="6">
          <cell r="H6">
            <v>12626.098219910617</v>
          </cell>
        </row>
        <row r="7">
          <cell r="H7">
            <v>12861.916713483932</v>
          </cell>
        </row>
        <row r="8">
          <cell r="H8">
            <v>11797.047076152579</v>
          </cell>
        </row>
        <row r="9">
          <cell r="H9">
            <v>12783.013762494007</v>
          </cell>
        </row>
        <row r="10">
          <cell r="H10">
            <v>12992.875246265914</v>
          </cell>
        </row>
        <row r="11">
          <cell r="H11">
            <v>12759.042013381943</v>
          </cell>
        </row>
        <row r="12">
          <cell r="H12">
            <v>11674.119694958059</v>
          </cell>
        </row>
        <row r="13">
          <cell r="H13">
            <v>11420.623085289712</v>
          </cell>
        </row>
        <row r="14">
          <cell r="H14">
            <v>11865.161265328677</v>
          </cell>
        </row>
        <row r="15">
          <cell r="H15">
            <v>11678.699818971292</v>
          </cell>
        </row>
        <row r="16">
          <cell r="H16">
            <v>10835.545240774896</v>
          </cell>
        </row>
        <row r="17">
          <cell r="H17">
            <v>10777.529887815263</v>
          </cell>
        </row>
        <row r="18">
          <cell r="H18">
            <v>11025.217052154643</v>
          </cell>
        </row>
        <row r="19">
          <cell r="H19">
            <v>11521.367966653277</v>
          </cell>
        </row>
        <row r="20">
          <cell r="H20">
            <v>11642.370263687764</v>
          </cell>
        </row>
        <row r="21">
          <cell r="H21">
            <v>11151.254719916224</v>
          </cell>
        </row>
        <row r="22">
          <cell r="H22">
            <v>11498.247804338924</v>
          </cell>
        </row>
        <row r="23">
          <cell r="H23">
            <v>11009.533064427222</v>
          </cell>
        </row>
        <row r="24">
          <cell r="H24">
            <v>10708.980779842093</v>
          </cell>
        </row>
        <row r="25">
          <cell r="H25">
            <v>10391.115477997324</v>
          </cell>
        </row>
        <row r="26">
          <cell r="H26">
            <v>9963.6897275004831</v>
          </cell>
        </row>
        <row r="27">
          <cell r="H27">
            <v>8539.7264413574339</v>
          </cell>
        </row>
        <row r="28">
          <cell r="H28">
            <v>10028.579869153989</v>
          </cell>
        </row>
        <row r="29">
          <cell r="H29">
            <v>9796.4204156259329</v>
          </cell>
        </row>
        <row r="30">
          <cell r="H30">
            <v>9797.2207841890431</v>
          </cell>
        </row>
        <row r="31">
          <cell r="H31">
            <v>9319.4435656730147</v>
          </cell>
        </row>
        <row r="32">
          <cell r="H32">
            <v>9547.5421217749354</v>
          </cell>
        </row>
        <row r="33">
          <cell r="H33">
            <v>9114.7688881829981</v>
          </cell>
        </row>
        <row r="65">
          <cell r="H65">
            <v>5292.274903366083</v>
          </cell>
        </row>
        <row r="66">
          <cell r="H66">
            <v>4501.3819074173598</v>
          </cell>
        </row>
        <row r="67">
          <cell r="H67">
            <v>4792.9262308756397</v>
          </cell>
        </row>
        <row r="68">
          <cell r="H68">
            <v>4927.096232192649</v>
          </cell>
        </row>
        <row r="69">
          <cell r="H69">
            <v>5034.4859688295337</v>
          </cell>
        </row>
        <row r="70">
          <cell r="H70">
            <v>4839.0732388955967</v>
          </cell>
        </row>
        <row r="71">
          <cell r="H71">
            <v>4883.2046844472552</v>
          </cell>
        </row>
        <row r="72">
          <cell r="H72">
            <v>4918.7796661584907</v>
          </cell>
        </row>
        <row r="73">
          <cell r="H73">
            <v>4326.8478480324311</v>
          </cell>
        </row>
        <row r="74">
          <cell r="H74">
            <v>4238.2665669166836</v>
          </cell>
        </row>
        <row r="75">
          <cell r="H75">
            <v>3973.3945419102001</v>
          </cell>
        </row>
        <row r="76">
          <cell r="H76">
            <v>4048.8491126940462</v>
          </cell>
        </row>
        <row r="77">
          <cell r="H77">
            <v>3724.713496453382</v>
          </cell>
        </row>
        <row r="78">
          <cell r="H78">
            <v>3823.8580980714328</v>
          </cell>
        </row>
        <row r="79">
          <cell r="H79">
            <v>4008.6727582423719</v>
          </cell>
        </row>
        <row r="80">
          <cell r="H80">
            <v>4019.8502424195726</v>
          </cell>
        </row>
        <row r="81">
          <cell r="H81">
            <v>4133.8255950979446</v>
          </cell>
        </row>
        <row r="82">
          <cell r="H82">
            <v>4131.2556702429401</v>
          </cell>
        </row>
        <row r="83">
          <cell r="H83">
            <v>4160.7070973280943</v>
          </cell>
        </row>
        <row r="84">
          <cell r="H84">
            <v>4136.6533604708748</v>
          </cell>
        </row>
        <row r="85">
          <cell r="H85">
            <v>4222.0385043306442</v>
          </cell>
        </row>
        <row r="86">
          <cell r="H86">
            <v>4373.6577929087371</v>
          </cell>
        </row>
        <row r="87">
          <cell r="H87">
            <v>4418.1830960672405</v>
          </cell>
        </row>
        <row r="88">
          <cell r="H88">
            <v>4276.7794778667721</v>
          </cell>
        </row>
        <row r="89">
          <cell r="H89">
            <v>4279.7684892803218</v>
          </cell>
        </row>
        <row r="90">
          <cell r="H90">
            <v>4036.2567010093494</v>
          </cell>
        </row>
        <row r="91">
          <cell r="H91">
            <v>4144.8115818669758</v>
          </cell>
        </row>
        <row r="92">
          <cell r="H92">
            <v>4054.1587284943698</v>
          </cell>
        </row>
        <row r="93">
          <cell r="H93">
            <v>4229.6661039559349</v>
          </cell>
        </row>
        <row r="94">
          <cell r="H94">
            <v>4269.4112187667079</v>
          </cell>
        </row>
        <row r="126">
          <cell r="H126">
            <v>2738.9105799150479</v>
          </cell>
        </row>
        <row r="127">
          <cell r="H127">
            <v>2620.0941604116633</v>
          </cell>
        </row>
        <row r="128">
          <cell r="H128">
            <v>2376.462276112024</v>
          </cell>
        </row>
        <row r="129">
          <cell r="H129">
            <v>2350.8230450629408</v>
          </cell>
        </row>
        <row r="130">
          <cell r="H130">
            <v>1658.5473154583769</v>
          </cell>
        </row>
        <row r="131">
          <cell r="H131">
            <v>1706.9907256771214</v>
          </cell>
        </row>
        <row r="132">
          <cell r="H132">
            <v>1472.5570678259605</v>
          </cell>
        </row>
        <row r="133">
          <cell r="H133">
            <v>1598.6508207684246</v>
          </cell>
        </row>
        <row r="134">
          <cell r="H134">
            <v>1909.279803359078</v>
          </cell>
        </row>
        <row r="135">
          <cell r="H135">
            <v>2033.3222844032709</v>
          </cell>
        </row>
        <row r="136">
          <cell r="H136">
            <v>1957.4350124658836</v>
          </cell>
        </row>
        <row r="137">
          <cell r="H137">
            <v>1961.2049790398771</v>
          </cell>
        </row>
        <row r="138">
          <cell r="H138">
            <v>1793.2044317763318</v>
          </cell>
        </row>
        <row r="139">
          <cell r="H139">
            <v>1833.735031566433</v>
          </cell>
        </row>
        <row r="140">
          <cell r="H140">
            <v>1796.0582584039698</v>
          </cell>
        </row>
        <row r="141">
          <cell r="H141">
            <v>1879.2567019090507</v>
          </cell>
        </row>
        <row r="142">
          <cell r="H142">
            <v>1945.9061705902266</v>
          </cell>
        </row>
        <row r="143">
          <cell r="H143">
            <v>1802.8085457834172</v>
          </cell>
        </row>
        <row r="144">
          <cell r="H144">
            <v>1775.388924182872</v>
          </cell>
        </row>
        <row r="145">
          <cell r="H145">
            <v>1649.5281324735299</v>
          </cell>
        </row>
        <row r="146">
          <cell r="H146">
            <v>1654.9343733675937</v>
          </cell>
        </row>
        <row r="147">
          <cell r="H147">
            <v>1611.5575307116894</v>
          </cell>
        </row>
        <row r="148">
          <cell r="H148">
            <v>1811.0194134925127</v>
          </cell>
        </row>
        <row r="149">
          <cell r="H149">
            <v>1231.8407015720402</v>
          </cell>
        </row>
        <row r="150">
          <cell r="H150">
            <v>1607.10120205475</v>
          </cell>
        </row>
        <row r="151">
          <cell r="H151">
            <v>1677.2457828280501</v>
          </cell>
        </row>
        <row r="152">
          <cell r="H152">
            <v>1579.8535221817472</v>
          </cell>
        </row>
        <row r="153">
          <cell r="H153">
            <v>1490.2002869597832</v>
          </cell>
        </row>
        <row r="154">
          <cell r="H154">
            <v>1271.0684446595485</v>
          </cell>
        </row>
        <row r="155">
          <cell r="H155">
            <v>1414.1504226222714</v>
          </cell>
        </row>
        <row r="187">
          <cell r="H187">
            <v>971.24073822737228</v>
          </cell>
        </row>
        <row r="188">
          <cell r="H188">
            <v>1071.822156225285</v>
          </cell>
        </row>
        <row r="189">
          <cell r="H189">
            <v>908.00733256024341</v>
          </cell>
        </row>
        <row r="190">
          <cell r="H190">
            <v>904.61518922204641</v>
          </cell>
        </row>
        <row r="191">
          <cell r="H191">
            <v>892.92785584369221</v>
          </cell>
        </row>
        <row r="192">
          <cell r="H192">
            <v>787.14722134080614</v>
          </cell>
        </row>
        <row r="193">
          <cell r="H193">
            <v>774.87279513924864</v>
          </cell>
        </row>
        <row r="194">
          <cell r="H194">
            <v>749.30087560752736</v>
          </cell>
        </row>
        <row r="195">
          <cell r="H195">
            <v>753.78828198151314</v>
          </cell>
        </row>
        <row r="196">
          <cell r="H196">
            <v>687.91292013280315</v>
          </cell>
        </row>
        <row r="197">
          <cell r="H197">
            <v>633.93988111123451</v>
          </cell>
        </row>
        <row r="198">
          <cell r="H198">
            <v>566.36390780908982</v>
          </cell>
        </row>
        <row r="199">
          <cell r="H199">
            <v>690.81258315785078</v>
          </cell>
        </row>
        <row r="200">
          <cell r="H200">
            <v>667.62728147256757</v>
          </cell>
        </row>
        <row r="201">
          <cell r="H201">
            <v>603.59528331993579</v>
          </cell>
        </row>
        <row r="202">
          <cell r="H202">
            <v>729.66255640065299</v>
          </cell>
        </row>
        <row r="203">
          <cell r="H203">
            <v>703.78328025710653</v>
          </cell>
        </row>
        <row r="204">
          <cell r="H204">
            <v>682.9573558782256</v>
          </cell>
        </row>
        <row r="205">
          <cell r="H205">
            <v>691.68906753156273</v>
          </cell>
        </row>
        <row r="206">
          <cell r="H206">
            <v>678.81486177979161</v>
          </cell>
        </row>
        <row r="207">
          <cell r="H207">
            <v>650.71865506136055</v>
          </cell>
        </row>
        <row r="208">
          <cell r="H208">
            <v>624.29072540659274</v>
          </cell>
        </row>
        <row r="209">
          <cell r="H209">
            <v>533.13830848416615</v>
          </cell>
        </row>
        <row r="210">
          <cell r="H210">
            <v>678.06637198992837</v>
          </cell>
        </row>
        <row r="211">
          <cell r="H211">
            <v>761.69334528549825</v>
          </cell>
        </row>
        <row r="212">
          <cell r="H212">
            <v>724.48037562362026</v>
          </cell>
        </row>
        <row r="213">
          <cell r="H213">
            <v>634.04741058480522</v>
          </cell>
        </row>
        <row r="214">
          <cell r="H214">
            <v>858.89913454506632</v>
          </cell>
        </row>
        <row r="215">
          <cell r="H215">
            <v>807.24142953742444</v>
          </cell>
        </row>
        <row r="216">
          <cell r="H216">
            <v>741.48074226461119</v>
          </cell>
        </row>
        <row r="217">
          <cell r="H217">
            <v>735.7418333832295</v>
          </cell>
        </row>
        <row r="247">
          <cell r="H247">
            <v>575.34098868340936</v>
          </cell>
        </row>
        <row r="248">
          <cell r="H248">
            <v>599.51186271877054</v>
          </cell>
        </row>
        <row r="249">
          <cell r="H249">
            <v>641.96054373282811</v>
          </cell>
        </row>
        <row r="250">
          <cell r="H250">
            <v>812.33642212466805</v>
          </cell>
        </row>
        <row r="251">
          <cell r="H251">
            <v>841.83776514247847</v>
          </cell>
        </row>
        <row r="252">
          <cell r="H252">
            <v>974.69076891223483</v>
          </cell>
        </row>
        <row r="253">
          <cell r="H253">
            <v>695.03228857788713</v>
          </cell>
        </row>
        <row r="254">
          <cell r="H254">
            <v>821.37830313983943</v>
          </cell>
        </row>
        <row r="255">
          <cell r="H255">
            <v>946.72466180386698</v>
          </cell>
        </row>
        <row r="256">
          <cell r="H256">
            <v>1009.5874915310677</v>
          </cell>
        </row>
        <row r="257">
          <cell r="H257">
            <v>1034.3541676961663</v>
          </cell>
        </row>
        <row r="258">
          <cell r="H258">
            <v>1158.5957043225294</v>
          </cell>
        </row>
        <row r="259">
          <cell r="H259">
            <v>1253.1070445717623</v>
          </cell>
        </row>
        <row r="260">
          <cell r="H260">
            <v>1278.9943350107485</v>
          </cell>
        </row>
        <row r="261">
          <cell r="H261">
            <v>1359.9039881397398</v>
          </cell>
        </row>
        <row r="262">
          <cell r="H262">
            <v>1449.1262568626885</v>
          </cell>
        </row>
        <row r="263">
          <cell r="H263">
            <v>1344.1636238078177</v>
          </cell>
        </row>
        <row r="264">
          <cell r="H264">
            <v>778.83936796401485</v>
          </cell>
        </row>
        <row r="265">
          <cell r="H265">
            <v>923.21958502597226</v>
          </cell>
        </row>
        <row r="266">
          <cell r="H266">
            <v>1136.1389318486461</v>
          </cell>
        </row>
        <row r="267">
          <cell r="H267">
            <v>1365.6754658774266</v>
          </cell>
        </row>
        <row r="268">
          <cell r="H268">
            <v>1647.4476870807698</v>
          </cell>
        </row>
        <row r="269">
          <cell r="H269">
            <v>1833.6958790399121</v>
          </cell>
        </row>
        <row r="270">
          <cell r="H270">
            <v>1864.2726267804105</v>
          </cell>
        </row>
        <row r="271">
          <cell r="H271">
            <v>1794.9037747084544</v>
          </cell>
        </row>
        <row r="272">
          <cell r="H272">
            <v>1708.4277352143201</v>
          </cell>
        </row>
        <row r="273">
          <cell r="H273">
            <v>1870.0165728009035</v>
          </cell>
        </row>
        <row r="274">
          <cell r="H274">
            <v>2006.3988883837028</v>
          </cell>
        </row>
        <row r="275">
          <cell r="H275">
            <v>2152.1012889303074</v>
          </cell>
        </row>
        <row r="276">
          <cell r="H276">
            <v>2265.2616552130671</v>
          </cell>
        </row>
        <row r="277">
          <cell r="H277">
            <v>2476.3535631730356</v>
          </cell>
        </row>
        <row r="308">
          <cell r="H308">
            <v>4449.0818772610146</v>
          </cell>
        </row>
        <row r="309">
          <cell r="H309">
            <v>4465.7199376919725</v>
          </cell>
        </row>
        <row r="310">
          <cell r="H310">
            <v>4567.9769429062208</v>
          </cell>
        </row>
        <row r="311">
          <cell r="H311">
            <v>4761.5511594652053</v>
          </cell>
        </row>
        <row r="312">
          <cell r="H312">
            <v>4785.8475976151303</v>
          </cell>
        </row>
        <row r="313">
          <cell r="H313">
            <v>4765.6615760205586</v>
          </cell>
        </row>
        <row r="314">
          <cell r="H314">
            <v>4658.9138905738755</v>
          </cell>
        </row>
        <row r="315">
          <cell r="H315">
            <v>4812.0740054904181</v>
          </cell>
        </row>
        <row r="316">
          <cell r="H316">
            <v>4895.6578359917912</v>
          </cell>
        </row>
        <row r="317">
          <cell r="H317">
            <v>4893.1094296791071</v>
          </cell>
        </row>
        <row r="318">
          <cell r="H318">
            <v>5568.6743962294904</v>
          </cell>
        </row>
        <row r="319">
          <cell r="H319">
            <v>5620.3184871331987</v>
          </cell>
        </row>
        <row r="320">
          <cell r="H320">
            <v>5824.8990628215424</v>
          </cell>
        </row>
        <row r="321">
          <cell r="H321">
            <v>6206.59091506816</v>
          </cell>
        </row>
        <row r="322">
          <cell r="H322">
            <v>6452.1433826789953</v>
          </cell>
        </row>
        <row r="323">
          <cell r="H323">
            <v>6435.0196841914012</v>
          </cell>
        </row>
        <row r="324">
          <cell r="H324">
            <v>6436.4799695532583</v>
          </cell>
        </row>
        <row r="325">
          <cell r="H325">
            <v>6236.5090459416051</v>
          </cell>
        </row>
        <row r="326">
          <cell r="H326">
            <v>6182.186655855764</v>
          </cell>
        </row>
        <row r="327">
          <cell r="H327">
            <v>6426.0637815173241</v>
          </cell>
        </row>
        <row r="328">
          <cell r="H328">
            <v>6755.5821247478971</v>
          </cell>
        </row>
        <row r="329">
          <cell r="H329">
            <v>7242.3681706365805</v>
          </cell>
        </row>
        <row r="330">
          <cell r="H330">
            <v>6869.1610988353395</v>
          </cell>
        </row>
        <row r="331">
          <cell r="H331">
            <v>6736.3352864065155</v>
          </cell>
        </row>
        <row r="332">
          <cell r="H332">
            <v>6290.0032883919257</v>
          </cell>
        </row>
        <row r="333">
          <cell r="H333">
            <v>5494.6855728086975</v>
          </cell>
        </row>
        <row r="334">
          <cell r="H334">
            <v>5721.0497856123802</v>
          </cell>
        </row>
        <row r="335">
          <cell r="H335">
            <v>6213.3322057545402</v>
          </cell>
        </row>
        <row r="336">
          <cell r="H336">
            <v>6725.7325156430943</v>
          </cell>
        </row>
        <row r="337">
          <cell r="H337">
            <v>7213.1371583940827</v>
          </cell>
        </row>
        <row r="338">
          <cell r="H338">
            <v>7832.7827470699185</v>
          </cell>
        </row>
        <row r="369">
          <cell r="H369">
            <v>10803.902804821804</v>
          </cell>
        </row>
        <row r="370">
          <cell r="H370">
            <v>10805.090379828049</v>
          </cell>
        </row>
        <row r="371">
          <cell r="H371">
            <v>10013.256454337608</v>
          </cell>
        </row>
        <row r="374">
          <cell r="H374">
            <v>10345.441834545718</v>
          </cell>
        </row>
        <row r="375">
          <cell r="H375">
            <v>10754.784943548655</v>
          </cell>
        </row>
        <row r="376">
          <cell r="H376">
            <v>10480.356149448442</v>
          </cell>
        </row>
        <row r="377">
          <cell r="H377">
            <v>11240.527906548956</v>
          </cell>
        </row>
        <row r="378">
          <cell r="H378">
            <v>10994.755639261197</v>
          </cell>
        </row>
        <row r="379">
          <cell r="H379">
            <v>10806.315214238426</v>
          </cell>
        </row>
        <row r="380">
          <cell r="H380">
            <v>9355.9301868590883</v>
          </cell>
        </row>
        <row r="381">
          <cell r="H381">
            <v>8640.1474490577111</v>
          </cell>
        </row>
        <row r="383">
          <cell r="H383">
            <v>8973.9061082498629</v>
          </cell>
        </row>
        <row r="384">
          <cell r="H384">
            <v>9545.0070745510347</v>
          </cell>
        </row>
        <row r="385">
          <cell r="H385">
            <v>9533.9476162848096</v>
          </cell>
        </row>
        <row r="386">
          <cell r="H386">
            <v>9549.2536693206875</v>
          </cell>
        </row>
        <row r="387">
          <cell r="H387">
            <v>9377.0192866908419</v>
          </cell>
        </row>
        <row r="388">
          <cell r="H388">
            <v>9833.7736032251432</v>
          </cell>
        </row>
        <row r="389">
          <cell r="H389">
            <v>9511.4347501430384</v>
          </cell>
        </row>
        <row r="390">
          <cell r="H390">
            <v>9088.3453427617678</v>
          </cell>
        </row>
        <row r="391">
          <cell r="H391">
            <v>9160.4475962448141</v>
          </cell>
        </row>
        <row r="392">
          <cell r="H392">
            <v>9456.046348453041</v>
          </cell>
        </row>
        <row r="393">
          <cell r="H393">
            <v>9401.5225553333748</v>
          </cell>
        </row>
        <row r="394">
          <cell r="H394">
            <v>9428.0753445804985</v>
          </cell>
        </row>
        <row r="395">
          <cell r="H395">
            <v>9593.8657168937625</v>
          </cell>
        </row>
        <row r="396">
          <cell r="H396">
            <v>7845.4583075970313</v>
          </cell>
        </row>
        <row r="397">
          <cell r="H397">
            <v>8105.8124319697845</v>
          </cell>
        </row>
        <row r="398">
          <cell r="H398">
            <v>7929.6859208153001</v>
          </cell>
        </row>
        <row r="399">
          <cell r="H399">
            <v>8330.1373364508927</v>
          </cell>
        </row>
        <row r="434">
          <cell r="H434">
            <v>6617.2416525997724</v>
          </cell>
        </row>
        <row r="435">
          <cell r="H435">
            <v>6559.8698817236391</v>
          </cell>
        </row>
        <row r="436">
          <cell r="H436">
            <v>6420.3694169028622</v>
          </cell>
        </row>
        <row r="437">
          <cell r="H437">
            <v>5131.6034582890006</v>
          </cell>
        </row>
        <row r="438">
          <cell r="H438">
            <v>5781.844893221687</v>
          </cell>
        </row>
        <row r="439">
          <cell r="H439">
            <v>5995.5385889915196</v>
          </cell>
        </row>
        <row r="440">
          <cell r="H440">
            <v>5933.2394835794667</v>
          </cell>
        </row>
        <row r="441">
          <cell r="H441">
            <v>4678.2503785760164</v>
          </cell>
        </row>
        <row r="443">
          <cell r="H443">
            <v>5998.8587453377722</v>
          </cell>
        </row>
        <row r="447">
          <cell r="H447">
            <v>5617.2929523873609</v>
          </cell>
        </row>
        <row r="450">
          <cell r="H450">
            <v>5742.1665162508298</v>
          </cell>
        </row>
        <row r="453">
          <cell r="H453">
            <v>5292.1071181784628</v>
          </cell>
        </row>
        <row r="454">
          <cell r="H454">
            <v>5237.1713126084078</v>
          </cell>
        </row>
        <row r="456">
          <cell r="H456">
            <v>4965.8668352081786</v>
          </cell>
        </row>
        <row r="459">
          <cell r="H459">
            <v>5007.291586412598</v>
          </cell>
        </row>
        <row r="460">
          <cell r="H460">
            <v>5007.7704383800929</v>
          </cell>
        </row>
        <row r="492">
          <cell r="H492">
            <v>2727.716589157696</v>
          </cell>
        </row>
        <row r="493">
          <cell r="H493">
            <v>2694.7078191646965</v>
          </cell>
        </row>
        <row r="494">
          <cell r="H494">
            <v>2645.9185475378249</v>
          </cell>
        </row>
        <row r="495">
          <cell r="H495">
            <v>2784.7402554887458</v>
          </cell>
        </row>
        <row r="496">
          <cell r="H496">
            <v>2762.1373122830628</v>
          </cell>
        </row>
        <row r="499">
          <cell r="H499">
            <v>2464.0702868999242</v>
          </cell>
        </row>
        <row r="500">
          <cell r="H500">
            <v>2279.2403640695456</v>
          </cell>
        </row>
        <row r="502">
          <cell r="H502">
            <v>1538.6710651741273</v>
          </cell>
        </row>
        <row r="505">
          <cell r="H505">
            <v>1973.6332096148649</v>
          </cell>
        </row>
        <row r="506">
          <cell r="H506">
            <v>1657.46071483631</v>
          </cell>
        </row>
        <row r="507">
          <cell r="H507">
            <v>1963.4349177550614</v>
          </cell>
        </row>
        <row r="512">
          <cell r="H512">
            <v>1888.5166719028784</v>
          </cell>
        </row>
        <row r="513">
          <cell r="H513">
            <v>1718.4123624458678</v>
          </cell>
        </row>
        <row r="515">
          <cell r="H515">
            <v>1956.1955883204305</v>
          </cell>
        </row>
        <row r="521">
          <cell r="H521">
            <v>1507.4297428730385</v>
          </cell>
        </row>
        <row r="533">
          <cell r="H533">
            <v>524.61354881690056</v>
          </cell>
        </row>
        <row r="535">
          <cell r="H535">
            <v>473.07619068752643</v>
          </cell>
        </row>
        <row r="540">
          <cell r="H540">
            <v>373.0403259532614</v>
          </cell>
        </row>
        <row r="548">
          <cell r="H548">
            <v>561.47426331659483</v>
          </cell>
        </row>
        <row r="551">
          <cell r="H551">
            <v>603.50470180197226</v>
          </cell>
        </row>
        <row r="553">
          <cell r="H553">
            <v>609.3222074687759</v>
          </cell>
        </row>
        <row r="554">
          <cell r="H554">
            <v>468.8264618527752</v>
          </cell>
        </row>
        <row r="559">
          <cell r="H559">
            <v>375.72489581998178</v>
          </cell>
        </row>
        <row r="560">
          <cell r="H560">
            <v>412.18676119921054</v>
          </cell>
        </row>
        <row r="590">
          <cell r="H590">
            <v>375.81909613342128</v>
          </cell>
        </row>
        <row r="591">
          <cell r="H591">
            <v>453.53335490571033</v>
          </cell>
        </row>
        <row r="594">
          <cell r="H594">
            <v>577.33914825752299</v>
          </cell>
        </row>
        <row r="595">
          <cell r="H595">
            <v>689.03302811012452</v>
          </cell>
        </row>
        <row r="596">
          <cell r="H596">
            <v>708.96851658241451</v>
          </cell>
        </row>
        <row r="597">
          <cell r="H597">
            <v>503.38656609957212</v>
          </cell>
        </row>
        <row r="598">
          <cell r="H598">
            <v>460.55005566043917</v>
          </cell>
        </row>
        <row r="599">
          <cell r="H599">
            <v>743.25944719149368</v>
          </cell>
        </row>
        <row r="600">
          <cell r="H600">
            <v>879.56291014045951</v>
          </cell>
        </row>
        <row r="601">
          <cell r="H601">
            <v>1037.2331888143442</v>
          </cell>
        </row>
        <row r="604">
          <cell r="H604">
            <v>1389.548305309921</v>
          </cell>
        </row>
        <row r="605">
          <cell r="H605">
            <v>1413.9666585152554</v>
          </cell>
        </row>
        <row r="609">
          <cell r="H609">
            <v>1573.6346495263995</v>
          </cell>
        </row>
        <row r="610">
          <cell r="H610">
            <v>1851.1928704410061</v>
          </cell>
        </row>
        <row r="612">
          <cell r="H612">
            <v>1685.8350781218091</v>
          </cell>
        </row>
        <row r="615">
          <cell r="H615">
            <v>2035.8064988726082</v>
          </cell>
        </row>
        <row r="616">
          <cell r="H616">
            <v>2034.5612666820978</v>
          </cell>
        </row>
        <row r="617">
          <cell r="H617">
            <v>2191.5978690683696</v>
          </cell>
        </row>
        <row r="618">
          <cell r="H618">
            <v>2311.6886982940891</v>
          </cell>
        </row>
        <row r="619">
          <cell r="H619">
            <v>2254.2477328146629</v>
          </cell>
        </row>
        <row r="651">
          <cell r="H651">
            <v>5259.7057352861975</v>
          </cell>
        </row>
        <row r="652">
          <cell r="H652">
            <v>5317.4000906787624</v>
          </cell>
        </row>
        <row r="653">
          <cell r="H653">
            <v>5081.664237714127</v>
          </cell>
        </row>
        <row r="655">
          <cell r="H655">
            <v>5089.00908325406</v>
          </cell>
        </row>
        <row r="656">
          <cell r="H656">
            <v>4812.15165708108</v>
          </cell>
        </row>
        <row r="657">
          <cell r="H657">
            <v>4743.9429386002539</v>
          </cell>
        </row>
        <row r="659">
          <cell r="H659">
            <v>4834.9594893266676</v>
          </cell>
        </row>
        <row r="660">
          <cell r="H660">
            <v>5394.5501461026915</v>
          </cell>
        </row>
        <row r="662">
          <cell r="H662">
            <v>5777.0720628123454</v>
          </cell>
        </row>
        <row r="663">
          <cell r="H663">
            <v>6010.2435010434338</v>
          </cell>
        </row>
        <row r="664">
          <cell r="H664">
            <v>6142.491637705567</v>
          </cell>
        </row>
        <row r="665">
          <cell r="H665">
            <v>6126.5486124183781</v>
          </cell>
        </row>
        <row r="666">
          <cell r="H666">
            <v>5978.9285413446478</v>
          </cell>
        </row>
        <row r="667">
          <cell r="H667">
            <v>5383.4380760685435</v>
          </cell>
        </row>
        <row r="668">
          <cell r="H668">
            <v>5689.5541069408973</v>
          </cell>
        </row>
        <row r="669">
          <cell r="H669">
            <v>5787.5963477199139</v>
          </cell>
        </row>
        <row r="670">
          <cell r="H670">
            <v>5911.2627543788967</v>
          </cell>
        </row>
        <row r="671">
          <cell r="H671">
            <v>5829.1947236270335</v>
          </cell>
        </row>
        <row r="672">
          <cell r="H672">
            <v>6138.9139818239955</v>
          </cell>
        </row>
        <row r="673">
          <cell r="H673">
            <v>6007.8270618713859</v>
          </cell>
        </row>
        <row r="674">
          <cell r="H674">
            <v>5929.0516005053341</v>
          </cell>
        </row>
        <row r="675">
          <cell r="H675">
            <v>5943.2626166437058</v>
          </cell>
        </row>
        <row r="677">
          <cell r="H677">
            <v>5555.0428719107304</v>
          </cell>
        </row>
        <row r="678">
          <cell r="H678">
            <v>5747.2637954551301</v>
          </cell>
        </row>
        <row r="679">
          <cell r="H679">
            <v>6125.6645312436613</v>
          </cell>
        </row>
        <row r="680">
          <cell r="H680">
            <v>6198.4189584029127</v>
          </cell>
        </row>
        <row r="712">
          <cell r="H712">
            <v>7795.6395152118967</v>
          </cell>
        </row>
        <row r="713">
          <cell r="H713">
            <v>7576.2678543238726</v>
          </cell>
        </row>
        <row r="714">
          <cell r="H714">
            <v>7403.4396248341382</v>
          </cell>
        </row>
        <row r="720">
          <cell r="H720">
            <v>7117.1674078905326</v>
          </cell>
        </row>
        <row r="724">
          <cell r="H724">
            <v>6952.6224479129305</v>
          </cell>
        </row>
        <row r="725">
          <cell r="H725">
            <v>7254.2941674738922</v>
          </cell>
        </row>
        <row r="726">
          <cell r="H726">
            <v>7197.3101317603432</v>
          </cell>
        </row>
        <row r="733">
          <cell r="H733">
            <v>5920.5453255416633</v>
          </cell>
        </row>
        <row r="734">
          <cell r="H734">
            <v>6585.6930611789812</v>
          </cell>
        </row>
        <row r="735">
          <cell r="H735">
            <v>6850.3784943206692</v>
          </cell>
        </row>
        <row r="736">
          <cell r="H736">
            <v>6270.575625444576</v>
          </cell>
        </row>
        <row r="737">
          <cell r="H737">
            <v>6539.5575600777402</v>
          </cell>
        </row>
        <row r="738">
          <cell r="H738">
            <v>6627.0212300095636</v>
          </cell>
        </row>
        <row r="739">
          <cell r="H739">
            <v>6883.0648730366129</v>
          </cell>
        </row>
        <row r="740">
          <cell r="H740">
            <v>6775.0314362798099</v>
          </cell>
        </row>
        <row r="741">
          <cell r="H741">
            <v>6672.6783085257593</v>
          </cell>
        </row>
        <row r="742">
          <cell r="H742">
            <v>6589.5218775077492</v>
          </cell>
        </row>
        <row r="774">
          <cell r="H774">
            <v>6165.3448122615982</v>
          </cell>
        </row>
        <row r="777">
          <cell r="H777">
            <v>6367.3234749835547</v>
          </cell>
        </row>
        <row r="780">
          <cell r="H780">
            <v>5226.3843495248229</v>
          </cell>
        </row>
        <row r="781">
          <cell r="H781">
            <v>4964.3047967504826</v>
          </cell>
        </row>
        <row r="782">
          <cell r="H782">
            <v>4333.5614388524509</v>
          </cell>
        </row>
        <row r="783">
          <cell r="H783">
            <v>4564.3078035925482</v>
          </cell>
        </row>
        <row r="784">
          <cell r="H784">
            <v>5149.6356992845149</v>
          </cell>
        </row>
        <row r="787">
          <cell r="H787">
            <v>5755.8266718924951</v>
          </cell>
        </row>
        <row r="789">
          <cell r="H789">
            <v>5625.0904493010175</v>
          </cell>
        </row>
        <row r="791">
          <cell r="H791">
            <v>5689.4546873892559</v>
          </cell>
        </row>
        <row r="792">
          <cell r="H792">
            <v>5254.6900811826599</v>
          </cell>
        </row>
        <row r="793">
          <cell r="H793">
            <v>5267.5459388080999</v>
          </cell>
        </row>
        <row r="796">
          <cell r="H796">
            <v>4559.1494200122324</v>
          </cell>
        </row>
        <row r="797">
          <cell r="H797">
            <v>4649.2151985394657</v>
          </cell>
        </row>
        <row r="799">
          <cell r="H799">
            <v>4567.2786733505764</v>
          </cell>
        </row>
        <row r="800">
          <cell r="H800">
            <v>4243.7751102080974</v>
          </cell>
        </row>
        <row r="801">
          <cell r="H801">
            <v>4267.2010939647071</v>
          </cell>
        </row>
        <row r="803">
          <cell r="H803">
            <v>4356.2728511311188</v>
          </cell>
        </row>
        <row r="861">
          <cell r="H861">
            <v>1482.3315937578859</v>
          </cell>
        </row>
        <row r="900">
          <cell r="H900">
            <v>812.85035290897042</v>
          </cell>
        </row>
        <row r="917">
          <cell r="H917">
            <v>1008.4174612412004</v>
          </cell>
        </row>
        <row r="918">
          <cell r="H918">
            <v>901.23864756765931</v>
          </cell>
        </row>
        <row r="919">
          <cell r="H919">
            <v>939.07011063408993</v>
          </cell>
        </row>
        <row r="920">
          <cell r="H920">
            <v>1059.3814126994014</v>
          </cell>
        </row>
        <row r="921">
          <cell r="H921">
            <v>928.17489239114104</v>
          </cell>
        </row>
        <row r="922">
          <cell r="H922">
            <v>1003.3358008049898</v>
          </cell>
        </row>
        <row r="923">
          <cell r="H923">
            <v>886.31940280186689</v>
          </cell>
        </row>
        <row r="924">
          <cell r="H924">
            <v>894.29444430675153</v>
          </cell>
        </row>
        <row r="925">
          <cell r="H925">
            <v>952.10400993800579</v>
          </cell>
        </row>
        <row r="926">
          <cell r="H926">
            <v>918.57276369854696</v>
          </cell>
        </row>
        <row r="955">
          <cell r="H955">
            <v>911.2412261485664</v>
          </cell>
        </row>
        <row r="956">
          <cell r="H956">
            <v>942.72884525070788</v>
          </cell>
        </row>
        <row r="957">
          <cell r="H957">
            <v>1036.5622166545561</v>
          </cell>
        </row>
        <row r="958">
          <cell r="H958">
            <v>1067.8114153972847</v>
          </cell>
        </row>
        <row r="959">
          <cell r="H959">
            <v>1171.5236287388852</v>
          </cell>
        </row>
        <row r="960">
          <cell r="H960">
            <v>1095.2716271580093</v>
          </cell>
        </row>
        <row r="961">
          <cell r="H961">
            <v>1194.0060364902899</v>
          </cell>
        </row>
        <row r="962">
          <cell r="H962">
            <v>1294.7430797795575</v>
          </cell>
        </row>
        <row r="963">
          <cell r="H963">
            <v>1305.9300953304289</v>
          </cell>
        </row>
        <row r="964">
          <cell r="H964">
            <v>1282.7730447970564</v>
          </cell>
        </row>
        <row r="965">
          <cell r="H965">
            <v>1312.1171348751084</v>
          </cell>
        </row>
        <row r="966">
          <cell r="H966">
            <v>1339.4549004844596</v>
          </cell>
        </row>
        <row r="967">
          <cell r="H967">
            <v>1374.7010775056783</v>
          </cell>
        </row>
        <row r="968">
          <cell r="H968">
            <v>1433.794193178167</v>
          </cell>
        </row>
        <row r="969">
          <cell r="H969">
            <v>1467.0336065691922</v>
          </cell>
        </row>
        <row r="970">
          <cell r="H970">
            <v>1489.7292913268777</v>
          </cell>
        </row>
        <row r="971">
          <cell r="H971">
            <v>1535.9292862261302</v>
          </cell>
        </row>
        <row r="972">
          <cell r="H972">
            <v>1551.5231856467851</v>
          </cell>
        </row>
        <row r="973">
          <cell r="H973">
            <v>1473.1342464859104</v>
          </cell>
        </row>
        <row r="974">
          <cell r="H974">
            <v>1480.3546506016291</v>
          </cell>
        </row>
        <row r="975">
          <cell r="H975">
            <v>1561.9198656756355</v>
          </cell>
        </row>
        <row r="976">
          <cell r="H976">
            <v>1638.0726988821841</v>
          </cell>
        </row>
        <row r="977">
          <cell r="H977">
            <v>1653.9417177661674</v>
          </cell>
        </row>
        <row r="978">
          <cell r="H978">
            <v>1768.6417406069716</v>
          </cell>
        </row>
        <row r="979">
          <cell r="H979">
            <v>1828.115702174659</v>
          </cell>
        </row>
        <row r="980">
          <cell r="H980">
            <v>1773.8008243080167</v>
          </cell>
        </row>
        <row r="981">
          <cell r="H981">
            <v>1636.8541539816813</v>
          </cell>
        </row>
        <row r="982">
          <cell r="H982">
            <v>1707.4936429621439</v>
          </cell>
        </row>
        <row r="983">
          <cell r="H983">
            <v>1847.8392888737133</v>
          </cell>
        </row>
        <row r="984">
          <cell r="H984">
            <v>1728.9832619754541</v>
          </cell>
        </row>
        <row r="985">
          <cell r="H985">
            <v>1813.3603116197969</v>
          </cell>
        </row>
        <row r="1016">
          <cell r="H1016">
            <v>3121.0765403634514</v>
          </cell>
        </row>
        <row r="1017">
          <cell r="H1017">
            <v>3229.8498670423464</v>
          </cell>
        </row>
        <row r="1018">
          <cell r="H1018">
            <v>3443.0273622911163</v>
          </cell>
        </row>
        <row r="1019">
          <cell r="H1019">
            <v>3706.3858694498736</v>
          </cell>
        </row>
        <row r="1020">
          <cell r="H1020">
            <v>3610.2898156063029</v>
          </cell>
        </row>
        <row r="1021">
          <cell r="H1021">
            <v>3122.4094035702619</v>
          </cell>
        </row>
        <row r="1022">
          <cell r="H1022">
            <v>2837.8306832029748</v>
          </cell>
        </row>
        <row r="1023">
          <cell r="H1023">
            <v>3252.4075856975824</v>
          </cell>
        </row>
        <row r="1024">
          <cell r="H1024">
            <v>3375.8489420021074</v>
          </cell>
        </row>
        <row r="1025">
          <cell r="H1025">
            <v>3686.318853017548</v>
          </cell>
        </row>
        <row r="1026">
          <cell r="H1026">
            <v>3409.5759699304895</v>
          </cell>
        </row>
        <row r="1027">
          <cell r="H1027">
            <v>3597.0256119839332</v>
          </cell>
        </row>
        <row r="1028">
          <cell r="H1028">
            <v>3838.4210228276115</v>
          </cell>
        </row>
        <row r="1029">
          <cell r="H1029">
            <v>3906.020279606159</v>
          </cell>
        </row>
        <row r="1030">
          <cell r="H1030">
            <v>4168.7690534574385</v>
          </cell>
        </row>
        <row r="1031">
          <cell r="H1031">
            <v>4391.8217583824653</v>
          </cell>
        </row>
        <row r="1032">
          <cell r="H1032">
            <v>4713.7946682713509</v>
          </cell>
        </row>
        <row r="1033">
          <cell r="H1033">
            <v>4475.5117251838428</v>
          </cell>
        </row>
        <row r="1034">
          <cell r="H1034">
            <v>4615.7562766443934</v>
          </cell>
        </row>
        <row r="1035">
          <cell r="H1035">
            <v>4479.5490459932216</v>
          </cell>
        </row>
        <row r="1036">
          <cell r="H1036">
            <v>4176.1685551977243</v>
          </cell>
        </row>
        <row r="1037">
          <cell r="H1037">
            <v>4216.1693407779603</v>
          </cell>
        </row>
        <row r="1038">
          <cell r="H1038">
            <v>4283.8123914028611</v>
          </cell>
        </row>
        <row r="1039">
          <cell r="H1039">
            <v>4469.2321872633956</v>
          </cell>
        </row>
        <row r="1040">
          <cell r="H1040">
            <v>4899.3538209470871</v>
          </cell>
        </row>
        <row r="1041">
          <cell r="H1041">
            <v>5250.2238845267166</v>
          </cell>
        </row>
        <row r="1042">
          <cell r="H1042">
            <v>5490.6995739318772</v>
          </cell>
        </row>
        <row r="1043">
          <cell r="H1043">
            <v>5326.4965415508523</v>
          </cell>
        </row>
        <row r="1044">
          <cell r="H1044">
            <v>5322.7622965695846</v>
          </cell>
        </row>
        <row r="1045">
          <cell r="H1045">
            <v>5615.0020627633075</v>
          </cell>
        </row>
        <row r="1046">
          <cell r="H1046">
            <v>5764.6985924954597</v>
          </cell>
        </row>
        <row r="1077">
          <cell r="H1077">
            <v>7938.3124748882019</v>
          </cell>
        </row>
        <row r="1078">
          <cell r="H1078">
            <v>7902.7416121828273</v>
          </cell>
        </row>
        <row r="1079">
          <cell r="H1079">
            <v>7737.044996964436</v>
          </cell>
        </row>
        <row r="1080">
          <cell r="H1080">
            <v>6464.5985778102877</v>
          </cell>
        </row>
        <row r="1081">
          <cell r="H1081">
            <v>7313.6881245879376</v>
          </cell>
        </row>
        <row r="1082">
          <cell r="H1082">
            <v>7324.5889177131976</v>
          </cell>
        </row>
        <row r="1083">
          <cell r="H1083">
            <v>7628.244359175801</v>
          </cell>
        </row>
        <row r="1084">
          <cell r="H1084">
            <v>6931.9693261709617</v>
          </cell>
        </row>
        <row r="1085">
          <cell r="H1085">
            <v>7062.0414533129688</v>
          </cell>
        </row>
        <row r="1086">
          <cell r="H1086">
            <v>7114.4850518390895</v>
          </cell>
        </row>
        <row r="1087">
          <cell r="H1087">
            <v>7459.3656659764511</v>
          </cell>
        </row>
        <row r="1088">
          <cell r="H1088">
            <v>7404.2989980666207</v>
          </cell>
        </row>
        <row r="1089">
          <cell r="H1089">
            <v>7400.3969391320452</v>
          </cell>
        </row>
        <row r="1090">
          <cell r="H1090">
            <v>6757.6861167070292</v>
          </cell>
        </row>
        <row r="1091">
          <cell r="H1091">
            <v>7010.4294627367344</v>
          </cell>
        </row>
        <row r="1092">
          <cell r="H1092">
            <v>7185.0677438668554</v>
          </cell>
        </row>
        <row r="1093">
          <cell r="H1093">
            <v>6985.58573346306</v>
          </cell>
        </row>
        <row r="1094">
          <cell r="H1094">
            <v>6925.5117709715596</v>
          </cell>
        </row>
        <row r="1095">
          <cell r="H1095">
            <v>6792.9861221223928</v>
          </cell>
        </row>
        <row r="1096">
          <cell r="H1096">
            <v>6684.2993426358125</v>
          </cell>
        </row>
        <row r="1097">
          <cell r="H1097">
            <v>6865.9885473283994</v>
          </cell>
        </row>
        <row r="1098">
          <cell r="H1098">
            <v>6931.9818561244738</v>
          </cell>
        </row>
        <row r="1099">
          <cell r="H1099">
            <v>7321.7223669907607</v>
          </cell>
        </row>
        <row r="1100">
          <cell r="H1100">
            <v>7400.2859710067432</v>
          </cell>
        </row>
        <row r="1101">
          <cell r="H1101">
            <v>6797.9010326387497</v>
          </cell>
        </row>
        <row r="1102">
          <cell r="H1102">
            <v>6695.5554819230647</v>
          </cell>
        </row>
        <row r="1103">
          <cell r="H1103">
            <v>6209.2114364293229</v>
          </cell>
        </row>
        <row r="1104">
          <cell r="H1104">
            <v>6549.0978331296392</v>
          </cell>
        </row>
        <row r="1105">
          <cell r="H1105">
            <v>6759.9596205403977</v>
          </cell>
        </row>
        <row r="1106">
          <cell r="H1106">
            <v>6877.7195370666377</v>
          </cell>
        </row>
        <row r="1107">
          <cell r="H1107">
            <v>6653.7005075987463</v>
          </cell>
        </row>
        <row r="1139">
          <cell r="H1139">
            <v>4945.4303857821806</v>
          </cell>
        </row>
        <row r="1140">
          <cell r="H1140">
            <v>4971.9150037370673</v>
          </cell>
        </row>
        <row r="1141">
          <cell r="H1141">
            <v>5012.2892143052704</v>
          </cell>
        </row>
        <row r="1142">
          <cell r="H1142">
            <v>4910.6652859917331</v>
          </cell>
        </row>
        <row r="1143">
          <cell r="H1143">
            <v>4593.6474665539708</v>
          </cell>
        </row>
        <row r="1144">
          <cell r="H1144">
            <v>4728.9194217747818</v>
          </cell>
        </row>
        <row r="1145">
          <cell r="H1145">
            <v>4776.7923394273566</v>
          </cell>
        </row>
        <row r="1146">
          <cell r="H1146">
            <v>3928.9313391943556</v>
          </cell>
        </row>
        <row r="1147">
          <cell r="H1147">
            <v>4058.5580598334936</v>
          </cell>
        </row>
        <row r="1148">
          <cell r="H1148">
            <v>4415.990900800708</v>
          </cell>
        </row>
        <row r="1149">
          <cell r="H1149">
            <v>4535.5812989293736</v>
          </cell>
        </row>
        <row r="1150">
          <cell r="H1150">
            <v>4617.0455311378228</v>
          </cell>
        </row>
        <row r="1151">
          <cell r="H1151">
            <v>4690.3619042505907</v>
          </cell>
        </row>
        <row r="1152">
          <cell r="H1152">
            <v>4622.1730635289896</v>
          </cell>
        </row>
        <row r="1153">
          <cell r="H1153">
            <v>4799.3782489935138</v>
          </cell>
        </row>
        <row r="1154">
          <cell r="H1154">
            <v>3887.0311566535324</v>
          </cell>
        </row>
        <row r="1155">
          <cell r="H1155">
            <v>3997.2501592466324</v>
          </cell>
        </row>
        <row r="1156">
          <cell r="H1156">
            <v>4359.1717056007456</v>
          </cell>
        </row>
        <row r="1157">
          <cell r="H1157">
            <v>4355.4826014008695</v>
          </cell>
        </row>
        <row r="1158">
          <cell r="H1158">
            <v>4325.459267797004</v>
          </cell>
        </row>
        <row r="1159">
          <cell r="H1159">
            <v>4323.9107737103177</v>
          </cell>
        </row>
        <row r="1160">
          <cell r="H1160">
            <v>4293.7868680035399</v>
          </cell>
        </row>
        <row r="1161">
          <cell r="H1161">
            <v>4298.5828758069183</v>
          </cell>
        </row>
        <row r="1162">
          <cell r="H1162">
            <v>4361.5992149737567</v>
          </cell>
        </row>
        <row r="1163">
          <cell r="H1163">
            <v>4333.9421359082635</v>
          </cell>
        </row>
        <row r="1164">
          <cell r="H1164">
            <v>4112.9196800599648</v>
          </cell>
        </row>
        <row r="1165">
          <cell r="H1165">
            <v>3448.7900826750074</v>
          </cell>
        </row>
        <row r="1166">
          <cell r="H1166">
            <v>3609.5590396818779</v>
          </cell>
        </row>
        <row r="1167">
          <cell r="H1167">
            <v>3570.5345843318337</v>
          </cell>
        </row>
        <row r="1168">
          <cell r="H1168">
            <v>3522.4497444588083</v>
          </cell>
        </row>
        <row r="1200">
          <cell r="H1200">
            <v>2978.2259099419998</v>
          </cell>
        </row>
        <row r="1201">
          <cell r="H1201">
            <v>2527.9069542212792</v>
          </cell>
        </row>
        <row r="1202">
          <cell r="H1202">
            <v>2431.6885512220701</v>
          </cell>
        </row>
        <row r="1203">
          <cell r="H1203">
            <v>2593.6690946472954</v>
          </cell>
        </row>
        <row r="1204">
          <cell r="H1204">
            <v>2808.5824528582798</v>
          </cell>
        </row>
        <row r="1205">
          <cell r="H1205">
            <v>2727.321170817238</v>
          </cell>
        </row>
        <row r="1206">
          <cell r="H1206">
            <v>2702.4101719181267</v>
          </cell>
        </row>
        <row r="1207">
          <cell r="H1207">
            <v>2596.0408029725154</v>
          </cell>
        </row>
        <row r="1208">
          <cell r="H1208">
            <v>2771.8990150963828</v>
          </cell>
        </row>
        <row r="1209">
          <cell r="H1209">
            <v>2475.1745774167284</v>
          </cell>
        </row>
        <row r="1210">
          <cell r="H1210">
            <v>2469.6432354879025</v>
          </cell>
        </row>
        <row r="1211">
          <cell r="H1211">
            <v>2416.4528063852758</v>
          </cell>
        </row>
        <row r="1212">
          <cell r="H1212">
            <v>2307.3770942120223</v>
          </cell>
        </row>
        <row r="1213">
          <cell r="H1213">
            <v>2074.3900567988221</v>
          </cell>
        </row>
        <row r="1214">
          <cell r="H1214">
            <v>2197.3541759828577</v>
          </cell>
        </row>
        <row r="1215">
          <cell r="H1215">
            <v>2073.3237444403971</v>
          </cell>
        </row>
        <row r="1216">
          <cell r="H1216">
            <v>1765.1753376993945</v>
          </cell>
        </row>
        <row r="1217">
          <cell r="H1217">
            <v>1794.9153037579511</v>
          </cell>
        </row>
        <row r="1218">
          <cell r="H1218">
            <v>1775.8858250770929</v>
          </cell>
        </row>
        <row r="1219">
          <cell r="H1219">
            <v>1718.1023259852304</v>
          </cell>
        </row>
        <row r="1220">
          <cell r="H1220">
            <v>1616.7127688900798</v>
          </cell>
        </row>
        <row r="1221">
          <cell r="H1221">
            <v>1651.2900371499929</v>
          </cell>
        </row>
        <row r="1222">
          <cell r="H1222">
            <v>1641.8019925057372</v>
          </cell>
        </row>
        <row r="1223">
          <cell r="H1223">
            <v>1589.3040071966584</v>
          </cell>
        </row>
        <row r="1224">
          <cell r="H1224">
            <v>1548.2354907016233</v>
          </cell>
        </row>
        <row r="1225">
          <cell r="H1225">
            <v>1533.9481179322829</v>
          </cell>
        </row>
        <row r="1226">
          <cell r="H1226">
            <v>1724.7897033856284</v>
          </cell>
        </row>
        <row r="1227">
          <cell r="H1227">
            <v>1757.8449445877236</v>
          </cell>
        </row>
        <row r="1228">
          <cell r="H1228">
            <v>1592.4466403624385</v>
          </cell>
        </row>
        <row r="1229">
          <cell r="H1229">
            <v>1575.6294655180479</v>
          </cell>
        </row>
        <row r="1261">
          <cell r="H1261">
            <v>340.51228729252938</v>
          </cell>
        </row>
        <row r="1264">
          <cell r="H1264">
            <v>542.85371348295917</v>
          </cell>
        </row>
        <row r="1265">
          <cell r="H1265">
            <v>661.59790123492553</v>
          </cell>
        </row>
        <row r="1266">
          <cell r="H1266">
            <v>735.4006578422136</v>
          </cell>
        </row>
        <row r="1267">
          <cell r="H1267">
            <v>809.13971835647158</v>
          </cell>
        </row>
        <row r="1268">
          <cell r="H1268">
            <v>806.42657080890365</v>
          </cell>
        </row>
        <row r="1269">
          <cell r="H1269">
            <v>816.91392077482874</v>
          </cell>
        </row>
        <row r="1270">
          <cell r="H1270">
            <v>731.4665092727073</v>
          </cell>
        </row>
        <row r="1271">
          <cell r="H1271">
            <v>818.08126413207378</v>
          </cell>
        </row>
        <row r="1272">
          <cell r="H1272">
            <v>798.24441150464145</v>
          </cell>
        </row>
        <row r="1273">
          <cell r="H1273">
            <v>717.4870337960183</v>
          </cell>
        </row>
        <row r="1274">
          <cell r="H1274">
            <v>750.00936723638563</v>
          </cell>
        </row>
        <row r="1275">
          <cell r="H1275">
            <v>795.28625426879353</v>
          </cell>
        </row>
        <row r="1276">
          <cell r="H1276">
            <v>840.63108163387028</v>
          </cell>
        </row>
        <row r="1277">
          <cell r="H1277">
            <v>816.36780889293016</v>
          </cell>
        </row>
        <row r="1278">
          <cell r="H1278">
            <v>835.50872486413448</v>
          </cell>
        </row>
        <row r="1279">
          <cell r="H1279">
            <v>837.95157574362838</v>
          </cell>
        </row>
        <row r="1280">
          <cell r="H1280">
            <v>862.51380143760309</v>
          </cell>
        </row>
        <row r="1281">
          <cell r="H1281">
            <v>904.55454654667017</v>
          </cell>
        </row>
        <row r="1282">
          <cell r="H1282">
            <v>820.35244302512683</v>
          </cell>
        </row>
        <row r="1283">
          <cell r="H1283">
            <v>758.537221439821</v>
          </cell>
        </row>
        <row r="1284">
          <cell r="H1284">
            <v>911.05468453258823</v>
          </cell>
        </row>
        <row r="1285">
          <cell r="H1285">
            <v>916.26734854044332</v>
          </cell>
        </row>
        <row r="1286">
          <cell r="H1286">
            <v>782.48464421787571</v>
          </cell>
        </row>
        <row r="1287">
          <cell r="H1287">
            <v>984.9076032939081</v>
          </cell>
        </row>
        <row r="1288">
          <cell r="H1288">
            <v>1021.3459042470264</v>
          </cell>
        </row>
        <row r="1289">
          <cell r="H1289">
            <v>927.38166514787792</v>
          </cell>
        </row>
        <row r="1290">
          <cell r="H1290">
            <v>841.63909998110648</v>
          </cell>
        </row>
        <row r="1291">
          <cell r="H1291">
            <v>844.75066479578265</v>
          </cell>
        </row>
        <row r="1320">
          <cell r="H1320">
            <v>1369.322203123297</v>
          </cell>
        </row>
        <row r="1321">
          <cell r="H1321">
            <v>1066.1148533115177</v>
          </cell>
        </row>
        <row r="1322">
          <cell r="H1322">
            <v>1120.5703695917423</v>
          </cell>
        </row>
        <row r="1323">
          <cell r="H1323">
            <v>1272.565947132606</v>
          </cell>
        </row>
        <row r="1324">
          <cell r="H1324">
            <v>1376.4979560430611</v>
          </cell>
        </row>
        <row r="1325">
          <cell r="H1325">
            <v>1513.7908156197857</v>
          </cell>
        </row>
        <row r="1326">
          <cell r="H1326">
            <v>1608.3519394478471</v>
          </cell>
        </row>
        <row r="1327">
          <cell r="H1327">
            <v>1578.2606799299369</v>
          </cell>
        </row>
        <row r="1328">
          <cell r="H1328">
            <v>1589.5163826446901</v>
          </cell>
        </row>
        <row r="1329">
          <cell r="H1329">
            <v>1707.8643529204762</v>
          </cell>
        </row>
        <row r="1330">
          <cell r="H1330">
            <v>1655.0668016852082</v>
          </cell>
        </row>
        <row r="1331">
          <cell r="H1331">
            <v>1816.2263774984456</v>
          </cell>
        </row>
        <row r="1332">
          <cell r="H1332">
            <v>1855.2638463858643</v>
          </cell>
        </row>
        <row r="1333">
          <cell r="H1333">
            <v>1895.7676637768675</v>
          </cell>
        </row>
        <row r="1334">
          <cell r="H1334">
            <v>1922.5616201149057</v>
          </cell>
        </row>
        <row r="1335">
          <cell r="H1335">
            <v>1922.9568654755415</v>
          </cell>
        </row>
        <row r="1336">
          <cell r="H1336">
            <v>1948.4733204351721</v>
          </cell>
        </row>
        <row r="1337">
          <cell r="H1337">
            <v>1637.3189686066803</v>
          </cell>
        </row>
        <row r="1338">
          <cell r="H1338">
            <v>1364.8460550602172</v>
          </cell>
        </row>
        <row r="1339">
          <cell r="H1339">
            <v>1771.0363520834267</v>
          </cell>
        </row>
        <row r="1340">
          <cell r="H1340">
            <v>1876.1073182840166</v>
          </cell>
        </row>
        <row r="1341">
          <cell r="H1341">
            <v>1949.5348727048383</v>
          </cell>
        </row>
        <row r="1342">
          <cell r="H1342">
            <v>1971.7222965723445</v>
          </cell>
        </row>
        <row r="1343">
          <cell r="H1343">
            <v>1892.1078453375624</v>
          </cell>
        </row>
        <row r="1344">
          <cell r="H1344">
            <v>1984.4374459393687</v>
          </cell>
        </row>
        <row r="1345">
          <cell r="H1345">
            <v>2047.6637749792876</v>
          </cell>
        </row>
        <row r="1346">
          <cell r="H1346">
            <v>2094.7485178509255</v>
          </cell>
        </row>
        <row r="1347">
          <cell r="H1347">
            <v>2106.3147762689732</v>
          </cell>
        </row>
        <row r="1348">
          <cell r="H1348">
            <v>2169.3795196542815</v>
          </cell>
        </row>
        <row r="1349">
          <cell r="H1349">
            <v>2280.0606430980524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ments"/>
      <sheetName val="Quadrat Totals"/>
    </sheetNames>
    <sheetDataSet>
      <sheetData sheetId="0" refreshError="1">
        <row r="565">
          <cell r="S565">
            <v>5125.3853328979994</v>
          </cell>
        </row>
      </sheetData>
      <sheetData sheetId="1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564">
          <cell r="S564">
            <v>4720.8346204639938</v>
          </cell>
        </row>
      </sheetData>
      <sheetData sheetId="1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494">
          <cell r="S494">
            <v>6541.004165199487</v>
          </cell>
        </row>
      </sheetData>
      <sheetData sheetId="1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456">
          <cell r="S456">
            <v>1704.436245261144</v>
          </cell>
        </row>
      </sheetData>
      <sheetData sheetId="1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767">
          <cell r="S767">
            <v>1636.6217562867498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735">
          <cell r="T735">
            <v>5627.6856764904032</v>
          </cell>
        </row>
      </sheetData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Time-scaling"/>
      <sheetName val="Daily Bio from Bio Deriv"/>
      <sheetName val="Daily ET totals"/>
      <sheetName val="Monthly totals"/>
      <sheetName val="workspace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442">
          <cell r="H1442">
            <v>7023.7750266890262</v>
          </cell>
        </row>
        <row r="1443">
          <cell r="H1443">
            <v>7180.6522786888727</v>
          </cell>
        </row>
        <row r="1444">
          <cell r="H1444">
            <v>6316.927502814242</v>
          </cell>
        </row>
        <row r="1445">
          <cell r="H1445">
            <v>6729.8243751571754</v>
          </cell>
        </row>
        <row r="1446">
          <cell r="H1446">
            <v>6514.9599118545466</v>
          </cell>
        </row>
        <row r="1447">
          <cell r="H1447">
            <v>6624.2055046421456</v>
          </cell>
        </row>
        <row r="1448">
          <cell r="H1448">
            <v>6971.2629282006483</v>
          </cell>
        </row>
        <row r="1449">
          <cell r="H1449">
            <v>6868.125927796038</v>
          </cell>
        </row>
        <row r="1450">
          <cell r="H1450">
            <v>6224.6154542986733</v>
          </cell>
        </row>
        <row r="1451">
          <cell r="H1451">
            <v>6318.611705150035</v>
          </cell>
        </row>
        <row r="1452">
          <cell r="H1452">
            <v>6379.1728431680003</v>
          </cell>
        </row>
        <row r="1453">
          <cell r="H1453">
            <v>6395.1564691315371</v>
          </cell>
        </row>
        <row r="1454">
          <cell r="H1454">
            <v>6523.6393151194588</v>
          </cell>
        </row>
        <row r="1455">
          <cell r="H1455">
            <v>6730.3979847256796</v>
          </cell>
        </row>
        <row r="1456">
          <cell r="H1456">
            <v>6577.2064964872679</v>
          </cell>
        </row>
        <row r="1457">
          <cell r="H1457">
            <v>6583.826196968168</v>
          </cell>
        </row>
        <row r="1458">
          <cell r="H1458">
            <v>6342.1618729012553</v>
          </cell>
        </row>
        <row r="1459">
          <cell r="H1459">
            <v>5502.137865464606</v>
          </cell>
        </row>
        <row r="1460">
          <cell r="H1460">
            <v>5800.2950671016197</v>
          </cell>
        </row>
        <row r="1461">
          <cell r="H1461">
            <v>5967.1191628944116</v>
          </cell>
        </row>
        <row r="1462">
          <cell r="H1462">
            <v>6173.8942069422055</v>
          </cell>
        </row>
        <row r="1463">
          <cell r="H1463">
            <v>6223.6378465828529</v>
          </cell>
        </row>
        <row r="1464">
          <cell r="H1464">
            <v>6085.9662723731617</v>
          </cell>
        </row>
        <row r="1465">
          <cell r="H1465">
            <v>5934.0048921780281</v>
          </cell>
        </row>
        <row r="1466">
          <cell r="H1466">
            <v>6160.2405514031016</v>
          </cell>
        </row>
        <row r="1467">
          <cell r="H1467">
            <v>6091.3167594456127</v>
          </cell>
        </row>
        <row r="1468">
          <cell r="H1468">
            <v>6024.1233728191401</v>
          </cell>
        </row>
        <row r="1469">
          <cell r="H1469">
            <v>5861.6266382267322</v>
          </cell>
        </row>
        <row r="1470">
          <cell r="H1470">
            <v>5296.5712763431611</v>
          </cell>
        </row>
        <row r="1471">
          <cell r="H1471">
            <v>5808.9136996256839</v>
          </cell>
        </row>
        <row r="1472">
          <cell r="H1472">
            <v>5341.9862607150999</v>
          </cell>
        </row>
        <row r="1504">
          <cell r="H1504">
            <v>4013.1280121302016</v>
          </cell>
        </row>
        <row r="1505">
          <cell r="H1505">
            <v>4041.9336902976593</v>
          </cell>
        </row>
        <row r="1506">
          <cell r="H1506">
            <v>3816.865180893004</v>
          </cell>
        </row>
        <row r="1507">
          <cell r="H1507">
            <v>3605.7481731654393</v>
          </cell>
        </row>
        <row r="1508">
          <cell r="H1508">
            <v>3661.7163437355025</v>
          </cell>
        </row>
        <row r="1509">
          <cell r="H1509">
            <v>3918.6155863565305</v>
          </cell>
        </row>
        <row r="1510">
          <cell r="H1510">
            <v>3608.9528719849523</v>
          </cell>
        </row>
        <row r="1511">
          <cell r="H1511">
            <v>3914.8651292046502</v>
          </cell>
        </row>
        <row r="1512">
          <cell r="H1512">
            <v>3413.1131527024777</v>
          </cell>
        </row>
        <row r="1513">
          <cell r="H1513">
            <v>3307.0614273708238</v>
          </cell>
        </row>
        <row r="1514">
          <cell r="H1514">
            <v>3536.8868194579968</v>
          </cell>
        </row>
        <row r="1515">
          <cell r="H1515">
            <v>3694.2417987203398</v>
          </cell>
        </row>
        <row r="1516">
          <cell r="H1516">
            <v>3461.255910437867</v>
          </cell>
        </row>
        <row r="1517">
          <cell r="H1517">
            <v>2514.4995280405219</v>
          </cell>
        </row>
        <row r="1518">
          <cell r="H1518">
            <v>3241.7774285799869</v>
          </cell>
        </row>
        <row r="1519">
          <cell r="H1519">
            <v>3277.8901461193268</v>
          </cell>
        </row>
        <row r="1520">
          <cell r="H1520">
            <v>3168.4312234989766</v>
          </cell>
        </row>
        <row r="1521">
          <cell r="H1521">
            <v>3137.0169045134949</v>
          </cell>
        </row>
        <row r="1522">
          <cell r="H1522">
            <v>3216.1538192136545</v>
          </cell>
        </row>
        <row r="1523">
          <cell r="H1523">
            <v>3277.5915562528266</v>
          </cell>
        </row>
        <row r="1524">
          <cell r="H1524">
            <v>2591.9547029555933</v>
          </cell>
        </row>
        <row r="1525">
          <cell r="H1525">
            <v>2651.5760400990207</v>
          </cell>
        </row>
        <row r="1526">
          <cell r="H1526">
            <v>2876.1889016882778</v>
          </cell>
        </row>
        <row r="1527">
          <cell r="H1527">
            <v>3024.4240488715081</v>
          </cell>
        </row>
        <row r="1528">
          <cell r="H1528">
            <v>3057.2442103079484</v>
          </cell>
        </row>
        <row r="1529">
          <cell r="H1529">
            <v>3030.2205181330678</v>
          </cell>
        </row>
        <row r="1530">
          <cell r="H1530">
            <v>2900.6138226078497</v>
          </cell>
        </row>
        <row r="1531">
          <cell r="H1531">
            <v>2824.3569276313115</v>
          </cell>
        </row>
        <row r="1532">
          <cell r="H1532">
            <v>2801.6125235011182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667">
          <cell r="S667">
            <v>5062.2132201612512</v>
          </cell>
        </row>
      </sheetData>
      <sheetData sheetId="1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730">
          <cell r="S730">
            <v>6160.6414188981371</v>
          </cell>
        </row>
      </sheetData>
      <sheetData sheetId="1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Time-scaling"/>
      <sheetName val="Daily Bio from Bio Deriv"/>
      <sheetName val="Daily ET totals"/>
      <sheetName val="Monthly totals"/>
      <sheetName val="workspace"/>
    </sheetNames>
    <sheetDataSet>
      <sheetData sheetId="0"/>
      <sheetData sheetId="1"/>
      <sheetData sheetId="2">
        <row r="1564">
          <cell r="H1564">
            <v>2077.2619503209767</v>
          </cell>
        </row>
        <row r="1565">
          <cell r="H1565">
            <v>2136.679571760475</v>
          </cell>
        </row>
        <row r="1566">
          <cell r="H1566">
            <v>1824.8573745092463</v>
          </cell>
        </row>
        <row r="1567">
          <cell r="H1567">
            <v>1239.2587131500959</v>
          </cell>
        </row>
        <row r="1568">
          <cell r="H1568">
            <v>1214.3721463860552</v>
          </cell>
        </row>
        <row r="1569">
          <cell r="H1569">
            <v>1371.6758483023182</v>
          </cell>
        </row>
        <row r="1570">
          <cell r="H1570">
            <v>1714.0792593657768</v>
          </cell>
        </row>
        <row r="1571">
          <cell r="H1571">
            <v>1784.0939583204524</v>
          </cell>
        </row>
        <row r="1572">
          <cell r="H1572">
            <v>1553.6550065511333</v>
          </cell>
        </row>
        <row r="1573">
          <cell r="H1573">
            <v>1189.9846153176507</v>
          </cell>
        </row>
        <row r="1574">
          <cell r="H1574">
            <v>1088.3870924128232</v>
          </cell>
        </row>
        <row r="1575">
          <cell r="H1575">
            <v>1277.382074001008</v>
          </cell>
        </row>
        <row r="1576">
          <cell r="H1576">
            <v>1495.7096286832084</v>
          </cell>
        </row>
        <row r="1577">
          <cell r="H1577">
            <v>1296.1166554180254</v>
          </cell>
        </row>
        <row r="1578">
          <cell r="H1578">
            <v>788.55060987000229</v>
          </cell>
        </row>
        <row r="1579">
          <cell r="H1579">
            <v>855.44766776343135</v>
          </cell>
        </row>
        <row r="1580">
          <cell r="H1580">
            <v>816.01448444564949</v>
          </cell>
        </row>
        <row r="1581">
          <cell r="H1581">
            <v>854.69817366368488</v>
          </cell>
        </row>
        <row r="1582">
          <cell r="H1582">
            <v>1075.5770283132233</v>
          </cell>
        </row>
        <row r="1583">
          <cell r="H1583">
            <v>1205.5446559790621</v>
          </cell>
        </row>
        <row r="1584">
          <cell r="H1584">
            <v>1349.0906525161445</v>
          </cell>
        </row>
        <row r="1585">
          <cell r="H1585">
            <v>1327.5127431751957</v>
          </cell>
        </row>
        <row r="1586">
          <cell r="H1586">
            <v>1236.2076108154386</v>
          </cell>
        </row>
        <row r="1587">
          <cell r="H1587">
            <v>1070.6705045984827</v>
          </cell>
        </row>
        <row r="1588">
          <cell r="H1588">
            <v>962.96495255983962</v>
          </cell>
        </row>
        <row r="1589">
          <cell r="H1589">
            <v>672.08165457893369</v>
          </cell>
        </row>
        <row r="1590">
          <cell r="H1590">
            <v>592.21984394853189</v>
          </cell>
        </row>
        <row r="1591">
          <cell r="H1591">
            <v>597.45641272387797</v>
          </cell>
        </row>
        <row r="1592">
          <cell r="H1592">
            <v>531.02392837352534</v>
          </cell>
        </row>
        <row r="1593">
          <cell r="H1593">
            <v>518.3125003612513</v>
          </cell>
        </row>
        <row r="1625">
          <cell r="H1625">
            <v>213.06738489072768</v>
          </cell>
        </row>
        <row r="1626">
          <cell r="H1626">
            <v>297.8191465063108</v>
          </cell>
        </row>
        <row r="1627">
          <cell r="H1627">
            <v>352.05858086747872</v>
          </cell>
        </row>
        <row r="1628">
          <cell r="H1628">
            <v>244.02932252763037</v>
          </cell>
        </row>
        <row r="1629">
          <cell r="H1629">
            <v>200.86624662251725</v>
          </cell>
        </row>
        <row r="1630">
          <cell r="H1630">
            <v>267.30216986299735</v>
          </cell>
        </row>
        <row r="1631">
          <cell r="H1631">
            <v>161.83433201784425</v>
          </cell>
        </row>
        <row r="1632">
          <cell r="H1632">
            <v>161.08224556236684</v>
          </cell>
        </row>
        <row r="1633">
          <cell r="H1633">
            <v>205.06188094796588</v>
          </cell>
        </row>
        <row r="1634">
          <cell r="H1634">
            <v>164.98802267793687</v>
          </cell>
        </row>
        <row r="1638">
          <cell r="H1638">
            <v>231.90308703113863</v>
          </cell>
        </row>
        <row r="1639">
          <cell r="H1639">
            <v>179.13496392771032</v>
          </cell>
        </row>
        <row r="1640">
          <cell r="H1640">
            <v>246.81788174065426</v>
          </cell>
        </row>
        <row r="1641">
          <cell r="H1641">
            <v>297.07612384714798</v>
          </cell>
        </row>
        <row r="1642">
          <cell r="H1642">
            <v>249.90741596421259</v>
          </cell>
        </row>
        <row r="1643">
          <cell r="H1643">
            <v>319.90593500946892</v>
          </cell>
        </row>
        <row r="1644">
          <cell r="H1644">
            <v>366.0693309913504</v>
          </cell>
        </row>
        <row r="1645">
          <cell r="H1645">
            <v>338.95586776856953</v>
          </cell>
        </row>
        <row r="1646">
          <cell r="H1646">
            <v>383.25544595057448</v>
          </cell>
        </row>
        <row r="1647">
          <cell r="H1647">
            <v>339.9624291906735</v>
          </cell>
        </row>
        <row r="1648">
          <cell r="H1648">
            <v>338.10873677124243</v>
          </cell>
        </row>
        <row r="1649">
          <cell r="H1649">
            <v>311.57905286856248</v>
          </cell>
        </row>
        <row r="1650">
          <cell r="H1650">
            <v>351.76477483598671</v>
          </cell>
        </row>
        <row r="1651">
          <cell r="H1651">
            <v>368.57264809811335</v>
          </cell>
        </row>
        <row r="1652">
          <cell r="H1652">
            <v>349.31635281030748</v>
          </cell>
        </row>
        <row r="1653">
          <cell r="H1653">
            <v>345.83238720583051</v>
          </cell>
        </row>
        <row r="1654">
          <cell r="H1654">
            <v>395.16469002256008</v>
          </cell>
        </row>
        <row r="1655">
          <cell r="H1655">
            <v>455.8558082550885</v>
          </cell>
        </row>
        <row r="1685">
          <cell r="H1685">
            <v>789.33285853260702</v>
          </cell>
        </row>
        <row r="1686">
          <cell r="H1686">
            <v>802.76298401987742</v>
          </cell>
        </row>
        <row r="1687">
          <cell r="H1687">
            <v>839.37110643820893</v>
          </cell>
        </row>
        <row r="1688">
          <cell r="H1688">
            <v>893.03249658967957</v>
          </cell>
        </row>
        <row r="1689">
          <cell r="H1689">
            <v>821.76783360767001</v>
          </cell>
        </row>
        <row r="1690">
          <cell r="H1690">
            <v>861.0858600263316</v>
          </cell>
        </row>
        <row r="1691">
          <cell r="H1691">
            <v>645.78686539574858</v>
          </cell>
        </row>
        <row r="1692">
          <cell r="H1692">
            <v>721.04229942294626</v>
          </cell>
        </row>
        <row r="1693">
          <cell r="H1693">
            <v>896.22293372176841</v>
          </cell>
        </row>
        <row r="1694">
          <cell r="H1694">
            <v>1047.5624389164325</v>
          </cell>
        </row>
        <row r="1695">
          <cell r="H1695">
            <v>1000.8298482216185</v>
          </cell>
        </row>
        <row r="1696">
          <cell r="H1696">
            <v>858.53734729236203</v>
          </cell>
        </row>
        <row r="1697">
          <cell r="H1697">
            <v>926.02088594269526</v>
          </cell>
        </row>
        <row r="1698">
          <cell r="H1698">
            <v>1085.2893958126897</v>
          </cell>
        </row>
        <row r="1699">
          <cell r="H1699">
            <v>1204.1043909054019</v>
          </cell>
        </row>
        <row r="1700">
          <cell r="H1700">
            <v>1318.1707896618218</v>
          </cell>
        </row>
        <row r="1701">
          <cell r="H1701">
            <v>1271.0840791989237</v>
          </cell>
        </row>
        <row r="1702">
          <cell r="H1702">
            <v>1369.9153516238939</v>
          </cell>
        </row>
        <row r="1703">
          <cell r="H1703">
            <v>1510.7221916588319</v>
          </cell>
        </row>
        <row r="1704">
          <cell r="H1704">
            <v>1534.8247321921879</v>
          </cell>
        </row>
        <row r="1705">
          <cell r="H1705">
            <v>1594.1201956515483</v>
          </cell>
        </row>
        <row r="1706">
          <cell r="H1706">
            <v>1520.669536829532</v>
          </cell>
        </row>
        <row r="1707">
          <cell r="H1707">
            <v>1214.9656634800822</v>
          </cell>
        </row>
        <row r="1708">
          <cell r="H1708">
            <v>1328.1438845511504</v>
          </cell>
        </row>
        <row r="1709">
          <cell r="H1709">
            <v>1513.6010318617848</v>
          </cell>
        </row>
        <row r="1710">
          <cell r="H1710">
            <v>1591.7006101496938</v>
          </cell>
        </row>
        <row r="1711">
          <cell r="H1711">
            <v>1594.2967886682191</v>
          </cell>
        </row>
        <row r="1712">
          <cell r="H1712">
            <v>1615.7339107124362</v>
          </cell>
        </row>
        <row r="1713">
          <cell r="H1713">
            <v>1145.3631850374552</v>
          </cell>
        </row>
        <row r="1714">
          <cell r="H1714">
            <v>1149.2506747362484</v>
          </cell>
        </row>
        <row r="1715">
          <cell r="H1715">
            <v>1256.9089153482644</v>
          </cell>
        </row>
        <row r="1746">
          <cell r="H1746">
            <v>2459.013476102903</v>
          </cell>
        </row>
        <row r="1747">
          <cell r="H1747">
            <v>3105.8759587447148</v>
          </cell>
        </row>
        <row r="1748">
          <cell r="H1748">
            <v>3477.9346205795182</v>
          </cell>
        </row>
        <row r="1749">
          <cell r="H1749">
            <v>3925.4437414461595</v>
          </cell>
        </row>
        <row r="1750">
          <cell r="H1750">
            <v>3732.9339663977148</v>
          </cell>
        </row>
        <row r="1751">
          <cell r="H1751">
            <v>2517.9266562690159</v>
          </cell>
        </row>
        <row r="1752">
          <cell r="H1752">
            <v>2585.2567633729032</v>
          </cell>
        </row>
        <row r="1753">
          <cell r="H1753">
            <v>2835.5214912002994</v>
          </cell>
        </row>
        <row r="1754">
          <cell r="H1754">
            <v>3214.8662340980468</v>
          </cell>
        </row>
        <row r="1755">
          <cell r="H1755">
            <v>3618.8714099634321</v>
          </cell>
        </row>
        <row r="1756">
          <cell r="H1756">
            <v>3859.5964324349861</v>
          </cell>
        </row>
        <row r="1757">
          <cell r="H1757">
            <v>4261.3989498707397</v>
          </cell>
        </row>
        <row r="1758">
          <cell r="H1758">
            <v>4339.3027150710886</v>
          </cell>
        </row>
        <row r="1759">
          <cell r="H1759">
            <v>4638.5955113376494</v>
          </cell>
        </row>
        <row r="1760">
          <cell r="H1760">
            <v>4084.0906934418608</v>
          </cell>
        </row>
        <row r="1761">
          <cell r="H1761">
            <v>4055.2375578998995</v>
          </cell>
        </row>
        <row r="1762">
          <cell r="H1762">
            <v>3718.9127450278647</v>
          </cell>
        </row>
        <row r="1763">
          <cell r="H1763">
            <v>3557.6841110377645</v>
          </cell>
        </row>
        <row r="1764">
          <cell r="H1764">
            <v>4207.6776250901958</v>
          </cell>
        </row>
        <row r="1765">
          <cell r="H1765">
            <v>4601.1297426208575</v>
          </cell>
        </row>
        <row r="1766">
          <cell r="H1766">
            <v>4212.4588555010896</v>
          </cell>
        </row>
        <row r="1767">
          <cell r="H1767">
            <v>3918.319283782118</v>
          </cell>
        </row>
        <row r="1768">
          <cell r="H1768">
            <v>4208.4902405881849</v>
          </cell>
        </row>
        <row r="1769">
          <cell r="H1769">
            <v>4045.5719590930994</v>
          </cell>
        </row>
        <row r="1770">
          <cell r="H1770">
            <v>4044.7621080085173</v>
          </cell>
        </row>
        <row r="1771">
          <cell r="H1771">
            <v>3868.3093687313476</v>
          </cell>
        </row>
        <row r="1772">
          <cell r="H1772">
            <v>4311.1486717589341</v>
          </cell>
        </row>
        <row r="1773">
          <cell r="H1773">
            <v>4730.9792765741149</v>
          </cell>
        </row>
        <row r="1774">
          <cell r="H1774">
            <v>4751.6831006415041</v>
          </cell>
        </row>
        <row r="1775">
          <cell r="H1775">
            <v>4503.0441683996742</v>
          </cell>
        </row>
        <row r="1776">
          <cell r="H1776">
            <v>4811.6315340796045</v>
          </cell>
        </row>
        <row r="1807">
          <cell r="H1807">
            <v>6379.6812311359463</v>
          </cell>
        </row>
        <row r="1808">
          <cell r="H1808">
            <v>6946.1684173617568</v>
          </cell>
        </row>
        <row r="1809">
          <cell r="H1809">
            <v>7398.1334523373916</v>
          </cell>
        </row>
        <row r="1810">
          <cell r="H1810">
            <v>7634.917359367957</v>
          </cell>
        </row>
        <row r="1811">
          <cell r="H1811">
            <v>7725.7323817596262</v>
          </cell>
        </row>
        <row r="1812">
          <cell r="H1812">
            <v>7531.4416997385124</v>
          </cell>
        </row>
        <row r="1813">
          <cell r="H1813">
            <v>7435.314225121333</v>
          </cell>
        </row>
        <row r="1814">
          <cell r="H1814">
            <v>7544.3084522882928</v>
          </cell>
        </row>
        <row r="1815">
          <cell r="H1815">
            <v>7851.8194037213452</v>
          </cell>
        </row>
        <row r="1816">
          <cell r="H1816">
            <v>8004.7443991493446</v>
          </cell>
        </row>
        <row r="1817">
          <cell r="H1817">
            <v>7785.2780206774423</v>
          </cell>
        </row>
        <row r="1818">
          <cell r="H1818">
            <v>7640.8459740735725</v>
          </cell>
        </row>
        <row r="1819">
          <cell r="H1819">
            <v>7826.6931867968506</v>
          </cell>
        </row>
        <row r="1820">
          <cell r="H1820">
            <v>7964.1976004530061</v>
          </cell>
        </row>
        <row r="1821">
          <cell r="H1821">
            <v>8090.3028101290447</v>
          </cell>
        </row>
        <row r="1822">
          <cell r="H1822">
            <v>8185.7143481149642</v>
          </cell>
        </row>
        <row r="1823">
          <cell r="H1823">
            <v>7405.3037826560758</v>
          </cell>
        </row>
        <row r="1824">
          <cell r="H1824">
            <v>7538.1199797274767</v>
          </cell>
        </row>
        <row r="1825">
          <cell r="H1825">
            <v>7918.6401103325661</v>
          </cell>
        </row>
        <row r="1826">
          <cell r="H1826">
            <v>7739.7072480725874</v>
          </cell>
        </row>
        <row r="1827">
          <cell r="H1827">
            <v>8449.5984710082885</v>
          </cell>
        </row>
        <row r="1828">
          <cell r="H1828">
            <v>8762.9262933710052</v>
          </cell>
        </row>
        <row r="1829">
          <cell r="H1829">
            <v>8432.8522440182496</v>
          </cell>
        </row>
        <row r="1830">
          <cell r="H1830">
            <v>8394.6191213555703</v>
          </cell>
        </row>
        <row r="1831">
          <cell r="H1831">
            <v>8108.1006447648579</v>
          </cell>
        </row>
        <row r="1832">
          <cell r="H1832">
            <v>8605.8117783471134</v>
          </cell>
        </row>
        <row r="1833">
          <cell r="H1833">
            <v>8981.6072495069056</v>
          </cell>
        </row>
        <row r="1834">
          <cell r="H1834">
            <v>8885.1010214090711</v>
          </cell>
        </row>
        <row r="1835">
          <cell r="H1835">
            <v>8442.2113265316693</v>
          </cell>
        </row>
        <row r="1836">
          <cell r="H1836">
            <v>7693.2008599492619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1103">
          <cell r="Q1103">
            <v>2986.8454867674923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514">
          <cell r="S514">
            <v>2298.2113934997487</v>
          </cell>
        </row>
      </sheetData>
      <sheetData sheetId="1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815">
          <cell r="S815">
            <v>2361.6274986092453</v>
          </cell>
        </row>
      </sheetData>
      <sheetData sheetId="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996">
          <cell r="S996">
            <v>3109.9739021772511</v>
          </cell>
        </row>
      </sheetData>
      <sheetData sheetId="1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565">
          <cell r="S565">
            <v>4567.6461367585025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906">
          <cell r="Q906">
            <v>4317.2800276792468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627">
          <cell r="Q627">
            <v>3362.232033834001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  <sheetName val="Sheet1"/>
    </sheetNames>
    <sheetDataSet>
      <sheetData sheetId="0">
        <row r="693">
          <cell r="Q693">
            <v>1804.1424091914987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1199">
          <cell r="R1199">
            <v>3688.4397383417495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1400">
          <cell r="S1400">
            <v>4029.0193017500046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1139">
          <cell r="S1139">
            <v>6438.083095785506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pane ySplit="860" activePane="bottomLeft"/>
      <selection activeCell="B2" sqref="B2"/>
      <selection pane="bottomLeft" activeCell="C58" sqref="C58"/>
    </sheetView>
  </sheetViews>
  <sheetFormatPr baseColWidth="10" defaultRowHeight="15" x14ac:dyDescent="0"/>
  <sheetData>
    <row r="1" spans="1:9" ht="17" thickBot="1"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4"/>
      <c r="I1" s="4"/>
    </row>
    <row r="2" spans="1:9">
      <c r="A2" t="s">
        <v>0</v>
      </c>
      <c r="C2">
        <v>18</v>
      </c>
      <c r="E2">
        <v>40</v>
      </c>
    </row>
    <row r="3" spans="1:9">
      <c r="A3" t="s">
        <v>0</v>
      </c>
      <c r="E3">
        <v>36</v>
      </c>
    </row>
    <row r="4" spans="1:9">
      <c r="A4" t="s">
        <v>0</v>
      </c>
      <c r="E4">
        <v>38</v>
      </c>
    </row>
    <row r="5" spans="1:9">
      <c r="A5" t="s">
        <v>0</v>
      </c>
      <c r="E5">
        <v>41</v>
      </c>
    </row>
    <row r="6" spans="1:9">
      <c r="A6" t="s">
        <v>0</v>
      </c>
      <c r="E6">
        <v>19</v>
      </c>
    </row>
    <row r="7" spans="1:9">
      <c r="A7" t="s">
        <v>1</v>
      </c>
      <c r="B7" s="2">
        <v>40</v>
      </c>
      <c r="C7">
        <v>26</v>
      </c>
      <c r="D7">
        <v>24</v>
      </c>
      <c r="E7">
        <v>27</v>
      </c>
      <c r="G7">
        <v>41</v>
      </c>
    </row>
    <row r="8" spans="1:9">
      <c r="A8" t="s">
        <v>1</v>
      </c>
      <c r="B8" s="2">
        <f>AVERAGE(14,26,11)</f>
        <v>17</v>
      </c>
      <c r="C8">
        <v>23</v>
      </c>
      <c r="D8">
        <f>AVERAGE(28,8,13)</f>
        <v>16.333333333333332</v>
      </c>
      <c r="E8">
        <v>36</v>
      </c>
      <c r="G8">
        <v>23</v>
      </c>
    </row>
    <row r="9" spans="1:9">
      <c r="A9" t="s">
        <v>1</v>
      </c>
      <c r="B9" s="2">
        <v>31</v>
      </c>
      <c r="C9">
        <v>8</v>
      </c>
      <c r="D9">
        <f>AVERAGE(20,30,32)</f>
        <v>27.333333333333332</v>
      </c>
      <c r="E9">
        <v>39</v>
      </c>
      <c r="G9">
        <v>21</v>
      </c>
    </row>
    <row r="10" spans="1:9">
      <c r="A10" t="s">
        <v>1</v>
      </c>
      <c r="B10" s="2">
        <v>33</v>
      </c>
      <c r="C10">
        <v>36</v>
      </c>
      <c r="D10">
        <v>36</v>
      </c>
      <c r="E10">
        <v>25</v>
      </c>
      <c r="G10">
        <v>30</v>
      </c>
    </row>
    <row r="11" spans="1:9">
      <c r="A11" t="s">
        <v>1</v>
      </c>
      <c r="B11" s="2">
        <v>32</v>
      </c>
      <c r="C11">
        <f>AVERAGE(38,38,39)</f>
        <v>38.333333333333336</v>
      </c>
      <c r="D11">
        <f>AVERAGE(55,50,25)</f>
        <v>43.333333333333336</v>
      </c>
    </row>
    <row r="12" spans="1:9">
      <c r="A12" t="s">
        <v>2</v>
      </c>
      <c r="B12" s="2">
        <v>22</v>
      </c>
      <c r="C12">
        <f>AVERAGE(65,71,87)</f>
        <v>74.333333333333329</v>
      </c>
      <c r="D12">
        <f>AVERAGE(90,100)</f>
        <v>95</v>
      </c>
      <c r="E12">
        <v>17</v>
      </c>
      <c r="G12">
        <v>20</v>
      </c>
    </row>
    <row r="13" spans="1:9">
      <c r="A13" t="s">
        <v>2</v>
      </c>
      <c r="B13" s="2">
        <v>17</v>
      </c>
      <c r="C13">
        <v>14</v>
      </c>
      <c r="D13">
        <f>AVERAGE(13,13,16)</f>
        <v>14</v>
      </c>
      <c r="E13">
        <v>18</v>
      </c>
      <c r="G13">
        <v>19</v>
      </c>
    </row>
    <row r="14" spans="1:9">
      <c r="A14" t="s">
        <v>2</v>
      </c>
      <c r="B14" s="2">
        <f>AVERAGE(33,28)</f>
        <v>30.5</v>
      </c>
      <c r="C14">
        <v>10</v>
      </c>
      <c r="D14">
        <f>AVERAGE(22.2,23)</f>
        <v>22.6</v>
      </c>
      <c r="E14">
        <v>10</v>
      </c>
      <c r="G14">
        <v>20</v>
      </c>
    </row>
    <row r="15" spans="1:9">
      <c r="A15" t="s">
        <v>2</v>
      </c>
      <c r="B15" s="2">
        <v>27</v>
      </c>
      <c r="C15">
        <v>23</v>
      </c>
      <c r="D15">
        <f>AVERAGE(30,31)</f>
        <v>30.5</v>
      </c>
      <c r="E15">
        <v>27</v>
      </c>
    </row>
    <row r="16" spans="1:9">
      <c r="A16" t="s">
        <v>2</v>
      </c>
      <c r="B16" s="2"/>
      <c r="C16">
        <v>21</v>
      </c>
      <c r="D16">
        <f>AVERAGE(23,9)</f>
        <v>16</v>
      </c>
    </row>
    <row r="17" spans="1:7">
      <c r="A17" t="s">
        <v>3</v>
      </c>
      <c r="B17" s="2">
        <v>30</v>
      </c>
      <c r="C17">
        <v>16</v>
      </c>
      <c r="D17">
        <f>AVERAGE(10,22,12)</f>
        <v>14.666666666666666</v>
      </c>
      <c r="E17">
        <v>0</v>
      </c>
      <c r="G17">
        <v>23</v>
      </c>
    </row>
    <row r="18" spans="1:7">
      <c r="A18" t="s">
        <v>3</v>
      </c>
      <c r="B18" s="2">
        <v>25</v>
      </c>
      <c r="C18">
        <v>20</v>
      </c>
      <c r="D18">
        <f>AVERAGE(22,19,18)</f>
        <v>19.666666666666668</v>
      </c>
      <c r="E18">
        <v>35</v>
      </c>
      <c r="G18">
        <v>32</v>
      </c>
    </row>
    <row r="19" spans="1:7">
      <c r="A19" t="s">
        <v>3</v>
      </c>
      <c r="B19" s="2">
        <v>34</v>
      </c>
      <c r="C19">
        <f>AVERAGE(36,24,38)</f>
        <v>32.666666666666664</v>
      </c>
      <c r="D19">
        <f>AVERAGE(27,23,23)</f>
        <v>24.333333333333332</v>
      </c>
      <c r="E19">
        <v>25</v>
      </c>
      <c r="G19">
        <v>20</v>
      </c>
    </row>
    <row r="20" spans="1:7">
      <c r="A20" t="s">
        <v>3</v>
      </c>
      <c r="B20" s="2">
        <v>27</v>
      </c>
      <c r="C20">
        <f>AVERAGE(25,23,26)</f>
        <v>24.666666666666668</v>
      </c>
      <c r="D20">
        <f>AVERAGE(29,28,36)</f>
        <v>31</v>
      </c>
      <c r="E20">
        <v>31</v>
      </c>
      <c r="G20">
        <v>15</v>
      </c>
    </row>
    <row r="21" spans="1:7">
      <c r="A21" t="s">
        <v>3</v>
      </c>
      <c r="B21" s="2">
        <v>26</v>
      </c>
      <c r="D21">
        <f>AVERAGE(21,18,22)</f>
        <v>20.333333333333332</v>
      </c>
      <c r="E21">
        <v>22</v>
      </c>
    </row>
    <row r="22" spans="1:7">
      <c r="A22" t="s">
        <v>4</v>
      </c>
      <c r="B22" s="2">
        <v>27</v>
      </c>
      <c r="C22">
        <v>25</v>
      </c>
      <c r="D22">
        <v>24</v>
      </c>
      <c r="E22">
        <v>25</v>
      </c>
      <c r="G22">
        <v>37</v>
      </c>
    </row>
    <row r="23" spans="1:7">
      <c r="A23" t="s">
        <v>4</v>
      </c>
      <c r="B23" s="2">
        <v>28</v>
      </c>
      <c r="C23">
        <v>9</v>
      </c>
      <c r="E23">
        <v>14</v>
      </c>
      <c r="G23">
        <v>13</v>
      </c>
    </row>
    <row r="24" spans="1:7">
      <c r="A24" t="s">
        <v>4</v>
      </c>
      <c r="B24" s="2">
        <v>20</v>
      </c>
      <c r="C24">
        <v>18</v>
      </c>
      <c r="E24">
        <v>25</v>
      </c>
      <c r="G24">
        <v>25</v>
      </c>
    </row>
    <row r="25" spans="1:7">
      <c r="A25" t="s">
        <v>4</v>
      </c>
      <c r="B25" s="2">
        <f>AVERAGE(24,24,19)</f>
        <v>22.333333333333332</v>
      </c>
      <c r="C25">
        <v>20</v>
      </c>
      <c r="E25">
        <v>14</v>
      </c>
      <c r="G25">
        <v>17</v>
      </c>
    </row>
    <row r="26" spans="1:7">
      <c r="A26" t="s">
        <v>4</v>
      </c>
      <c r="B26" s="2">
        <f>AVERAGE(22,24,18)</f>
        <v>21.333333333333332</v>
      </c>
      <c r="C26">
        <f>AVERAGE(22,22,18,23,22,23)</f>
        <v>21.666666666666668</v>
      </c>
      <c r="G26">
        <v>33</v>
      </c>
    </row>
    <row r="27" spans="1:7">
      <c r="A27" t="s">
        <v>5</v>
      </c>
      <c r="B27" s="2">
        <v>16</v>
      </c>
      <c r="C27">
        <v>46</v>
      </c>
      <c r="D27">
        <v>35</v>
      </c>
      <c r="E27">
        <v>43</v>
      </c>
      <c r="G27">
        <v>13</v>
      </c>
    </row>
    <row r="28" spans="1:7">
      <c r="A28" t="s">
        <v>5</v>
      </c>
      <c r="C28">
        <v>31</v>
      </c>
      <c r="D28">
        <v>35</v>
      </c>
      <c r="E28">
        <v>35</v>
      </c>
      <c r="G28">
        <v>22</v>
      </c>
    </row>
    <row r="29" spans="1:7">
      <c r="A29" t="s">
        <v>5</v>
      </c>
      <c r="C29">
        <v>7</v>
      </c>
      <c r="D29">
        <v>18</v>
      </c>
      <c r="E29">
        <v>28</v>
      </c>
      <c r="G29">
        <v>28</v>
      </c>
    </row>
    <row r="30" spans="1:7">
      <c r="A30" t="s">
        <v>5</v>
      </c>
      <c r="C30">
        <f>AVERAGE(20,27)</f>
        <v>23.5</v>
      </c>
      <c r="D30">
        <v>26</v>
      </c>
      <c r="E30">
        <v>25</v>
      </c>
    </row>
    <row r="31" spans="1:7">
      <c r="A31" t="s">
        <v>5</v>
      </c>
      <c r="C31">
        <v>39</v>
      </c>
      <c r="D31">
        <v>29</v>
      </c>
      <c r="E31">
        <v>25</v>
      </c>
    </row>
    <row r="32" spans="1:7">
      <c r="A32" t="s">
        <v>6</v>
      </c>
      <c r="C32">
        <f>AVERAGE(28,23,28)</f>
        <v>26.333333333333332</v>
      </c>
      <c r="E32">
        <v>33</v>
      </c>
      <c r="G32">
        <v>21</v>
      </c>
    </row>
    <row r="33" spans="1:7">
      <c r="A33" t="s">
        <v>6</v>
      </c>
      <c r="C33">
        <f>AVERAGE(26,19)</f>
        <v>22.5</v>
      </c>
      <c r="E33">
        <v>40</v>
      </c>
      <c r="G33">
        <v>22</v>
      </c>
    </row>
    <row r="34" spans="1:7">
      <c r="A34" t="s">
        <v>6</v>
      </c>
      <c r="C34">
        <f>AVERAGE(23,29)</f>
        <v>26</v>
      </c>
      <c r="E34">
        <v>24</v>
      </c>
      <c r="G34">
        <v>20</v>
      </c>
    </row>
    <row r="35" spans="1:7">
      <c r="A35" t="s">
        <v>6</v>
      </c>
      <c r="C35">
        <v>33</v>
      </c>
      <c r="E35">
        <v>20</v>
      </c>
    </row>
    <row r="36" spans="1:7">
      <c r="A36" t="s">
        <v>6</v>
      </c>
      <c r="C36">
        <v>41</v>
      </c>
      <c r="E36">
        <v>34</v>
      </c>
    </row>
    <row r="37" spans="1:7">
      <c r="A37" t="s">
        <v>7</v>
      </c>
      <c r="B37" s="2">
        <f>AVERAGE(22,38,30)</f>
        <v>30</v>
      </c>
      <c r="C37">
        <v>26</v>
      </c>
      <c r="D37">
        <v>27</v>
      </c>
      <c r="E37">
        <v>23</v>
      </c>
      <c r="G37">
        <v>25</v>
      </c>
    </row>
    <row r="38" spans="1:7">
      <c r="A38" t="s">
        <v>7</v>
      </c>
      <c r="B38" s="2">
        <f>AVERAGE(38,35,33)</f>
        <v>35.333333333333336</v>
      </c>
      <c r="C38">
        <v>29</v>
      </c>
      <c r="D38">
        <v>19</v>
      </c>
      <c r="E38">
        <v>23</v>
      </c>
      <c r="G38">
        <v>16</v>
      </c>
    </row>
    <row r="39" spans="1:7">
      <c r="A39" t="s">
        <v>7</v>
      </c>
      <c r="B39" s="2">
        <f>AVERAGE(9,34,22)</f>
        <v>21.666666666666668</v>
      </c>
      <c r="C39">
        <v>23</v>
      </c>
      <c r="D39">
        <v>23</v>
      </c>
      <c r="E39">
        <v>28</v>
      </c>
      <c r="G39">
        <v>32</v>
      </c>
    </row>
    <row r="40" spans="1:7">
      <c r="A40" t="s">
        <v>7</v>
      </c>
      <c r="B40" s="2">
        <f>AVERAGE(23,32,29)</f>
        <v>28</v>
      </c>
      <c r="C40">
        <f>AVERAGE(23,22)</f>
        <v>22.5</v>
      </c>
      <c r="D40">
        <v>35</v>
      </c>
      <c r="E40">
        <v>40</v>
      </c>
      <c r="G40">
        <v>35</v>
      </c>
    </row>
    <row r="41" spans="1:7">
      <c r="A41" t="s">
        <v>7</v>
      </c>
      <c r="B41" s="2">
        <f>AVERAGE(27,34,35)</f>
        <v>32</v>
      </c>
      <c r="C41">
        <f>AVERAGE(29,30)</f>
        <v>29.5</v>
      </c>
      <c r="D41">
        <v>31</v>
      </c>
      <c r="E41">
        <v>30</v>
      </c>
      <c r="G41">
        <v>22</v>
      </c>
    </row>
    <row r="42" spans="1:7">
      <c r="A42" t="s">
        <v>8</v>
      </c>
      <c r="B42" s="2">
        <f>AVERAGE(33,40,34)</f>
        <v>35.666666666666664</v>
      </c>
      <c r="C42">
        <v>25</v>
      </c>
      <c r="D42">
        <v>18</v>
      </c>
      <c r="E42">
        <v>28</v>
      </c>
      <c r="G42">
        <v>24</v>
      </c>
    </row>
    <row r="43" spans="1:7">
      <c r="A43" t="s">
        <v>8</v>
      </c>
      <c r="B43" s="2">
        <f>AVERAGE(25,18,28)</f>
        <v>23.666666666666668</v>
      </c>
      <c r="C43">
        <v>21</v>
      </c>
      <c r="D43">
        <v>15</v>
      </c>
      <c r="E43">
        <v>29</v>
      </c>
      <c r="G43">
        <v>22</v>
      </c>
    </row>
    <row r="44" spans="1:7">
      <c r="A44" t="s">
        <v>8</v>
      </c>
      <c r="B44" s="2">
        <f>AVERAGE(21,18,25)</f>
        <v>21.333333333333332</v>
      </c>
      <c r="C44">
        <v>22</v>
      </c>
      <c r="E44">
        <v>25</v>
      </c>
      <c r="G44">
        <v>28</v>
      </c>
    </row>
    <row r="45" spans="1:7">
      <c r="A45" t="s">
        <v>8</v>
      </c>
      <c r="B45" s="2">
        <f>AVERAGE(22,23,24)</f>
        <v>23</v>
      </c>
      <c r="C45">
        <v>30</v>
      </c>
      <c r="E45">
        <v>34</v>
      </c>
      <c r="G45">
        <v>31</v>
      </c>
    </row>
    <row r="46" spans="1:7">
      <c r="A46" t="s">
        <v>8</v>
      </c>
      <c r="B46" s="2">
        <f>AVERAGE(25,23,20)</f>
        <v>22.666666666666668</v>
      </c>
      <c r="C46">
        <v>33</v>
      </c>
      <c r="E46">
        <v>34</v>
      </c>
      <c r="G46">
        <v>28</v>
      </c>
    </row>
    <row r="47" spans="1:7">
      <c r="A47" t="s">
        <v>9</v>
      </c>
      <c r="B47" s="2">
        <f>AVERAGE(35,35,27)</f>
        <v>32.333333333333336</v>
      </c>
      <c r="C47">
        <v>30</v>
      </c>
      <c r="E47">
        <v>19</v>
      </c>
      <c r="G47">
        <v>24</v>
      </c>
    </row>
    <row r="48" spans="1:7">
      <c r="A48" t="s">
        <v>9</v>
      </c>
      <c r="B48" s="2">
        <f>AVERAGE(25,16,23)</f>
        <v>21.333333333333332</v>
      </c>
      <c r="C48">
        <v>22</v>
      </c>
      <c r="E48">
        <v>14</v>
      </c>
      <c r="G48">
        <v>14</v>
      </c>
    </row>
    <row r="49" spans="1:7">
      <c r="A49" t="s">
        <v>9</v>
      </c>
      <c r="B49" s="2">
        <f>AVERAGE(28,30,32)</f>
        <v>30</v>
      </c>
      <c r="C49">
        <v>34</v>
      </c>
      <c r="E49">
        <v>34</v>
      </c>
      <c r="G49">
        <v>9</v>
      </c>
    </row>
    <row r="50" spans="1:7">
      <c r="A50" t="s">
        <v>9</v>
      </c>
      <c r="B50" s="2">
        <f>AVERAGE(10,8,15)</f>
        <v>11</v>
      </c>
      <c r="C50">
        <v>22</v>
      </c>
      <c r="E50">
        <v>33</v>
      </c>
      <c r="G50">
        <v>33</v>
      </c>
    </row>
    <row r="51" spans="1:7">
      <c r="A51" t="s">
        <v>9</v>
      </c>
      <c r="B51" s="2">
        <f>AVERAGE(31,34,33)</f>
        <v>32.666666666666664</v>
      </c>
      <c r="C51">
        <f>AVERAGE(35,38,28,37)</f>
        <v>34.5</v>
      </c>
      <c r="E51">
        <v>34</v>
      </c>
    </row>
    <row r="53" spans="1:7">
      <c r="A53" s="1" t="s">
        <v>11</v>
      </c>
      <c r="B53">
        <f>AVERAGE(B2:B51)/100</f>
        <v>0.26480952380952377</v>
      </c>
      <c r="C53">
        <f t="shared" ref="C53:G53" si="0">AVERAGE(C2:C51)/100</f>
        <v>0.26166666666666666</v>
      </c>
      <c r="D53">
        <f t="shared" si="0"/>
        <v>0.27503571428571427</v>
      </c>
      <c r="E53">
        <f t="shared" si="0"/>
        <v>0.27638297872340428</v>
      </c>
      <c r="G53">
        <f t="shared" si="0"/>
        <v>0.23833333333333331</v>
      </c>
    </row>
    <row r="54" spans="1:7">
      <c r="A54" s="1" t="s">
        <v>10</v>
      </c>
      <c r="B54">
        <f>STDEV(B2:B51)/100</f>
        <v>6.4291985377288557E-2</v>
      </c>
      <c r="C54">
        <f t="shared" ref="C54:G54" si="1">STDEV(C2:C51)/100</f>
        <v>0.11271780263251691</v>
      </c>
      <c r="D54">
        <f t="shared" si="1"/>
        <v>0.15263877418620608</v>
      </c>
      <c r="E54">
        <f t="shared" si="1"/>
        <v>9.1138345194804626E-2</v>
      </c>
      <c r="G54">
        <f t="shared" si="1"/>
        <v>7.3465249316550046E-2</v>
      </c>
    </row>
    <row r="56" spans="1:7">
      <c r="B56" s="1" t="s">
        <v>18</v>
      </c>
      <c r="C56">
        <f>AVERAGE(B2:G51)/100</f>
        <v>0.26342582897033162</v>
      </c>
    </row>
    <row r="57" spans="1:7">
      <c r="B57" s="1" t="s">
        <v>19</v>
      </c>
      <c r="C57">
        <f>STDEV(B2:G51)/SQRT(COUNT(B2:G51))/100</f>
        <v>7.3004943505106008E-3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"/>
  <sheetViews>
    <sheetView tabSelected="1" topLeftCell="I1" zoomScale="200" zoomScaleNormal="200" zoomScalePageLayoutView="200" workbookViewId="0">
      <selection activeCell="M1" sqref="M1:Q1048576"/>
    </sheetView>
  </sheetViews>
  <sheetFormatPr baseColWidth="10" defaultRowHeight="15" x14ac:dyDescent="0"/>
  <cols>
    <col min="1" max="3" width="8.1640625" customWidth="1"/>
    <col min="4" max="5" width="21" style="9" customWidth="1"/>
    <col min="6" max="6" width="13.5" style="9" customWidth="1"/>
    <col min="7" max="7" width="19.33203125" customWidth="1"/>
    <col min="8" max="8" width="15.33203125" customWidth="1"/>
    <col min="9" max="9" width="12.33203125" customWidth="1"/>
    <col min="10" max="10" width="18.33203125" customWidth="1"/>
    <col min="13" max="13" width="15.83203125" bestFit="1" customWidth="1"/>
    <col min="14" max="14" width="11.6640625" bestFit="1" customWidth="1"/>
    <col min="15" max="15" width="22.5" bestFit="1" customWidth="1"/>
    <col min="16" max="16" width="29.5" bestFit="1" customWidth="1"/>
    <col min="17" max="17" width="38.33203125" bestFit="1" customWidth="1"/>
  </cols>
  <sheetData>
    <row r="1" spans="1:17" ht="16" thickBot="1">
      <c r="A1" s="5" t="s">
        <v>20</v>
      </c>
      <c r="B1" s="5" t="s">
        <v>23</v>
      </c>
      <c r="C1" s="5" t="s">
        <v>37</v>
      </c>
      <c r="D1" s="5" t="s">
        <v>32</v>
      </c>
      <c r="E1" s="5" t="s">
        <v>31</v>
      </c>
      <c r="F1" s="5" t="s">
        <v>30</v>
      </c>
      <c r="G1" s="5" t="s">
        <v>21</v>
      </c>
      <c r="H1" s="5" t="s">
        <v>22</v>
      </c>
      <c r="I1" s="5" t="s">
        <v>33</v>
      </c>
      <c r="J1" s="6" t="s">
        <v>34</v>
      </c>
      <c r="K1" s="6" t="s">
        <v>35</v>
      </c>
      <c r="L1" s="6" t="s">
        <v>36</v>
      </c>
      <c r="M1" s="11" t="s">
        <v>41</v>
      </c>
      <c r="N1" s="11" t="s">
        <v>42</v>
      </c>
      <c r="O1" s="11" t="s">
        <v>43</v>
      </c>
      <c r="P1" s="11" t="s">
        <v>47</v>
      </c>
      <c r="Q1" s="11" t="s">
        <v>48</v>
      </c>
    </row>
    <row r="2" spans="1:17">
      <c r="A2" t="s">
        <v>24</v>
      </c>
      <c r="B2" s="7">
        <v>2011</v>
      </c>
      <c r="C2" s="7">
        <v>7</v>
      </c>
      <c r="D2" s="7">
        <f>'[1]Plant Measurements'!$Q$1546/10000</f>
        <v>0.34406252286604994</v>
      </c>
      <c r="E2" s="9">
        <f>(D2/12.5)*210336</f>
        <v>5789.4987847642788</v>
      </c>
      <c r="F2" s="9">
        <f>E2*0.263</f>
        <v>1522.6381803930053</v>
      </c>
      <c r="G2" s="10">
        <f>AVERAGE('[2]Daily ET totals'!$H$3:$H$33)</f>
        <v>11088.987931259295</v>
      </c>
      <c r="H2" s="7">
        <f>STDEV('[2]Daily ET totals'!$H$3:$H$33)/SQRT(31)</f>
        <v>255.78225857891562</v>
      </c>
      <c r="I2">
        <f>210336*0.263</f>
        <v>55318.368000000002</v>
      </c>
      <c r="J2">
        <f>I2-F2</f>
        <v>53795.729819606997</v>
      </c>
      <c r="K2">
        <f>(G2/J2)*100</f>
        <v>20.61313782421756</v>
      </c>
      <c r="L2">
        <f>(H2/J2)*100+L23</f>
        <v>0.52016138086293273</v>
      </c>
      <c r="M2" t="s">
        <v>50</v>
      </c>
      <c r="N2" t="s">
        <v>44</v>
      </c>
      <c r="O2" t="s">
        <v>45</v>
      </c>
      <c r="P2" t="s">
        <v>46</v>
      </c>
      <c r="Q2" t="s">
        <v>49</v>
      </c>
    </row>
    <row r="3" spans="1:17">
      <c r="A3" t="s">
        <v>25</v>
      </c>
      <c r="B3" s="7">
        <v>2011</v>
      </c>
      <c r="C3" s="7">
        <v>9</v>
      </c>
      <c r="D3" s="7">
        <f>'[3]Plant Measurements'!$Q$1103/10000</f>
        <v>0.29868454867674921</v>
      </c>
      <c r="E3" s="9">
        <f t="shared" ref="E3:E7" si="0">(D3/12.5)*210336</f>
        <v>5025.9290584378177</v>
      </c>
      <c r="F3" s="9">
        <f t="shared" ref="F3:F7" si="1">E3*0.263</f>
        <v>1321.8193423691462</v>
      </c>
      <c r="G3" s="10">
        <f>AVERAGE('[2]Daily ET totals'!$H$65:$H$94)</f>
        <v>4340.6949638203214</v>
      </c>
      <c r="H3" s="7">
        <f>STDEV('[2]Daily ET totals'!$H$65:$H$94)/SQRT(30)</f>
        <v>70.699712959863945</v>
      </c>
      <c r="I3">
        <f t="shared" ref="I3:I7" si="2">210336*0.263</f>
        <v>55318.368000000002</v>
      </c>
      <c r="J3">
        <f t="shared" ref="J3:J7" si="3">I3-F3</f>
        <v>53996.548657630854</v>
      </c>
      <c r="K3">
        <f t="shared" ref="K3:K7" si="4">(G3/J3)*100</f>
        <v>8.0388377993245861</v>
      </c>
      <c r="L3">
        <f t="shared" ref="L3:L7" si="5">(H3/J3)*100+L24</f>
        <v>0.23458945246824692</v>
      </c>
    </row>
    <row r="4" spans="1:17">
      <c r="A4" t="s">
        <v>26</v>
      </c>
      <c r="B4" s="7">
        <v>2011</v>
      </c>
      <c r="C4" s="7">
        <v>11</v>
      </c>
      <c r="D4" s="7">
        <f>'[4]Plant Measurements'!$Q$906/10000</f>
        <v>0.43172800276792467</v>
      </c>
      <c r="E4" s="9">
        <f t="shared" si="0"/>
        <v>7264.6352952155357</v>
      </c>
      <c r="F4" s="9">
        <f t="shared" si="1"/>
        <v>1910.599082641686</v>
      </c>
      <c r="G4" s="10">
        <f>AVERAGE('[2]Daily ET totals'!$H$126:$H$155)</f>
        <v>1806.9711982545161</v>
      </c>
      <c r="H4" s="7">
        <f>STDEV('[2]Daily ET totals'!$H$126:$H$155)/SQRT(30)</f>
        <v>63.777741497742426</v>
      </c>
      <c r="I4">
        <f t="shared" si="2"/>
        <v>55318.368000000002</v>
      </c>
      <c r="J4">
        <f t="shared" si="3"/>
        <v>53407.768917358313</v>
      </c>
      <c r="K4">
        <f t="shared" si="4"/>
        <v>3.3833489675454764</v>
      </c>
      <c r="L4">
        <f t="shared" si="5"/>
        <v>0.11941659947718526</v>
      </c>
    </row>
    <row r="5" spans="1:17">
      <c r="A5" t="s">
        <v>27</v>
      </c>
      <c r="B5" s="7">
        <v>2012</v>
      </c>
      <c r="C5" s="7">
        <v>13</v>
      </c>
      <c r="D5" s="7">
        <f>'[5]Plant Measurements'!$Q$627/10000</f>
        <v>0.33622320338340012</v>
      </c>
      <c r="E5" s="9">
        <f t="shared" si="0"/>
        <v>5657.587496548068</v>
      </c>
      <c r="F5" s="9">
        <f t="shared" si="1"/>
        <v>1487.9455115921419</v>
      </c>
      <c r="G5" s="10">
        <f>AVERAGE('[2]Daily ET totals'!$H$187:$H$217)</f>
        <v>738.73160506983413</v>
      </c>
      <c r="H5" s="7">
        <f>STDEV('[2]Daily ET totals'!$H$187:$H$217)/SQRT(31)</f>
        <v>21.394494423401358</v>
      </c>
      <c r="I5">
        <f t="shared" si="2"/>
        <v>55318.368000000002</v>
      </c>
      <c r="J5">
        <f t="shared" si="3"/>
        <v>53830.422488407858</v>
      </c>
      <c r="K5">
        <f t="shared" si="4"/>
        <v>1.3723310554155816</v>
      </c>
      <c r="L5">
        <f t="shared" si="5"/>
        <v>0.19804346542956561</v>
      </c>
    </row>
    <row r="6" spans="1:17">
      <c r="A6" t="s">
        <v>28</v>
      </c>
      <c r="B6" s="7">
        <v>2012</v>
      </c>
      <c r="C6" s="7">
        <v>15</v>
      </c>
      <c r="D6" s="7">
        <f>'[6]Plant Measurements'!$Q$693/10000</f>
        <v>0.18041424091914987</v>
      </c>
      <c r="E6" s="9">
        <f t="shared" si="0"/>
        <v>3035.8087822376247</v>
      </c>
      <c r="F6" s="9">
        <f t="shared" si="1"/>
        <v>798.41770972849531</v>
      </c>
      <c r="G6" s="10">
        <f>AVERAGE('[2]Daily ET totals'!$H$247:$H$277)</f>
        <v>1310.3032012522401</v>
      </c>
      <c r="H6" s="7">
        <f>STDEV('[2]Daily ET totals'!$H$247:$H$277)/SQRT(31)</f>
        <v>94.869735695724287</v>
      </c>
      <c r="I6">
        <f t="shared" si="2"/>
        <v>55318.368000000002</v>
      </c>
      <c r="J6">
        <f t="shared" si="3"/>
        <v>54519.95029027151</v>
      </c>
      <c r="K6">
        <f t="shared" si="4"/>
        <v>2.4033462875076199</v>
      </c>
      <c r="L6">
        <f t="shared" si="5"/>
        <v>0.32326703783370347</v>
      </c>
    </row>
    <row r="7" spans="1:17">
      <c r="A7" t="s">
        <v>29</v>
      </c>
      <c r="B7" s="7">
        <v>2012</v>
      </c>
      <c r="C7" s="7">
        <v>17</v>
      </c>
      <c r="D7" s="7">
        <f>'[7]Plant Measurements'!$R$1199/10000</f>
        <v>0.36884397383417494</v>
      </c>
      <c r="E7" s="9">
        <f t="shared" si="0"/>
        <v>6206.4932864308012</v>
      </c>
      <c r="F7" s="9">
        <f t="shared" si="1"/>
        <v>1632.3077343313007</v>
      </c>
      <c r="G7" s="10">
        <f>AVERAGE('[2]Daily ET totals'!$H$308:$H$338)</f>
        <v>5856.0854705802267</v>
      </c>
      <c r="H7" s="7">
        <f>STDEV('[2]Daily ET totals'!$H$308:$H$338)/SQRT(31)</f>
        <v>169.89757871232496</v>
      </c>
      <c r="I7">
        <f t="shared" si="2"/>
        <v>55318.368000000002</v>
      </c>
      <c r="J7">
        <f t="shared" si="3"/>
        <v>53686.060265668704</v>
      </c>
      <c r="K7">
        <f t="shared" si="4"/>
        <v>10.908018658104236</v>
      </c>
      <c r="L7">
        <f t="shared" si="5"/>
        <v>0.46789462766621737</v>
      </c>
    </row>
    <row r="8" spans="1:17">
      <c r="A8" t="s">
        <v>24</v>
      </c>
      <c r="B8">
        <v>2102</v>
      </c>
      <c r="C8" s="7">
        <v>19</v>
      </c>
      <c r="D8" s="9">
        <f>'[8]Plant Measurements'!$S$1400/10000</f>
        <v>0.40290193017500048</v>
      </c>
      <c r="E8" s="9">
        <f>(D8/12.5)*210336</f>
        <v>6779.5824308231131</v>
      </c>
      <c r="F8" s="9">
        <f>E8*0.263</f>
        <v>1783.0301793064789</v>
      </c>
      <c r="G8" s="2">
        <f>AVERAGE('[2]Daily ET totals'!$H$369:$H$399)</f>
        <v>9603.7231418593328</v>
      </c>
      <c r="H8">
        <f>STDEV('[2]Daily ET totals'!$H$369:$H$399)/SQRT(31)</f>
        <v>167.85030168381257</v>
      </c>
      <c r="I8">
        <f>210336*0.263</f>
        <v>55318.368000000002</v>
      </c>
      <c r="J8">
        <f>I8-F8</f>
        <v>53535.337820693523</v>
      </c>
      <c r="K8">
        <f>(G8/J8)*100</f>
        <v>17.939035285487851</v>
      </c>
      <c r="L8">
        <f>(H8/J8)*100+L29</f>
        <v>0.34006217943796119</v>
      </c>
    </row>
    <row r="9" spans="1:17">
      <c r="A9" t="s">
        <v>25</v>
      </c>
      <c r="B9">
        <v>2102</v>
      </c>
      <c r="C9" s="7">
        <v>21</v>
      </c>
      <c r="D9" s="9">
        <f>'[9]Plant Measurements'!$S$1139/10000</f>
        <v>0.64380830957855062</v>
      </c>
      <c r="E9" s="9">
        <f t="shared" ref="E9:E13" si="6">(D9/12.5)*210336</f>
        <v>10833.285168281122</v>
      </c>
      <c r="F9" s="9">
        <f t="shared" ref="F9:F13" si="7">E9*0.263</f>
        <v>2849.1539992579351</v>
      </c>
      <c r="G9" s="2">
        <f>AVERAGE('[2]Daily ET totals'!$H$431:$H$460)</f>
        <v>5624.1552036654784</v>
      </c>
      <c r="H9">
        <f>STDEV('[2]Daily ET totals'!$H$431:$H$460)/SQRT(16)</f>
        <v>151.37689003897657</v>
      </c>
      <c r="I9">
        <f t="shared" ref="I9:I32" si="8">210336*0.263</f>
        <v>55318.368000000002</v>
      </c>
      <c r="J9">
        <f t="shared" ref="J9:J13" si="9">I9-F9</f>
        <v>52469.214000742068</v>
      </c>
      <c r="K9">
        <f t="shared" ref="K9:K13" si="10">(G9/J9)*100</f>
        <v>10.718962177679918</v>
      </c>
      <c r="L9">
        <f t="shared" ref="L9:L13" si="11">(H9/J9)*100</f>
        <v>0.28850611338838744</v>
      </c>
    </row>
    <row r="10" spans="1:17">
      <c r="A10" t="s">
        <v>26</v>
      </c>
      <c r="B10">
        <v>2102</v>
      </c>
      <c r="C10" s="7">
        <v>23</v>
      </c>
      <c r="D10" s="9">
        <f>'[10]Plant Measurements'!$S$729/10000</f>
        <v>0.47275729383152493</v>
      </c>
      <c r="E10" s="9">
        <f t="shared" si="6"/>
        <v>7955.0302524278104</v>
      </c>
      <c r="F10" s="9">
        <f t="shared" si="7"/>
        <v>2092.1729563885142</v>
      </c>
      <c r="G10" s="2">
        <f>AVERAGE('[2]Daily ET totals'!$H$492:$H$521)</f>
        <v>2170.8190298349382</v>
      </c>
      <c r="H10">
        <f>STDEV('[2]Daily ET totals'!$H$492:$H$521)/SQRT(15)</f>
        <v>122.47789271804542</v>
      </c>
      <c r="I10">
        <f t="shared" si="8"/>
        <v>55318.368000000002</v>
      </c>
      <c r="J10">
        <f t="shared" si="9"/>
        <v>53226.195043611486</v>
      </c>
      <c r="K10">
        <f t="shared" si="10"/>
        <v>4.0784787040596324</v>
      </c>
      <c r="L10">
        <f t="shared" si="11"/>
        <v>0.23010830027901069</v>
      </c>
    </row>
    <row r="11" spans="1:17">
      <c r="A11" t="s">
        <v>27</v>
      </c>
      <c r="B11">
        <v>2013</v>
      </c>
      <c r="C11" s="7">
        <v>25</v>
      </c>
      <c r="D11" s="9">
        <f>'[11]Plant Measurements'!$S$303/10000</f>
        <v>0.18772826478749999</v>
      </c>
      <c r="E11" s="9">
        <f t="shared" si="6"/>
        <v>3158.8809841874877</v>
      </c>
      <c r="F11" s="9">
        <f t="shared" si="7"/>
        <v>830.78569884130934</v>
      </c>
      <c r="G11" s="2">
        <f>AVERAGE('[2]Daily ET totals'!$H$531:$H$561)</f>
        <v>489.08548410188877</v>
      </c>
      <c r="H11">
        <f>STDEV('[2]Daily ET totals'!$H$531:$H$561)/SQRT(10)</f>
        <v>28.928413046526153</v>
      </c>
      <c r="I11">
        <f t="shared" si="8"/>
        <v>55318.368000000002</v>
      </c>
      <c r="J11">
        <f t="shared" si="9"/>
        <v>54487.582301158691</v>
      </c>
      <c r="K11">
        <f t="shared" si="10"/>
        <v>0.8976090761352945</v>
      </c>
      <c r="L11">
        <f t="shared" si="11"/>
        <v>5.3091753799307383E-2</v>
      </c>
    </row>
    <row r="12" spans="1:17">
      <c r="A12" t="s">
        <v>28</v>
      </c>
      <c r="B12">
        <v>2013</v>
      </c>
      <c r="C12" s="7">
        <v>27</v>
      </c>
      <c r="D12" s="9">
        <f>'[12]Plant Measurements'!$S$596/10000</f>
        <v>0.13442499970957508</v>
      </c>
      <c r="E12" s="9">
        <f t="shared" si="6"/>
        <v>2261.9533391130549</v>
      </c>
      <c r="F12" s="9">
        <f t="shared" si="7"/>
        <v>594.89372818673348</v>
      </c>
      <c r="G12" s="2">
        <f>AVERAGE('[2]Daily ET totals'!$H$590:$H$620)</f>
        <v>1258.5382469770859</v>
      </c>
      <c r="H12">
        <f>STDEV('[2]Daily ET totals'!$H$590:$H$620)/SQRT(20)</f>
        <v>154.19333036919954</v>
      </c>
      <c r="I12">
        <f t="shared" si="8"/>
        <v>55318.368000000002</v>
      </c>
      <c r="J12">
        <f t="shared" si="9"/>
        <v>54723.474271813269</v>
      </c>
      <c r="K12">
        <f t="shared" si="10"/>
        <v>2.2998142273019542</v>
      </c>
      <c r="L12">
        <f t="shared" si="11"/>
        <v>0.28176816699048801</v>
      </c>
    </row>
    <row r="13" spans="1:17">
      <c r="A13" t="s">
        <v>29</v>
      </c>
      <c r="B13">
        <v>2013</v>
      </c>
      <c r="C13" s="7">
        <v>29</v>
      </c>
      <c r="D13" s="9">
        <f>'[13]Plant Measurements'!$S$989/10000</f>
        <v>0.31177769048794951</v>
      </c>
      <c r="E13" s="9">
        <f t="shared" si="6"/>
        <v>5246.2457845178678</v>
      </c>
      <c r="F13" s="9">
        <f t="shared" si="7"/>
        <v>1379.7626413281994</v>
      </c>
      <c r="G13" s="2">
        <f>AVERAGE('[2]Daily ET totals'!$H$651:$H$681)</f>
        <v>5646.7368907677064</v>
      </c>
      <c r="H13">
        <f>STDEV('[2]Daily ET totals'!$H$651:$H$681)/SQRT(26)</f>
        <v>88.968434805262333</v>
      </c>
      <c r="I13">
        <f t="shared" si="8"/>
        <v>55318.368000000002</v>
      </c>
      <c r="J13">
        <f t="shared" si="9"/>
        <v>53938.605358671804</v>
      </c>
      <c r="K13">
        <f t="shared" si="10"/>
        <v>10.468822568212492</v>
      </c>
      <c r="L13">
        <f t="shared" si="11"/>
        <v>0.16494389169622592</v>
      </c>
    </row>
    <row r="14" spans="1:17">
      <c r="A14" t="s">
        <v>24</v>
      </c>
      <c r="B14">
        <v>2013</v>
      </c>
      <c r="C14" s="7">
        <v>31</v>
      </c>
      <c r="D14" s="9">
        <f>'[14]Plant measurements'!$S$773/10000</f>
        <v>0.45848101351837556</v>
      </c>
      <c r="E14" s="9">
        <f t="shared" ref="E14:E15" si="12">(D14/12.5)*210336</f>
        <v>7714.8049967520838</v>
      </c>
      <c r="F14" s="9">
        <f t="shared" ref="F14:F15" si="13">E14*0.263</f>
        <v>2028.9937141457981</v>
      </c>
      <c r="G14" s="2">
        <f>AVERAGE('[2]Daily ET totals'!$H$712:$H$742)</f>
        <v>6882.9887612547482</v>
      </c>
      <c r="H14">
        <f>STDEV('[2]Daily ET totals'!$H$712:$H$742)/SQRT(17)</f>
        <v>114.99773578855464</v>
      </c>
      <c r="I14">
        <f t="shared" si="8"/>
        <v>55318.368000000002</v>
      </c>
      <c r="J14">
        <f t="shared" ref="J14:J15" si="14">I14-F14</f>
        <v>53289.374285854203</v>
      </c>
      <c r="K14">
        <f t="shared" ref="K14:K15" si="15">(G14/J14)*100</f>
        <v>12.916249915664435</v>
      </c>
      <c r="L14">
        <f t="shared" ref="L14:L15" si="16">(H14/J14)*100</f>
        <v>0.21579862276424039</v>
      </c>
    </row>
    <row r="15" spans="1:17">
      <c r="A15" t="s">
        <v>25</v>
      </c>
      <c r="B15">
        <v>2013</v>
      </c>
      <c r="C15" s="7">
        <v>33</v>
      </c>
      <c r="D15" s="9">
        <f>'[15]Plant Measurements'!$S$577/10000</f>
        <v>0.38130944167132491</v>
      </c>
      <c r="E15" s="9">
        <f t="shared" si="12"/>
        <v>6416.2482178703831</v>
      </c>
      <c r="F15" s="9">
        <f t="shared" si="13"/>
        <v>1687.4732812999109</v>
      </c>
      <c r="G15" s="2">
        <f>AVERAGE('[2]Daily ET totals'!$H$774:$H$803)</f>
        <v>5055.90903061276</v>
      </c>
      <c r="H15">
        <f>STDEV('[2]Daily ET totals'!$H$774:$H$803)/SQRT(18)</f>
        <v>156.36735856451517</v>
      </c>
      <c r="I15">
        <f t="shared" si="8"/>
        <v>55318.368000000002</v>
      </c>
      <c r="J15">
        <f t="shared" si="14"/>
        <v>53630.894718700089</v>
      </c>
      <c r="K15">
        <f t="shared" si="15"/>
        <v>9.427232301701391</v>
      </c>
      <c r="L15">
        <f t="shared" si="16"/>
        <v>0.29156209193353771</v>
      </c>
    </row>
    <row r="16" spans="1:17">
      <c r="A16" t="s">
        <v>26</v>
      </c>
      <c r="B16">
        <v>2013</v>
      </c>
      <c r="C16" s="8">
        <v>35</v>
      </c>
      <c r="D16" s="9">
        <f>'[16]Plant Measurments'!$S$502/10000</f>
        <v>0.61900082160352388</v>
      </c>
      <c r="E16" s="9">
        <f t="shared" ref="E16:E19" si="17">(D16/12.5)*210336</f>
        <v>10415.852545023903</v>
      </c>
      <c r="F16" s="9">
        <f t="shared" ref="F16:F19" si="18">E16*0.263</f>
        <v>2739.3692193412867</v>
      </c>
      <c r="G16" s="2">
        <f>AVERAGE('[2]Daily ET totals'!$H$835:$H$864)</f>
        <v>1482.3315937578859</v>
      </c>
      <c r="I16">
        <f t="shared" si="8"/>
        <v>55318.368000000002</v>
      </c>
      <c r="J16">
        <f t="shared" ref="J16:J19" si="19">I16-F16</f>
        <v>52578.998780658716</v>
      </c>
      <c r="K16">
        <f t="shared" ref="K16:K19" si="20">(G16/J16)*100</f>
        <v>2.8192465207290414</v>
      </c>
      <c r="L16">
        <f t="shared" ref="L16:L19" si="21">(H16/J16)*100</f>
        <v>0</v>
      </c>
    </row>
    <row r="17" spans="1:12">
      <c r="A17" t="s">
        <v>27</v>
      </c>
      <c r="B17">
        <v>2014</v>
      </c>
      <c r="C17" s="8">
        <v>37</v>
      </c>
      <c r="D17" s="9">
        <f>'[17]Plant Measurements'!$S$356/10000</f>
        <v>0.41702242418127533</v>
      </c>
      <c r="E17" s="9">
        <f t="shared" si="17"/>
        <v>7017.1862890074181</v>
      </c>
      <c r="F17" s="9">
        <f t="shared" si="18"/>
        <v>1845.519994008951</v>
      </c>
      <c r="G17" s="2">
        <f>AVERAGE('[2]Daily ET totals'!$H$896:$H$926)</f>
        <v>936.70539081751122</v>
      </c>
      <c r="H17">
        <f>STDEV('[2]Daily ET totals'!$H$896:$H$926)/SQRT(11)</f>
        <v>20.496409071061578</v>
      </c>
      <c r="I17">
        <f t="shared" si="8"/>
        <v>55318.368000000002</v>
      </c>
      <c r="J17">
        <f t="shared" si="19"/>
        <v>53472.848005991051</v>
      </c>
      <c r="K17">
        <f t="shared" si="20"/>
        <v>1.7517402303175691</v>
      </c>
      <c r="L17">
        <f t="shared" si="21"/>
        <v>3.8330498253553238E-2</v>
      </c>
    </row>
    <row r="18" spans="1:12">
      <c r="A18" t="s">
        <v>28</v>
      </c>
      <c r="B18">
        <v>2014</v>
      </c>
      <c r="C18" s="8">
        <v>39</v>
      </c>
      <c r="D18" s="9">
        <f>'[18]Plant Measurments'!$S$608/10000</f>
        <v>0.30114290568355007</v>
      </c>
      <c r="E18" s="9">
        <f t="shared" si="17"/>
        <v>5067.2955367884151</v>
      </c>
      <c r="F18" s="9">
        <f t="shared" si="18"/>
        <v>1332.6987261753532</v>
      </c>
      <c r="G18" s="2">
        <f>AVERAGE('[2]Daily ET totals'!$H$955:$H$985)</f>
        <v>1442.5608386281194</v>
      </c>
      <c r="H18">
        <f>STDEV('[2]Daily ET totals'!$H$955:$H$985)/SQRT(31)</f>
        <v>48.315554205255104</v>
      </c>
      <c r="I18">
        <f t="shared" si="8"/>
        <v>55318.368000000002</v>
      </c>
      <c r="J18">
        <f t="shared" si="19"/>
        <v>53985.669273824649</v>
      </c>
      <c r="K18">
        <f t="shared" si="20"/>
        <v>2.6721180973254244</v>
      </c>
      <c r="L18">
        <f t="shared" si="21"/>
        <v>8.9496999583704814E-2</v>
      </c>
    </row>
    <row r="19" spans="1:12">
      <c r="A19" t="s">
        <v>29</v>
      </c>
      <c r="B19">
        <v>2014</v>
      </c>
      <c r="C19" s="8">
        <v>41</v>
      </c>
      <c r="D19" s="9">
        <f>'[19]Plant Measurements'!$S$627/10000</f>
        <v>0.2828481312076751</v>
      </c>
      <c r="E19" s="9">
        <f t="shared" si="17"/>
        <v>4759.4515620558041</v>
      </c>
      <c r="F19" s="9">
        <f t="shared" si="18"/>
        <v>1251.7357608206764</v>
      </c>
      <c r="G19" s="2">
        <f>AVERAGE('[2]Daily ET totals'!$H$1016:$H$1046)</f>
        <v>4186.9777284500415</v>
      </c>
      <c r="H19">
        <f>STDEV('[2]Daily ET totals'!$H$1016:$H$1046)/SQRT(31)</f>
        <v>147.65096452041709</v>
      </c>
      <c r="I19">
        <f t="shared" si="8"/>
        <v>55318.368000000002</v>
      </c>
      <c r="J19">
        <f t="shared" si="19"/>
        <v>54066.632239179329</v>
      </c>
      <c r="K19">
        <f t="shared" si="20"/>
        <v>7.744106771673402</v>
      </c>
      <c r="L19">
        <f t="shared" si="21"/>
        <v>0.27309073712459192</v>
      </c>
    </row>
    <row r="20" spans="1:12">
      <c r="A20" t="s">
        <v>24</v>
      </c>
      <c r="B20">
        <v>2014</v>
      </c>
      <c r="C20" s="8">
        <v>43</v>
      </c>
      <c r="D20" s="9">
        <f>'[20]Plant Measurments'!$S$565/10000</f>
        <v>0.51253853328979992</v>
      </c>
      <c r="E20" s="9">
        <f t="shared" ref="E20:E27" si="22">(D20/12.5)*210336</f>
        <v>8624.4243950434684</v>
      </c>
      <c r="F20" s="9">
        <f t="shared" ref="F20:F27" si="23">E20*0.263</f>
        <v>2268.2236158964324</v>
      </c>
      <c r="G20" s="2">
        <f>AVERAGE('[2]Daily ET totals'!$H$1077:$H$1107)</f>
        <v>7067.3053864871354</v>
      </c>
      <c r="H20">
        <f>STDEV('[2]Daily ET totals'!$H$1077:$H$1107)/SQRT(31)</f>
        <v>74.933771850834106</v>
      </c>
      <c r="I20">
        <f t="shared" si="8"/>
        <v>55318.368000000002</v>
      </c>
      <c r="J20">
        <f t="shared" ref="J20:J27" si="24">I20-F20</f>
        <v>53050.144384103573</v>
      </c>
      <c r="K20">
        <f t="shared" ref="K20:K27" si="25">(G20/J20)*100</f>
        <v>13.321934310521588</v>
      </c>
      <c r="L20">
        <f t="shared" ref="L20:L27" si="26">(H20/J20)*100</f>
        <v>0.1412508348861119</v>
      </c>
    </row>
    <row r="21" spans="1:12">
      <c r="A21" t="s">
        <v>25</v>
      </c>
      <c r="B21">
        <v>2014</v>
      </c>
      <c r="C21" s="8">
        <v>45</v>
      </c>
      <c r="D21" s="9">
        <f>'[21]Plant Measurments'!$S$564/10000</f>
        <v>0.47208346204639939</v>
      </c>
      <c r="E21" s="9">
        <f t="shared" si="22"/>
        <v>7943.6917658393168</v>
      </c>
      <c r="F21" s="9">
        <f t="shared" si="23"/>
        <v>2089.1909344157402</v>
      </c>
      <c r="G21" s="2">
        <f>AVERAGE('[2]Daily ET totals'!$H$1139:$H$1168)</f>
        <v>4346.9383118183432</v>
      </c>
      <c r="H21">
        <f>STDEV('[2]Daily ET totals'!$H$1139:$H$1168)/SQRT(30)</f>
        <v>80.933663244038925</v>
      </c>
      <c r="I21">
        <f t="shared" si="8"/>
        <v>55318.368000000002</v>
      </c>
      <c r="J21">
        <f t="shared" si="24"/>
        <v>53229.177065584263</v>
      </c>
      <c r="K21">
        <f t="shared" si="25"/>
        <v>8.1664578553646088</v>
      </c>
      <c r="L21">
        <f t="shared" si="26"/>
        <v>0.15204755682080084</v>
      </c>
    </row>
    <row r="22" spans="1:12">
      <c r="A22" t="s">
        <v>26</v>
      </c>
      <c r="B22">
        <v>2014</v>
      </c>
      <c r="C22" s="8">
        <v>47</v>
      </c>
      <c r="D22" s="9">
        <f>'[22]Plant Measurments'!$S$494/10000</f>
        <v>0.65410041651994866</v>
      </c>
      <c r="E22" s="9">
        <f t="shared" si="22"/>
        <v>11006.469216731193</v>
      </c>
      <c r="F22" s="9">
        <f t="shared" si="23"/>
        <v>2894.7014040003041</v>
      </c>
      <c r="G22" s="2">
        <f>AVERAGE('[2]Daily ET totals'!$H$1200:$H$1229)</f>
        <v>2114.5847258389699</v>
      </c>
      <c r="H22">
        <f>STDEV('[2]Daily ET totals'!$H$1200:$H$1229)/SQRT(30)</f>
        <v>86.211238175549326</v>
      </c>
      <c r="I22">
        <f t="shared" si="8"/>
        <v>55318.368000000002</v>
      </c>
      <c r="J22">
        <f t="shared" si="24"/>
        <v>52423.666595999697</v>
      </c>
      <c r="K22">
        <f t="shared" si="25"/>
        <v>4.0336452277077619</v>
      </c>
      <c r="L22">
        <f t="shared" si="26"/>
        <v>0.16445098897780619</v>
      </c>
    </row>
    <row r="23" spans="1:12">
      <c r="A23" t="s">
        <v>27</v>
      </c>
      <c r="B23">
        <v>2015</v>
      </c>
      <c r="C23" s="8">
        <v>49</v>
      </c>
      <c r="D23" s="9">
        <f>'[23]Plant Measurments'!$S$456/10000</f>
        <v>0.17044362452611439</v>
      </c>
      <c r="E23" s="9">
        <f t="shared" si="22"/>
        <v>2868.0344166659838</v>
      </c>
      <c r="F23" s="9">
        <f t="shared" si="23"/>
        <v>754.29305158315378</v>
      </c>
      <c r="G23" s="2">
        <f>AVERAGE('[2]Daily ET totals'!$H$1261:$H$1291)</f>
        <v>801.02304925323619</v>
      </c>
      <c r="H23">
        <f>STDEV('[2]Daily ET totals'!$H$1261:$H$1291)/SQRT(28)</f>
        <v>24.385740800049636</v>
      </c>
      <c r="I23">
        <f t="shared" si="8"/>
        <v>55318.368000000002</v>
      </c>
      <c r="J23">
        <f t="shared" si="24"/>
        <v>54564.074948416848</v>
      </c>
      <c r="K23">
        <f t="shared" si="25"/>
        <v>1.4680411058200804</v>
      </c>
      <c r="L23">
        <f t="shared" si="26"/>
        <v>4.4691934799780154E-2</v>
      </c>
    </row>
    <row r="24" spans="1:12">
      <c r="A24" t="s">
        <v>38</v>
      </c>
      <c r="B24">
        <v>2015</v>
      </c>
      <c r="C24" s="8">
        <v>51</v>
      </c>
      <c r="D24" s="9">
        <f>'[24]Plant Measurments'!$S$767/10000</f>
        <v>0.16366217562867499</v>
      </c>
      <c r="E24" s="9">
        <f t="shared" si="22"/>
        <v>2753.9237898426386</v>
      </c>
      <c r="F24" s="9">
        <f t="shared" si="23"/>
        <v>724.28195672861398</v>
      </c>
      <c r="G24" s="2">
        <f>AVERAGE('[2]Daily ET totals'!$H$1320:$H$1349)</f>
        <v>1745.4816793858977</v>
      </c>
      <c r="H24">
        <f>STDEV('[2]Daily ET totals'!$H$1320:$H$1349)/SQRT(30)</f>
        <v>56.589876385709523</v>
      </c>
      <c r="I24">
        <f t="shared" si="8"/>
        <v>55318.368000000002</v>
      </c>
      <c r="J24">
        <f t="shared" si="24"/>
        <v>54594.086043271389</v>
      </c>
      <c r="K24">
        <f t="shared" si="25"/>
        <v>3.197199194803674</v>
      </c>
      <c r="L24">
        <f t="shared" si="26"/>
        <v>0.10365568963066121</v>
      </c>
    </row>
    <row r="25" spans="1:12">
      <c r="A25" t="s">
        <v>29</v>
      </c>
      <c r="B25">
        <v>2015</v>
      </c>
      <c r="C25" s="8">
        <v>53</v>
      </c>
    </row>
    <row r="26" spans="1:12">
      <c r="A26" t="s">
        <v>39</v>
      </c>
      <c r="B26">
        <v>2015</v>
      </c>
      <c r="C26" s="8">
        <v>55</v>
      </c>
      <c r="D26" s="9">
        <f>'[25]Plant Measurements'!$T$735/10000</f>
        <v>0.56276856764904037</v>
      </c>
      <c r="E26" s="9">
        <f t="shared" si="22"/>
        <v>9469.6391556022845</v>
      </c>
      <c r="F26" s="9">
        <f t="shared" si="23"/>
        <v>2490.5150979234008</v>
      </c>
      <c r="G26">
        <f>AVERAGE('[26]Daily ET totals'!$H$1442:$H$1472)</f>
        <v>6276.656634384135</v>
      </c>
      <c r="H26">
        <f>STDEV('[26]Daily ET totals'!$H$1442:$H$1472)/SQRT(31)</f>
        <v>83.626079877883697</v>
      </c>
      <c r="I26">
        <f t="shared" si="8"/>
        <v>55318.368000000002</v>
      </c>
      <c r="J26">
        <f t="shared" si="24"/>
        <v>52827.8529020766</v>
      </c>
      <c r="K26">
        <f t="shared" si="25"/>
        <v>11.881339652434383</v>
      </c>
      <c r="L26">
        <f t="shared" si="26"/>
        <v>0.1582992214975984</v>
      </c>
    </row>
    <row r="27" spans="1:12">
      <c r="A27" t="s">
        <v>40</v>
      </c>
      <c r="B27">
        <v>2015</v>
      </c>
      <c r="C27" s="8">
        <v>57</v>
      </c>
      <c r="D27" s="9">
        <f>'[27]Plant Measurements'!$S$667/10000</f>
        <v>0.50622132201612513</v>
      </c>
      <c r="E27" s="9">
        <f t="shared" si="22"/>
        <v>8518.1254390066952</v>
      </c>
      <c r="F27" s="9">
        <f t="shared" si="23"/>
        <v>2240.266990458761</v>
      </c>
      <c r="G27">
        <f>AVERAGE('[26]Daily ET totals'!$H$1504:$H$1532)</f>
        <v>3296.0667723611009</v>
      </c>
      <c r="H27">
        <f>STDEV('[26]Daily ET totals'!$H$1504:$H$1532)/SQRT(30)</f>
        <v>79.22321974287722</v>
      </c>
      <c r="I27">
        <f t="shared" si="8"/>
        <v>55318.368000000002</v>
      </c>
      <c r="J27">
        <f t="shared" si="24"/>
        <v>53078.101009541242</v>
      </c>
      <c r="K27">
        <f t="shared" si="25"/>
        <v>6.2098430608295594</v>
      </c>
      <c r="L27">
        <f t="shared" si="26"/>
        <v>0.14925782617700692</v>
      </c>
    </row>
    <row r="28" spans="1:12">
      <c r="A28" t="s">
        <v>26</v>
      </c>
      <c r="B28">
        <v>2015</v>
      </c>
      <c r="C28" s="8">
        <v>59</v>
      </c>
      <c r="D28" s="9">
        <f>'[28]Plant Measurements'!$S$730/10000</f>
        <v>0.61606414188981373</v>
      </c>
      <c r="E28" s="9">
        <f t="shared" ref="E28:E32" si="27">(D28/12.5)*210336</f>
        <v>10366.437387882868</v>
      </c>
      <c r="F28" s="9">
        <f t="shared" ref="F28:F32" si="28">E28*0.263</f>
        <v>2726.3730330131943</v>
      </c>
      <c r="G28">
        <f>AVERAGE('[29]Daily ET totals'!$H$1564:$H$1593)</f>
        <v>1190.562910606184</v>
      </c>
      <c r="H28">
        <f>STDEV('[29]Daily ET totals'!$H$1564:$H$1593)/SQRT(30)</f>
        <v>79.639873825506655</v>
      </c>
      <c r="I28">
        <f t="shared" si="8"/>
        <v>55318.368000000002</v>
      </c>
      <c r="J28">
        <f t="shared" ref="J28:J32" si="29">I28-F28</f>
        <v>52591.994966986807</v>
      </c>
      <c r="K28">
        <f t="shared" ref="K28:K32" si="30">(G28/J28)*100</f>
        <v>2.2637721032516973</v>
      </c>
      <c r="L28">
        <f t="shared" ref="L28:L32" si="31">(H28/J28)*100</f>
        <v>0.15142964984594789</v>
      </c>
    </row>
    <row r="29" spans="1:12">
      <c r="A29" t="s">
        <v>27</v>
      </c>
      <c r="B29">
        <v>2016</v>
      </c>
      <c r="C29" s="8">
        <v>61</v>
      </c>
      <c r="D29" s="9">
        <f>'[30]Plant Measurements'!$S$514/10000</f>
        <v>0.22982113934997486</v>
      </c>
      <c r="E29" s="9">
        <f t="shared" si="27"/>
        <v>3867.172733305305</v>
      </c>
      <c r="F29" s="9">
        <f t="shared" si="28"/>
        <v>1017.0664288592952</v>
      </c>
      <c r="G29">
        <f>AVERAGE('[29]Daily ET totals'!$H$1625:$H$1655)</f>
        <v>290.61758088474886</v>
      </c>
      <c r="H29">
        <f>STDEV('[29]Daily ET totals'!$H$1625:$H$1655)/SQRT(31)</f>
        <v>14.406348062801623</v>
      </c>
      <c r="I29">
        <f t="shared" si="8"/>
        <v>55318.368000000002</v>
      </c>
      <c r="J29">
        <f t="shared" si="29"/>
        <v>54301.301571140706</v>
      </c>
      <c r="K29">
        <f t="shared" si="30"/>
        <v>0.53519450266584812</v>
      </c>
      <c r="L29">
        <f t="shared" si="31"/>
        <v>2.6530391806405811E-2</v>
      </c>
    </row>
    <row r="30" spans="1:12">
      <c r="A30" t="s">
        <v>38</v>
      </c>
      <c r="B30">
        <v>2016</v>
      </c>
      <c r="C30" s="8">
        <v>63</v>
      </c>
      <c r="D30" s="9">
        <f>'[31]Plant Measurements'!$S$815/10000</f>
        <v>0.23616274986092453</v>
      </c>
      <c r="E30" s="9">
        <f t="shared" si="27"/>
        <v>3973.882252379794</v>
      </c>
      <c r="F30" s="9">
        <f t="shared" si="28"/>
        <v>1045.1310323758858</v>
      </c>
      <c r="G30">
        <f>AVERAGE('[29]Daily ET totals'!$H$1685:$H$1715)</f>
        <v>1158.781325361552</v>
      </c>
      <c r="H30">
        <f>STDEV('[29]Daily ET totals'!$H$1685:$H$1715)/SQRT(31)</f>
        <v>54.60301137656986</v>
      </c>
      <c r="I30">
        <f t="shared" si="8"/>
        <v>55318.368000000002</v>
      </c>
      <c r="J30">
        <f t="shared" si="29"/>
        <v>54273.236967624114</v>
      </c>
      <c r="K30">
        <f t="shared" si="30"/>
        <v>2.1350879182916724</v>
      </c>
      <c r="L30">
        <f t="shared" si="31"/>
        <v>0.10060761883272683</v>
      </c>
    </row>
    <row r="31" spans="1:12">
      <c r="A31" t="s">
        <v>29</v>
      </c>
      <c r="B31">
        <v>2016</v>
      </c>
      <c r="C31" s="8">
        <v>65</v>
      </c>
      <c r="D31" s="9">
        <f>'[32]Plant Measurements'!$S$996/10000</f>
        <v>0.3109973902177251</v>
      </c>
      <c r="E31" s="9">
        <f t="shared" si="27"/>
        <v>5233.1157655068346</v>
      </c>
      <c r="F31" s="9">
        <f t="shared" si="28"/>
        <v>1376.3094463282976</v>
      </c>
      <c r="G31">
        <f>AVERAGE('[29]Daily ET totals'!$H$1746:$H$1776)</f>
        <v>3877.5377086827675</v>
      </c>
      <c r="H31">
        <f>STDEV('[29]Daily ET totals'!$H$1746:$H$1776)/SQRT(31)</f>
        <v>117.77177412773689</v>
      </c>
      <c r="I31">
        <f t="shared" si="8"/>
        <v>55318.368000000002</v>
      </c>
      <c r="J31">
        <f t="shared" si="29"/>
        <v>53942.058553671704</v>
      </c>
      <c r="K31">
        <f t="shared" si="30"/>
        <v>7.1883383998492825</v>
      </c>
      <c r="L31">
        <f t="shared" si="31"/>
        <v>0.21833014402028317</v>
      </c>
    </row>
    <row r="32" spans="1:12">
      <c r="A32" t="s">
        <v>39</v>
      </c>
      <c r="B32">
        <v>2016</v>
      </c>
      <c r="C32" s="8">
        <v>67</v>
      </c>
      <c r="D32" s="9">
        <f>'[33]Plant Measurements'!$S$565/10000</f>
        <v>0.45676461367585025</v>
      </c>
      <c r="E32" s="9">
        <f t="shared" si="27"/>
        <v>7685.9233425698912</v>
      </c>
      <c r="F32" s="9">
        <f t="shared" si="28"/>
        <v>2021.3978390958814</v>
      </c>
      <c r="G32">
        <f>AVERAGE('[29]Daily ET totals'!$H$1807:$H$1836)</f>
        <v>7910.1031031092371</v>
      </c>
      <c r="H32">
        <f>STDEV('[29]Daily ET totals'!$H$1807:$H$1836)/SQRT(31)</f>
        <v>101.5200820865166</v>
      </c>
      <c r="I32">
        <f t="shared" si="8"/>
        <v>55318.368000000002</v>
      </c>
      <c r="J32">
        <f t="shared" si="29"/>
        <v>53296.970160904122</v>
      </c>
      <c r="K32">
        <f t="shared" si="30"/>
        <v>14.841562436342162</v>
      </c>
      <c r="L32">
        <f t="shared" si="31"/>
        <v>0.19048002499959452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WL data</vt:lpstr>
      <vt:lpstr>Bio Tide Calcs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Childers</dc:creator>
  <cp:lastModifiedBy>Chris Sanchez</cp:lastModifiedBy>
  <dcterms:created xsi:type="dcterms:W3CDTF">2013-10-15T22:35:36Z</dcterms:created>
  <dcterms:modified xsi:type="dcterms:W3CDTF">2018-09-17T19:53:21Z</dcterms:modified>
</cp:coreProperties>
</file>