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3640" windowHeight="16740" tabRatio="500"/>
  </bookViews>
  <sheets>
    <sheet name="Sheet1" sheetId="1" r:id="rId1"/>
  </sheets>
  <definedNames>
    <definedName name="_xlnm._FilterDatabase" localSheetId="0" hidden="1">Sheet1!$A$1:$N$30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70" i="1"/>
  <c r="J75"/>
  <c r="G69"/>
  <c r="J74"/>
  <c r="G68"/>
  <c r="J72"/>
  <c r="G67"/>
  <c r="J73"/>
  <c r="G66"/>
  <c r="J66"/>
  <c r="J60"/>
  <c r="J61"/>
  <c r="J62"/>
  <c r="J63"/>
  <c r="M63"/>
  <c r="M62"/>
  <c r="M61"/>
  <c r="K66"/>
  <c r="M60"/>
  <c r="N57"/>
  <c r="N54"/>
  <c r="H57"/>
  <c r="M57"/>
  <c r="H56"/>
  <c r="M56"/>
  <c r="H55"/>
  <c r="M55"/>
  <c r="H54"/>
  <c r="M54"/>
  <c r="N56"/>
  <c r="N55"/>
  <c r="M3"/>
  <c r="M15"/>
  <c r="M2"/>
  <c r="M17"/>
  <c r="M14"/>
  <c r="M13"/>
  <c r="M16"/>
  <c r="M10"/>
  <c r="M8"/>
  <c r="M9"/>
  <c r="M12"/>
  <c r="M11"/>
  <c r="M19"/>
  <c r="M18"/>
  <c r="M20"/>
  <c r="M21"/>
  <c r="M26"/>
  <c r="M29"/>
  <c r="M27"/>
  <c r="M30"/>
  <c r="M28"/>
  <c r="M23"/>
  <c r="M22"/>
  <c r="M24"/>
  <c r="M25"/>
  <c r="M5"/>
  <c r="M4"/>
  <c r="M6"/>
  <c r="M7"/>
</calcChain>
</file>

<file path=xl/sharedStrings.xml><?xml version="1.0" encoding="utf-8"?>
<sst xmlns="http://schemas.openxmlformats.org/spreadsheetml/2006/main" count="199" uniqueCount="94">
  <si>
    <t>PTSAM3</t>
  </si>
  <si>
    <t>CHN</t>
  </si>
  <si>
    <t>PTSAM2</t>
  </si>
  <si>
    <t>PTSMAR3</t>
  </si>
  <si>
    <t>PTSTAB3</t>
  </si>
  <si>
    <t>PTSAC5</t>
  </si>
  <si>
    <t>PTSMAR2</t>
  </si>
  <si>
    <t>PTSAM5</t>
  </si>
  <si>
    <t>PTTDOM2</t>
  </si>
  <si>
    <t>PTSAC1</t>
  </si>
  <si>
    <t>PTSAC4</t>
  </si>
  <si>
    <t>Sample ID</t>
  </si>
  <si>
    <t>Analysis</t>
  </si>
  <si>
    <t>AutoRun#</t>
  </si>
  <si>
    <t>Weight (mg)</t>
  </si>
  <si>
    <t>Hydrogen</t>
  </si>
  <si>
    <t>SMAR 1</t>
  </si>
  <si>
    <t>STAB 2</t>
  </si>
  <si>
    <t>SCAL 2</t>
  </si>
  <si>
    <t>SAC2</t>
  </si>
  <si>
    <t>SCAL 1</t>
  </si>
  <si>
    <t>SAC 3</t>
  </si>
  <si>
    <t>SMAR 4</t>
  </si>
  <si>
    <t>TLAT 4</t>
  </si>
  <si>
    <t>TLAT 2</t>
  </si>
  <si>
    <t>SAM 4</t>
  </si>
  <si>
    <t>TLAT 5</t>
  </si>
  <si>
    <t>TLAT 3</t>
  </si>
  <si>
    <t>C:N</t>
  </si>
  <si>
    <t>species</t>
  </si>
  <si>
    <t>S. americanus</t>
  </si>
  <si>
    <t>S. maritimus</t>
  </si>
  <si>
    <t>S. tabernaemontani</t>
  </si>
  <si>
    <t>S. acutus</t>
  </si>
  <si>
    <t>T. domingensis</t>
  </si>
  <si>
    <t>S. californicus</t>
  </si>
  <si>
    <t>T. latifolia</t>
  </si>
  <si>
    <t>Carbon %</t>
  </si>
  <si>
    <t>Nitrogen %</t>
  </si>
  <si>
    <t>Average by group</t>
  </si>
  <si>
    <t>SAM</t>
  </si>
  <si>
    <t>SMAR</t>
  </si>
  <si>
    <t>Spp group</t>
  </si>
  <si>
    <t>Sch. Spp</t>
  </si>
  <si>
    <t>Typ spp</t>
  </si>
  <si>
    <t>Max N g/m2</t>
  </si>
  <si>
    <t>highest monthly biomass density * % N</t>
  </si>
  <si>
    <t>Avg % N above ground</t>
  </si>
  <si>
    <t>Avg % N below</t>
  </si>
  <si>
    <t>std error above</t>
  </si>
  <si>
    <t>std error below</t>
  </si>
  <si>
    <t>Typha spp.</t>
  </si>
  <si>
    <t>Schoenoplectus spp.</t>
  </si>
  <si>
    <t>std error N g/m2</t>
  </si>
  <si>
    <t>AG5</t>
  </si>
  <si>
    <t>AG6</t>
  </si>
  <si>
    <t>AG4</t>
  </si>
  <si>
    <t>AG3</t>
  </si>
  <si>
    <t>AG2</t>
  </si>
  <si>
    <t>AG1</t>
  </si>
  <si>
    <t>AG7</t>
  </si>
  <si>
    <t>Sample name</t>
  </si>
  <si>
    <t>Transect</t>
  </si>
  <si>
    <t>Ball mill vial ID</t>
  </si>
  <si>
    <t>Date taken</t>
  </si>
  <si>
    <t>M-5 SAM A</t>
  </si>
  <si>
    <t>M-5</t>
  </si>
  <si>
    <t>Novemer 28, 2011</t>
  </si>
  <si>
    <t>M-4-S SAC/STAB A</t>
  </si>
  <si>
    <t>M-4-S</t>
  </si>
  <si>
    <t>S. acutus/S. tabernaemontani</t>
  </si>
  <si>
    <t>M-5 SAM "Floating Roots"</t>
  </si>
  <si>
    <t>M-4-S SCAL</t>
  </si>
  <si>
    <t>s. californicus</t>
  </si>
  <si>
    <t>M-5 SAC/STAB B</t>
  </si>
  <si>
    <t>M-4-S SAC/STAB B</t>
  </si>
  <si>
    <t>M-5 SAC/STAB A</t>
  </si>
  <si>
    <t>SCH</t>
  </si>
  <si>
    <t>TYP</t>
  </si>
  <si>
    <t>std error g/m2</t>
  </si>
  <si>
    <t>S. californicus</t>
    <phoneticPr fontId="6" type="noConversion"/>
  </si>
  <si>
    <t>S. californicus</t>
    <phoneticPr fontId="6" type="noConversion"/>
  </si>
  <si>
    <t>SCAL</t>
    <phoneticPr fontId="6" type="noConversion"/>
  </si>
  <si>
    <t>Peak 12 biomass denisty</t>
    <phoneticPr fontId="6" type="noConversion"/>
  </si>
  <si>
    <t>std error</t>
    <phoneticPr fontId="6" type="noConversion"/>
  </si>
  <si>
    <t>SCH</t>
    <phoneticPr fontId="6" type="noConversion"/>
  </si>
  <si>
    <t>SAM</t>
    <phoneticPr fontId="6" type="noConversion"/>
  </si>
  <si>
    <t>TYP</t>
    <phoneticPr fontId="6" type="noConversion"/>
  </si>
  <si>
    <r>
      <t>Top 80%</t>
    </r>
    <r>
      <rPr>
        <sz val="11"/>
        <color theme="1"/>
        <rFont val="Calibri"/>
        <family val="2"/>
        <scheme val="minor"/>
      </rPr>
      <t xml:space="preserve"> avg g/m2</t>
    </r>
    <r>
      <rPr>
        <sz val="11"/>
        <color indexed="8"/>
        <rFont val="Calibri"/>
        <family val="2"/>
      </rPr>
      <t xml:space="preserve"> Peak 12</t>
    </r>
    <phoneticPr fontId="6" type="noConversion"/>
  </si>
  <si>
    <r>
      <t xml:space="preserve">Peak 12 </t>
    </r>
    <r>
      <rPr>
        <sz val="11"/>
        <color theme="1"/>
        <rFont val="Calibri"/>
        <family val="2"/>
        <scheme val="minor"/>
      </rPr>
      <t>N g/m2</t>
    </r>
    <phoneticPr fontId="6" type="noConversion"/>
  </si>
  <si>
    <t>Top 80% of peak 12 N g/m^2</t>
    <phoneticPr fontId="6" type="noConversion"/>
  </si>
  <si>
    <r>
      <t xml:space="preserve">Peak 12 </t>
    </r>
    <r>
      <rPr>
        <sz val="11"/>
        <color theme="1"/>
        <rFont val="Calibri"/>
        <family val="2"/>
        <scheme val="minor"/>
      </rPr>
      <t>N g/m</t>
    </r>
    <r>
      <rPr>
        <sz val="11"/>
        <color indexed="8"/>
        <rFont val="Calibri"/>
        <family val="2"/>
      </rPr>
      <t>^</t>
    </r>
    <r>
      <rPr>
        <sz val="11"/>
        <color theme="1"/>
        <rFont val="Calibri"/>
        <family val="2"/>
        <scheme val="minor"/>
      </rPr>
      <t>2</t>
    </r>
    <phoneticPr fontId="6" type="noConversion"/>
  </si>
  <si>
    <t>Total observed</t>
    <phoneticPr fontId="6" type="noConversion"/>
  </si>
  <si>
    <t>-</t>
    <phoneticPr fontId="6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</si>
</sst>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0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i/>
      <sz val="11"/>
      <color theme="1"/>
      <name val="Calibri"/>
      <scheme val="minor"/>
    </font>
    <font>
      <sz val="8"/>
      <name val="Verdana"/>
    </font>
    <font>
      <sz val="11"/>
      <color indexed="8"/>
      <name val="Calibri"/>
      <family val="2"/>
    </font>
    <font>
      <i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7" fillId="0" borderId="0" xfId="0" applyFont="1"/>
    <xf numFmtId="0" fontId="3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168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168" fontId="4" fillId="0" borderId="0" xfId="0" applyNumberFormat="1" applyFont="1" applyFill="1" applyAlignment="1">
      <alignment horizontal="right"/>
    </xf>
    <xf numFmtId="0" fontId="4" fillId="0" borderId="0" xfId="0" applyNumberFormat="1" applyFont="1" applyFill="1" applyAlignment="1">
      <alignment horizontal="left"/>
    </xf>
    <xf numFmtId="168" fontId="3" fillId="0" borderId="0" xfId="0" applyNumberFormat="1" applyFont="1" applyFill="1" applyAlignment="1">
      <alignment horizontal="right"/>
    </xf>
    <xf numFmtId="168" fontId="3" fillId="0" borderId="0" xfId="0" applyNumberFormat="1" applyFont="1"/>
    <xf numFmtId="0" fontId="5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8" fillId="0" borderId="0" xfId="0" applyFont="1"/>
    <xf numFmtId="168" fontId="3" fillId="0" borderId="0" xfId="0" applyNumberFormat="1" applyFont="1"/>
    <xf numFmtId="169" fontId="3" fillId="0" borderId="0" xfId="0" applyNumberFormat="1" applyFont="1"/>
    <xf numFmtId="0" fontId="3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>
        <c:manualLayout>
          <c:layoutTarget val="inner"/>
          <c:xMode val="edge"/>
          <c:yMode val="edge"/>
          <c:x val="0.0803803587051618"/>
          <c:y val="0.0601851851851852"/>
          <c:w val="0.582648293963255"/>
          <c:h val="0.819444444444444"/>
        </c:manualLayout>
      </c:layout>
      <c:barChart>
        <c:barDir val="col"/>
        <c:grouping val="clustered"/>
        <c:ser>
          <c:idx val="0"/>
          <c:order val="0"/>
          <c:tx>
            <c:strRef>
              <c:f>Sheet1!$G$60</c:f>
              <c:strCache>
                <c:ptCount val="1"/>
                <c:pt idx="0">
                  <c:v>Schoenoplectus spp.</c:v>
                </c:pt>
              </c:strCache>
            </c:strRef>
          </c:tx>
          <c:errBars>
            <c:errBarType val="both"/>
            <c:errValType val="cust"/>
            <c:plus>
              <c:numRef>
                <c:f>Sheet1!$K$60:$L$60</c:f>
                <c:numCache>
                  <c:formatCode>General</c:formatCode>
                  <c:ptCount val="2"/>
                  <c:pt idx="0">
                    <c:v>0.140965144276259</c:v>
                  </c:pt>
                  <c:pt idx="1">
                    <c:v>0.144731589557612</c:v>
                  </c:pt>
                </c:numCache>
              </c:numRef>
            </c:plus>
            <c:minus>
              <c:numRef>
                <c:f>Sheet1!$K$60:$L$60</c:f>
                <c:numCache>
                  <c:formatCode>General</c:formatCode>
                  <c:ptCount val="2"/>
                  <c:pt idx="0">
                    <c:v>0.140965144276259</c:v>
                  </c:pt>
                  <c:pt idx="1">
                    <c:v>0.144731589557612</c:v>
                  </c:pt>
                </c:numCache>
              </c:numRef>
            </c:minus>
          </c:errBars>
          <c:val>
            <c:numRef>
              <c:f>Sheet1!$H$60:$I$60</c:f>
              <c:numCache>
                <c:formatCode>0.00</c:formatCode>
                <c:ptCount val="2"/>
                <c:pt idx="0" formatCode="0.000">
                  <c:v>1.65309090909091</c:v>
                </c:pt>
                <c:pt idx="1">
                  <c:v>1.315933333333333</c:v>
                </c:pt>
              </c:numCache>
            </c:numRef>
          </c:val>
        </c:ser>
        <c:ser>
          <c:idx val="1"/>
          <c:order val="1"/>
          <c:tx>
            <c:strRef>
              <c:f>Sheet1!$G$61</c:f>
              <c:strCache>
                <c:ptCount val="1"/>
                <c:pt idx="0">
                  <c:v>S. americanus</c:v>
                </c:pt>
              </c:strCache>
            </c:strRef>
          </c:tx>
          <c:errBars>
            <c:errBarType val="both"/>
            <c:errValType val="cust"/>
            <c:plus>
              <c:numRef>
                <c:f>Sheet1!$K$61:$L$61</c:f>
                <c:numCache>
                  <c:formatCode>General</c:formatCode>
                  <c:ptCount val="2"/>
                  <c:pt idx="0">
                    <c:v>0.301867713852718</c:v>
                  </c:pt>
                  <c:pt idx="1">
                    <c:v>0.0949476463929229</c:v>
                  </c:pt>
                </c:numCache>
              </c:numRef>
            </c:plus>
            <c:minus>
              <c:numRef>
                <c:f>Sheet1!$K$61:$L$61</c:f>
                <c:numCache>
                  <c:formatCode>General</c:formatCode>
                  <c:ptCount val="2"/>
                  <c:pt idx="0">
                    <c:v>0.301867713852718</c:v>
                  </c:pt>
                  <c:pt idx="1">
                    <c:v>0.0949476463929229</c:v>
                  </c:pt>
                </c:numCache>
              </c:numRef>
            </c:minus>
          </c:errBars>
          <c:val>
            <c:numRef>
              <c:f>Sheet1!$H$61:$I$61</c:f>
              <c:numCache>
                <c:formatCode>0.00</c:formatCode>
                <c:ptCount val="2"/>
                <c:pt idx="0" formatCode="0.000">
                  <c:v>2.0135</c:v>
                </c:pt>
                <c:pt idx="1">
                  <c:v>1.229666666666667</c:v>
                </c:pt>
              </c:numCache>
            </c:numRef>
          </c:val>
        </c:ser>
        <c:ser>
          <c:idx val="2"/>
          <c:order val="2"/>
          <c:tx>
            <c:strRef>
              <c:f>Sheet1!$G$62</c:f>
              <c:strCache>
                <c:ptCount val="1"/>
                <c:pt idx="0">
                  <c:v>Typha spp.</c:v>
                </c:pt>
              </c:strCache>
            </c:strRef>
          </c:tx>
          <c:errBars>
            <c:errBarType val="both"/>
            <c:errValType val="cust"/>
            <c:plus>
              <c:numRef>
                <c:f>Sheet1!$K$62:$L$62</c:f>
                <c:numCache>
                  <c:formatCode>General</c:formatCode>
                  <c:ptCount val="2"/>
                  <c:pt idx="0">
                    <c:v>0.184625946172254</c:v>
                  </c:pt>
                  <c:pt idx="1">
                    <c:v>0.151811970477184</c:v>
                  </c:pt>
                </c:numCache>
              </c:numRef>
            </c:plus>
            <c:minus>
              <c:numRef>
                <c:f>Sheet1!$K$62:$L$62</c:f>
                <c:numCache>
                  <c:formatCode>General</c:formatCode>
                  <c:ptCount val="2"/>
                  <c:pt idx="0">
                    <c:v>0.184625946172254</c:v>
                  </c:pt>
                  <c:pt idx="1">
                    <c:v>0.151811970477184</c:v>
                  </c:pt>
                </c:numCache>
              </c:numRef>
            </c:minus>
          </c:errBars>
          <c:val>
            <c:numRef>
              <c:f>Sheet1!$H$62:$I$62</c:f>
              <c:numCache>
                <c:formatCode>0.00</c:formatCode>
                <c:ptCount val="2"/>
                <c:pt idx="0" formatCode="0.000">
                  <c:v>1.3408</c:v>
                </c:pt>
                <c:pt idx="1">
                  <c:v>1.401727272727273</c:v>
                </c:pt>
              </c:numCache>
            </c:numRef>
          </c:val>
        </c:ser>
        <c:axId val="221912904"/>
        <c:axId val="221920312"/>
      </c:barChart>
      <c:catAx>
        <c:axId val="221912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Aboveground</a:t>
                </a:r>
              </a:p>
            </c:rich>
          </c:tx>
          <c:layout>
            <c:manualLayout>
              <c:xMode val="edge"/>
              <c:yMode val="edge"/>
              <c:x val="0.153493000874891"/>
              <c:y val="0.894320866141732"/>
            </c:manualLayout>
          </c:layout>
        </c:title>
        <c:tickLblPos val="none"/>
        <c:spPr>
          <a:ln w="12700">
            <a:solidFill>
              <a:schemeClr val="tx1"/>
            </a:solidFill>
            <a:miter lim="800000"/>
          </a:ln>
        </c:spPr>
        <c:crossAx val="221920312"/>
        <c:crosses val="autoZero"/>
        <c:auto val="1"/>
        <c:lblAlgn val="ctr"/>
        <c:lblOffset val="100"/>
      </c:catAx>
      <c:valAx>
        <c:axId val="221920312"/>
        <c:scaling>
          <c:orientation val="minMax"/>
        </c:scaling>
        <c:axPos val="l"/>
        <c:numFmt formatCode="0.000" sourceLinked="1"/>
        <c:tickLblPos val="nextTo"/>
        <c:spPr>
          <a:ln w="12700">
            <a:solidFill>
              <a:schemeClr val="tx1"/>
            </a:solidFill>
            <a:miter lim="800000"/>
          </a:ln>
        </c:spPr>
        <c:crossAx val="22191290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Gill Sans MT"/>
          <a:cs typeface="Gill Sans M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>
        <c:manualLayout>
          <c:layoutTarget val="inner"/>
          <c:xMode val="edge"/>
          <c:yMode val="edge"/>
          <c:x val="0.0"/>
          <c:y val="0.111111111111111"/>
          <c:w val="0.338283509690228"/>
          <c:h val="0.771543452901721"/>
        </c:manualLayout>
      </c:layout>
      <c:barChart>
        <c:barDir val="col"/>
        <c:grouping val="clustered"/>
        <c:ser>
          <c:idx val="0"/>
          <c:order val="0"/>
          <c:tx>
            <c:strRef>
              <c:f>Sheet1!$G$60</c:f>
              <c:strCache>
                <c:ptCount val="1"/>
                <c:pt idx="0">
                  <c:v>Schoenoplectus spp.</c:v>
                </c:pt>
              </c:strCache>
            </c:strRef>
          </c:tx>
          <c:errBars>
            <c:errBarType val="both"/>
            <c:errValType val="cust"/>
            <c:plus>
              <c:numRef>
                <c:f>Sheet1!$M$60</c:f>
                <c:numCache>
                  <c:formatCode>General</c:formatCode>
                  <c:ptCount val="1"/>
                  <c:pt idx="0">
                    <c:v>1.74607739088644</c:v>
                  </c:pt>
                </c:numCache>
              </c:numRef>
            </c:plus>
            <c:minus>
              <c:numRef>
                <c:f>Sheet1!$M$60</c:f>
                <c:numCache>
                  <c:formatCode>General</c:formatCode>
                  <c:ptCount val="1"/>
                  <c:pt idx="0">
                    <c:v>1.74607739088644</c:v>
                  </c:pt>
                </c:numCache>
              </c:numRef>
            </c:minus>
          </c:errBars>
          <c:val>
            <c:numRef>
              <c:f>Sheet1!$J$60</c:f>
              <c:numCache>
                <c:formatCode>General</c:formatCode>
                <c:ptCount val="1"/>
                <c:pt idx="0">
                  <c:v>6.860492581818182</c:v>
                </c:pt>
              </c:numCache>
            </c:numRef>
          </c:val>
        </c:ser>
        <c:ser>
          <c:idx val="1"/>
          <c:order val="1"/>
          <c:tx>
            <c:strRef>
              <c:f>Sheet1!$G$61</c:f>
              <c:strCache>
                <c:ptCount val="1"/>
                <c:pt idx="0">
                  <c:v>S. americanus</c:v>
                </c:pt>
              </c:strCache>
            </c:strRef>
          </c:tx>
          <c:errBars>
            <c:errBarType val="both"/>
            <c:errValType val="cust"/>
            <c:plus>
              <c:numRef>
                <c:f>Sheet1!$M$61</c:f>
                <c:numCache>
                  <c:formatCode>General</c:formatCode>
                  <c:ptCount val="1"/>
                  <c:pt idx="0">
                    <c:v>1.366835877736636</c:v>
                  </c:pt>
                </c:numCache>
              </c:numRef>
            </c:plus>
            <c:minus>
              <c:numRef>
                <c:f>Sheet1!$M$61</c:f>
                <c:numCache>
                  <c:formatCode>General</c:formatCode>
                  <c:ptCount val="1"/>
                  <c:pt idx="0">
                    <c:v>1.366835877736636</c:v>
                  </c:pt>
                </c:numCache>
              </c:numRef>
            </c:minus>
          </c:errBars>
          <c:val>
            <c:numRef>
              <c:f>Sheet1!$J$61</c:f>
              <c:numCache>
                <c:formatCode>General</c:formatCode>
                <c:ptCount val="1"/>
                <c:pt idx="0">
                  <c:v>3.2932806</c:v>
                </c:pt>
              </c:numCache>
            </c:numRef>
          </c:val>
        </c:ser>
        <c:ser>
          <c:idx val="2"/>
          <c:order val="2"/>
          <c:tx>
            <c:strRef>
              <c:f>Sheet1!$G$62</c:f>
              <c:strCache>
                <c:ptCount val="1"/>
                <c:pt idx="0">
                  <c:v>Typha spp.</c:v>
                </c:pt>
              </c:strCache>
            </c:strRef>
          </c:tx>
          <c:errBars>
            <c:errBarType val="both"/>
            <c:errValType val="cust"/>
            <c:plus>
              <c:numRef>
                <c:f>Sheet1!$M$62</c:f>
                <c:numCache>
                  <c:formatCode>General</c:formatCode>
                  <c:ptCount val="1"/>
                  <c:pt idx="0">
                    <c:v>4.21250187577937</c:v>
                  </c:pt>
                </c:numCache>
              </c:numRef>
            </c:plus>
            <c:minus>
              <c:numRef>
                <c:f>Sheet1!$M$62</c:f>
                <c:numCache>
                  <c:formatCode>General</c:formatCode>
                  <c:ptCount val="1"/>
                  <c:pt idx="0">
                    <c:v>4.21250187577937</c:v>
                  </c:pt>
                </c:numCache>
              </c:numRef>
            </c:minus>
          </c:errBars>
          <c:val>
            <c:numRef>
              <c:f>Sheet1!$J$62</c:f>
              <c:numCache>
                <c:formatCode>General</c:formatCode>
                <c:ptCount val="1"/>
                <c:pt idx="0">
                  <c:v>22.18769248</c:v>
                </c:pt>
              </c:numCache>
            </c:numRef>
          </c:val>
        </c:ser>
        <c:ser>
          <c:idx val="3"/>
          <c:order val="3"/>
          <c:tx>
            <c:strRef>
              <c:f>Sheet1!$G$63</c:f>
              <c:strCache>
                <c:ptCount val="1"/>
                <c:pt idx="0">
                  <c:v>S. californicus</c:v>
                </c:pt>
              </c:strCache>
            </c:strRef>
          </c:tx>
          <c:val>
            <c:numRef>
              <c:f>Sheet1!$J$63</c:f>
              <c:numCache>
                <c:formatCode>General</c:formatCode>
                <c:ptCount val="1"/>
                <c:pt idx="0">
                  <c:v>1.446959166666667</c:v>
                </c:pt>
              </c:numCache>
            </c:numRef>
          </c:val>
        </c:ser>
        <c:axId val="222217784"/>
        <c:axId val="88878872"/>
      </c:barChart>
      <c:valAx>
        <c:axId val="88878872"/>
        <c:scaling>
          <c:orientation val="minMax"/>
          <c:min val="0.0"/>
        </c:scaling>
        <c:axPos val="r"/>
        <c:numFmt formatCode="General" sourceLinked="1"/>
        <c:tickLblPos val="nextTo"/>
        <c:spPr>
          <a:ln w="12700">
            <a:solidFill>
              <a:schemeClr val="tx1"/>
            </a:solidFill>
            <a:miter lim="800000"/>
          </a:ln>
        </c:spPr>
        <c:crossAx val="222217784"/>
        <c:crosses val="max"/>
        <c:crossBetween val="between"/>
        <c:majorUnit val="10.0"/>
        <c:minorUnit val="1.0"/>
      </c:valAx>
      <c:catAx>
        <c:axId val="222217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density</a:t>
                </a:r>
              </a:p>
            </c:rich>
          </c:tx>
          <c:layout/>
        </c:title>
        <c:tickLblPos val="none"/>
        <c:spPr>
          <a:ln w="12700">
            <a:solidFill>
              <a:schemeClr val="tx1"/>
            </a:solidFill>
            <a:miter lim="800000"/>
          </a:ln>
        </c:spPr>
        <c:crossAx val="8887887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423181418225301"/>
          <c:y val="0.329531822962563"/>
          <c:w val="0.320875528707579"/>
          <c:h val="0.670468114562603"/>
        </c:manualLayout>
      </c:layout>
    </c:legend>
    <c:plotVisOnly val="1"/>
    <c:dispBlanksAs val="gap"/>
  </c:chart>
  <c:spPr>
    <a:ln>
      <a:noFill/>
    </a:ln>
  </c:spPr>
  <c:txPr>
    <a:bodyPr/>
    <a:lstStyle/>
    <a:p>
      <a:pPr>
        <a:defRPr sz="2400">
          <a:latin typeface="Gill Sans MT"/>
          <a:cs typeface="Gill Sans MT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807720</xdr:colOff>
      <xdr:row>57</xdr:row>
      <xdr:rowOff>91440</xdr:rowOff>
    </xdr:from>
    <xdr:to>
      <xdr:col>23</xdr:col>
      <xdr:colOff>701040</xdr:colOff>
      <xdr:row>80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</xdr:colOff>
      <xdr:row>81</xdr:row>
      <xdr:rowOff>78740</xdr:rowOff>
    </xdr:from>
    <xdr:to>
      <xdr:col>15</xdr:col>
      <xdr:colOff>233680</xdr:colOff>
      <xdr:row>105</xdr:row>
      <xdr:rowOff>81280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5"/>
  <sheetViews>
    <sheetView tabSelected="1" topLeftCell="E60" zoomScale="125" zoomScaleNormal="125" zoomScalePageLayoutView="125" workbookViewId="0">
      <selection activeCell="E66" sqref="E66:G70"/>
    </sheetView>
  </sheetViews>
  <sheetFormatPr baseColWidth="10" defaultRowHeight="14"/>
  <cols>
    <col min="1" max="1" width="13.33203125" style="6" bestFit="1" customWidth="1"/>
    <col min="2" max="2" width="22.5" style="6" bestFit="1" customWidth="1"/>
    <col min="3" max="3" width="13.33203125" style="6" customWidth="1"/>
    <col min="4" max="4" width="25.33203125" style="6" bestFit="1" customWidth="1"/>
    <col min="5" max="6" width="16.83203125" style="6" customWidth="1"/>
    <col min="7" max="7" width="10.83203125" style="6"/>
    <col min="8" max="8" width="11.83203125" style="6" customWidth="1"/>
    <col min="9" max="9" width="12.5" style="6" customWidth="1"/>
    <col min="10" max="10" width="10.83203125" style="6"/>
    <col min="11" max="11" width="12.5" style="6" customWidth="1"/>
    <col min="12" max="12" width="12" style="6" customWidth="1"/>
    <col min="13" max="16384" width="10.83203125" style="6"/>
  </cols>
  <sheetData>
    <row r="1" spans="1:14">
      <c r="A1" s="3" t="s">
        <v>11</v>
      </c>
      <c r="B1" s="3" t="s">
        <v>61</v>
      </c>
      <c r="C1" s="3" t="s">
        <v>62</v>
      </c>
      <c r="D1" s="3" t="s">
        <v>29</v>
      </c>
      <c r="E1" s="3" t="s">
        <v>63</v>
      </c>
      <c r="F1" s="3" t="s">
        <v>64</v>
      </c>
      <c r="G1" s="3" t="s">
        <v>12</v>
      </c>
      <c r="H1" s="3" t="s">
        <v>13</v>
      </c>
      <c r="I1" s="4" t="s">
        <v>14</v>
      </c>
      <c r="J1" s="3" t="s">
        <v>37</v>
      </c>
      <c r="K1" s="3" t="s">
        <v>15</v>
      </c>
      <c r="L1" s="3" t="s">
        <v>38</v>
      </c>
      <c r="M1" s="5" t="s">
        <v>28</v>
      </c>
      <c r="N1" s="6" t="s">
        <v>42</v>
      </c>
    </row>
    <row r="2" spans="1:14">
      <c r="A2" s="6" t="s">
        <v>56</v>
      </c>
      <c r="B2" s="6" t="s">
        <v>71</v>
      </c>
      <c r="C2" s="6" t="s">
        <v>66</v>
      </c>
      <c r="D2" s="6" t="s">
        <v>30</v>
      </c>
      <c r="E2" s="6" t="s">
        <v>56</v>
      </c>
      <c r="F2" s="20" t="s">
        <v>67</v>
      </c>
      <c r="G2" s="6" t="s">
        <v>1</v>
      </c>
      <c r="H2" s="6">
        <v>8</v>
      </c>
      <c r="I2" s="6">
        <v>1.9850000000000001</v>
      </c>
      <c r="J2" s="6">
        <v>39.720999999999997</v>
      </c>
      <c r="K2" s="6">
        <v>5.1669999999999998</v>
      </c>
      <c r="L2" s="6">
        <v>2.6059999999999999</v>
      </c>
      <c r="M2" s="17">
        <f t="shared" ref="M2:M30" si="0">J2/L2</f>
        <v>15.242133537989256</v>
      </c>
      <c r="N2" s="6" t="s">
        <v>40</v>
      </c>
    </row>
    <row r="3" spans="1:14">
      <c r="A3" s="6" t="s">
        <v>54</v>
      </c>
      <c r="B3" s="6" t="s">
        <v>65</v>
      </c>
      <c r="C3" s="6" t="s">
        <v>66</v>
      </c>
      <c r="D3" s="6" t="s">
        <v>30</v>
      </c>
      <c r="E3" s="6" t="s">
        <v>54</v>
      </c>
      <c r="F3" s="6" t="s">
        <v>67</v>
      </c>
      <c r="G3" s="6" t="s">
        <v>1</v>
      </c>
      <c r="H3" s="6">
        <v>6</v>
      </c>
      <c r="I3" s="6">
        <v>1.9770000000000001</v>
      </c>
      <c r="J3" s="6">
        <v>42.545000000000002</v>
      </c>
      <c r="K3" s="6">
        <v>5.64</v>
      </c>
      <c r="L3" s="6">
        <v>0.92600000000000005</v>
      </c>
      <c r="M3" s="17">
        <f t="shared" si="0"/>
        <v>45.944924406047512</v>
      </c>
      <c r="N3" s="6" t="s">
        <v>40</v>
      </c>
    </row>
    <row r="4" spans="1:14">
      <c r="A4" s="7" t="s">
        <v>2</v>
      </c>
      <c r="B4" s="7"/>
      <c r="C4" s="7"/>
      <c r="D4" s="7" t="s">
        <v>30</v>
      </c>
      <c r="E4" s="7"/>
      <c r="F4" s="7"/>
      <c r="G4" s="7" t="s">
        <v>1</v>
      </c>
      <c r="H4" s="8">
        <v>27</v>
      </c>
      <c r="I4" s="9">
        <v>2.1030000000000002</v>
      </c>
      <c r="J4" s="8">
        <v>39.904000000000003</v>
      </c>
      <c r="K4" s="8">
        <v>5.5540000000000003</v>
      </c>
      <c r="L4" s="8">
        <v>2.1379999999999999</v>
      </c>
      <c r="M4" s="17">
        <f t="shared" si="0"/>
        <v>18.66417212347989</v>
      </c>
      <c r="N4" s="6" t="s">
        <v>40</v>
      </c>
    </row>
    <row r="5" spans="1:14">
      <c r="A5" s="7" t="s">
        <v>0</v>
      </c>
      <c r="B5" s="7"/>
      <c r="C5" s="7"/>
      <c r="D5" s="7" t="s">
        <v>30</v>
      </c>
      <c r="E5" s="7"/>
      <c r="F5" s="7"/>
      <c r="G5" s="7" t="s">
        <v>1</v>
      </c>
      <c r="H5" s="8">
        <v>26</v>
      </c>
      <c r="I5" s="9">
        <v>1.9470000000000001</v>
      </c>
      <c r="J5" s="8">
        <v>41.183</v>
      </c>
      <c r="K5" s="8">
        <v>5.5010000000000003</v>
      </c>
      <c r="L5" s="8">
        <v>2.944</v>
      </c>
      <c r="M5" s="17">
        <f t="shared" si="0"/>
        <v>13.988790760869565</v>
      </c>
      <c r="N5" s="6" t="s">
        <v>40</v>
      </c>
    </row>
    <row r="6" spans="1:14">
      <c r="A6" s="16" t="s">
        <v>7</v>
      </c>
      <c r="B6" s="16"/>
      <c r="C6" s="16"/>
      <c r="D6" s="7" t="s">
        <v>30</v>
      </c>
      <c r="E6" s="7"/>
      <c r="F6" s="7"/>
      <c r="G6" s="11" t="s">
        <v>1</v>
      </c>
      <c r="H6" s="13">
        <v>32</v>
      </c>
      <c r="I6" s="13">
        <v>2.0699999999999998</v>
      </c>
      <c r="J6" s="13">
        <v>42.719000000000001</v>
      </c>
      <c r="K6" s="13">
        <v>5.9710000000000001</v>
      </c>
      <c r="L6" s="13">
        <v>2.0179999999999998</v>
      </c>
      <c r="M6" s="17">
        <f t="shared" si="0"/>
        <v>21.168979187314175</v>
      </c>
      <c r="N6" s="6" t="s">
        <v>40</v>
      </c>
    </row>
    <row r="7" spans="1:14">
      <c r="A7" s="2" t="s">
        <v>25</v>
      </c>
      <c r="B7" s="2"/>
      <c r="C7" s="2"/>
      <c r="D7" s="7" t="s">
        <v>30</v>
      </c>
      <c r="E7" s="7"/>
      <c r="F7" s="7"/>
      <c r="G7" s="2" t="s">
        <v>1</v>
      </c>
      <c r="H7" s="10"/>
      <c r="I7" s="17">
        <v>2.016</v>
      </c>
      <c r="J7" s="10">
        <v>42.014000000000003</v>
      </c>
      <c r="K7" s="10">
        <v>5.9240000000000004</v>
      </c>
      <c r="L7" s="10">
        <v>1.4490000000000001</v>
      </c>
      <c r="M7" s="17">
        <f t="shared" si="0"/>
        <v>28.995169082125603</v>
      </c>
      <c r="N7" s="6" t="s">
        <v>40</v>
      </c>
    </row>
    <row r="8" spans="1:14">
      <c r="A8" s="16" t="s">
        <v>9</v>
      </c>
      <c r="B8" s="16"/>
      <c r="C8" s="16"/>
      <c r="D8" s="12" t="s">
        <v>33</v>
      </c>
      <c r="E8" s="12"/>
      <c r="F8" s="12"/>
      <c r="G8" s="11" t="s">
        <v>1</v>
      </c>
      <c r="H8" s="13">
        <v>34</v>
      </c>
      <c r="I8" s="13">
        <v>2.113</v>
      </c>
      <c r="J8" s="13">
        <v>41.494999999999997</v>
      </c>
      <c r="K8" s="13">
        <v>5.6619999999999999</v>
      </c>
      <c r="L8" s="13">
        <v>1.7869999999999999</v>
      </c>
      <c r="M8" s="17">
        <f t="shared" si="0"/>
        <v>23.220481253497482</v>
      </c>
      <c r="N8" s="6" t="s">
        <v>43</v>
      </c>
    </row>
    <row r="9" spans="1:14">
      <c r="A9" s="16" t="s">
        <v>10</v>
      </c>
      <c r="B9" s="16"/>
      <c r="C9" s="16"/>
      <c r="D9" s="12" t="s">
        <v>33</v>
      </c>
      <c r="E9" s="12"/>
      <c r="F9" s="12"/>
      <c r="G9" s="11" t="s">
        <v>1</v>
      </c>
      <c r="H9" s="13">
        <v>35</v>
      </c>
      <c r="I9" s="13">
        <v>2.004</v>
      </c>
      <c r="J9" s="13">
        <v>44.56</v>
      </c>
      <c r="K9" s="13">
        <v>5.9409999999999998</v>
      </c>
      <c r="L9" s="13">
        <v>1.3759999999999999</v>
      </c>
      <c r="M9" s="17">
        <f t="shared" si="0"/>
        <v>32.383720930232563</v>
      </c>
      <c r="N9" s="6" t="s">
        <v>43</v>
      </c>
    </row>
    <row r="10" spans="1:14">
      <c r="A10" s="12" t="s">
        <v>5</v>
      </c>
      <c r="B10" s="12"/>
      <c r="C10" s="12"/>
      <c r="D10" s="12" t="s">
        <v>33</v>
      </c>
      <c r="E10" s="12"/>
      <c r="F10" s="12"/>
      <c r="G10" s="11" t="s">
        <v>1</v>
      </c>
      <c r="H10" s="13">
        <v>30</v>
      </c>
      <c r="I10" s="13">
        <v>2.121</v>
      </c>
      <c r="J10" s="13">
        <v>45.798999999999999</v>
      </c>
      <c r="K10" s="13">
        <v>6.47</v>
      </c>
      <c r="L10" s="13">
        <v>2.1190000000000002</v>
      </c>
      <c r="M10" s="17">
        <f t="shared" si="0"/>
        <v>21.613496932515336</v>
      </c>
      <c r="N10" s="6" t="s">
        <v>43</v>
      </c>
    </row>
    <row r="11" spans="1:14">
      <c r="A11" s="2" t="s">
        <v>21</v>
      </c>
      <c r="B11" s="2"/>
      <c r="C11" s="2"/>
      <c r="D11" s="12" t="s">
        <v>33</v>
      </c>
      <c r="E11" s="12"/>
      <c r="F11" s="12"/>
      <c r="G11" s="2" t="s">
        <v>1</v>
      </c>
      <c r="H11" s="10"/>
      <c r="I11" s="17">
        <v>2.04</v>
      </c>
      <c r="J11" s="10">
        <v>39.357999999999997</v>
      </c>
      <c r="K11" s="10">
        <v>5.5140000000000002</v>
      </c>
      <c r="L11" s="10">
        <v>0.97799999999999998</v>
      </c>
      <c r="M11" s="17">
        <f t="shared" si="0"/>
        <v>40.243353783231079</v>
      </c>
      <c r="N11" s="6" t="s">
        <v>43</v>
      </c>
    </row>
    <row r="12" spans="1:14">
      <c r="A12" s="2" t="s">
        <v>19</v>
      </c>
      <c r="B12" s="2"/>
      <c r="C12" s="2"/>
      <c r="D12" s="12" t="s">
        <v>33</v>
      </c>
      <c r="E12" s="12"/>
      <c r="F12" s="12"/>
      <c r="G12" s="2" t="s">
        <v>1</v>
      </c>
      <c r="H12" s="10"/>
      <c r="I12" s="17">
        <v>1.7509999999999999</v>
      </c>
      <c r="J12" s="10">
        <v>42.319000000000003</v>
      </c>
      <c r="K12" s="10">
        <v>5.819</v>
      </c>
      <c r="L12" s="10">
        <v>1.647</v>
      </c>
      <c r="M12" s="17">
        <f t="shared" si="0"/>
        <v>25.694596235579844</v>
      </c>
      <c r="N12" s="6" t="s">
        <v>43</v>
      </c>
    </row>
    <row r="13" spans="1:14">
      <c r="A13" s="6" t="s">
        <v>59</v>
      </c>
      <c r="B13" s="6" t="s">
        <v>75</v>
      </c>
      <c r="C13" s="6" t="s">
        <v>69</v>
      </c>
      <c r="D13" s="6" t="s">
        <v>70</v>
      </c>
      <c r="E13" s="6" t="s">
        <v>59</v>
      </c>
      <c r="F13" s="20" t="s">
        <v>67</v>
      </c>
      <c r="G13" s="6" t="s">
        <v>1</v>
      </c>
      <c r="H13" s="6">
        <v>11</v>
      </c>
      <c r="I13" s="6">
        <v>2.1030000000000002</v>
      </c>
      <c r="J13" s="6">
        <v>41.718000000000004</v>
      </c>
      <c r="K13" s="6">
        <v>5.51</v>
      </c>
      <c r="L13" s="6">
        <v>2.113</v>
      </c>
      <c r="M13" s="17">
        <f t="shared" si="0"/>
        <v>19.743492664458117</v>
      </c>
      <c r="N13" s="6" t="s">
        <v>43</v>
      </c>
    </row>
    <row r="14" spans="1:14">
      <c r="A14" s="6" t="s">
        <v>58</v>
      </c>
      <c r="B14" s="6" t="s">
        <v>74</v>
      </c>
      <c r="C14" s="6" t="s">
        <v>66</v>
      </c>
      <c r="D14" s="6" t="s">
        <v>70</v>
      </c>
      <c r="E14" s="6" t="s">
        <v>58</v>
      </c>
      <c r="F14" s="20" t="s">
        <v>67</v>
      </c>
      <c r="G14" s="6" t="s">
        <v>1</v>
      </c>
      <c r="H14" s="6">
        <v>10</v>
      </c>
      <c r="I14" s="6">
        <v>2.0209999999999999</v>
      </c>
      <c r="J14" s="6">
        <v>42.515999999999998</v>
      </c>
      <c r="K14" s="6">
        <v>5.6020000000000003</v>
      </c>
      <c r="L14" s="6">
        <v>2.282</v>
      </c>
      <c r="M14" s="17">
        <f t="shared" si="0"/>
        <v>18.63102541630149</v>
      </c>
      <c r="N14" s="6" t="s">
        <v>43</v>
      </c>
    </row>
    <row r="15" spans="1:14">
      <c r="A15" s="6" t="s">
        <v>55</v>
      </c>
      <c r="B15" s="6" t="s">
        <v>68</v>
      </c>
      <c r="C15" s="6" t="s">
        <v>69</v>
      </c>
      <c r="D15" s="6" t="s">
        <v>70</v>
      </c>
      <c r="E15" s="6" t="s">
        <v>55</v>
      </c>
      <c r="F15" s="6" t="s">
        <v>67</v>
      </c>
      <c r="G15" s="6" t="s">
        <v>1</v>
      </c>
      <c r="H15" s="6">
        <v>7</v>
      </c>
      <c r="I15" s="6">
        <v>1.8939999999999999</v>
      </c>
      <c r="J15" s="6">
        <v>44.1</v>
      </c>
      <c r="K15" s="6">
        <v>5.4790000000000001</v>
      </c>
      <c r="L15" s="6">
        <v>1.155</v>
      </c>
      <c r="M15" s="17">
        <f t="shared" si="0"/>
        <v>38.18181818181818</v>
      </c>
      <c r="N15" s="6" t="s">
        <v>43</v>
      </c>
    </row>
    <row r="16" spans="1:14">
      <c r="A16" s="6" t="s">
        <v>60</v>
      </c>
      <c r="B16" s="6" t="s">
        <v>76</v>
      </c>
      <c r="C16" s="6" t="s">
        <v>66</v>
      </c>
      <c r="D16" s="6" t="s">
        <v>70</v>
      </c>
      <c r="E16" s="6" t="s">
        <v>60</v>
      </c>
      <c r="F16" s="20" t="s">
        <v>67</v>
      </c>
      <c r="G16" s="6" t="s">
        <v>1</v>
      </c>
      <c r="H16" s="6">
        <v>12</v>
      </c>
      <c r="I16" s="6">
        <v>2.1190000000000002</v>
      </c>
      <c r="J16" s="6">
        <v>42.668999999999997</v>
      </c>
      <c r="K16" s="6">
        <v>5.3689999999999998</v>
      </c>
      <c r="L16" s="6">
        <v>1.3120000000000001</v>
      </c>
      <c r="M16" s="17">
        <f t="shared" si="0"/>
        <v>32.522103658536579</v>
      </c>
      <c r="N16" s="6" t="s">
        <v>43</v>
      </c>
    </row>
    <row r="17" spans="1:14">
      <c r="A17" s="6" t="s">
        <v>57</v>
      </c>
      <c r="B17" s="6" t="s">
        <v>72</v>
      </c>
      <c r="C17" s="6" t="s">
        <v>69</v>
      </c>
      <c r="D17" s="6" t="s">
        <v>73</v>
      </c>
      <c r="E17" s="6" t="s">
        <v>57</v>
      </c>
      <c r="F17" s="20" t="s">
        <v>67</v>
      </c>
      <c r="G17" s="6" t="s">
        <v>1</v>
      </c>
      <c r="H17" s="6">
        <v>9</v>
      </c>
      <c r="I17" s="6">
        <v>2.2000000000000002</v>
      </c>
      <c r="J17" s="6">
        <v>42.485999999999997</v>
      </c>
      <c r="K17" s="6">
        <v>5.734</v>
      </c>
      <c r="L17" s="6">
        <v>1.125</v>
      </c>
      <c r="M17" s="17">
        <f t="shared" si="0"/>
        <v>37.765333333333331</v>
      </c>
      <c r="N17" s="1" t="s">
        <v>80</v>
      </c>
    </row>
    <row r="18" spans="1:14">
      <c r="A18" s="2" t="s">
        <v>20</v>
      </c>
      <c r="B18" s="2"/>
      <c r="C18" s="2"/>
      <c r="D18" s="2" t="s">
        <v>35</v>
      </c>
      <c r="E18" s="2"/>
      <c r="F18" s="2"/>
      <c r="G18" s="2" t="s">
        <v>1</v>
      </c>
      <c r="H18" s="10"/>
      <c r="I18" s="17">
        <v>2.0449999999999999</v>
      </c>
      <c r="J18" s="10">
        <v>44.311</v>
      </c>
      <c r="K18" s="10">
        <v>6.3209999999999997</v>
      </c>
      <c r="L18" s="10">
        <v>1.8109999999999999</v>
      </c>
      <c r="M18" s="17">
        <f t="shared" si="0"/>
        <v>24.467697404748758</v>
      </c>
      <c r="N18" s="1" t="s">
        <v>80</v>
      </c>
    </row>
    <row r="19" spans="1:14">
      <c r="A19" s="2" t="s">
        <v>18</v>
      </c>
      <c r="B19" s="2"/>
      <c r="C19" s="2"/>
      <c r="D19" s="2" t="s">
        <v>35</v>
      </c>
      <c r="E19" s="2"/>
      <c r="F19" s="2"/>
      <c r="G19" s="2" t="s">
        <v>1</v>
      </c>
      <c r="H19" s="10"/>
      <c r="I19" s="17">
        <v>2.1480000000000001</v>
      </c>
      <c r="J19" s="10">
        <v>40.170999999999999</v>
      </c>
      <c r="K19" s="10">
        <v>5.8129999999999997</v>
      </c>
      <c r="L19" s="10">
        <v>1.119</v>
      </c>
      <c r="M19" s="17">
        <f t="shared" si="0"/>
        <v>35.899016979445932</v>
      </c>
      <c r="N19" s="1" t="s">
        <v>80</v>
      </c>
    </row>
    <row r="20" spans="1:14">
      <c r="A20" s="11" t="s">
        <v>4</v>
      </c>
      <c r="B20" s="11"/>
      <c r="C20" s="11"/>
      <c r="D20" s="11" t="s">
        <v>32</v>
      </c>
      <c r="E20" s="11"/>
      <c r="F20" s="11"/>
      <c r="G20" s="7" t="s">
        <v>1</v>
      </c>
      <c r="H20" s="8">
        <v>29</v>
      </c>
      <c r="I20" s="8">
        <v>2.1589999999999998</v>
      </c>
      <c r="J20" s="8">
        <v>43.993000000000002</v>
      </c>
      <c r="K20" s="8">
        <v>5.8959999999999999</v>
      </c>
      <c r="L20" s="8">
        <v>1.238</v>
      </c>
      <c r="M20" s="17">
        <f t="shared" si="0"/>
        <v>35.535541195476576</v>
      </c>
      <c r="N20" s="6" t="s">
        <v>43</v>
      </c>
    </row>
    <row r="21" spans="1:14">
      <c r="A21" s="2" t="s">
        <v>17</v>
      </c>
      <c r="B21" s="2"/>
      <c r="C21" s="2"/>
      <c r="D21" s="11" t="s">
        <v>32</v>
      </c>
      <c r="E21" s="11"/>
      <c r="F21" s="11"/>
      <c r="G21" s="2" t="s">
        <v>1</v>
      </c>
      <c r="H21" s="10"/>
      <c r="I21" s="17">
        <v>1.857</v>
      </c>
      <c r="J21" s="10">
        <v>44.168999999999997</v>
      </c>
      <c r="K21" s="10">
        <v>6.3040000000000003</v>
      </c>
      <c r="L21" s="10">
        <v>2.177</v>
      </c>
      <c r="M21" s="17">
        <f t="shared" si="0"/>
        <v>20.288929719797885</v>
      </c>
      <c r="N21" s="6" t="s">
        <v>43</v>
      </c>
    </row>
    <row r="22" spans="1:14">
      <c r="A22" s="14" t="s">
        <v>6</v>
      </c>
      <c r="B22" s="14"/>
      <c r="C22" s="14"/>
      <c r="D22" s="7" t="s">
        <v>31</v>
      </c>
      <c r="E22" s="7"/>
      <c r="F22" s="7"/>
      <c r="G22" s="14" t="s">
        <v>1</v>
      </c>
      <c r="H22" s="13">
        <v>31</v>
      </c>
      <c r="I22" s="15">
        <v>1.752</v>
      </c>
      <c r="J22" s="13">
        <v>41.412999999999997</v>
      </c>
      <c r="K22" s="13">
        <v>5.6020000000000003</v>
      </c>
      <c r="L22" s="13">
        <v>1.0780000000000001</v>
      </c>
      <c r="M22" s="17">
        <f t="shared" si="0"/>
        <v>38.416512059369197</v>
      </c>
      <c r="N22" s="6" t="s">
        <v>41</v>
      </c>
    </row>
    <row r="23" spans="1:14">
      <c r="A23" s="7" t="s">
        <v>3</v>
      </c>
      <c r="B23" s="7"/>
      <c r="C23" s="7"/>
      <c r="D23" s="7" t="s">
        <v>31</v>
      </c>
      <c r="E23" s="7"/>
      <c r="F23" s="7"/>
      <c r="G23" s="7" t="s">
        <v>1</v>
      </c>
      <c r="H23" s="8">
        <v>28</v>
      </c>
      <c r="I23" s="9">
        <v>2.2200000000000002</v>
      </c>
      <c r="J23" s="8">
        <v>43.292000000000002</v>
      </c>
      <c r="K23" s="8">
        <v>5.8550000000000004</v>
      </c>
      <c r="L23" s="8">
        <v>2.8149999999999999</v>
      </c>
      <c r="M23" s="17">
        <f t="shared" si="0"/>
        <v>15.379040852575489</v>
      </c>
      <c r="N23" s="6" t="s">
        <v>41</v>
      </c>
    </row>
    <row r="24" spans="1:14">
      <c r="A24" s="2" t="s">
        <v>16</v>
      </c>
      <c r="B24" s="2"/>
      <c r="C24" s="2"/>
      <c r="D24" s="7" t="s">
        <v>31</v>
      </c>
      <c r="E24" s="7"/>
      <c r="F24" s="7"/>
      <c r="G24" s="2" t="s">
        <v>1</v>
      </c>
      <c r="H24" s="10"/>
      <c r="I24" s="17">
        <v>2.1560000000000001</v>
      </c>
      <c r="J24" s="10">
        <v>40.216999999999999</v>
      </c>
      <c r="K24" s="10">
        <v>5.734</v>
      </c>
      <c r="L24" s="10">
        <v>1.379</v>
      </c>
      <c r="M24" s="17">
        <f t="shared" si="0"/>
        <v>29.163886874546773</v>
      </c>
      <c r="N24" s="6" t="s">
        <v>41</v>
      </c>
    </row>
    <row r="25" spans="1:14">
      <c r="A25" s="2" t="s">
        <v>22</v>
      </c>
      <c r="B25" s="2"/>
      <c r="C25" s="2"/>
      <c r="D25" s="7" t="s">
        <v>31</v>
      </c>
      <c r="E25" s="7"/>
      <c r="F25" s="7"/>
      <c r="G25" s="2" t="s">
        <v>1</v>
      </c>
      <c r="H25" s="10"/>
      <c r="I25" s="17">
        <v>2.1469999999999998</v>
      </c>
      <c r="J25" s="10">
        <v>43.591000000000001</v>
      </c>
      <c r="K25" s="10">
        <v>6.1020000000000003</v>
      </c>
      <c r="L25" s="10">
        <v>2.5459999999999998</v>
      </c>
      <c r="M25" s="17">
        <f t="shared" si="0"/>
        <v>17.121366849960726</v>
      </c>
      <c r="N25" s="6" t="s">
        <v>41</v>
      </c>
    </row>
    <row r="26" spans="1:14">
      <c r="A26" s="14" t="s">
        <v>8</v>
      </c>
      <c r="B26" s="14"/>
      <c r="C26" s="14"/>
      <c r="D26" s="14" t="s">
        <v>34</v>
      </c>
      <c r="E26" s="14"/>
      <c r="F26" s="14"/>
      <c r="G26" s="14" t="s">
        <v>1</v>
      </c>
      <c r="H26" s="13">
        <v>33</v>
      </c>
      <c r="I26" s="15">
        <v>2.2250000000000001</v>
      </c>
      <c r="J26" s="13">
        <v>45.472999999999999</v>
      </c>
      <c r="K26" s="13">
        <v>6.1680000000000001</v>
      </c>
      <c r="L26" s="13">
        <v>0.96899999999999997</v>
      </c>
      <c r="M26" s="17">
        <f t="shared" si="0"/>
        <v>46.927760577915379</v>
      </c>
      <c r="N26" s="6" t="s">
        <v>44</v>
      </c>
    </row>
    <row r="27" spans="1:14">
      <c r="A27" s="2" t="s">
        <v>24</v>
      </c>
      <c r="B27" s="2"/>
      <c r="C27" s="2"/>
      <c r="D27" s="2" t="s">
        <v>36</v>
      </c>
      <c r="E27" s="2"/>
      <c r="F27" s="2"/>
      <c r="G27" s="2" t="s">
        <v>1</v>
      </c>
      <c r="H27" s="10"/>
      <c r="I27" s="17">
        <v>1.7909999999999999</v>
      </c>
      <c r="J27" s="10">
        <v>39.856999999999999</v>
      </c>
      <c r="K27" s="10">
        <v>5.476</v>
      </c>
      <c r="L27" s="10">
        <v>1.004</v>
      </c>
      <c r="M27" s="17">
        <f t="shared" si="0"/>
        <v>39.698207171314742</v>
      </c>
      <c r="N27" s="6" t="s">
        <v>44</v>
      </c>
    </row>
    <row r="28" spans="1:14">
      <c r="A28" s="2" t="s">
        <v>27</v>
      </c>
      <c r="B28" s="2"/>
      <c r="C28" s="2"/>
      <c r="D28" s="2" t="s">
        <v>36</v>
      </c>
      <c r="E28" s="2"/>
      <c r="F28" s="2"/>
      <c r="G28" s="2" t="s">
        <v>1</v>
      </c>
      <c r="H28" s="10"/>
      <c r="I28" s="17">
        <v>2.1549999999999998</v>
      </c>
      <c r="J28" s="10">
        <v>42.442</v>
      </c>
      <c r="K28" s="10">
        <v>5.9130000000000003</v>
      </c>
      <c r="L28" s="10">
        <v>1.9750000000000001</v>
      </c>
      <c r="M28" s="17">
        <f t="shared" si="0"/>
        <v>21.489620253164556</v>
      </c>
      <c r="N28" s="6" t="s">
        <v>44</v>
      </c>
    </row>
    <row r="29" spans="1:14">
      <c r="A29" s="2" t="s">
        <v>23</v>
      </c>
      <c r="B29" s="2"/>
      <c r="C29" s="2"/>
      <c r="D29" s="2" t="s">
        <v>36</v>
      </c>
      <c r="E29" s="2"/>
      <c r="F29" s="2"/>
      <c r="G29" s="2" t="s">
        <v>1</v>
      </c>
      <c r="H29" s="10"/>
      <c r="I29" s="17">
        <v>2.044</v>
      </c>
      <c r="J29" s="10">
        <v>42.872</v>
      </c>
      <c r="K29" s="10">
        <v>5.9359999999999999</v>
      </c>
      <c r="L29" s="10">
        <v>1.49</v>
      </c>
      <c r="M29" s="17">
        <f t="shared" si="0"/>
        <v>28.773154362416108</v>
      </c>
      <c r="N29" s="6" t="s">
        <v>44</v>
      </c>
    </row>
    <row r="30" spans="1:14">
      <c r="A30" s="2" t="s">
        <v>26</v>
      </c>
      <c r="B30" s="2"/>
      <c r="C30" s="2"/>
      <c r="D30" s="2" t="s">
        <v>36</v>
      </c>
      <c r="E30" s="2"/>
      <c r="F30" s="2"/>
      <c r="G30" s="2" t="s">
        <v>1</v>
      </c>
      <c r="H30" s="10"/>
      <c r="I30" s="17">
        <v>2.04</v>
      </c>
      <c r="J30" s="10">
        <v>40.496000000000002</v>
      </c>
      <c r="K30" s="10">
        <v>5.7469999999999999</v>
      </c>
      <c r="L30" s="10">
        <v>1.266</v>
      </c>
      <c r="M30" s="17">
        <f t="shared" si="0"/>
        <v>31.987361769352294</v>
      </c>
      <c r="N30" s="6" t="s">
        <v>44</v>
      </c>
    </row>
    <row r="41" spans="1:9">
      <c r="A41" s="25"/>
      <c r="B41" s="25"/>
      <c r="C41" s="25"/>
      <c r="D41" s="25"/>
      <c r="E41" s="25"/>
      <c r="F41" s="25"/>
      <c r="G41" s="25"/>
      <c r="H41" s="25"/>
      <c r="I41" s="25"/>
    </row>
    <row r="52" spans="1:15">
      <c r="A52" s="25" t="s">
        <v>39</v>
      </c>
      <c r="B52" s="25"/>
      <c r="C52" s="25"/>
      <c r="D52" s="25"/>
      <c r="E52" s="25"/>
      <c r="F52" s="25"/>
      <c r="G52" s="25"/>
      <c r="H52" s="25"/>
      <c r="I52" s="25"/>
      <c r="J52" s="6" t="s">
        <v>46</v>
      </c>
    </row>
    <row r="53" spans="1:15">
      <c r="H53" s="6" t="s">
        <v>47</v>
      </c>
      <c r="I53" s="6" t="s">
        <v>48</v>
      </c>
      <c r="M53" s="6" t="s">
        <v>45</v>
      </c>
      <c r="N53" s="6" t="s">
        <v>49</v>
      </c>
      <c r="O53" s="6" t="s">
        <v>50</v>
      </c>
    </row>
    <row r="54" spans="1:15">
      <c r="D54" s="18"/>
      <c r="E54" s="18"/>
      <c r="F54" s="18"/>
      <c r="G54" s="19" t="s">
        <v>52</v>
      </c>
      <c r="H54" s="18">
        <f>AVERAGE(L20:L21,L8:L16)</f>
        <v>1.6530909090909092</v>
      </c>
      <c r="I54" s="21">
        <v>1.3159333333333334</v>
      </c>
      <c r="J54" s="6">
        <v>0</v>
      </c>
      <c r="K54" s="6">
        <v>0</v>
      </c>
      <c r="L54" s="6">
        <v>0</v>
      </c>
      <c r="M54" s="6">
        <f>1186.7*(H54/100)</f>
        <v>19.617229818181819</v>
      </c>
      <c r="N54" s="6">
        <f>STDEV(L8:L16,L20:L21)/((COUNT(L8:L16,L20:L21))^(1/2))</f>
        <v>0.14096514427625909</v>
      </c>
      <c r="O54" s="6">
        <v>0.14473158955761192</v>
      </c>
    </row>
    <row r="55" spans="1:15">
      <c r="D55" s="18"/>
      <c r="E55" s="18"/>
      <c r="F55" s="18"/>
      <c r="G55" s="19" t="s">
        <v>30</v>
      </c>
      <c r="H55" s="18">
        <f>AVERAGE(L2:L7)</f>
        <v>2.0135000000000001</v>
      </c>
      <c r="I55" s="21">
        <v>1.2296666666666667</v>
      </c>
      <c r="J55" s="6">
        <v>0</v>
      </c>
      <c r="K55" s="6">
        <v>0</v>
      </c>
      <c r="L55" s="6">
        <v>0</v>
      </c>
      <c r="M55" s="6">
        <f>672.63*(H55/100)</f>
        <v>13.543405050000001</v>
      </c>
      <c r="N55" s="6">
        <f>STDEV(L2:L7)/((COUNT(L2:L7))^(1/2))</f>
        <v>0.30186771385271804</v>
      </c>
      <c r="O55" s="6">
        <v>9.4947646392922955E-2</v>
      </c>
    </row>
    <row r="56" spans="1:15">
      <c r="D56" s="18"/>
      <c r="E56" s="18"/>
      <c r="F56" s="18"/>
      <c r="G56" s="19" t="s">
        <v>51</v>
      </c>
      <c r="H56" s="18">
        <f>AVERAGE(L26:L30)</f>
        <v>1.3408</v>
      </c>
      <c r="I56" s="21">
        <v>1.4017272727272727</v>
      </c>
      <c r="J56" s="6">
        <v>0</v>
      </c>
      <c r="K56" s="6">
        <v>0</v>
      </c>
      <c r="L56" s="6">
        <v>0</v>
      </c>
      <c r="M56" s="6">
        <f>2186.83*(H56/100)</f>
        <v>29.32101664</v>
      </c>
      <c r="N56" s="6">
        <f>STDEV(L26:L30)/((COUNT(L26:L30))^(1/2))</f>
        <v>0.18462594617225403</v>
      </c>
      <c r="O56" s="6">
        <v>0.15181197047718376</v>
      </c>
    </row>
    <row r="57" spans="1:15">
      <c r="G57" s="22" t="s">
        <v>81</v>
      </c>
      <c r="H57" s="23">
        <f>AVERAGE(L17:L19)</f>
        <v>1.3516666666666666</v>
      </c>
      <c r="I57" s="21">
        <v>0.97366666666666679</v>
      </c>
      <c r="M57" s="6">
        <f>574.6*(H57/100)</f>
        <v>7.7666766666666671</v>
      </c>
      <c r="N57" s="6">
        <f>STDEV(L17:L19)/((COUNT(L17:L19))^(1/2))</f>
        <v>0.22967319777844775</v>
      </c>
      <c r="O57" s="6">
        <v>3.6149381430083893E-2</v>
      </c>
    </row>
    <row r="59" spans="1:15">
      <c r="H59" s="6" t="s">
        <v>47</v>
      </c>
      <c r="I59" s="6" t="s">
        <v>48</v>
      </c>
      <c r="J59" s="1" t="s">
        <v>89</v>
      </c>
      <c r="K59" s="6" t="s">
        <v>49</v>
      </c>
      <c r="L59" s="6" t="s">
        <v>50</v>
      </c>
      <c r="M59" s="6" t="s">
        <v>53</v>
      </c>
    </row>
    <row r="60" spans="1:15">
      <c r="G60" s="19" t="s">
        <v>52</v>
      </c>
      <c r="H60" s="23">
        <v>1.6530909090909092</v>
      </c>
      <c r="I60" s="21">
        <v>1.3159333333333334</v>
      </c>
      <c r="J60" s="6">
        <f>J66*H60/100</f>
        <v>6.8604925818181819</v>
      </c>
      <c r="K60" s="6">
        <v>0.14096514427625909</v>
      </c>
      <c r="L60" s="6">
        <v>0.14473158955761192</v>
      </c>
      <c r="M60" s="6">
        <f>SQRT((((K60/100)*J66)^2+((H60/100)*K66)^2))</f>
        <v>1.7460773908864402</v>
      </c>
    </row>
    <row r="61" spans="1:15">
      <c r="G61" s="19" t="s">
        <v>30</v>
      </c>
      <c r="H61" s="23">
        <v>2.0135000000000001</v>
      </c>
      <c r="I61" s="21">
        <v>1.2296666666666667</v>
      </c>
      <c r="J61" s="6">
        <f t="shared" ref="J61:J63" si="1">J67*H61/100</f>
        <v>3.2932806000000001</v>
      </c>
      <c r="K61" s="6">
        <v>0.30186771385271804</v>
      </c>
      <c r="L61" s="6">
        <v>9.4947646392922955E-2</v>
      </c>
      <c r="M61" s="6">
        <f>SQRT((((K61/100)*J67)^2+((H61/100)*K67)^2))</f>
        <v>1.3668358777366363</v>
      </c>
    </row>
    <row r="62" spans="1:15">
      <c r="G62" s="19" t="s">
        <v>51</v>
      </c>
      <c r="H62" s="23">
        <v>1.3408</v>
      </c>
      <c r="I62" s="21">
        <v>1.4017272727272727</v>
      </c>
      <c r="J62" s="6">
        <f t="shared" si="1"/>
        <v>22.187692479999999</v>
      </c>
      <c r="K62" s="6">
        <v>0.18462594617225403</v>
      </c>
      <c r="L62" s="6">
        <v>0.15181197047718376</v>
      </c>
      <c r="M62" s="6">
        <f>SQRT((((K62/100)*J68)^2+((H62/100)*K68)^2))</f>
        <v>4.2125018757793695</v>
      </c>
    </row>
    <row r="63" spans="1:15">
      <c r="G63" s="22" t="s">
        <v>80</v>
      </c>
      <c r="H63" s="23">
        <v>1.3516666666666666</v>
      </c>
      <c r="I63" s="21">
        <v>0.97366666666666679</v>
      </c>
      <c r="J63" s="6">
        <f t="shared" si="1"/>
        <v>1.4469591666666666</v>
      </c>
      <c r="K63" s="6">
        <v>0.22967319777844775</v>
      </c>
      <c r="L63" s="6">
        <v>3.6149381430083893E-2</v>
      </c>
      <c r="M63" s="6">
        <f>SQRT((((K63/100)*J69)^2+((H63/100)*K69)^2))</f>
        <v>0.81645903119963381</v>
      </c>
    </row>
    <row r="65" spans="5:11">
      <c r="F65" s="1" t="s">
        <v>91</v>
      </c>
      <c r="G65" s="1" t="s">
        <v>90</v>
      </c>
      <c r="J65" s="1" t="s">
        <v>83</v>
      </c>
      <c r="K65" s="1" t="s">
        <v>84</v>
      </c>
    </row>
    <row r="66" spans="5:11">
      <c r="E66" s="19" t="s">
        <v>52</v>
      </c>
      <c r="F66" s="24">
        <v>6.8604925818181819</v>
      </c>
      <c r="G66" s="6">
        <f>H60/100*J73</f>
        <v>31.596683709090911</v>
      </c>
      <c r="I66" s="1" t="s">
        <v>85</v>
      </c>
      <c r="J66" s="6">
        <f>415.01</f>
        <v>415.01</v>
      </c>
      <c r="K66" s="6">
        <f>99.52</f>
        <v>99.52</v>
      </c>
    </row>
    <row r="67" spans="5:11">
      <c r="E67" s="19" t="s">
        <v>30</v>
      </c>
      <c r="F67" s="24">
        <v>3.2932806000000001</v>
      </c>
      <c r="G67" s="6">
        <f>J72*H61/100</f>
        <v>27.9872473</v>
      </c>
      <c r="I67" s="1" t="s">
        <v>86</v>
      </c>
      <c r="J67" s="6">
        <v>163.56</v>
      </c>
      <c r="K67" s="6">
        <v>63.3</v>
      </c>
    </row>
    <row r="68" spans="5:11">
      <c r="E68" s="19" t="s">
        <v>51</v>
      </c>
      <c r="F68" s="24">
        <v>22.187692479999999</v>
      </c>
      <c r="G68" s="6">
        <f>H62/100*J74</f>
        <v>44.13363872</v>
      </c>
      <c r="I68" s="1" t="s">
        <v>87</v>
      </c>
      <c r="J68" s="6">
        <v>1654.81</v>
      </c>
      <c r="K68" s="6">
        <v>216.3</v>
      </c>
    </row>
    <row r="69" spans="5:11">
      <c r="E69" s="22" t="s">
        <v>80</v>
      </c>
      <c r="F69" s="24">
        <v>1.4469591666666666</v>
      </c>
      <c r="G69" s="6">
        <f>J75*H63/100</f>
        <v>26.368313333333329</v>
      </c>
      <c r="I69" s="1" t="s">
        <v>82</v>
      </c>
      <c r="J69" s="6">
        <v>107.05</v>
      </c>
      <c r="K69" s="6">
        <v>57.6</v>
      </c>
    </row>
    <row r="70" spans="5:11">
      <c r="E70" s="1" t="s">
        <v>92</v>
      </c>
      <c r="F70" s="24">
        <f>SUM(F66:F69)</f>
        <v>33.788424828484843</v>
      </c>
      <c r="G70" s="1" t="s">
        <v>93</v>
      </c>
      <c r="I70" s="1"/>
    </row>
    <row r="71" spans="5:11">
      <c r="J71" s="1" t="s">
        <v>88</v>
      </c>
      <c r="K71" s="6" t="s">
        <v>79</v>
      </c>
    </row>
    <row r="72" spans="5:11">
      <c r="I72" s="6" t="s">
        <v>40</v>
      </c>
      <c r="J72" s="6">
        <f>1389.98</f>
        <v>1389.98</v>
      </c>
    </row>
    <row r="73" spans="5:11">
      <c r="I73" s="6" t="s">
        <v>77</v>
      </c>
      <c r="J73" s="6">
        <f>1911.37</f>
        <v>1911.37</v>
      </c>
    </row>
    <row r="74" spans="5:11">
      <c r="I74" s="6" t="s">
        <v>78</v>
      </c>
      <c r="J74" s="6">
        <f>3291.59</f>
        <v>3291.59</v>
      </c>
    </row>
    <row r="75" spans="5:11">
      <c r="I75" s="1" t="s">
        <v>82</v>
      </c>
      <c r="J75" s="6">
        <f>1950.8</f>
        <v>1950.8</v>
      </c>
    </row>
  </sheetData>
  <sortState ref="A2:N30">
    <sortCondition ref="N2:N30"/>
  </sortState>
  <mergeCells count="2">
    <mergeCell ref="A41:I41"/>
    <mergeCell ref="A52:I52"/>
  </mergeCells>
  <phoneticPr fontId="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Nicholas Weller</cp:lastModifiedBy>
  <dcterms:created xsi:type="dcterms:W3CDTF">2012-07-18T22:21:05Z</dcterms:created>
  <dcterms:modified xsi:type="dcterms:W3CDTF">2013-03-19T14:28:19Z</dcterms:modified>
</cp:coreProperties>
</file>