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filterPrivacy="1" codeName="ThisWorkbook" autoCompressPictures="0"/>
  <xr:revisionPtr revIDLastSave="0" documentId="13_ncr:1_{BDDE8BFF-34F7-2D4D-8C91-56909B5D9916}" xr6:coauthVersionLast="36" xr6:coauthVersionMax="36" xr10:uidLastSave="{00000000-0000-0000-0000-000000000000}"/>
  <bookViews>
    <workbookView xWindow="0" yWindow="460" windowWidth="25600" windowHeight="15460" activeTab="8" xr2:uid="{00000000-000D-0000-FFFF-FFFF00000000}"/>
  </bookViews>
  <sheets>
    <sheet name="2011" sheetId="1" r:id="rId1"/>
    <sheet name="2012" sheetId="5" r:id="rId2"/>
    <sheet name="2013" sheetId="4" r:id="rId3"/>
    <sheet name="2014" sheetId="7" r:id="rId4"/>
    <sheet name="2015" sheetId="8" r:id="rId5"/>
    <sheet name="2016" sheetId="16" r:id="rId6"/>
    <sheet name="Averages" sheetId="10" r:id="rId7"/>
    <sheet name="Graphics 2011-2014" sheetId="11" r:id="rId8"/>
    <sheet name="Graphics 2011-2015" sheetId="14" r:id="rId9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6" l="1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N5" i="16"/>
  <c r="N9" i="16"/>
  <c r="N13" i="16"/>
  <c r="N17" i="16"/>
  <c r="N21" i="16"/>
  <c r="N25" i="16"/>
  <c r="N29" i="16"/>
  <c r="P3" i="16"/>
  <c r="R1" i="16"/>
  <c r="N6" i="16" s="1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G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H7" i="14"/>
  <c r="F7" i="14"/>
  <c r="K6" i="14"/>
  <c r="J6" i="14"/>
  <c r="I6" i="14"/>
  <c r="H6" i="14"/>
  <c r="F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H2" i="14"/>
  <c r="H2" i="11"/>
  <c r="I2" i="11"/>
  <c r="J2" i="11"/>
  <c r="K2" i="11"/>
  <c r="H5" i="11"/>
  <c r="I5" i="11"/>
  <c r="J5" i="11"/>
  <c r="K5" i="11"/>
  <c r="H8" i="11"/>
  <c r="I8" i="11"/>
  <c r="J8" i="11"/>
  <c r="K8" i="11"/>
  <c r="H12" i="11"/>
  <c r="I12" i="11"/>
  <c r="J12" i="11"/>
  <c r="K12" i="11"/>
  <c r="H16" i="11"/>
  <c r="I16" i="11"/>
  <c r="J16" i="11"/>
  <c r="K16" i="11"/>
  <c r="H18" i="11"/>
  <c r="I18" i="11"/>
  <c r="J18" i="11"/>
  <c r="K18" i="11"/>
  <c r="H4" i="11"/>
  <c r="I4" i="11"/>
  <c r="J4" i="11"/>
  <c r="K4" i="11"/>
  <c r="H7" i="11"/>
  <c r="J7" i="11"/>
  <c r="K7" i="11"/>
  <c r="H9" i="11"/>
  <c r="I9" i="11"/>
  <c r="J9" i="11"/>
  <c r="K9" i="11"/>
  <c r="H13" i="11"/>
  <c r="I13" i="11"/>
  <c r="J13" i="11"/>
  <c r="K13" i="11"/>
  <c r="H14" i="11"/>
  <c r="I14" i="11"/>
  <c r="J14" i="11"/>
  <c r="K14" i="11"/>
  <c r="H17" i="11"/>
  <c r="I17" i="11"/>
  <c r="J17" i="11"/>
  <c r="K17" i="11"/>
  <c r="H3" i="11"/>
  <c r="I3" i="11"/>
  <c r="J3" i="11"/>
  <c r="K3" i="11"/>
  <c r="H6" i="11"/>
  <c r="I6" i="11"/>
  <c r="J6" i="11"/>
  <c r="K6" i="11"/>
  <c r="H10" i="11"/>
  <c r="I10" i="11"/>
  <c r="J10" i="11"/>
  <c r="K10" i="11"/>
  <c r="H11" i="11"/>
  <c r="I11" i="11"/>
  <c r="J11" i="11"/>
  <c r="K11" i="11"/>
  <c r="H15" i="11"/>
  <c r="I15" i="11"/>
  <c r="J15" i="11"/>
  <c r="K15" i="11"/>
  <c r="H19" i="11"/>
  <c r="I19" i="11"/>
  <c r="J19" i="11"/>
  <c r="K19" i="11"/>
  <c r="P72" i="10"/>
  <c r="G6" i="14" s="1"/>
  <c r="P63" i="10"/>
  <c r="F10" i="14" s="1"/>
  <c r="P64" i="10"/>
  <c r="P69" i="10"/>
  <c r="P70" i="10"/>
  <c r="P74" i="10"/>
  <c r="R1" i="10"/>
  <c r="N69" i="10" s="1"/>
  <c r="N64" i="10"/>
  <c r="AF64" i="10" s="1"/>
  <c r="N70" i="10"/>
  <c r="P79" i="10"/>
  <c r="F11" i="14" s="1"/>
  <c r="P80" i="10"/>
  <c r="G11" i="14" s="1"/>
  <c r="N79" i="10"/>
  <c r="P84" i="10"/>
  <c r="F15" i="14" s="1"/>
  <c r="G15" i="11"/>
  <c r="N84" i="10"/>
  <c r="AF84" i="10" s="1"/>
  <c r="P86" i="10"/>
  <c r="F19" i="14" s="1"/>
  <c r="P82" i="10"/>
  <c r="P81" i="10"/>
  <c r="P77" i="10"/>
  <c r="P76" i="10"/>
  <c r="N86" i="10"/>
  <c r="N81" i="10"/>
  <c r="AF81" i="10" s="1"/>
  <c r="N76" i="10"/>
  <c r="P66" i="10"/>
  <c r="G3" i="11" s="1"/>
  <c r="P67" i="10"/>
  <c r="N67" i="10"/>
  <c r="AF67" i="10" s="1"/>
  <c r="P48" i="10"/>
  <c r="F17" i="14" s="1"/>
  <c r="P53" i="10"/>
  <c r="P55" i="10"/>
  <c r="P58" i="10"/>
  <c r="P59" i="10"/>
  <c r="P61" i="10"/>
  <c r="G17" i="11"/>
  <c r="N53" i="10"/>
  <c r="N58" i="10"/>
  <c r="N61" i="10"/>
  <c r="P57" i="10"/>
  <c r="F14" i="14" s="1"/>
  <c r="N46" i="10"/>
  <c r="P50" i="10"/>
  <c r="F13" i="14" s="1"/>
  <c r="P51" i="10"/>
  <c r="G13" i="14" s="1"/>
  <c r="N50" i="10"/>
  <c r="P32" i="10"/>
  <c r="F9" i="14" s="1"/>
  <c r="P33" i="10"/>
  <c r="G9" i="11" s="1"/>
  <c r="P38" i="10"/>
  <c r="P40" i="10"/>
  <c r="P41" i="10"/>
  <c r="P45" i="10"/>
  <c r="N32" i="10"/>
  <c r="N38" i="10"/>
  <c r="N41" i="10"/>
  <c r="P43" i="10"/>
  <c r="G7" i="14" s="1"/>
  <c r="G7" i="11"/>
  <c r="N31" i="10"/>
  <c r="P35" i="10"/>
  <c r="G4" i="14" s="1"/>
  <c r="P36" i="10"/>
  <c r="G4" i="11"/>
  <c r="N36" i="10"/>
  <c r="P18" i="10"/>
  <c r="F18" i="14" s="1"/>
  <c r="P19" i="10"/>
  <c r="P24" i="10"/>
  <c r="P25" i="10"/>
  <c r="P26" i="10"/>
  <c r="P30" i="10"/>
  <c r="N19" i="10"/>
  <c r="N25" i="10"/>
  <c r="N30" i="10"/>
  <c r="P17" i="10"/>
  <c r="F16" i="14" s="1"/>
  <c r="P28" i="10"/>
  <c r="G16" i="11"/>
  <c r="N28" i="10"/>
  <c r="P21" i="10"/>
  <c r="F12" i="14" s="1"/>
  <c r="P22" i="10"/>
  <c r="N22" i="10"/>
  <c r="P4" i="10"/>
  <c r="F8" i="14" s="1"/>
  <c r="P5" i="10"/>
  <c r="P10" i="10"/>
  <c r="F8" i="11" s="1"/>
  <c r="P12" i="10"/>
  <c r="P16" i="10"/>
  <c r="N4" i="10"/>
  <c r="N10" i="10"/>
  <c r="N16" i="10"/>
  <c r="P14" i="10"/>
  <c r="G5" i="14" s="1"/>
  <c r="P3" i="10"/>
  <c r="G5" i="11"/>
  <c r="N3" i="10"/>
  <c r="P7" i="10"/>
  <c r="P8" i="10"/>
  <c r="N8" i="10"/>
  <c r="F15" i="11"/>
  <c r="F11" i="11"/>
  <c r="F10" i="11"/>
  <c r="F6" i="11"/>
  <c r="N72" i="10"/>
  <c r="AF72" i="10" s="1"/>
  <c r="F17" i="11"/>
  <c r="F13" i="11"/>
  <c r="F7" i="11"/>
  <c r="F4" i="11"/>
  <c r="F18" i="11"/>
  <c r="F16" i="11"/>
  <c r="F12" i="11"/>
  <c r="F5" i="11"/>
  <c r="AF86" i="10"/>
  <c r="AF85" i="10"/>
  <c r="AF83" i="10"/>
  <c r="AF79" i="10"/>
  <c r="AF78" i="10"/>
  <c r="N47" i="10"/>
  <c r="AF76" i="10"/>
  <c r="P47" i="10"/>
  <c r="AF73" i="10"/>
  <c r="AF71" i="10"/>
  <c r="AF70" i="10"/>
  <c r="AF69" i="10"/>
  <c r="AF68" i="10"/>
  <c r="AF65" i="10"/>
  <c r="AF61" i="10"/>
  <c r="AF60" i="10"/>
  <c r="R1" i="7"/>
  <c r="N3" i="7"/>
  <c r="AF3" i="7" s="1"/>
  <c r="N14" i="7"/>
  <c r="P6" i="4"/>
  <c r="P9" i="8"/>
  <c r="R1" i="8"/>
  <c r="P5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8" i="8"/>
  <c r="P7" i="8"/>
  <c r="P6" i="8"/>
  <c r="P4" i="8"/>
  <c r="N40" i="8"/>
  <c r="N36" i="8"/>
  <c r="N32" i="8"/>
  <c r="N24" i="8"/>
  <c r="N20" i="8"/>
  <c r="N16" i="8"/>
  <c r="N8" i="8"/>
  <c r="N4" i="8"/>
  <c r="P3" i="8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N30" i="7"/>
  <c r="AF30" i="7"/>
  <c r="P30" i="7"/>
  <c r="N29" i="7"/>
  <c r="AF29" i="7" s="1"/>
  <c r="P29" i="7"/>
  <c r="N28" i="7"/>
  <c r="AF28" i="7"/>
  <c r="P28" i="7"/>
  <c r="N27" i="7"/>
  <c r="AF27" i="7" s="1"/>
  <c r="P27" i="7"/>
  <c r="N26" i="7"/>
  <c r="AF26" i="7"/>
  <c r="P26" i="7"/>
  <c r="N25" i="7"/>
  <c r="AF25" i="7" s="1"/>
  <c r="P25" i="7"/>
  <c r="N24" i="7"/>
  <c r="AF24" i="7"/>
  <c r="P24" i="7"/>
  <c r="N23" i="7"/>
  <c r="AF23" i="7" s="1"/>
  <c r="P23" i="7"/>
  <c r="N22" i="7"/>
  <c r="AF22" i="7"/>
  <c r="P22" i="7"/>
  <c r="N21" i="7"/>
  <c r="AF21" i="7" s="1"/>
  <c r="P21" i="7"/>
  <c r="N20" i="7"/>
  <c r="AF20" i="7"/>
  <c r="P20" i="7"/>
  <c r="N19" i="7"/>
  <c r="AF19" i="7" s="1"/>
  <c r="P19" i="7"/>
  <c r="N18" i="7"/>
  <c r="AF18" i="7"/>
  <c r="P18" i="7"/>
  <c r="N17" i="7"/>
  <c r="AF17" i="7" s="1"/>
  <c r="P17" i="7"/>
  <c r="N16" i="7"/>
  <c r="AF16" i="7"/>
  <c r="P16" i="7"/>
  <c r="N15" i="7"/>
  <c r="AF15" i="7" s="1"/>
  <c r="P15" i="7"/>
  <c r="AF14" i="7"/>
  <c r="P14" i="7"/>
  <c r="N13" i="7"/>
  <c r="AF13" i="7"/>
  <c r="P13" i="7"/>
  <c r="N12" i="7"/>
  <c r="AF12" i="7" s="1"/>
  <c r="P12" i="7"/>
  <c r="N11" i="7"/>
  <c r="AF11" i="7"/>
  <c r="P11" i="7"/>
  <c r="N10" i="7"/>
  <c r="AF10" i="7" s="1"/>
  <c r="P10" i="7"/>
  <c r="N9" i="7"/>
  <c r="AF9" i="7"/>
  <c r="P9" i="7"/>
  <c r="N8" i="7"/>
  <c r="AF8" i="7" s="1"/>
  <c r="P8" i="7"/>
  <c r="N7" i="7"/>
  <c r="AF7" i="7"/>
  <c r="P7" i="7"/>
  <c r="N6" i="7"/>
  <c r="AF6" i="7" s="1"/>
  <c r="P6" i="7"/>
  <c r="N5" i="7"/>
  <c r="AF5" i="7"/>
  <c r="P5" i="7"/>
  <c r="N4" i="7"/>
  <c r="AF4" i="7" s="1"/>
  <c r="P4" i="7"/>
  <c r="P3" i="7"/>
  <c r="P86" i="5"/>
  <c r="P106" i="5"/>
  <c r="R1" i="5"/>
  <c r="N106" i="5"/>
  <c r="AF106" i="5" s="1"/>
  <c r="P105" i="5"/>
  <c r="N105" i="5"/>
  <c r="AF105" i="5"/>
  <c r="P104" i="5"/>
  <c r="N104" i="5"/>
  <c r="AF104" i="5" s="1"/>
  <c r="P103" i="5"/>
  <c r="N103" i="5"/>
  <c r="AF103" i="5"/>
  <c r="P51" i="5"/>
  <c r="N51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N8" i="5"/>
  <c r="N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5" i="5"/>
  <c r="P4" i="5"/>
  <c r="N102" i="5"/>
  <c r="AF102" i="5" s="1"/>
  <c r="N101" i="5"/>
  <c r="AF101" i="5" s="1"/>
  <c r="N100" i="5"/>
  <c r="AF100" i="5"/>
  <c r="N99" i="5"/>
  <c r="AF99" i="5"/>
  <c r="N98" i="5"/>
  <c r="AF98" i="5"/>
  <c r="N97" i="5"/>
  <c r="AF97" i="5"/>
  <c r="N96" i="5"/>
  <c r="AF96" i="5"/>
  <c r="N95" i="5"/>
  <c r="AF95" i="5"/>
  <c r="N94" i="5"/>
  <c r="AF94" i="5"/>
  <c r="N93" i="5"/>
  <c r="AF93" i="5"/>
  <c r="N92" i="5"/>
  <c r="AF92" i="5"/>
  <c r="N91" i="5"/>
  <c r="AF91" i="5"/>
  <c r="N90" i="5"/>
  <c r="AF90" i="5"/>
  <c r="N89" i="5"/>
  <c r="AF89" i="5"/>
  <c r="N88" i="5"/>
  <c r="AF88" i="5"/>
  <c r="N87" i="5"/>
  <c r="AF87" i="5"/>
  <c r="N86" i="5"/>
  <c r="AF86" i="5"/>
  <c r="N85" i="5"/>
  <c r="AF85" i="5"/>
  <c r="N84" i="5"/>
  <c r="AF84" i="5"/>
  <c r="N83" i="5"/>
  <c r="AF83" i="5"/>
  <c r="N82" i="5"/>
  <c r="AF82" i="5"/>
  <c r="N81" i="5"/>
  <c r="AF81" i="5"/>
  <c r="N80" i="5"/>
  <c r="AF80" i="5"/>
  <c r="N79" i="5"/>
  <c r="AF79" i="5"/>
  <c r="N78" i="5"/>
  <c r="AF78" i="5"/>
  <c r="N77" i="5"/>
  <c r="AF77" i="5"/>
  <c r="N76" i="5"/>
  <c r="AF76" i="5"/>
  <c r="N75" i="5"/>
  <c r="AF75" i="5"/>
  <c r="N74" i="5"/>
  <c r="AF74" i="5"/>
  <c r="N73" i="5"/>
  <c r="AF73" i="5"/>
  <c r="N72" i="5"/>
  <c r="AF72" i="5"/>
  <c r="N71" i="5"/>
  <c r="AF71" i="5"/>
  <c r="N70" i="5"/>
  <c r="AF70" i="5"/>
  <c r="N69" i="5"/>
  <c r="AF69" i="5"/>
  <c r="N68" i="5"/>
  <c r="AF68" i="5"/>
  <c r="N67" i="5"/>
  <c r="AF67" i="5"/>
  <c r="N66" i="5"/>
  <c r="AF66" i="5"/>
  <c r="N65" i="5"/>
  <c r="AF65" i="5"/>
  <c r="N64" i="5"/>
  <c r="AF64" i="5"/>
  <c r="N63" i="5"/>
  <c r="AF63" i="5"/>
  <c r="N62" i="5"/>
  <c r="AF62" i="5"/>
  <c r="N61" i="5"/>
  <c r="AF61" i="5"/>
  <c r="N60" i="5"/>
  <c r="AF60" i="5"/>
  <c r="N59" i="5"/>
  <c r="AF59" i="5"/>
  <c r="N58" i="5"/>
  <c r="AF58" i="5"/>
  <c r="N57" i="5"/>
  <c r="AF57" i="5"/>
  <c r="N56" i="5"/>
  <c r="AF56" i="5"/>
  <c r="N55" i="5"/>
  <c r="AF55" i="5"/>
  <c r="N54" i="5"/>
  <c r="AF54" i="5"/>
  <c r="N53" i="5"/>
  <c r="AF53" i="5"/>
  <c r="N52" i="5"/>
  <c r="AF52" i="5"/>
  <c r="AF51" i="5"/>
  <c r="N50" i="5"/>
  <c r="AF50" i="5" s="1"/>
  <c r="N49" i="5"/>
  <c r="AF49" i="5" s="1"/>
  <c r="N48" i="5"/>
  <c r="AF48" i="5" s="1"/>
  <c r="N47" i="5"/>
  <c r="AF47" i="5" s="1"/>
  <c r="N46" i="5"/>
  <c r="AF46" i="5" s="1"/>
  <c r="N45" i="5"/>
  <c r="AF45" i="5" s="1"/>
  <c r="N44" i="5"/>
  <c r="AF44" i="5" s="1"/>
  <c r="N43" i="5"/>
  <c r="AF43" i="5" s="1"/>
  <c r="N42" i="5"/>
  <c r="AF42" i="5" s="1"/>
  <c r="N41" i="5"/>
  <c r="AF41" i="5" s="1"/>
  <c r="N40" i="5"/>
  <c r="AF40" i="5" s="1"/>
  <c r="N39" i="5"/>
  <c r="AF39" i="5" s="1"/>
  <c r="N38" i="5"/>
  <c r="AF38" i="5" s="1"/>
  <c r="N37" i="5"/>
  <c r="AF37" i="5" s="1"/>
  <c r="N36" i="5"/>
  <c r="AF36" i="5" s="1"/>
  <c r="N35" i="5"/>
  <c r="AF35" i="5" s="1"/>
  <c r="N34" i="5"/>
  <c r="AF34" i="5" s="1"/>
  <c r="N33" i="5"/>
  <c r="AF33" i="5" s="1"/>
  <c r="N32" i="5"/>
  <c r="AF32" i="5" s="1"/>
  <c r="N31" i="5"/>
  <c r="AF31" i="5" s="1"/>
  <c r="N30" i="5"/>
  <c r="AF30" i="5" s="1"/>
  <c r="N29" i="5"/>
  <c r="AF29" i="5" s="1"/>
  <c r="N28" i="5"/>
  <c r="AF28" i="5" s="1"/>
  <c r="N27" i="5"/>
  <c r="AF27" i="5" s="1"/>
  <c r="N26" i="5"/>
  <c r="AF26" i="5" s="1"/>
  <c r="N25" i="5"/>
  <c r="AF25" i="5" s="1"/>
  <c r="N24" i="5"/>
  <c r="AF24" i="5" s="1"/>
  <c r="N23" i="5"/>
  <c r="AF23" i="5" s="1"/>
  <c r="N22" i="5"/>
  <c r="AF22" i="5" s="1"/>
  <c r="N21" i="5"/>
  <c r="AF21" i="5" s="1"/>
  <c r="N20" i="5"/>
  <c r="AF20" i="5" s="1"/>
  <c r="N19" i="5"/>
  <c r="AF19" i="5" s="1"/>
  <c r="N18" i="5"/>
  <c r="AF18" i="5" s="1"/>
  <c r="N17" i="5"/>
  <c r="AF17" i="5" s="1"/>
  <c r="N16" i="5"/>
  <c r="AF16" i="5" s="1"/>
  <c r="N15" i="5"/>
  <c r="AF15" i="5" s="1"/>
  <c r="N14" i="5"/>
  <c r="AF14" i="5" s="1"/>
  <c r="N13" i="5"/>
  <c r="AF13" i="5" s="1"/>
  <c r="N12" i="5"/>
  <c r="AF12" i="5" s="1"/>
  <c r="N11" i="5"/>
  <c r="AF11" i="5" s="1"/>
  <c r="N10" i="5"/>
  <c r="AF10" i="5" s="1"/>
  <c r="N9" i="5"/>
  <c r="AF9" i="5" s="1"/>
  <c r="AF8" i="5"/>
  <c r="N7" i="5"/>
  <c r="AF7" i="5"/>
  <c r="N6" i="5"/>
  <c r="AF6" i="5"/>
  <c r="N5" i="5"/>
  <c r="AF5" i="5"/>
  <c r="N4" i="5"/>
  <c r="AF4" i="5"/>
  <c r="AF3" i="5"/>
  <c r="P3" i="5"/>
  <c r="R1" i="4"/>
  <c r="N8" i="4" s="1"/>
  <c r="N3" i="4"/>
  <c r="P3" i="4"/>
  <c r="N4" i="4"/>
  <c r="P4" i="4"/>
  <c r="N5" i="4"/>
  <c r="P5" i="4"/>
  <c r="N6" i="4"/>
  <c r="N7" i="4"/>
  <c r="P7" i="4"/>
  <c r="P8" i="4"/>
  <c r="N9" i="4"/>
  <c r="P9" i="4"/>
  <c r="P10" i="4"/>
  <c r="N11" i="4"/>
  <c r="P11" i="4"/>
  <c r="P12" i="4"/>
  <c r="N13" i="4"/>
  <c r="P13" i="4"/>
  <c r="P14" i="4"/>
  <c r="N15" i="4"/>
  <c r="P15" i="4"/>
  <c r="P16" i="4"/>
  <c r="N17" i="4"/>
  <c r="P17" i="4"/>
  <c r="P18" i="4"/>
  <c r="N19" i="4"/>
  <c r="P19" i="4"/>
  <c r="P20" i="4"/>
  <c r="N21" i="4"/>
  <c r="P21" i="4"/>
  <c r="P22" i="4"/>
  <c r="N23" i="4"/>
  <c r="P23" i="4"/>
  <c r="P24" i="4"/>
  <c r="N25" i="4"/>
  <c r="P25" i="4"/>
  <c r="P26" i="4"/>
  <c r="N27" i="4"/>
  <c r="P27" i="4"/>
  <c r="P28" i="4"/>
  <c r="N29" i="4"/>
  <c r="P29" i="4"/>
  <c r="P30" i="4"/>
  <c r="N31" i="4"/>
  <c r="P31" i="4"/>
  <c r="P32" i="4"/>
  <c r="R1" i="1"/>
  <c r="N24" i="1" s="1"/>
  <c r="AF24" i="1" s="1"/>
  <c r="N20" i="1"/>
  <c r="AF20" i="1" s="1"/>
  <c r="N21" i="1"/>
  <c r="AF21" i="1" s="1"/>
  <c r="N22" i="1"/>
  <c r="AF22" i="1" s="1"/>
  <c r="N23" i="1"/>
  <c r="AF23" i="1"/>
  <c r="N25" i="1"/>
  <c r="AF25" i="1"/>
  <c r="N26" i="1"/>
  <c r="AF26" i="1" s="1"/>
  <c r="N28" i="1"/>
  <c r="AF28" i="1" s="1"/>
  <c r="N29" i="1"/>
  <c r="AF29" i="1" s="1"/>
  <c r="N30" i="1"/>
  <c r="AF30" i="1" s="1"/>
  <c r="N31" i="1"/>
  <c r="AF31" i="1"/>
  <c r="N33" i="1"/>
  <c r="AF33" i="1"/>
  <c r="N34" i="1"/>
  <c r="AF34" i="1" s="1"/>
  <c r="N36" i="1"/>
  <c r="AF36" i="1" s="1"/>
  <c r="N37" i="1"/>
  <c r="AF37" i="1" s="1"/>
  <c r="N38" i="1"/>
  <c r="AF38" i="1" s="1"/>
  <c r="N39" i="1"/>
  <c r="AF39" i="1"/>
  <c r="N41" i="1"/>
  <c r="AF41" i="1"/>
  <c r="N42" i="1"/>
  <c r="AF42" i="1" s="1"/>
  <c r="N44" i="1"/>
  <c r="AF44" i="1" s="1"/>
  <c r="N45" i="1"/>
  <c r="AF45" i="1" s="1"/>
  <c r="N46" i="1"/>
  <c r="AF46" i="1" s="1"/>
  <c r="N47" i="1"/>
  <c r="AF47" i="1"/>
  <c r="N49" i="1"/>
  <c r="AF49" i="1"/>
  <c r="N50" i="1"/>
  <c r="AF50" i="1" s="1"/>
  <c r="N52" i="1"/>
  <c r="AF52" i="1" s="1"/>
  <c r="N53" i="1"/>
  <c r="AF53" i="1" s="1"/>
  <c r="N54" i="1"/>
  <c r="AF54" i="1" s="1"/>
  <c r="N55" i="1"/>
  <c r="AF55" i="1"/>
  <c r="N57" i="1"/>
  <c r="AF57" i="1"/>
  <c r="N58" i="1"/>
  <c r="AF58" i="1" s="1"/>
  <c r="N60" i="1"/>
  <c r="AF60" i="1" s="1"/>
  <c r="N61" i="1"/>
  <c r="AF61" i="1" s="1"/>
  <c r="N62" i="1"/>
  <c r="AF62" i="1" s="1"/>
  <c r="N63" i="1"/>
  <c r="AF63" i="1"/>
  <c r="N65" i="1"/>
  <c r="AF65" i="1"/>
  <c r="N66" i="1"/>
  <c r="AF66" i="1" s="1"/>
  <c r="N68" i="1"/>
  <c r="AF68" i="1" s="1"/>
  <c r="N69" i="1"/>
  <c r="AF69" i="1" s="1"/>
  <c r="N70" i="1"/>
  <c r="AF70" i="1" s="1"/>
  <c r="N71" i="1"/>
  <c r="AF71" i="1"/>
  <c r="N73" i="1"/>
  <c r="AF73" i="1"/>
  <c r="N74" i="1"/>
  <c r="AF74" i="1" s="1"/>
  <c r="N76" i="1"/>
  <c r="AF76" i="1" s="1"/>
  <c r="N77" i="1"/>
  <c r="AF77" i="1" s="1"/>
  <c r="N78" i="1"/>
  <c r="AF78" i="1" s="1"/>
  <c r="N79" i="1"/>
  <c r="AF79" i="1"/>
  <c r="N81" i="1"/>
  <c r="AF81" i="1"/>
  <c r="N82" i="1"/>
  <c r="AF82" i="1" s="1"/>
  <c r="N84" i="1"/>
  <c r="AF84" i="1" s="1"/>
  <c r="N85" i="1"/>
  <c r="AF85" i="1" s="1"/>
  <c r="N86" i="1"/>
  <c r="AF86" i="1" s="1"/>
  <c r="N87" i="1"/>
  <c r="AF87" i="1"/>
  <c r="N89" i="1"/>
  <c r="AF89" i="1"/>
  <c r="N90" i="1"/>
  <c r="AF90" i="1" s="1"/>
  <c r="N92" i="1"/>
  <c r="AF92" i="1" s="1"/>
  <c r="N93" i="1"/>
  <c r="AF93" i="1" s="1"/>
  <c r="N94" i="1"/>
  <c r="AF94" i="1" s="1"/>
  <c r="N95" i="1"/>
  <c r="AF95" i="1"/>
  <c r="N97" i="1"/>
  <c r="AF97" i="1"/>
  <c r="N98" i="1"/>
  <c r="AF98" i="1" s="1"/>
  <c r="N100" i="1"/>
  <c r="AF100" i="1" s="1"/>
  <c r="N101" i="1"/>
  <c r="AF101" i="1" s="1"/>
  <c r="N102" i="1"/>
  <c r="AF102" i="1" s="1"/>
  <c r="N4" i="1"/>
  <c r="AF4" i="1"/>
  <c r="N6" i="1"/>
  <c r="AF6" i="1"/>
  <c r="N7" i="1"/>
  <c r="AF7" i="1" s="1"/>
  <c r="N9" i="1"/>
  <c r="AF9" i="1" s="1"/>
  <c r="N10" i="1"/>
  <c r="AF10" i="1" s="1"/>
  <c r="N11" i="1"/>
  <c r="AF11" i="1"/>
  <c r="N12" i="1"/>
  <c r="AF12" i="1" s="1"/>
  <c r="N13" i="1"/>
  <c r="AF13" i="1"/>
  <c r="N14" i="1"/>
  <c r="AF14" i="1" s="1"/>
  <c r="N15" i="1"/>
  <c r="AF15" i="1"/>
  <c r="N16" i="1"/>
  <c r="AF16" i="1" s="1"/>
  <c r="N17" i="1"/>
  <c r="AF17" i="1"/>
  <c r="N18" i="1"/>
  <c r="AF18" i="1" s="1"/>
  <c r="N19" i="1"/>
  <c r="AF19" i="1"/>
  <c r="N3" i="1"/>
  <c r="AF3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4" i="1"/>
  <c r="P5" i="1"/>
  <c r="P6" i="1"/>
  <c r="P7" i="1"/>
  <c r="P8" i="1"/>
  <c r="P9" i="1"/>
  <c r="P3" i="1"/>
  <c r="N8" i="1" l="1"/>
  <c r="AF8" i="1" s="1"/>
  <c r="N5" i="1"/>
  <c r="AF5" i="1" s="1"/>
  <c r="N99" i="1"/>
  <c r="AF99" i="1" s="1"/>
  <c r="N96" i="1"/>
  <c r="AF96" i="1" s="1"/>
  <c r="N91" i="1"/>
  <c r="AF91" i="1" s="1"/>
  <c r="N88" i="1"/>
  <c r="AF88" i="1" s="1"/>
  <c r="N83" i="1"/>
  <c r="AF83" i="1" s="1"/>
  <c r="N80" i="1"/>
  <c r="AF80" i="1" s="1"/>
  <c r="N75" i="1"/>
  <c r="AF75" i="1" s="1"/>
  <c r="N72" i="1"/>
  <c r="AF72" i="1" s="1"/>
  <c r="N67" i="1"/>
  <c r="AF67" i="1" s="1"/>
  <c r="N64" i="1"/>
  <c r="AF64" i="1" s="1"/>
  <c r="N59" i="1"/>
  <c r="AF59" i="1" s="1"/>
  <c r="N56" i="1"/>
  <c r="AF56" i="1" s="1"/>
  <c r="N51" i="1"/>
  <c r="AF51" i="1" s="1"/>
  <c r="N48" i="1"/>
  <c r="AF48" i="1" s="1"/>
  <c r="N43" i="1"/>
  <c r="AF43" i="1" s="1"/>
  <c r="N40" i="1"/>
  <c r="AF40" i="1" s="1"/>
  <c r="N35" i="1"/>
  <c r="AF35" i="1" s="1"/>
  <c r="N32" i="1"/>
  <c r="AF32" i="1" s="1"/>
  <c r="N27" i="1"/>
  <c r="AF27" i="1" s="1"/>
  <c r="N3" i="8"/>
  <c r="AF3" i="8" s="1"/>
  <c r="N43" i="8"/>
  <c r="N39" i="8"/>
  <c r="N35" i="8"/>
  <c r="N31" i="8"/>
  <c r="N27" i="8"/>
  <c r="N23" i="8"/>
  <c r="N19" i="8"/>
  <c r="N15" i="8"/>
  <c r="N11" i="8"/>
  <c r="N7" i="8"/>
  <c r="N46" i="8"/>
  <c r="N42" i="8"/>
  <c r="N38" i="8"/>
  <c r="N34" i="8"/>
  <c r="N30" i="8"/>
  <c r="N26" i="8"/>
  <c r="N22" i="8"/>
  <c r="N18" i="8"/>
  <c r="N14" i="8"/>
  <c r="N10" i="8"/>
  <c r="N6" i="8"/>
  <c r="N45" i="8"/>
  <c r="N41" i="8"/>
  <c r="N37" i="8"/>
  <c r="N33" i="8"/>
  <c r="N29" i="8"/>
  <c r="N25" i="8"/>
  <c r="N21" i="8"/>
  <c r="N17" i="8"/>
  <c r="N13" i="8"/>
  <c r="N9" i="8"/>
  <c r="N5" i="8"/>
  <c r="N47" i="8"/>
  <c r="G2" i="11"/>
  <c r="F2" i="11"/>
  <c r="G2" i="14"/>
  <c r="F2" i="14"/>
  <c r="E14" i="14"/>
  <c r="N32" i="4"/>
  <c r="N30" i="4"/>
  <c r="N28" i="4"/>
  <c r="N26" i="4"/>
  <c r="N24" i="4"/>
  <c r="N22" i="4"/>
  <c r="N20" i="4"/>
  <c r="N18" i="4"/>
  <c r="N16" i="4"/>
  <c r="N14" i="4"/>
  <c r="N12" i="4"/>
  <c r="N10" i="4"/>
  <c r="N12" i="8"/>
  <c r="N28" i="8"/>
  <c r="N44" i="8"/>
  <c r="F3" i="14"/>
  <c r="F4" i="14"/>
  <c r="F5" i="14"/>
  <c r="G8" i="14"/>
  <c r="G9" i="14"/>
  <c r="G10" i="14"/>
  <c r="G12" i="14"/>
  <c r="G14" i="14"/>
  <c r="G16" i="14"/>
  <c r="G17" i="14"/>
  <c r="G18" i="14"/>
  <c r="G19" i="14"/>
  <c r="D14" i="11"/>
  <c r="N62" i="10"/>
  <c r="D19" i="11"/>
  <c r="N7" i="10"/>
  <c r="N12" i="10"/>
  <c r="G8" i="11"/>
  <c r="N21" i="10"/>
  <c r="N26" i="10"/>
  <c r="N18" i="10"/>
  <c r="N43" i="10"/>
  <c r="N45" i="10"/>
  <c r="N33" i="10"/>
  <c r="G13" i="11"/>
  <c r="N57" i="10"/>
  <c r="E14" i="11" s="1"/>
  <c r="N55" i="10"/>
  <c r="N66" i="10"/>
  <c r="N82" i="10"/>
  <c r="AF82" i="10" s="1"/>
  <c r="G11" i="11"/>
  <c r="N74" i="10"/>
  <c r="AF74" i="10" s="1"/>
  <c r="N63" i="10"/>
  <c r="G6" i="11"/>
  <c r="G3" i="14"/>
  <c r="D13" i="14"/>
  <c r="D14" i="14"/>
  <c r="N3" i="16"/>
  <c r="N28" i="16"/>
  <c r="N24" i="16"/>
  <c r="N20" i="16"/>
  <c r="N16" i="16"/>
  <c r="N12" i="16"/>
  <c r="N8" i="16"/>
  <c r="N4" i="16"/>
  <c r="F9" i="11"/>
  <c r="F14" i="11"/>
  <c r="F3" i="11"/>
  <c r="F19" i="11"/>
  <c r="G12" i="11"/>
  <c r="G18" i="11"/>
  <c r="E13" i="11"/>
  <c r="E13" i="14"/>
  <c r="N27" i="16"/>
  <c r="N23" i="16"/>
  <c r="N19" i="16"/>
  <c r="N15" i="16"/>
  <c r="N11" i="16"/>
  <c r="N7" i="16"/>
  <c r="N14" i="10"/>
  <c r="N5" i="10"/>
  <c r="E8" i="14" s="1"/>
  <c r="N17" i="10"/>
  <c r="N24" i="10"/>
  <c r="N35" i="10"/>
  <c r="N40" i="10"/>
  <c r="N51" i="10"/>
  <c r="D13" i="11" s="1"/>
  <c r="G14" i="11"/>
  <c r="N59" i="10"/>
  <c r="AF59" i="10" s="1"/>
  <c r="N48" i="10"/>
  <c r="N77" i="10"/>
  <c r="AF77" i="10" s="1"/>
  <c r="G19" i="11"/>
  <c r="N75" i="10"/>
  <c r="N80" i="10"/>
  <c r="AF80" i="10" s="1"/>
  <c r="G10" i="11"/>
  <c r="N26" i="16"/>
  <c r="N22" i="16"/>
  <c r="N18" i="16"/>
  <c r="N14" i="16"/>
  <c r="N10" i="16"/>
  <c r="D8" i="14" l="1"/>
  <c r="E3" i="14"/>
  <c r="E3" i="11"/>
  <c r="D3" i="14"/>
  <c r="D3" i="11"/>
  <c r="AF66" i="10"/>
  <c r="E9" i="11"/>
  <c r="E2" i="14"/>
  <c r="E2" i="11"/>
  <c r="D2" i="14"/>
  <c r="D2" i="11"/>
  <c r="E11" i="14"/>
  <c r="D15" i="11"/>
  <c r="E15" i="14"/>
  <c r="AF75" i="10"/>
  <c r="D15" i="14"/>
  <c r="E15" i="11"/>
  <c r="E5" i="14"/>
  <c r="E5" i="11"/>
  <c r="D9" i="11"/>
  <c r="D5" i="11"/>
  <c r="E9" i="14"/>
  <c r="D17" i="11"/>
  <c r="E17" i="14"/>
  <c r="D17" i="14"/>
  <c r="E17" i="11"/>
  <c r="E12" i="11"/>
  <c r="D12" i="11"/>
  <c r="E12" i="14"/>
  <c r="D12" i="14"/>
  <c r="D5" i="14"/>
  <c r="D11" i="14"/>
  <c r="E7" i="14"/>
  <c r="E7" i="11"/>
  <c r="D7" i="11"/>
  <c r="D7" i="14"/>
  <c r="D11" i="11"/>
  <c r="D8" i="11"/>
  <c r="E8" i="11"/>
  <c r="E4" i="14"/>
  <c r="D4" i="14"/>
  <c r="E4" i="11"/>
  <c r="D4" i="11"/>
  <c r="E16" i="14"/>
  <c r="D16" i="14"/>
  <c r="E16" i="11"/>
  <c r="D16" i="11"/>
  <c r="E11" i="11"/>
  <c r="D19" i="14"/>
  <c r="D9" i="14"/>
  <c r="D10" i="11"/>
  <c r="E10" i="14"/>
  <c r="AF63" i="10"/>
  <c r="D10" i="14"/>
  <c r="E10" i="11"/>
  <c r="E19" i="11"/>
  <c r="E18" i="11"/>
  <c r="D18" i="11"/>
  <c r="E18" i="14"/>
  <c r="D18" i="14"/>
  <c r="E6" i="14"/>
  <c r="D6" i="11"/>
  <c r="D6" i="14"/>
  <c r="AF62" i="10"/>
  <c r="E6" i="11"/>
  <c r="E1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  <comment ref="A10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  <comment ref="A10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  <comment ref="A10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  <comment ref="A10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BD might not be good and this is a duplicate core. </t>
        </r>
      </text>
    </comment>
  </commentList>
</comments>
</file>

<file path=xl/sharedStrings.xml><?xml version="1.0" encoding="utf-8"?>
<sst xmlns="http://schemas.openxmlformats.org/spreadsheetml/2006/main" count="2380" uniqueCount="196">
  <si>
    <t>0-2</t>
    <phoneticPr fontId="8" type="noConversion"/>
  </si>
  <si>
    <t>2-5</t>
    <phoneticPr fontId="8" type="noConversion"/>
  </si>
  <si>
    <t>0-2</t>
    <phoneticPr fontId="8" type="noConversion"/>
  </si>
  <si>
    <t>10-15</t>
    <phoneticPr fontId="8" type="noConversion"/>
  </si>
  <si>
    <t>15-20</t>
    <phoneticPr fontId="8" type="noConversion"/>
  </si>
  <si>
    <t>5-10</t>
    <phoneticPr fontId="8" type="noConversion"/>
  </si>
  <si>
    <t>0-2</t>
    <phoneticPr fontId="8" type="noConversion"/>
  </si>
  <si>
    <t>10-15</t>
    <phoneticPr fontId="8" type="noConversion"/>
  </si>
  <si>
    <t>10-15</t>
    <phoneticPr fontId="8" type="noConversion"/>
  </si>
  <si>
    <t>10-15</t>
    <phoneticPr fontId="8" type="noConversion"/>
  </si>
  <si>
    <t>15-20</t>
    <phoneticPr fontId="8" type="noConversion"/>
  </si>
  <si>
    <t>5-10</t>
    <phoneticPr fontId="8" type="noConversion"/>
  </si>
  <si>
    <t>5-10</t>
    <phoneticPr fontId="8" type="noConversion"/>
  </si>
  <si>
    <t>10-15</t>
    <phoneticPr fontId="8" type="noConversion"/>
  </si>
  <si>
    <t>15-20</t>
    <phoneticPr fontId="8" type="noConversion"/>
  </si>
  <si>
    <t>10-15</t>
    <phoneticPr fontId="8" type="noConversion"/>
  </si>
  <si>
    <t>Date</t>
  </si>
  <si>
    <t>Transect/location</t>
  </si>
  <si>
    <t>Core segment (cm)</t>
  </si>
  <si>
    <t>Bulk density</t>
  </si>
  <si>
    <t>Tin weight (g)</t>
  </si>
  <si>
    <t>Tin weight + dried soil samples weight (g)</t>
  </si>
  <si>
    <t>Organic matter content</t>
  </si>
  <si>
    <t>Tin weight + sample (g)</t>
  </si>
  <si>
    <t>Tin weight + ashed sample (g)</t>
  </si>
  <si>
    <t>0 -- 2</t>
  </si>
  <si>
    <t>2 -- 5</t>
  </si>
  <si>
    <t>5 -- 10</t>
  </si>
  <si>
    <t>10 -- 15</t>
  </si>
  <si>
    <t>15 -- 20</t>
  </si>
  <si>
    <t>20 -- 25</t>
  </si>
  <si>
    <t>10 -- ~14</t>
  </si>
  <si>
    <t>15 -- ~ 17</t>
  </si>
  <si>
    <t>15 -- ~ 16</t>
  </si>
  <si>
    <t>20 - ~23</t>
  </si>
  <si>
    <t>15 -- 16</t>
  </si>
  <si>
    <t>10 -- ~13</t>
  </si>
  <si>
    <t>15 -- ~17</t>
  </si>
  <si>
    <t>10 -- ~15</t>
  </si>
  <si>
    <t>15 -- ~19</t>
  </si>
  <si>
    <t>15 -- ~18</t>
  </si>
  <si>
    <t>20 - ~22</t>
  </si>
  <si>
    <t>20 - ~24</t>
  </si>
  <si>
    <t>M4C_water?</t>
  </si>
  <si>
    <t>PI</t>
  </si>
  <si>
    <t>Surface area (cm2)</t>
  </si>
  <si>
    <t>Core diameter</t>
  </si>
  <si>
    <t>5.5 cm</t>
  </si>
  <si>
    <t>Bulk density (g mc3)</t>
  </si>
  <si>
    <t>Organic matter content (%)</t>
  </si>
  <si>
    <t>Carbon content (% C)</t>
  </si>
  <si>
    <t>Hydrogen content (% H)</t>
  </si>
  <si>
    <t>Nitrogen content (% N)</t>
  </si>
  <si>
    <t>Nutrient content</t>
  </si>
  <si>
    <t>Nich_9_20_12_left_tray2</t>
  </si>
  <si>
    <t>lost</t>
  </si>
  <si>
    <t>These are all typos</t>
  </si>
  <si>
    <t>rerun…</t>
  </si>
  <si>
    <t>These are typos</t>
  </si>
  <si>
    <t>rerun</t>
  </si>
  <si>
    <t>Transect</t>
    <phoneticPr fontId="8" type="noConversion"/>
  </si>
  <si>
    <t>Location</t>
    <phoneticPr fontId="8" type="noConversion"/>
  </si>
  <si>
    <t>Shore</t>
    <phoneticPr fontId="8" type="noConversion"/>
  </si>
  <si>
    <t>Water</t>
    <phoneticPr fontId="8" type="noConversion"/>
  </si>
  <si>
    <t>M1E</t>
    <phoneticPr fontId="8" type="noConversion"/>
  </si>
  <si>
    <t>M4S</t>
    <phoneticPr fontId="8" type="noConversion"/>
  </si>
  <si>
    <t>M4N</t>
    <phoneticPr fontId="8" type="noConversion"/>
  </si>
  <si>
    <t>M4S</t>
    <phoneticPr fontId="8" type="noConversion"/>
  </si>
  <si>
    <t>Depth range</t>
    <phoneticPr fontId="8" type="noConversion"/>
  </si>
  <si>
    <t>2-5</t>
    <phoneticPr fontId="8" type="noConversion"/>
  </si>
  <si>
    <t>5-10</t>
    <phoneticPr fontId="8" type="noConversion"/>
  </si>
  <si>
    <t>10-15</t>
    <phoneticPr fontId="8" type="noConversion"/>
  </si>
  <si>
    <t>15-20</t>
    <phoneticPr fontId="8" type="noConversion"/>
  </si>
  <si>
    <t>20-25</t>
    <phoneticPr fontId="8" type="noConversion"/>
  </si>
  <si>
    <t>Volumetric N (mg/cm^3)</t>
    <phoneticPr fontId="8" type="noConversion"/>
  </si>
  <si>
    <t>15-21</t>
  </si>
  <si>
    <t>water</t>
  </si>
  <si>
    <t>M1E</t>
  </si>
  <si>
    <t>10--15</t>
  </si>
  <si>
    <t>5--10</t>
  </si>
  <si>
    <t>2--5</t>
  </si>
  <si>
    <t>0-2</t>
  </si>
  <si>
    <t>25-28</t>
  </si>
  <si>
    <t>M4N</t>
  </si>
  <si>
    <t>20-25</t>
  </si>
  <si>
    <t>15--20</t>
  </si>
  <si>
    <t>10--17</t>
  </si>
  <si>
    <t>shore</t>
  </si>
  <si>
    <t>M4S</t>
  </si>
  <si>
    <t>15--19</t>
  </si>
  <si>
    <t>10--14.5</t>
  </si>
  <si>
    <t>15--16</t>
  </si>
  <si>
    <t>Transect</t>
    <phoneticPr fontId="8" type="noConversion"/>
  </si>
  <si>
    <t>Shore</t>
  </si>
  <si>
    <t>2-5</t>
  </si>
  <si>
    <t>5-10</t>
  </si>
  <si>
    <t>10-15</t>
  </si>
  <si>
    <t>15-20</t>
  </si>
  <si>
    <t>20-22.5</t>
  </si>
  <si>
    <t>Water</t>
  </si>
  <si>
    <t>15-17.5</t>
  </si>
  <si>
    <t>15-19.5</t>
  </si>
  <si>
    <t>10-14.5</t>
  </si>
  <si>
    <t>20-23</t>
  </si>
  <si>
    <t>M-3</t>
  </si>
  <si>
    <t>10-12</t>
  </si>
  <si>
    <t>15-18</t>
  </si>
  <si>
    <t>20-22</t>
  </si>
  <si>
    <t>M-1-E Water</t>
  </si>
  <si>
    <t>M-1-E</t>
  </si>
  <si>
    <t>M-1-E Shore</t>
  </si>
  <si>
    <t>15-19</t>
  </si>
  <si>
    <t>C-1</t>
  </si>
  <si>
    <t>15-17</t>
  </si>
  <si>
    <t>C-2</t>
  </si>
  <si>
    <t>M-4-S Shore</t>
  </si>
  <si>
    <t>M-4-S</t>
  </si>
  <si>
    <t>M-4-N Shore</t>
  </si>
  <si>
    <t>M-4-N</t>
  </si>
  <si>
    <t>15-16</t>
  </si>
  <si>
    <t>M-4-N Water</t>
  </si>
  <si>
    <t>M-4-S Water</t>
  </si>
  <si>
    <t>Segment Height (top-bottom)</t>
  </si>
  <si>
    <t>15-20.5</t>
  </si>
  <si>
    <t>10-17</t>
  </si>
  <si>
    <t>10-16</t>
  </si>
  <si>
    <t>15-19.6</t>
  </si>
  <si>
    <t>15-16.4</t>
  </si>
  <si>
    <t>20-20.9</t>
  </si>
  <si>
    <t>notes</t>
  </si>
  <si>
    <t>10-13.8</t>
  </si>
  <si>
    <t>10-15.6</t>
  </si>
  <si>
    <t>10-11.8</t>
  </si>
  <si>
    <t>*****</t>
  </si>
  <si>
    <t>10-13.9</t>
  </si>
  <si>
    <t>10-12.8</t>
  </si>
  <si>
    <t>20--25</t>
  </si>
  <si>
    <t>25--30</t>
  </si>
  <si>
    <t xml:space="preserve"> </t>
  </si>
  <si>
    <t>5+</t>
  </si>
  <si>
    <t>Bulk Denisty</t>
  </si>
  <si>
    <t>Organic Matter</t>
  </si>
  <si>
    <t>BD SE</t>
  </si>
  <si>
    <t>OM SE</t>
  </si>
  <si>
    <t>N</t>
  </si>
  <si>
    <t>N SE</t>
  </si>
  <si>
    <t>C</t>
  </si>
  <si>
    <t>C SE</t>
  </si>
  <si>
    <t>M4S Water</t>
  </si>
  <si>
    <t>M4S Shore</t>
  </si>
  <si>
    <t>M4N Water</t>
  </si>
  <si>
    <t>M4N Shore</t>
  </si>
  <si>
    <t>M1E Water</t>
  </si>
  <si>
    <t>M1E Shore</t>
  </si>
  <si>
    <t>labels</t>
  </si>
  <si>
    <t>m4s</t>
  </si>
  <si>
    <t>c1</t>
  </si>
  <si>
    <t>m1e</t>
  </si>
  <si>
    <t>m1e_w</t>
  </si>
  <si>
    <t>w</t>
  </si>
  <si>
    <t>5-19.5</t>
  </si>
  <si>
    <t>m1e_s</t>
  </si>
  <si>
    <t>s</t>
  </si>
  <si>
    <t>5-12.5</t>
  </si>
  <si>
    <t>m4n_w</t>
  </si>
  <si>
    <t>m4n</t>
  </si>
  <si>
    <t>m4n_s</t>
  </si>
  <si>
    <t>5-14.5</t>
  </si>
  <si>
    <t>5-17.5</t>
  </si>
  <si>
    <t>m4s_w</t>
  </si>
  <si>
    <t>m4s_s</t>
  </si>
  <si>
    <t>5-11.5</t>
  </si>
  <si>
    <t>m4c</t>
  </si>
  <si>
    <t>c2</t>
  </si>
  <si>
    <t>m2</t>
  </si>
  <si>
    <t>m5</t>
  </si>
  <si>
    <t>m3</t>
  </si>
  <si>
    <t>m1w</t>
  </si>
  <si>
    <t>m5_s</t>
  </si>
  <si>
    <t>m5_w</t>
  </si>
  <si>
    <t>m1w_s</t>
  </si>
  <si>
    <t>m1w_w</t>
  </si>
  <si>
    <t>m2_s</t>
  </si>
  <si>
    <t>m2_w</t>
  </si>
  <si>
    <t>m3_w</t>
  </si>
  <si>
    <t>m4c_s</t>
  </si>
  <si>
    <t>m4c_w</t>
  </si>
  <si>
    <t>c1_s</t>
  </si>
  <si>
    <t>c1_w</t>
  </si>
  <si>
    <t>c2_s</t>
  </si>
  <si>
    <t>m3_s</t>
  </si>
  <si>
    <t>c2_w</t>
  </si>
  <si>
    <t>depth (cm)</t>
  </si>
  <si>
    <t>0-2 cm</t>
  </si>
  <si>
    <t>2-5 cm</t>
  </si>
  <si>
    <t>5+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</si>
</sst>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9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10" fillId="0" borderId="0" xfId="0" applyFont="1"/>
    <xf numFmtId="16" fontId="10" fillId="0" borderId="0" xfId="0" applyNumberFormat="1" applyFont="1"/>
    <xf numFmtId="14" fontId="10" fillId="0" borderId="0" xfId="0" applyNumberFormat="1" applyFont="1"/>
    <xf numFmtId="164" fontId="10" fillId="0" borderId="0" xfId="0" applyNumberFormat="1" applyFont="1"/>
    <xf numFmtId="2" fontId="0" fillId="0" borderId="0" xfId="0" applyNumberFormat="1"/>
    <xf numFmtId="49" fontId="10" fillId="0" borderId="0" xfId="0" applyNumberFormat="1" applyFont="1"/>
    <xf numFmtId="0" fontId="1" fillId="2" borderId="1" xfId="0" applyFont="1" applyFill="1" applyBorder="1" applyAlignment="1">
      <alignment horizontal="left"/>
    </xf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</a:t>
            </a:r>
            <a:r>
              <a:rPr lang="en-US" baseline="0"/>
              <a:t> Matter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'2011'!$P$68:$P$72</c:f>
              <c:numCache>
                <c:formatCode>General</c:formatCode>
                <c:ptCount val="5"/>
                <c:pt idx="0">
                  <c:v>3.9035980991174744</c:v>
                </c:pt>
                <c:pt idx="1">
                  <c:v>2.3052257561313803</c:v>
                </c:pt>
                <c:pt idx="2">
                  <c:v>2.2050688279943556</c:v>
                </c:pt>
                <c:pt idx="3">
                  <c:v>2.6223228277903536</c:v>
                </c:pt>
                <c:pt idx="4">
                  <c:v>3.4835137175937594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F348-B0EF-716CED5EDCB2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'2011'!$P$96:$P$99</c:f>
              <c:numCache>
                <c:formatCode>General</c:formatCode>
                <c:ptCount val="4"/>
                <c:pt idx="0">
                  <c:v>21.628592483419297</c:v>
                </c:pt>
                <c:pt idx="1">
                  <c:v>4.4046622448322559</c:v>
                </c:pt>
                <c:pt idx="2">
                  <c:v>5.395251761022692</c:v>
                </c:pt>
                <c:pt idx="3">
                  <c:v>3.8316744881646057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E-F348-B0EF-716CED5EDCB2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'2011'!$P$13:$P$17</c:f>
              <c:numCache>
                <c:formatCode>General</c:formatCode>
                <c:ptCount val="5"/>
                <c:pt idx="0">
                  <c:v>5.2333641404806048</c:v>
                </c:pt>
                <c:pt idx="1">
                  <c:v>6.8731794756889997</c:v>
                </c:pt>
                <c:pt idx="2">
                  <c:v>3.5716271054533242</c:v>
                </c:pt>
                <c:pt idx="3">
                  <c:v>6.2524670403410418</c:v>
                </c:pt>
                <c:pt idx="4">
                  <c:v>6.8236042627644293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E-F348-B0EF-716CED5EDCB2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'2011'!$P$63:$P$67</c:f>
              <c:numCache>
                <c:formatCode>General</c:formatCode>
                <c:ptCount val="5"/>
                <c:pt idx="0">
                  <c:v>3.3576642335766458</c:v>
                </c:pt>
                <c:pt idx="1">
                  <c:v>3.2942603071948309</c:v>
                </c:pt>
                <c:pt idx="2">
                  <c:v>3.303665124956281</c:v>
                </c:pt>
                <c:pt idx="3">
                  <c:v>2.2098874306168073</c:v>
                </c:pt>
                <c:pt idx="4">
                  <c:v>2.888853654669397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E-F348-B0EF-716CED5EDCB2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'2011'!$P$51:$P$53</c:f>
              <c:numCache>
                <c:formatCode>General</c:formatCode>
                <c:ptCount val="3"/>
                <c:pt idx="0">
                  <c:v>4.8144911416540861</c:v>
                </c:pt>
                <c:pt idx="1">
                  <c:v>5.2315394242803537</c:v>
                </c:pt>
                <c:pt idx="2">
                  <c:v>4.6321661602829103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E-F348-B0EF-716CED5EDCB2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'2011'!$P$43:$P$46</c:f>
              <c:numCache>
                <c:formatCode>General</c:formatCode>
                <c:ptCount val="4"/>
                <c:pt idx="0">
                  <c:v>5.8861164427383281</c:v>
                </c:pt>
                <c:pt idx="1">
                  <c:v>6.3121012446396856</c:v>
                </c:pt>
                <c:pt idx="2">
                  <c:v>7.1619178789704652</c:v>
                </c:pt>
                <c:pt idx="3">
                  <c:v>4.2634850444286929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9E-F348-B0EF-716CED5E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88088"/>
        <c:axId val="2053321448"/>
      </c:barChart>
      <c:catAx>
        <c:axId val="20882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21448"/>
        <c:crossesAt val="0.05"/>
        <c:auto val="1"/>
        <c:lblAlgn val="ctr"/>
        <c:lblOffset val="100"/>
        <c:noMultiLvlLbl val="0"/>
      </c:catAx>
      <c:valAx>
        <c:axId val="2053321448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8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N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2011-2014'!$C$2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2011-2014'!$H$2:$H$4,'Graphics 2011-2014'!$H$11:$H$13)</c:f>
              <c:numCache>
                <c:formatCode>General</c:formatCode>
                <c:ptCount val="6"/>
                <c:pt idx="0">
                  <c:v>0.10133333333333333</c:v>
                </c:pt>
                <c:pt idx="1">
                  <c:v>8.5499999999999993E-2</c:v>
                </c:pt>
                <c:pt idx="2">
                  <c:v>0.19166666666666665</c:v>
                </c:pt>
                <c:pt idx="3">
                  <c:v>0.23649999999999999</c:v>
                </c:pt>
                <c:pt idx="4">
                  <c:v>0.43366666666666664</c:v>
                </c:pt>
                <c:pt idx="5">
                  <c:v>0.51433333333333342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7-D547-9F39-45688EB33C39}"/>
            </c:ext>
          </c:extLst>
        </c:ser>
        <c:ser>
          <c:idx val="1"/>
          <c:order val="1"/>
          <c:tx>
            <c:strRef>
              <c:f>'Graphics 2011-2014'!$C$5</c:f>
              <c:strCache>
                <c:ptCount val="1"/>
                <c:pt idx="0">
                  <c:v>2-5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2011-2014'!$H$5:$H$7,'Graphics 2011-2014'!$H$14:$H$16)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9.6000000000000016E-2</c:v>
                </c:pt>
                <c:pt idx="2">
                  <c:v>0.10266666666666667</c:v>
                </c:pt>
                <c:pt idx="3">
                  <c:v>8.5666666666666669E-2</c:v>
                </c:pt>
                <c:pt idx="4">
                  <c:v>0.11566666666666668</c:v>
                </c:pt>
                <c:pt idx="5">
                  <c:v>0.35233333333333333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7-D547-9F39-45688EB33C39}"/>
            </c:ext>
          </c:extLst>
        </c:ser>
        <c:ser>
          <c:idx val="2"/>
          <c:order val="2"/>
          <c:tx>
            <c:strRef>
              <c:f>'Graphics 2011-2014'!$C$8</c:f>
              <c:strCache>
                <c:ptCount val="1"/>
                <c:pt idx="0">
                  <c:v>5+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2011-2014'!$H$8:$H$10,'Graphics 2011-2014'!$H$17:$H$19)</c:f>
              <c:numCache>
                <c:formatCode>General</c:formatCode>
                <c:ptCount val="6"/>
                <c:pt idx="0">
                  <c:v>0.15987499999999999</c:v>
                </c:pt>
                <c:pt idx="1">
                  <c:v>8.3444444444444432E-2</c:v>
                </c:pt>
                <c:pt idx="2">
                  <c:v>0.10928571428571429</c:v>
                </c:pt>
                <c:pt idx="3">
                  <c:v>8.1111111111111106E-2</c:v>
                </c:pt>
                <c:pt idx="4">
                  <c:v>8.4428571428571422E-2</c:v>
                </c:pt>
                <c:pt idx="5">
                  <c:v>9.3499999999999986E-2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7-D547-9F39-45688EB3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81432"/>
        <c:axId val="2088258232"/>
      </c:barChart>
      <c:catAx>
        <c:axId val="207638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8258232"/>
        <c:crosses val="autoZero"/>
        <c:auto val="1"/>
        <c:lblAlgn val="ctr"/>
        <c:lblOffset val="100"/>
        <c:noMultiLvlLbl val="0"/>
      </c:catAx>
      <c:valAx>
        <c:axId val="208825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</a:t>
                </a:r>
                <a:r>
                  <a:rPr lang="en-US" sz="2000" baseline="0"/>
                  <a:t> concentration (%)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6381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725391062042201"/>
          <c:y val="0.22752814632224"/>
          <c:w val="7.5556880792045797E-2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C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2011-2014'!$C$2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2011-2014'!$J$2:$J$4,'Graphics 2011-2014'!$H$11:$H$13)</c:f>
              <c:numCache>
                <c:formatCode>General</c:formatCode>
                <c:ptCount val="6"/>
                <c:pt idx="0">
                  <c:v>2.148333333333333</c:v>
                </c:pt>
                <c:pt idx="1">
                  <c:v>1.1855</c:v>
                </c:pt>
                <c:pt idx="2">
                  <c:v>2.8249999999999997</c:v>
                </c:pt>
                <c:pt idx="3">
                  <c:v>0.23649999999999999</c:v>
                </c:pt>
                <c:pt idx="4">
                  <c:v>0.43366666666666664</c:v>
                </c:pt>
                <c:pt idx="5">
                  <c:v>0.51433333333333342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6-B749-85A3-D9AAFB05944E}"/>
            </c:ext>
          </c:extLst>
        </c:ser>
        <c:ser>
          <c:idx val="1"/>
          <c:order val="1"/>
          <c:tx>
            <c:strRef>
              <c:f>'Graphics 2011-2014'!$C$5</c:f>
              <c:strCache>
                <c:ptCount val="1"/>
                <c:pt idx="0">
                  <c:v>2-5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2011-2014'!$J$5:$J$7,'Graphics 2011-2014'!$H$14:$H$16)</c:f>
              <c:numCache>
                <c:formatCode>General</c:formatCode>
                <c:ptCount val="6"/>
                <c:pt idx="0">
                  <c:v>2.2770000000000001</c:v>
                </c:pt>
                <c:pt idx="1">
                  <c:v>1.6183333333333334</c:v>
                </c:pt>
                <c:pt idx="2">
                  <c:v>1.9066666666666665</c:v>
                </c:pt>
                <c:pt idx="3">
                  <c:v>8.5666666666666669E-2</c:v>
                </c:pt>
                <c:pt idx="4">
                  <c:v>0.11566666666666668</c:v>
                </c:pt>
                <c:pt idx="5">
                  <c:v>0.35233333333333333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6-B749-85A3-D9AAFB05944E}"/>
            </c:ext>
          </c:extLst>
        </c:ser>
        <c:ser>
          <c:idx val="2"/>
          <c:order val="2"/>
          <c:tx>
            <c:strRef>
              <c:f>'Graphics 2011-2014'!$C$8</c:f>
              <c:strCache>
                <c:ptCount val="1"/>
                <c:pt idx="0">
                  <c:v>5+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2011-2014'!$J$8:$J$10,'Graphics 2011-2014'!$H$17:$H$19)</c:f>
              <c:numCache>
                <c:formatCode>General</c:formatCode>
                <c:ptCount val="6"/>
                <c:pt idx="0">
                  <c:v>2.9108749999999999</c:v>
                </c:pt>
                <c:pt idx="1">
                  <c:v>1.6132222222222223</c:v>
                </c:pt>
                <c:pt idx="2">
                  <c:v>2.0695714285714284</c:v>
                </c:pt>
                <c:pt idx="3">
                  <c:v>8.1111111111111106E-2</c:v>
                </c:pt>
                <c:pt idx="4">
                  <c:v>8.4428571428571422E-2</c:v>
                </c:pt>
                <c:pt idx="5">
                  <c:v>9.3499999999999986E-2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6-B749-85A3-D9AAFB05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11800"/>
        <c:axId val="2076266184"/>
      </c:barChart>
      <c:catAx>
        <c:axId val="21003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6266184"/>
        <c:crosses val="autoZero"/>
        <c:auto val="1"/>
        <c:lblAlgn val="ctr"/>
        <c:lblOffset val="100"/>
        <c:noMultiLvlLbl val="0"/>
      </c:catAx>
      <c:valAx>
        <c:axId val="2076266184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C concentration (%)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0311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63996960165495"/>
          <c:y val="0.114001483510213"/>
          <c:w val="7.5556880792045797E-2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Bulk Density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2011-2014'!$C$2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2011-2014'!$D$2,'Graphics 2011-2014'!$D$3,'Graphics 2011-2014'!$D$4,'Graphics 2011-2014'!$D$11,'Graphics 2011-2014'!$D$12,'Graphics 2011-2014'!$D$13)</c:f>
              <c:numCache>
                <c:formatCode>General</c:formatCode>
                <c:ptCount val="6"/>
                <c:pt idx="0">
                  <c:v>0.86208927508109989</c:v>
                </c:pt>
                <c:pt idx="1">
                  <c:v>0.7365208478586579</c:v>
                </c:pt>
                <c:pt idx="2">
                  <c:v>0.77394637387057008</c:v>
                </c:pt>
                <c:pt idx="3">
                  <c:v>0.79952691381479468</c:v>
                </c:pt>
                <c:pt idx="4">
                  <c:v>0.90787766992093177</c:v>
                </c:pt>
                <c:pt idx="5">
                  <c:v>0.6636182381684429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B-7247-B884-6EADC4612DDE}"/>
            </c:ext>
          </c:extLst>
        </c:ser>
        <c:ser>
          <c:idx val="1"/>
          <c:order val="1"/>
          <c:tx>
            <c:strRef>
              <c:f>'Graphics 2011-2014'!$C$5</c:f>
              <c:strCache>
                <c:ptCount val="1"/>
                <c:pt idx="0">
                  <c:v>2-5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2011-2014'!$D$5,'Graphics 2011-2014'!$D$6,'Graphics 2011-2014'!$D$7,'Graphics 2011-2014'!$D$16,'Graphics 2011-2014'!$D$15,'Graphics 2011-2014'!$D$14)</c:f>
              <c:numCache>
                <c:formatCode>General</c:formatCode>
                <c:ptCount val="6"/>
                <c:pt idx="0">
                  <c:v>1.4400146335872155</c:v>
                </c:pt>
                <c:pt idx="1">
                  <c:v>1.401039356412267</c:v>
                </c:pt>
                <c:pt idx="2">
                  <c:v>1.4405547958183156</c:v>
                </c:pt>
                <c:pt idx="3">
                  <c:v>1.007929862226661</c:v>
                </c:pt>
                <c:pt idx="4">
                  <c:v>1.3260789858416722</c:v>
                </c:pt>
                <c:pt idx="5">
                  <c:v>1.2638703022266824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B-7247-B884-6EADC4612DDE}"/>
            </c:ext>
          </c:extLst>
        </c:ser>
        <c:ser>
          <c:idx val="2"/>
          <c:order val="2"/>
          <c:tx>
            <c:strRef>
              <c:f>'Graphics 2011-2014'!$C$8</c:f>
              <c:strCache>
                <c:ptCount val="1"/>
                <c:pt idx="0">
                  <c:v>5+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2011-2014'!$D$19,'Graphics 2011-2014'!$D$18,'Graphics 2011-2014'!$D$17,'Graphics 2011-2014'!$D$10,'Graphics 2011-2014'!$D$9,'Graphics 2011-2014'!$D$8)</c:f>
              <c:numCache>
                <c:formatCode>General</c:formatCode>
                <c:ptCount val="6"/>
                <c:pt idx="0">
                  <c:v>1.7022486066298244</c:v>
                </c:pt>
                <c:pt idx="1">
                  <c:v>1.3760626808670211</c:v>
                </c:pt>
                <c:pt idx="2">
                  <c:v>1.6131399970132747</c:v>
                </c:pt>
                <c:pt idx="3">
                  <c:v>2.3190123644666136</c:v>
                </c:pt>
                <c:pt idx="4">
                  <c:v>1.6555542513842099</c:v>
                </c:pt>
                <c:pt idx="5">
                  <c:v>1.5515783903929834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B-7247-B884-6EADC461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35704"/>
        <c:axId val="2074938824"/>
      </c:barChart>
      <c:catAx>
        <c:axId val="20749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4938824"/>
        <c:crosses val="autoZero"/>
        <c:auto val="1"/>
        <c:lblAlgn val="ctr"/>
        <c:lblOffset val="100"/>
        <c:noMultiLvlLbl val="0"/>
      </c:catAx>
      <c:valAx>
        <c:axId val="2074938824"/>
        <c:scaling>
          <c:orientation val="minMax"/>
          <c:max val="2.5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Bulk Density  (</a:t>
                </a:r>
                <a:r>
                  <a:rPr lang="en-US" sz="1800">
                    <a:effectLst/>
                  </a:rPr>
                  <a:t>g/m</a:t>
                </a:r>
                <a:r>
                  <a:rPr lang="en-US" sz="1800" baseline="30000">
                    <a:effectLst/>
                  </a:rPr>
                  <a:t>3</a:t>
                </a:r>
                <a:r>
                  <a:rPr lang="en-US" sz="20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935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076597496358499"/>
          <c:y val="0.11641694244741101"/>
          <c:w val="7.5556880792045797E-2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Organic Matter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2011-2014'!$C$2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2011-2014'!$F$2,'Graphics 2011-2014'!$F$3,'Graphics 2011-2014'!$F$4,'Graphics 2011-2014'!$F$11,'Graphics 2011-2014'!$F$12,'Graphics 2011-2014'!$F$13)</c:f>
              <c:numCache>
                <c:formatCode>General</c:formatCode>
                <c:ptCount val="6"/>
                <c:pt idx="0">
                  <c:v>4.2164304989959387</c:v>
                </c:pt>
                <c:pt idx="1">
                  <c:v>9.4172757694089082</c:v>
                </c:pt>
                <c:pt idx="2">
                  <c:v>7.1292636143106485</c:v>
                </c:pt>
                <c:pt idx="3">
                  <c:v>1.9134525725515636</c:v>
                </c:pt>
                <c:pt idx="4">
                  <c:v>11.556429338943552</c:v>
                </c:pt>
                <c:pt idx="5">
                  <c:v>17.985976768359478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064C-8187-34769AC84220}"/>
            </c:ext>
          </c:extLst>
        </c:ser>
        <c:ser>
          <c:idx val="1"/>
          <c:order val="1"/>
          <c:tx>
            <c:strRef>
              <c:f>'Graphics 2011-2014'!$C$5</c:f>
              <c:strCache>
                <c:ptCount val="1"/>
                <c:pt idx="0">
                  <c:v>2-5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2011-2014'!$F$5,'Graphics 2011-2014'!$F$6,'Graphics 2011-2014'!$F$7,'Graphics 2011-2014'!$F$14,'Graphics 2011-2014'!$F$15,'Graphics 2011-2014'!$F$16)</c:f>
              <c:numCache>
                <c:formatCode>General</c:formatCode>
                <c:ptCount val="6"/>
                <c:pt idx="0">
                  <c:v>4.2405874891298643</c:v>
                </c:pt>
                <c:pt idx="1">
                  <c:v>3.2823275149125264</c:v>
                </c:pt>
                <c:pt idx="2">
                  <c:v>3.1818396631193364</c:v>
                </c:pt>
                <c:pt idx="3">
                  <c:v>3.2244026712379656</c:v>
                </c:pt>
                <c:pt idx="4">
                  <c:v>4.0048774270711149</c:v>
                </c:pt>
                <c:pt idx="5">
                  <c:v>10.511641958154991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4-064C-8187-34769AC84220}"/>
            </c:ext>
          </c:extLst>
        </c:ser>
        <c:ser>
          <c:idx val="2"/>
          <c:order val="2"/>
          <c:tx>
            <c:strRef>
              <c:f>'Graphics 2011-2014'!$C$8</c:f>
              <c:strCache>
                <c:ptCount val="1"/>
                <c:pt idx="0">
                  <c:v>5+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2011-2014'!$Q$6:$Q$11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2011-2014'!$F$8,'Graphics 2011-2014'!$F$9,'Graphics 2011-2014'!$F$10,'Graphics 2011-2014'!$F$17,'Graphics 2011-2014'!$F$18,'Graphics 2011-2014'!$F$19)</c:f>
              <c:numCache>
                <c:formatCode>General</c:formatCode>
                <c:ptCount val="6"/>
                <c:pt idx="0">
                  <c:v>4.3718605886124369</c:v>
                </c:pt>
                <c:pt idx="1">
                  <c:v>2.2240860058954741</c:v>
                </c:pt>
                <c:pt idx="2">
                  <c:v>3.7389566005666159</c:v>
                </c:pt>
                <c:pt idx="3">
                  <c:v>1.9014461964433289</c:v>
                </c:pt>
                <c:pt idx="4">
                  <c:v>2.7294183240175474</c:v>
                </c:pt>
                <c:pt idx="5">
                  <c:v>3.8284099584145004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4-064C-8187-34769AC8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14472"/>
        <c:axId val="2099392008"/>
      </c:barChart>
      <c:catAx>
        <c:axId val="209951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9392008"/>
        <c:crosses val="autoZero"/>
        <c:auto val="1"/>
        <c:lblAlgn val="ctr"/>
        <c:lblOffset val="100"/>
        <c:noMultiLvlLbl val="0"/>
      </c:catAx>
      <c:valAx>
        <c:axId val="209939200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Organic Matter concentration (%)</a:t>
                </a:r>
              </a:p>
            </c:rich>
          </c:tx>
          <c:layout>
            <c:manualLayout>
              <c:xMode val="edge"/>
              <c:yMode val="edge"/>
              <c:x val="8.4777606552532102E-3"/>
              <c:y val="0.12705694396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951447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15425122965527399"/>
          <c:y val="0.126078778196204"/>
          <c:w val="7.5556880792045797E-2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N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2011-2015'!$C$2</c:f>
              <c:strCache>
                <c:ptCount val="1"/>
                <c:pt idx="0">
                  <c:v>0-2 cm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2011-2015'!$H$2:$H$4,'Graphics 2011-2015'!$H$11:$H$13)</c:f>
              <c:numCache>
                <c:formatCode>General</c:formatCode>
                <c:ptCount val="6"/>
                <c:pt idx="0">
                  <c:v>0.10133333333333333</c:v>
                </c:pt>
                <c:pt idx="1">
                  <c:v>8.5499999999999993E-2</c:v>
                </c:pt>
                <c:pt idx="2">
                  <c:v>0.19166666666666665</c:v>
                </c:pt>
                <c:pt idx="3">
                  <c:v>0.23649999999999999</c:v>
                </c:pt>
                <c:pt idx="4">
                  <c:v>0.43366666666666664</c:v>
                </c:pt>
                <c:pt idx="5">
                  <c:v>0.51433333333333342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1-D24E-A190-DA2AC881AEBA}"/>
            </c:ext>
          </c:extLst>
        </c:ser>
        <c:ser>
          <c:idx val="1"/>
          <c:order val="1"/>
          <c:tx>
            <c:strRef>
              <c:f>'Graphics 2011-2015'!$C$5</c:f>
              <c:strCache>
                <c:ptCount val="1"/>
                <c:pt idx="0">
                  <c:v>2-5 cm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2011-2015'!$H$5:$H$7,'Graphics 2011-2015'!$H$14:$H$16)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9.6000000000000016E-2</c:v>
                </c:pt>
                <c:pt idx="2">
                  <c:v>0.10266666666666667</c:v>
                </c:pt>
                <c:pt idx="3">
                  <c:v>8.5666666666666669E-2</c:v>
                </c:pt>
                <c:pt idx="4">
                  <c:v>0.11566666666666668</c:v>
                </c:pt>
                <c:pt idx="5">
                  <c:v>0.35233333333333333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1-D24E-A190-DA2AC881AEBA}"/>
            </c:ext>
          </c:extLst>
        </c:ser>
        <c:ser>
          <c:idx val="2"/>
          <c:order val="2"/>
          <c:tx>
            <c:strRef>
              <c:f>'Graphics 2011-2015'!$C$8</c:f>
              <c:strCache>
                <c:ptCount val="1"/>
                <c:pt idx="0">
                  <c:v>5+ cm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2011-2015'!$H$8:$H$10,'Graphics 2011-2015'!$H$17:$H$19)</c:f>
              <c:numCache>
                <c:formatCode>General</c:formatCode>
                <c:ptCount val="6"/>
                <c:pt idx="0">
                  <c:v>0.15987499999999999</c:v>
                </c:pt>
                <c:pt idx="1">
                  <c:v>8.3444444444444432E-2</c:v>
                </c:pt>
                <c:pt idx="2">
                  <c:v>0.10928571428571429</c:v>
                </c:pt>
                <c:pt idx="3">
                  <c:v>8.1111111111111106E-2</c:v>
                </c:pt>
                <c:pt idx="4">
                  <c:v>8.4428571428571422E-2</c:v>
                </c:pt>
                <c:pt idx="5">
                  <c:v>9.3499999999999986E-2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1-D24E-A190-DA2AC881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61128"/>
        <c:axId val="2076578408"/>
      </c:barChart>
      <c:catAx>
        <c:axId val="210066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6578408"/>
        <c:crosses val="autoZero"/>
        <c:auto val="1"/>
        <c:lblAlgn val="ctr"/>
        <c:lblOffset val="100"/>
        <c:noMultiLvlLbl val="0"/>
      </c:catAx>
      <c:valAx>
        <c:axId val="2076578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</a:t>
                </a:r>
                <a:r>
                  <a:rPr lang="en-US" sz="2000" baseline="0"/>
                  <a:t> concentration (%)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0661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725391062042201"/>
          <c:y val="0.22752814632224"/>
          <c:w val="0.1734121086740833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C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2011-2015'!$C$2</c:f>
              <c:strCache>
                <c:ptCount val="1"/>
                <c:pt idx="0">
                  <c:v>0-2 cm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2011-2015'!$J$2:$J$4,'Graphics 2011-2015'!$H$11:$H$13)</c:f>
              <c:numCache>
                <c:formatCode>General</c:formatCode>
                <c:ptCount val="6"/>
                <c:pt idx="0">
                  <c:v>2.148333333333333</c:v>
                </c:pt>
                <c:pt idx="1">
                  <c:v>1.1855</c:v>
                </c:pt>
                <c:pt idx="2">
                  <c:v>2.8249999999999997</c:v>
                </c:pt>
                <c:pt idx="3">
                  <c:v>0.23649999999999999</c:v>
                </c:pt>
                <c:pt idx="4">
                  <c:v>0.43366666666666664</c:v>
                </c:pt>
                <c:pt idx="5">
                  <c:v>0.51433333333333342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1749-9124-BD783A0C7AC8}"/>
            </c:ext>
          </c:extLst>
        </c:ser>
        <c:ser>
          <c:idx val="1"/>
          <c:order val="1"/>
          <c:tx>
            <c:strRef>
              <c:f>'Graphics 2011-2015'!$C$5</c:f>
              <c:strCache>
                <c:ptCount val="1"/>
                <c:pt idx="0">
                  <c:v>2-5 cm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2011-2015'!$J$5:$J$7,'Graphics 2011-2015'!$H$14:$H$16)</c:f>
              <c:numCache>
                <c:formatCode>General</c:formatCode>
                <c:ptCount val="6"/>
                <c:pt idx="0">
                  <c:v>2.2770000000000001</c:v>
                </c:pt>
                <c:pt idx="1">
                  <c:v>1.6183333333333334</c:v>
                </c:pt>
                <c:pt idx="2">
                  <c:v>1.9066666666666665</c:v>
                </c:pt>
                <c:pt idx="3">
                  <c:v>8.5666666666666669E-2</c:v>
                </c:pt>
                <c:pt idx="4">
                  <c:v>0.11566666666666668</c:v>
                </c:pt>
                <c:pt idx="5">
                  <c:v>0.35233333333333333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1749-9124-BD783A0C7AC8}"/>
            </c:ext>
          </c:extLst>
        </c:ser>
        <c:ser>
          <c:idx val="2"/>
          <c:order val="2"/>
          <c:tx>
            <c:strRef>
              <c:f>'Graphics 2011-2015'!$C$8</c:f>
              <c:strCache>
                <c:ptCount val="1"/>
                <c:pt idx="0">
                  <c:v>5+ cm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2011-2015'!$J$8:$J$10,'Graphics 2011-2015'!$H$17:$H$19)</c:f>
              <c:numCache>
                <c:formatCode>General</c:formatCode>
                <c:ptCount val="6"/>
                <c:pt idx="0">
                  <c:v>2.9108749999999999</c:v>
                </c:pt>
                <c:pt idx="1">
                  <c:v>1.6132222222222223</c:v>
                </c:pt>
                <c:pt idx="2">
                  <c:v>2.0695714285714284</c:v>
                </c:pt>
                <c:pt idx="3">
                  <c:v>8.1111111111111106E-2</c:v>
                </c:pt>
                <c:pt idx="4">
                  <c:v>8.4428571428571422E-2</c:v>
                </c:pt>
                <c:pt idx="5">
                  <c:v>9.3499999999999986E-2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D-1749-9124-BD783A0C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888552"/>
        <c:axId val="2074891176"/>
      </c:barChart>
      <c:catAx>
        <c:axId val="207488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4891176"/>
        <c:crosses val="autoZero"/>
        <c:auto val="1"/>
        <c:lblAlgn val="ctr"/>
        <c:lblOffset val="100"/>
        <c:noMultiLvlLbl val="0"/>
      </c:catAx>
      <c:valAx>
        <c:axId val="2074891176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C concentration (%)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888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67750311371932"/>
          <c:y val="0.114001483510213"/>
          <c:w val="0.19351934727998144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Bulk Density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2011-2015'!$C$2</c:f>
              <c:strCache>
                <c:ptCount val="1"/>
                <c:pt idx="0">
                  <c:v>0-2 cm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2011-2015'!$D$2,'Graphics 2011-2015'!$D$3,'Graphics 2011-2015'!$D$4,'Graphics 2011-2015'!$D$11,'Graphics 2011-2015'!$D$12,'Graphics 2011-2015'!$D$13)</c:f>
              <c:numCache>
                <c:formatCode>General</c:formatCode>
                <c:ptCount val="6"/>
                <c:pt idx="0">
                  <c:v>0.86208927508109989</c:v>
                </c:pt>
                <c:pt idx="1">
                  <c:v>0.7365208478586579</c:v>
                </c:pt>
                <c:pt idx="2">
                  <c:v>0.77394637387057008</c:v>
                </c:pt>
                <c:pt idx="3">
                  <c:v>0.79952691381479468</c:v>
                </c:pt>
                <c:pt idx="4">
                  <c:v>0.90787766992093177</c:v>
                </c:pt>
                <c:pt idx="5">
                  <c:v>0.6636182381684429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9-1041-AE42-D8B06072B790}"/>
            </c:ext>
          </c:extLst>
        </c:ser>
        <c:ser>
          <c:idx val="1"/>
          <c:order val="1"/>
          <c:tx>
            <c:strRef>
              <c:f>'Graphics 2011-2015'!$C$5</c:f>
              <c:strCache>
                <c:ptCount val="1"/>
                <c:pt idx="0">
                  <c:v>2-5 cm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2011-2015'!$D$5,'Graphics 2011-2015'!$D$6,'Graphics 2011-2015'!$D$7,'Graphics 2011-2015'!$D$16,'Graphics 2011-2015'!$D$15,'Graphics 2011-2015'!$D$14)</c:f>
              <c:numCache>
                <c:formatCode>General</c:formatCode>
                <c:ptCount val="6"/>
                <c:pt idx="0">
                  <c:v>1.4400146335872155</c:v>
                </c:pt>
                <c:pt idx="1">
                  <c:v>1.401039356412267</c:v>
                </c:pt>
                <c:pt idx="2">
                  <c:v>1.4405547958183156</c:v>
                </c:pt>
                <c:pt idx="3">
                  <c:v>1.007929862226661</c:v>
                </c:pt>
                <c:pt idx="4">
                  <c:v>1.3260789858416722</c:v>
                </c:pt>
                <c:pt idx="5">
                  <c:v>1.2638703022266824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9-1041-AE42-D8B06072B790}"/>
            </c:ext>
          </c:extLst>
        </c:ser>
        <c:ser>
          <c:idx val="2"/>
          <c:order val="2"/>
          <c:tx>
            <c:strRef>
              <c:f>'Graphics 2011-2015'!$C$8</c:f>
              <c:strCache>
                <c:ptCount val="1"/>
                <c:pt idx="0">
                  <c:v>5+ cm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2011-2015'!$D$19,'Graphics 2011-2015'!$D$18,'Graphics 2011-2015'!$D$17,'Graphics 2011-2015'!$D$10,'Graphics 2011-2015'!$D$9,'Graphics 2011-2015'!$D$8)</c:f>
              <c:numCache>
                <c:formatCode>General</c:formatCode>
                <c:ptCount val="6"/>
                <c:pt idx="0">
                  <c:v>1.7022486066298244</c:v>
                </c:pt>
                <c:pt idx="1">
                  <c:v>1.3760626808670211</c:v>
                </c:pt>
                <c:pt idx="2">
                  <c:v>1.6131399970132747</c:v>
                </c:pt>
                <c:pt idx="3">
                  <c:v>2.3190123644666136</c:v>
                </c:pt>
                <c:pt idx="4">
                  <c:v>1.6555542513842099</c:v>
                </c:pt>
                <c:pt idx="5">
                  <c:v>1.5515783903929834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9-1041-AE42-D8B06072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018968"/>
        <c:axId val="2139108152"/>
      </c:barChart>
      <c:catAx>
        <c:axId val="205201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39108152"/>
        <c:crosses val="autoZero"/>
        <c:auto val="1"/>
        <c:lblAlgn val="ctr"/>
        <c:lblOffset val="100"/>
        <c:noMultiLvlLbl val="0"/>
      </c:catAx>
      <c:valAx>
        <c:axId val="2139108152"/>
        <c:scaling>
          <c:orientation val="minMax"/>
          <c:max val="2.5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Bulk Density  (</a:t>
                </a:r>
                <a:r>
                  <a:rPr lang="en-US" sz="1800">
                    <a:effectLst/>
                  </a:rPr>
                  <a:t>g/m</a:t>
                </a:r>
                <a:r>
                  <a:rPr lang="en-US" sz="1800" baseline="30000">
                    <a:effectLst/>
                  </a:rPr>
                  <a:t>3</a:t>
                </a:r>
                <a:r>
                  <a:rPr lang="en-US" sz="20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11587258027063E-2"/>
              <c:y val="0.33611867908146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2018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725391062042176"/>
          <c:y val="8.9389941122224578E-2"/>
          <c:w val="0.21094562073842646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Soil</a:t>
            </a:r>
            <a:r>
              <a:rPr lang="en-US" sz="2000" baseline="0"/>
              <a:t> Core Organic Matter Concentration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544552574359795E-2"/>
          <c:y val="8.9499509322865503E-2"/>
          <c:w val="0.81458825019526704"/>
          <c:h val="0.81702628663812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'Graphics 2011-2015'!$C$2</c:f>
              <c:strCache>
                <c:ptCount val="1"/>
                <c:pt idx="0">
                  <c:v>0-2 cm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2011-2015'!$F$2,'Graphics 2011-2015'!$F$3,'Graphics 2011-2015'!$F$4,'Graphics 2011-2015'!$F$11,'Graphics 2011-2015'!$F$12,'Graphics 2011-2015'!$F$13)</c:f>
              <c:numCache>
                <c:formatCode>General</c:formatCode>
                <c:ptCount val="6"/>
                <c:pt idx="0">
                  <c:v>4.2164304989959387</c:v>
                </c:pt>
                <c:pt idx="1">
                  <c:v>9.4172757694089082</c:v>
                </c:pt>
                <c:pt idx="2">
                  <c:v>7.1292636143106485</c:v>
                </c:pt>
                <c:pt idx="3">
                  <c:v>1.9134525725515636</c:v>
                </c:pt>
                <c:pt idx="4">
                  <c:v>11.556429338943552</c:v>
                </c:pt>
                <c:pt idx="5">
                  <c:v>17.985976768359478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0-F14F-B550-6D87B1F91895}"/>
            </c:ext>
          </c:extLst>
        </c:ser>
        <c:ser>
          <c:idx val="1"/>
          <c:order val="1"/>
          <c:tx>
            <c:strRef>
              <c:f>'Graphics 2011-2015'!$C$5</c:f>
              <c:strCache>
                <c:ptCount val="1"/>
                <c:pt idx="0">
                  <c:v>2-5 cm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2011-2015'!$F$5,'Graphics 2011-2015'!$F$6,'Graphics 2011-2015'!$F$7,'Graphics 2011-2015'!$F$14,'Graphics 2011-2015'!$F$15,'Graphics 2011-2015'!$F$16)</c:f>
              <c:numCache>
                <c:formatCode>General</c:formatCode>
                <c:ptCount val="6"/>
                <c:pt idx="0">
                  <c:v>4.2405874891298643</c:v>
                </c:pt>
                <c:pt idx="1">
                  <c:v>3.2823275149125264</c:v>
                </c:pt>
                <c:pt idx="2">
                  <c:v>3.1818396631193364</c:v>
                </c:pt>
                <c:pt idx="3">
                  <c:v>3.2244026712379656</c:v>
                </c:pt>
                <c:pt idx="4">
                  <c:v>4.0048774270711149</c:v>
                </c:pt>
                <c:pt idx="5">
                  <c:v>10.511641958154991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0-F14F-B550-6D87B1F91895}"/>
            </c:ext>
          </c:extLst>
        </c:ser>
        <c:ser>
          <c:idx val="2"/>
          <c:order val="2"/>
          <c:tx>
            <c:strRef>
              <c:f>'Graphics 2011-2015'!$C$8</c:f>
              <c:strCache>
                <c:ptCount val="1"/>
                <c:pt idx="0">
                  <c:v>5+ cm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'Graphics 2011-2015'!$Q$6:$Q$11</c:f>
              <c:strCache>
                <c:ptCount val="6"/>
                <c:pt idx="0">
                  <c:v>M1E Shore</c:v>
                </c:pt>
                <c:pt idx="1">
                  <c:v>M4N Shore</c:v>
                </c:pt>
                <c:pt idx="2">
                  <c:v>M4S Shore</c:v>
                </c:pt>
                <c:pt idx="3">
                  <c:v>M1E Water</c:v>
                </c:pt>
                <c:pt idx="4">
                  <c:v>M4N Water</c:v>
                </c:pt>
                <c:pt idx="5">
                  <c:v>M4S Water</c:v>
                </c:pt>
              </c:strCache>
            </c:strRef>
          </c:cat>
          <c:val>
            <c:numRef>
              <c:f>('Graphics 2011-2015'!$F$8,'Graphics 2011-2015'!$F$9,'Graphics 2011-2015'!$F$10,'Graphics 2011-2015'!$F$17,'Graphics 2011-2015'!$F$18,'Graphics 2011-2015'!$F$19)</c:f>
              <c:numCache>
                <c:formatCode>General</c:formatCode>
                <c:ptCount val="6"/>
                <c:pt idx="0">
                  <c:v>4.3718605886124369</c:v>
                </c:pt>
                <c:pt idx="1">
                  <c:v>2.2240860058954741</c:v>
                </c:pt>
                <c:pt idx="2">
                  <c:v>3.7389566005666159</c:v>
                </c:pt>
                <c:pt idx="3">
                  <c:v>1.9014461964433289</c:v>
                </c:pt>
                <c:pt idx="4">
                  <c:v>2.7294183240175474</c:v>
                </c:pt>
                <c:pt idx="5">
                  <c:v>3.8284099584145004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0-F14F-B550-6D87B1F9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55480"/>
        <c:axId val="2099758568"/>
      </c:barChart>
      <c:catAx>
        <c:axId val="20997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9758568"/>
        <c:crosses val="autoZero"/>
        <c:auto val="1"/>
        <c:lblAlgn val="ctr"/>
        <c:lblOffset val="100"/>
        <c:noMultiLvlLbl val="0"/>
      </c:catAx>
      <c:valAx>
        <c:axId val="209975856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Organic Matter concentration (%)</a:t>
                </a:r>
              </a:p>
            </c:rich>
          </c:tx>
          <c:layout>
            <c:manualLayout>
              <c:xMode val="edge"/>
              <c:yMode val="edge"/>
              <c:x val="8.4777606552532102E-3"/>
              <c:y val="0.12705694396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97554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15425122965527399"/>
          <c:y val="0.126078778196204"/>
          <c:w val="0.16000728293681787"/>
          <c:h val="0.2330857012438659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'2011'!$S$68:$S$72</c:f>
              <c:numCache>
                <c:formatCode>General</c:formatCode>
                <c:ptCount val="5"/>
                <c:pt idx="0">
                  <c:v>1.7829999999999999</c:v>
                </c:pt>
                <c:pt idx="1">
                  <c:v>1.7050000000000001</c:v>
                </c:pt>
                <c:pt idx="2">
                  <c:v>1.7350000000000001</c:v>
                </c:pt>
                <c:pt idx="3">
                  <c:v>1.635</c:v>
                </c:pt>
                <c:pt idx="4">
                  <c:v>1.6080000000000001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894D-B75B-B9F65C4C6FD5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'2011'!$S$96:$S$99</c:f>
              <c:numCache>
                <c:formatCode>General</c:formatCode>
                <c:ptCount val="4"/>
                <c:pt idx="1">
                  <c:v>2.2120000000000002</c:v>
                </c:pt>
                <c:pt idx="2">
                  <c:v>2.149</c:v>
                </c:pt>
                <c:pt idx="3">
                  <c:v>1.841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894D-B75B-B9F65C4C6FD5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'2011'!$S$13:$S$17</c:f>
              <c:numCache>
                <c:formatCode>General</c:formatCode>
                <c:ptCount val="5"/>
                <c:pt idx="0">
                  <c:v>1.347</c:v>
                </c:pt>
                <c:pt idx="1">
                  <c:v>2.7</c:v>
                </c:pt>
                <c:pt idx="2">
                  <c:v>2.8490000000000002</c:v>
                </c:pt>
                <c:pt idx="3">
                  <c:v>3.5510000000000002</c:v>
                </c:pt>
                <c:pt idx="4">
                  <c:v>3.7269999999999999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5-894D-B75B-B9F65C4C6FD5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'2011'!$S$63:$S$67</c:f>
              <c:numCache>
                <c:formatCode>General</c:formatCode>
                <c:ptCount val="5"/>
                <c:pt idx="0">
                  <c:v>1.401</c:v>
                </c:pt>
                <c:pt idx="1">
                  <c:v>1.446</c:v>
                </c:pt>
                <c:pt idx="2">
                  <c:v>1.8140000000000001</c:v>
                </c:pt>
                <c:pt idx="3">
                  <c:v>1.355</c:v>
                </c:pt>
                <c:pt idx="4">
                  <c:v>1.4370000000000001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5-894D-B75B-B9F65C4C6FD5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'2011'!$S$51:$S$53</c:f>
              <c:numCache>
                <c:formatCode>General</c:formatCode>
                <c:ptCount val="3"/>
                <c:pt idx="0">
                  <c:v>3.246</c:v>
                </c:pt>
                <c:pt idx="1">
                  <c:v>1.891</c:v>
                </c:pt>
                <c:pt idx="2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5-894D-B75B-B9F65C4C6FD5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'2011'!$S$43:$S$46</c:f>
              <c:numCache>
                <c:formatCode>General</c:formatCode>
                <c:ptCount val="4"/>
                <c:pt idx="0">
                  <c:v>3.0590000000000002</c:v>
                </c:pt>
                <c:pt idx="1">
                  <c:v>2.8639999999999999</c:v>
                </c:pt>
                <c:pt idx="2">
                  <c:v>2.4950000000000001</c:v>
                </c:pt>
                <c:pt idx="3">
                  <c:v>2.3639999999999999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5-894D-B75B-B9F65C4C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075912"/>
        <c:axId val="2050079608"/>
      </c:barChart>
      <c:catAx>
        <c:axId val="20500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79608"/>
        <c:crossesAt val="0.05"/>
        <c:auto val="1"/>
        <c:lblAlgn val="ctr"/>
        <c:lblOffset val="100"/>
        <c:noMultiLvlLbl val="0"/>
      </c:catAx>
      <c:valAx>
        <c:axId val="20500796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759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'2011'!$U$68:$U$72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8.3000000000000004E-2</c:v>
                </c:pt>
                <c:pt idx="2">
                  <c:v>7.1999999999999995E-2</c:v>
                </c:pt>
                <c:pt idx="3">
                  <c:v>6.6000000000000003E-2</c:v>
                </c:pt>
                <c:pt idx="4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504E-969F-762DC0C039AD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'2011'!$U$96:$U$99</c:f>
              <c:numCache>
                <c:formatCode>General</c:formatCode>
                <c:ptCount val="4"/>
                <c:pt idx="1">
                  <c:v>0.13200000000000001</c:v>
                </c:pt>
                <c:pt idx="2">
                  <c:v>9.1999999999999998E-2</c:v>
                </c:pt>
                <c:pt idx="3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504E-969F-762DC0C039AD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'2011'!$U$13:$U$17</c:f>
              <c:numCache>
                <c:formatCode>General</c:formatCode>
                <c:ptCount val="5"/>
                <c:pt idx="0">
                  <c:v>4.3999999999999997E-2</c:v>
                </c:pt>
                <c:pt idx="1">
                  <c:v>0.122</c:v>
                </c:pt>
                <c:pt idx="2">
                  <c:v>0.14699999999999999</c:v>
                </c:pt>
                <c:pt idx="3">
                  <c:v>0.22500000000000001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B-504E-969F-762DC0C039AD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'2011'!$U$63:$U$67</c:f>
              <c:numCache>
                <c:formatCode>General</c:formatCode>
                <c:ptCount val="5"/>
                <c:pt idx="0">
                  <c:v>6.4000000000000001E-2</c:v>
                </c:pt>
                <c:pt idx="1">
                  <c:v>5.3999999999999999E-2</c:v>
                </c:pt>
                <c:pt idx="2">
                  <c:v>0.106</c:v>
                </c:pt>
                <c:pt idx="3">
                  <c:v>5.3999999999999999E-2</c:v>
                </c:pt>
                <c:pt idx="4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B-504E-969F-762DC0C039AD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'2011'!$U$51:$U$53</c:f>
              <c:numCache>
                <c:formatCode>General</c:formatCode>
                <c:ptCount val="3"/>
                <c:pt idx="0">
                  <c:v>0.21299999999999999</c:v>
                </c:pt>
                <c:pt idx="1">
                  <c:v>0.115</c:v>
                </c:pt>
                <c:pt idx="2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B-504E-969F-762DC0C039AD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'2011'!$U$43:$U$46</c:f>
              <c:numCache>
                <c:formatCode>General</c:formatCode>
                <c:ptCount val="4"/>
                <c:pt idx="0">
                  <c:v>0.17399999999999999</c:v>
                </c:pt>
                <c:pt idx="1">
                  <c:v>0.13500000000000001</c:v>
                </c:pt>
                <c:pt idx="2">
                  <c:v>0.107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BB-504E-969F-762DC0C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60712"/>
        <c:axId val="2098976856"/>
      </c:barChart>
      <c:catAx>
        <c:axId val="20985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76856"/>
        <c:crossesAt val="0.05"/>
        <c:auto val="1"/>
        <c:lblAlgn val="ctr"/>
        <c:lblOffset val="100"/>
        <c:noMultiLvlLbl val="0"/>
      </c:catAx>
      <c:valAx>
        <c:axId val="209897685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60712"/>
        <c:crosses val="autoZero"/>
        <c:crossBetween val="between"/>
        <c:majorUnit val="2.5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M4N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'2013'!$E$3:$E$7</c:f>
              <c:strCache>
                <c:ptCount val="5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15--16</c:v>
                </c:pt>
              </c:strCache>
            </c:strRef>
          </c:cat>
          <c:val>
            <c:numRef>
              <c:f>'2013'!$U$3:$U$7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0.157</c:v>
                </c:pt>
                <c:pt idx="2">
                  <c:v>0.114</c:v>
                </c:pt>
                <c:pt idx="3">
                  <c:v>0.128</c:v>
                </c:pt>
                <c:pt idx="4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1846-8066-9A7CFDD2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406072"/>
        <c:axId val="2029679784"/>
      </c:barChart>
      <c:catAx>
        <c:axId val="20754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79784"/>
        <c:crosses val="autoZero"/>
        <c:auto val="1"/>
        <c:lblAlgn val="ctr"/>
        <c:lblOffset val="100"/>
        <c:noMultiLvlLbl val="0"/>
      </c:catAx>
      <c:valAx>
        <c:axId val="202967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M4N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'2013'!$E$3:$E$7</c:f>
              <c:strCache>
                <c:ptCount val="5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15--16</c:v>
                </c:pt>
              </c:strCache>
            </c:strRef>
          </c:cat>
          <c:val>
            <c:numRef>
              <c:f>'2013'!$U$3:$U$7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0.157</c:v>
                </c:pt>
                <c:pt idx="2">
                  <c:v>0.114</c:v>
                </c:pt>
                <c:pt idx="3">
                  <c:v>0.128</c:v>
                </c:pt>
                <c:pt idx="4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BD4F-9BD5-BB8501AD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23064"/>
        <c:axId val="2075731448"/>
      </c:barChart>
      <c:catAx>
        <c:axId val="20813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31448"/>
        <c:crosses val="autoZero"/>
        <c:auto val="1"/>
        <c:lblAlgn val="ctr"/>
        <c:lblOffset val="100"/>
        <c:noMultiLvlLbl val="0"/>
      </c:catAx>
      <c:valAx>
        <c:axId val="20757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M4N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'2013'!$E$3:$E$7</c:f>
              <c:strCache>
                <c:ptCount val="5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15--16</c:v>
                </c:pt>
              </c:strCache>
            </c:strRef>
          </c:cat>
          <c:val>
            <c:numRef>
              <c:f>'2013'!$U$3:$U$7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0.157</c:v>
                </c:pt>
                <c:pt idx="2">
                  <c:v>0.114</c:v>
                </c:pt>
                <c:pt idx="3">
                  <c:v>0.128</c:v>
                </c:pt>
                <c:pt idx="4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A543-8836-DBE048D2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483208"/>
        <c:axId val="2099306472"/>
      </c:barChart>
      <c:catAx>
        <c:axId val="20994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06472"/>
        <c:crosses val="autoZero"/>
        <c:auto val="1"/>
        <c:lblAlgn val="ctr"/>
        <c:lblOffset val="100"/>
        <c:noMultiLvlLbl val="0"/>
      </c:catAx>
      <c:valAx>
        <c:axId val="20993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'2013'!$S$3:$S$7</c:f>
              <c:numCache>
                <c:formatCode>General</c:formatCode>
                <c:ptCount val="5"/>
                <c:pt idx="0">
                  <c:v>5.0720000000000001</c:v>
                </c:pt>
                <c:pt idx="1">
                  <c:v>2.4940000000000002</c:v>
                </c:pt>
                <c:pt idx="2">
                  <c:v>1.363</c:v>
                </c:pt>
                <c:pt idx="3">
                  <c:v>1.8720000000000001</c:v>
                </c:pt>
                <c:pt idx="4">
                  <c:v>1.726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F-D743-876B-356D6A7F654C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'2013'!$S$17:$S$20</c:f>
              <c:numCache>
                <c:formatCode>General</c:formatCode>
                <c:ptCount val="4"/>
                <c:pt idx="0">
                  <c:v>0.66100000000000003</c:v>
                </c:pt>
                <c:pt idx="1">
                  <c:v>1.3240000000000001</c:v>
                </c:pt>
                <c:pt idx="2">
                  <c:v>1.534</c:v>
                </c:pt>
                <c:pt idx="3">
                  <c:v>1.833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F-D743-876B-356D6A7F654C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'2013'!$S$12:$S$16</c:f>
              <c:numCache>
                <c:formatCode>General</c:formatCode>
                <c:ptCount val="5"/>
                <c:pt idx="0">
                  <c:v>1.9890000000000001</c:v>
                </c:pt>
                <c:pt idx="1">
                  <c:v>1.5660000000000001</c:v>
                </c:pt>
                <c:pt idx="2">
                  <c:v>2.323</c:v>
                </c:pt>
                <c:pt idx="3">
                  <c:v>2.367</c:v>
                </c:pt>
                <c:pt idx="4">
                  <c:v>3.2170000000000001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F-D743-876B-356D6A7F654C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'2013'!$S$21:$S$27</c:f>
              <c:numCache>
                <c:formatCode>General</c:formatCode>
                <c:ptCount val="7"/>
                <c:pt idx="0">
                  <c:v>16.117999999999999</c:v>
                </c:pt>
                <c:pt idx="1">
                  <c:v>1.847</c:v>
                </c:pt>
                <c:pt idx="2">
                  <c:v>1.2949999999999999</c:v>
                </c:pt>
                <c:pt idx="3">
                  <c:v>1.4410000000000001</c:v>
                </c:pt>
                <c:pt idx="4">
                  <c:v>1.429</c:v>
                </c:pt>
                <c:pt idx="5">
                  <c:v>1.4330000000000001</c:v>
                </c:pt>
                <c:pt idx="6">
                  <c:v>1.744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F-D743-876B-356D6A7F654C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'2013'!$S$8:$S$11</c:f>
              <c:numCache>
                <c:formatCode>General</c:formatCode>
                <c:ptCount val="4"/>
                <c:pt idx="0">
                  <c:v>3.4119999999999999</c:v>
                </c:pt>
                <c:pt idx="1">
                  <c:v>2.14</c:v>
                </c:pt>
                <c:pt idx="2">
                  <c:v>2.0049999999999999</c:v>
                </c:pt>
                <c:pt idx="3">
                  <c:v>2.0019999999999998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F-D743-876B-356D6A7F654C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'2013'!$S$28:$S$32</c:f>
              <c:numCache>
                <c:formatCode>General</c:formatCode>
                <c:ptCount val="5"/>
                <c:pt idx="0">
                  <c:v>15.561</c:v>
                </c:pt>
                <c:pt idx="1">
                  <c:v>11.930999999999999</c:v>
                </c:pt>
                <c:pt idx="2">
                  <c:v>2.4209999999999998</c:v>
                </c:pt>
                <c:pt idx="3">
                  <c:v>1.992</c:v>
                </c:pt>
                <c:pt idx="4">
                  <c:v>2.6669999999999998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8F-D743-876B-356D6A7F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824968"/>
        <c:axId val="2098974984"/>
      </c:barChart>
      <c:catAx>
        <c:axId val="207482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74984"/>
        <c:crossesAt val="0.05"/>
        <c:auto val="1"/>
        <c:lblAlgn val="ctr"/>
        <c:lblOffset val="100"/>
        <c:noMultiLvlLbl val="0"/>
      </c:catAx>
      <c:valAx>
        <c:axId val="2098974984"/>
        <c:scaling>
          <c:orientation val="minMax"/>
          <c:max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824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'2013'!$U$3:$U$7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0.157</c:v>
                </c:pt>
                <c:pt idx="2">
                  <c:v>0.114</c:v>
                </c:pt>
                <c:pt idx="3">
                  <c:v>0.128</c:v>
                </c:pt>
                <c:pt idx="4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C04F-A313-9F203ED1E37A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'2013'!$U$8:$U$11</c:f>
              <c:numCache>
                <c:formatCode>General</c:formatCode>
                <c:ptCount val="4"/>
                <c:pt idx="0">
                  <c:v>0.26</c:v>
                </c:pt>
                <c:pt idx="1">
                  <c:v>0.13600000000000001</c:v>
                </c:pt>
                <c:pt idx="2">
                  <c:v>0.121</c:v>
                </c:pt>
                <c:pt idx="3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3-C04F-A313-9F203ED1E37A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'2013'!$U$12:$U$16</c:f>
              <c:numCache>
                <c:formatCode>General</c:formatCode>
                <c:ptCount val="5"/>
                <c:pt idx="0">
                  <c:v>0.126</c:v>
                </c:pt>
                <c:pt idx="1">
                  <c:v>0.17100000000000001</c:v>
                </c:pt>
                <c:pt idx="2">
                  <c:v>7.4999999999999997E-2</c:v>
                </c:pt>
                <c:pt idx="3">
                  <c:v>0.14299999999999999</c:v>
                </c:pt>
                <c:pt idx="4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3-C04F-A313-9F203ED1E37A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'2013'!$U$21:$U$27</c:f>
              <c:numCache>
                <c:formatCode>General</c:formatCode>
                <c:ptCount val="7"/>
                <c:pt idx="0">
                  <c:v>1.159</c:v>
                </c:pt>
                <c:pt idx="1">
                  <c:v>0.12</c:v>
                </c:pt>
                <c:pt idx="2">
                  <c:v>8.8999999999999996E-2</c:v>
                </c:pt>
                <c:pt idx="3">
                  <c:v>0.09</c:v>
                </c:pt>
                <c:pt idx="4">
                  <c:v>6.4000000000000001E-2</c:v>
                </c:pt>
                <c:pt idx="5">
                  <c:v>6.9000000000000006E-2</c:v>
                </c:pt>
                <c:pt idx="6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3-C04F-A313-9F203ED1E37A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'2013'!$U$8:$U$12</c:f>
              <c:numCache>
                <c:formatCode>General</c:formatCode>
                <c:ptCount val="5"/>
                <c:pt idx="0">
                  <c:v>0.26</c:v>
                </c:pt>
                <c:pt idx="1">
                  <c:v>0.13600000000000001</c:v>
                </c:pt>
                <c:pt idx="2">
                  <c:v>0.121</c:v>
                </c:pt>
                <c:pt idx="3">
                  <c:v>0.14399999999999999</c:v>
                </c:pt>
                <c:pt idx="4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3-C04F-A313-9F203ED1E37A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'2013'!$U$28:$U$32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0.81399999999999995</c:v>
                </c:pt>
                <c:pt idx="2">
                  <c:v>0.13100000000000001</c:v>
                </c:pt>
                <c:pt idx="3">
                  <c:v>7.1999999999999995E-2</c:v>
                </c:pt>
                <c:pt idx="4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3-C04F-A313-9F203ED1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67352"/>
        <c:axId val="2050171032"/>
      </c:barChart>
      <c:catAx>
        <c:axId val="20501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1032"/>
        <c:crossesAt val="0.05"/>
        <c:auto val="1"/>
        <c:lblAlgn val="ctr"/>
        <c:lblOffset val="100"/>
        <c:noMultiLvlLbl val="0"/>
      </c:catAx>
      <c:valAx>
        <c:axId val="20501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67352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</a:t>
            </a:r>
            <a:r>
              <a:rPr lang="en-US" baseline="0"/>
              <a:t> Matter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M4N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'2013'!$P$3:$P$7</c:f>
              <c:numCache>
                <c:formatCode>General</c:formatCode>
                <c:ptCount val="5"/>
                <c:pt idx="0">
                  <c:v>14.835948644793165</c:v>
                </c:pt>
                <c:pt idx="1">
                  <c:v>4.058453570107293</c:v>
                </c:pt>
                <c:pt idx="2">
                  <c:v>3.2810571626381</c:v>
                </c:pt>
                <c:pt idx="3">
                  <c:v>-0.35024906600248545</c:v>
                </c:pt>
                <c:pt idx="4">
                  <c:v>1.7733733211631144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6147-902C-B6CBA75D8447}"/>
            </c:ext>
          </c:extLst>
        </c:ser>
        <c:ser>
          <c:idx val="1"/>
          <c:order val="1"/>
          <c:tx>
            <c:v>M4S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'2013'!$P$17:$P$20</c:f>
              <c:numCache>
                <c:formatCode>General</c:formatCode>
                <c:ptCount val="4"/>
                <c:pt idx="0">
                  <c:v>2.5119039403767909</c:v>
                </c:pt>
                <c:pt idx="1">
                  <c:v>2.1599927849927973</c:v>
                </c:pt>
                <c:pt idx="2">
                  <c:v>2.3004089129911867</c:v>
                </c:pt>
                <c:pt idx="3">
                  <c:v>1.5704664190847712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2-6147-902C-B6CBA75D8447}"/>
            </c:ext>
          </c:extLst>
        </c:ser>
        <c:ser>
          <c:idx val="2"/>
          <c:order val="2"/>
          <c:tx>
            <c:v>M1E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'2013'!$P$12:$P$16</c:f>
              <c:numCache>
                <c:formatCode>General</c:formatCode>
                <c:ptCount val="5"/>
                <c:pt idx="0">
                  <c:v>2.1874223216505189</c:v>
                </c:pt>
                <c:pt idx="1">
                  <c:v>1.5907796134799927</c:v>
                </c:pt>
                <c:pt idx="2">
                  <c:v>1.8678529007615801</c:v>
                </c:pt>
                <c:pt idx="3">
                  <c:v>2.1028188092627267</c:v>
                </c:pt>
                <c:pt idx="4">
                  <c:v>3.7148931408750219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2-6147-902C-B6CBA75D8447}"/>
            </c:ext>
          </c:extLst>
        </c:ser>
        <c:ser>
          <c:idx val="3"/>
          <c:order val="3"/>
          <c:tx>
            <c:v>M4N Water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'2013'!$P$21:$P$27</c:f>
              <c:numCache>
                <c:formatCode>General</c:formatCode>
                <c:ptCount val="7"/>
                <c:pt idx="0">
                  <c:v>37.605582078589791</c:v>
                </c:pt>
                <c:pt idx="1">
                  <c:v>3.1545450352811004</c:v>
                </c:pt>
                <c:pt idx="2">
                  <c:v>1.0733848880296466</c:v>
                </c:pt>
                <c:pt idx="3">
                  <c:v>1.1141304347826113</c:v>
                </c:pt>
                <c:pt idx="4">
                  <c:v>1.5125592005752846</c:v>
                </c:pt>
                <c:pt idx="5">
                  <c:v>0.93655882638687737</c:v>
                </c:pt>
                <c:pt idx="6">
                  <c:v>1.1428948933077774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2-6147-902C-B6CBA75D8447}"/>
            </c:ext>
          </c:extLst>
        </c:ser>
        <c:ser>
          <c:idx val="4"/>
          <c:order val="4"/>
          <c:tx>
            <c:v>M4S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'2013'!$P$8:$P$11</c:f>
              <c:numCache>
                <c:formatCode>General</c:formatCode>
                <c:ptCount val="4"/>
                <c:pt idx="0">
                  <c:v>2.936590436590425</c:v>
                </c:pt>
                <c:pt idx="1">
                  <c:v>2.7782154298618766</c:v>
                </c:pt>
                <c:pt idx="2">
                  <c:v>2.7875921546807692</c:v>
                </c:pt>
                <c:pt idx="3">
                  <c:v>1.7002485588872855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2-6147-902C-B6CBA75D8447}"/>
            </c:ext>
          </c:extLst>
        </c:ser>
        <c:ser>
          <c:idx val="5"/>
          <c:order val="5"/>
          <c:tx>
            <c:v>M1E Water</c:v>
          </c:tx>
          <c:invertIfNegative val="0"/>
          <c:cat>
            <c:strRef>
              <c:f>'2013'!$AJ$6:$AJ$12</c:f>
              <c:strCache>
                <c:ptCount val="7"/>
                <c:pt idx="0">
                  <c:v>0-2</c:v>
                </c:pt>
                <c:pt idx="1">
                  <c:v>2--5</c:v>
                </c:pt>
                <c:pt idx="2">
                  <c:v>5--10</c:v>
                </c:pt>
                <c:pt idx="3">
                  <c:v>10--15</c:v>
                </c:pt>
                <c:pt idx="4">
                  <c:v>15--20</c:v>
                </c:pt>
                <c:pt idx="5">
                  <c:v>20--25</c:v>
                </c:pt>
                <c:pt idx="6">
                  <c:v>25--30</c:v>
                </c:pt>
              </c:strCache>
            </c:strRef>
          </c:cat>
          <c:val>
            <c:numRef>
              <c:f>'2013'!$P$28:$P$32</c:f>
              <c:numCache>
                <c:formatCode>General</c:formatCode>
                <c:ptCount val="5"/>
                <c:pt idx="0">
                  <c:v>24.714052287581715</c:v>
                </c:pt>
                <c:pt idx="1">
                  <c:v>21.562689279224706</c:v>
                </c:pt>
                <c:pt idx="2">
                  <c:v>2.2869022869022886</c:v>
                </c:pt>
                <c:pt idx="3">
                  <c:v>1.2218890554722568</c:v>
                </c:pt>
                <c:pt idx="4">
                  <c:v>0.95385046991163147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22-6147-902C-B6CBA75D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41848"/>
        <c:axId val="2076345528"/>
      </c:barChart>
      <c:catAx>
        <c:axId val="207634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45528"/>
        <c:crossesAt val="0.05"/>
        <c:auto val="1"/>
        <c:lblAlgn val="ctr"/>
        <c:lblOffset val="100"/>
        <c:noMultiLvlLbl val="0"/>
      </c:catAx>
      <c:valAx>
        <c:axId val="2076345528"/>
        <c:scaling>
          <c:orientation val="minMax"/>
          <c:max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41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14269063406596"/>
          <c:y val="0.160938588033639"/>
          <c:w val="0.103592908205553"/>
          <c:h val="0.352180585091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266700</xdr:colOff>
      <xdr:row>21</xdr:row>
      <xdr:rowOff>88900</xdr:rowOff>
    </xdr:from>
    <xdr:to>
      <xdr:col>56</xdr:col>
      <xdr:colOff>228600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101600</xdr:colOff>
      <xdr:row>62</xdr:row>
      <xdr:rowOff>0</xdr:rowOff>
    </xdr:from>
    <xdr:to>
      <xdr:col>56</xdr:col>
      <xdr:colOff>63500</xdr:colOff>
      <xdr:row>101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104</xdr:row>
      <xdr:rowOff>0</xdr:rowOff>
    </xdr:from>
    <xdr:to>
      <xdr:col>20</xdr:col>
      <xdr:colOff>381000</xdr:colOff>
      <xdr:row>143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35</xdr:row>
      <xdr:rowOff>12700</xdr:rowOff>
    </xdr:from>
    <xdr:to>
      <xdr:col>6</xdr:col>
      <xdr:colOff>590550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50</xdr:row>
      <xdr:rowOff>114300</xdr:rowOff>
    </xdr:from>
    <xdr:to>
      <xdr:col>6</xdr:col>
      <xdr:colOff>571500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66</xdr:row>
      <xdr:rowOff>38100</xdr:rowOff>
    </xdr:from>
    <xdr:to>
      <xdr:col>6</xdr:col>
      <xdr:colOff>609600</xdr:colOff>
      <xdr:row>80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81</xdr:row>
      <xdr:rowOff>139700</xdr:rowOff>
    </xdr:from>
    <xdr:to>
      <xdr:col>20</xdr:col>
      <xdr:colOff>38100</xdr:colOff>
      <xdr:row>120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546100</xdr:colOff>
      <xdr:row>64</xdr:row>
      <xdr:rowOff>139700</xdr:rowOff>
    </xdr:from>
    <xdr:to>
      <xdr:col>53</xdr:col>
      <xdr:colOff>508000</xdr:colOff>
      <xdr:row>103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457200</xdr:colOff>
      <xdr:row>21</xdr:row>
      <xdr:rowOff>127000</xdr:rowOff>
    </xdr:from>
    <xdr:to>
      <xdr:col>54</xdr:col>
      <xdr:colOff>419100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14</xdr:row>
      <xdr:rowOff>12700</xdr:rowOff>
    </xdr:from>
    <xdr:to>
      <xdr:col>23</xdr:col>
      <xdr:colOff>406400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23</xdr:col>
      <xdr:colOff>393700</xdr:colOff>
      <xdr:row>74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22</xdr:row>
      <xdr:rowOff>127000</xdr:rowOff>
    </xdr:from>
    <xdr:to>
      <xdr:col>11</xdr:col>
      <xdr:colOff>469900</xdr:colOff>
      <xdr:row>52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55</xdr:row>
      <xdr:rowOff>50800</xdr:rowOff>
    </xdr:from>
    <xdr:to>
      <xdr:col>11</xdr:col>
      <xdr:colOff>596900</xdr:colOff>
      <xdr:row>84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14</xdr:row>
      <xdr:rowOff>12700</xdr:rowOff>
    </xdr:from>
    <xdr:to>
      <xdr:col>23</xdr:col>
      <xdr:colOff>406400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23</xdr:col>
      <xdr:colOff>393700</xdr:colOff>
      <xdr:row>74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22</xdr:row>
      <xdr:rowOff>127000</xdr:rowOff>
    </xdr:from>
    <xdr:to>
      <xdr:col>11</xdr:col>
      <xdr:colOff>469900</xdr:colOff>
      <xdr:row>52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55</xdr:row>
      <xdr:rowOff>50800</xdr:rowOff>
    </xdr:from>
    <xdr:to>
      <xdr:col>11</xdr:col>
      <xdr:colOff>596900</xdr:colOff>
      <xdr:row>84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02"/>
  <sheetViews>
    <sheetView topLeftCell="A40" workbookViewId="0">
      <selection activeCell="AG104" sqref="AG104"/>
    </sheetView>
  </sheetViews>
  <sheetFormatPr baseColWidth="10" defaultColWidth="8.83203125" defaultRowHeight="15" x14ac:dyDescent="0.2"/>
  <cols>
    <col min="1" max="1" width="10.5" bestFit="1" customWidth="1"/>
    <col min="2" max="4" width="11.1640625" customWidth="1"/>
    <col min="5" max="6" width="9.33203125" customWidth="1"/>
    <col min="7" max="7" width="9.6640625" style="5" bestFit="1" customWidth="1"/>
    <col min="8" max="8" width="11.5" customWidth="1"/>
    <col min="9" max="9" width="14.83203125" customWidth="1"/>
    <col min="10" max="10" width="12" customWidth="1"/>
    <col min="11" max="11" width="10.83203125" customWidth="1"/>
    <col min="14" max="14" width="10.83203125" customWidth="1"/>
    <col min="16" max="16" width="10" customWidth="1"/>
    <col min="22" max="24" width="0" hidden="1" customWidth="1"/>
    <col min="25" max="25" width="20.1640625" hidden="1" customWidth="1"/>
    <col min="26" max="28" width="0" hidden="1" customWidth="1"/>
    <col min="29" max="29" width="20.1640625" hidden="1" customWidth="1"/>
    <col min="30" max="31" width="0" hidden="1" customWidth="1"/>
  </cols>
  <sheetData>
    <row r="1" spans="1:34" s="6" customFormat="1" x14ac:dyDescent="0.2">
      <c r="A1" s="6" t="s">
        <v>46</v>
      </c>
      <c r="B1" s="6" t="s">
        <v>47</v>
      </c>
      <c r="G1" s="7"/>
      <c r="H1" s="8" t="s">
        <v>19</v>
      </c>
      <c r="J1" s="8" t="s">
        <v>22</v>
      </c>
      <c r="N1" s="6" t="s">
        <v>44</v>
      </c>
      <c r="O1" s="6">
        <v>3.1415926535897931</v>
      </c>
      <c r="Q1" s="6" t="s">
        <v>45</v>
      </c>
      <c r="R1" s="6">
        <f>O1*5.5</f>
        <v>17.27875959474386</v>
      </c>
      <c r="S1" s="19" t="s">
        <v>53</v>
      </c>
      <c r="T1" s="19"/>
      <c r="U1" s="19"/>
    </row>
    <row r="2" spans="1:34" s="9" customFormat="1" ht="49" customHeight="1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N2" s="9" t="s">
        <v>48</v>
      </c>
      <c r="P2" s="9" t="s">
        <v>49</v>
      </c>
      <c r="S2" s="11" t="s">
        <v>50</v>
      </c>
      <c r="T2" s="11" t="s">
        <v>51</v>
      </c>
      <c r="U2" s="11" t="s">
        <v>52</v>
      </c>
      <c r="AF2" s="1" t="s">
        <v>74</v>
      </c>
    </row>
    <row r="3" spans="1:34" x14ac:dyDescent="0.2">
      <c r="A3" s="3">
        <v>40861</v>
      </c>
      <c r="B3" t="s">
        <v>187</v>
      </c>
      <c r="C3" t="s">
        <v>156</v>
      </c>
      <c r="D3" t="s">
        <v>162</v>
      </c>
      <c r="E3" t="s">
        <v>25</v>
      </c>
      <c r="F3" s="2" t="s">
        <v>81</v>
      </c>
      <c r="G3" s="5">
        <v>2</v>
      </c>
      <c r="H3">
        <v>2.274</v>
      </c>
      <c r="I3">
        <v>14.18</v>
      </c>
      <c r="J3">
        <v>2.2829999999999999</v>
      </c>
      <c r="K3">
        <v>4.6520000000000001</v>
      </c>
      <c r="L3">
        <v>4.359</v>
      </c>
      <c r="N3">
        <f>(I3-H3)/(G3*$R$1)</f>
        <v>0.34452704590038291</v>
      </c>
      <c r="P3">
        <f>((K3-J3)-(L3-J3))/(K3-J3)*100</f>
        <v>12.36808780075982</v>
      </c>
      <c r="S3" s="12">
        <v>5.093</v>
      </c>
      <c r="T3" s="12">
        <v>0.88</v>
      </c>
      <c r="U3" s="12">
        <v>0.39600000000000002</v>
      </c>
      <c r="AF3">
        <f>U3/100*N3*1000</f>
        <v>1.3643271017655163</v>
      </c>
    </row>
    <row r="4" spans="1:34" x14ac:dyDescent="0.2">
      <c r="A4" s="3">
        <v>40861</v>
      </c>
      <c r="B4" t="s">
        <v>187</v>
      </c>
      <c r="C4" t="s">
        <v>156</v>
      </c>
      <c r="D4" t="s">
        <v>162</v>
      </c>
      <c r="E4" s="4" t="s">
        <v>26</v>
      </c>
      <c r="F4" s="2" t="s">
        <v>69</v>
      </c>
      <c r="G4" s="5">
        <v>3</v>
      </c>
      <c r="H4">
        <v>2.2730000000000001</v>
      </c>
      <c r="I4">
        <v>68.337000000000003</v>
      </c>
      <c r="J4">
        <v>2.2850000000000001</v>
      </c>
      <c r="K4">
        <v>22.515999999999998</v>
      </c>
      <c r="L4">
        <v>21.756</v>
      </c>
      <c r="N4">
        <f t="shared" ref="N4:N67" si="0">(I4-H4)/(G4*$R$1)</f>
        <v>1.2744742012633909</v>
      </c>
      <c r="P4">
        <f t="shared" ref="P4:P67" si="1">((K4-J4)-(L4-J4))/(K4-J4)*100</f>
        <v>3.7566111413177699</v>
      </c>
      <c r="S4" s="12">
        <v>1.669</v>
      </c>
      <c r="T4" s="12">
        <v>0.377</v>
      </c>
      <c r="U4" s="12">
        <v>7.2999999999999995E-2</v>
      </c>
      <c r="V4">
        <v>1.151</v>
      </c>
      <c r="W4">
        <v>0.31</v>
      </c>
      <c r="X4">
        <v>4.4999999999999998E-2</v>
      </c>
      <c r="Y4" t="s">
        <v>54</v>
      </c>
      <c r="Z4">
        <v>1.1439999999999999</v>
      </c>
      <c r="AA4">
        <v>0.28100000000000003</v>
      </c>
      <c r="AB4">
        <v>4.5999999999999999E-2</v>
      </c>
      <c r="AC4" t="s">
        <v>54</v>
      </c>
      <c r="AD4" t="s">
        <v>56</v>
      </c>
      <c r="AE4" t="s">
        <v>57</v>
      </c>
      <c r="AF4">
        <f t="shared" ref="AF4:AF67" si="2">U4/100*N4*1000</f>
        <v>0.93036616692227536</v>
      </c>
    </row>
    <row r="5" spans="1:34" x14ac:dyDescent="0.2">
      <c r="A5" s="3">
        <v>40861</v>
      </c>
      <c r="B5" t="s">
        <v>187</v>
      </c>
      <c r="C5" t="s">
        <v>156</v>
      </c>
      <c r="D5" t="s">
        <v>162</v>
      </c>
      <c r="E5" s="5" t="s">
        <v>27</v>
      </c>
      <c r="F5" s="2" t="s">
        <v>70</v>
      </c>
      <c r="G5" s="5">
        <v>5</v>
      </c>
      <c r="H5">
        <v>2.2730000000000001</v>
      </c>
      <c r="I5">
        <v>140.81299999999999</v>
      </c>
      <c r="J5">
        <v>2.2799999999999998</v>
      </c>
      <c r="K5">
        <v>40.393999999999998</v>
      </c>
      <c r="L5">
        <v>39.063000000000002</v>
      </c>
      <c r="N5">
        <f t="shared" si="0"/>
        <v>1.6035873320691769</v>
      </c>
      <c r="P5">
        <f t="shared" si="1"/>
        <v>3.4921551136065383</v>
      </c>
      <c r="S5" s="12">
        <v>1.341</v>
      </c>
      <c r="T5" s="12">
        <v>0.32700000000000001</v>
      </c>
      <c r="U5" s="12">
        <v>5.1999999999999998E-2</v>
      </c>
      <c r="AF5">
        <f t="shared" si="2"/>
        <v>0.83386541267597192</v>
      </c>
    </row>
    <row r="6" spans="1:34" x14ac:dyDescent="0.2">
      <c r="A6" s="3">
        <v>40861</v>
      </c>
      <c r="B6" t="s">
        <v>187</v>
      </c>
      <c r="C6" t="s">
        <v>156</v>
      </c>
      <c r="D6" t="s">
        <v>162</v>
      </c>
      <c r="E6" s="5" t="s">
        <v>28</v>
      </c>
      <c r="F6" s="2" t="s">
        <v>71</v>
      </c>
      <c r="G6" s="5">
        <v>5</v>
      </c>
      <c r="H6">
        <v>2.2749999999999999</v>
      </c>
      <c r="I6">
        <v>121.419</v>
      </c>
      <c r="J6">
        <v>2.2599999999999998</v>
      </c>
      <c r="K6">
        <v>47.558999999999997</v>
      </c>
      <c r="L6">
        <v>45.814999999999998</v>
      </c>
      <c r="N6">
        <f t="shared" si="0"/>
        <v>1.3790804756175112</v>
      </c>
      <c r="P6">
        <f t="shared" si="1"/>
        <v>3.849974613126117</v>
      </c>
      <c r="S6" s="12">
        <v>1.786</v>
      </c>
      <c r="T6" s="12">
        <v>0.29399999999999998</v>
      </c>
      <c r="U6" s="12">
        <v>8.1000000000000003E-2</v>
      </c>
      <c r="AF6">
        <f t="shared" si="2"/>
        <v>1.1170551852501842</v>
      </c>
    </row>
    <row r="7" spans="1:34" x14ac:dyDescent="0.2">
      <c r="A7" s="3">
        <v>40861</v>
      </c>
      <c r="B7" t="s">
        <v>187</v>
      </c>
      <c r="C7" t="s">
        <v>156</v>
      </c>
      <c r="D7" t="s">
        <v>162</v>
      </c>
      <c r="E7" s="5" t="s">
        <v>29</v>
      </c>
      <c r="F7" s="2" t="s">
        <v>72</v>
      </c>
      <c r="G7" s="5">
        <v>5</v>
      </c>
      <c r="H7">
        <v>2.274</v>
      </c>
      <c r="I7">
        <v>140.38300000000001</v>
      </c>
      <c r="J7">
        <v>2.2690000000000001</v>
      </c>
      <c r="K7">
        <v>45.401000000000003</v>
      </c>
      <c r="L7">
        <v>43.811</v>
      </c>
      <c r="N7">
        <f t="shared" si="0"/>
        <v>1.5985985480348057</v>
      </c>
      <c r="P7">
        <f t="shared" si="1"/>
        <v>3.6863581563572363</v>
      </c>
      <c r="S7" s="12">
        <v>1.8879999999999999</v>
      </c>
      <c r="T7" s="12">
        <v>0.35199999999999998</v>
      </c>
      <c r="U7" s="12">
        <v>5.0999999999999997E-2</v>
      </c>
      <c r="AF7">
        <f t="shared" si="2"/>
        <v>0.81528525949775077</v>
      </c>
      <c r="AH7" s="13" t="s">
        <v>138</v>
      </c>
    </row>
    <row r="8" spans="1:34" x14ac:dyDescent="0.2">
      <c r="A8" s="3">
        <v>40861</v>
      </c>
      <c r="B8" t="s">
        <v>187</v>
      </c>
      <c r="C8" t="s">
        <v>156</v>
      </c>
      <c r="D8" t="s">
        <v>162</v>
      </c>
      <c r="E8" s="5" t="s">
        <v>30</v>
      </c>
      <c r="F8" s="2" t="s">
        <v>73</v>
      </c>
      <c r="G8" s="5">
        <v>5</v>
      </c>
      <c r="H8">
        <v>2.2759999999999998</v>
      </c>
      <c r="I8">
        <v>156.22900000000001</v>
      </c>
      <c r="J8">
        <v>2.2570000000000001</v>
      </c>
      <c r="K8">
        <v>39.462000000000003</v>
      </c>
      <c r="L8">
        <v>38.387999999999998</v>
      </c>
      <c r="N8">
        <f t="shared" si="0"/>
        <v>1.7819913420964775</v>
      </c>
      <c r="P8">
        <f t="shared" si="1"/>
        <v>2.8867087757022043</v>
      </c>
      <c r="S8" s="12"/>
      <c r="T8" s="12"/>
      <c r="U8" s="12"/>
      <c r="AF8">
        <f t="shared" si="2"/>
        <v>0</v>
      </c>
      <c r="AH8" s="14" t="s">
        <v>80</v>
      </c>
    </row>
    <row r="9" spans="1:34" x14ac:dyDescent="0.2">
      <c r="A9" s="3">
        <v>40859</v>
      </c>
      <c r="B9" t="s">
        <v>188</v>
      </c>
      <c r="C9" t="s">
        <v>156</v>
      </c>
      <c r="D9" t="s">
        <v>159</v>
      </c>
      <c r="E9" t="s">
        <v>25</v>
      </c>
      <c r="F9" s="2" t="s">
        <v>0</v>
      </c>
      <c r="G9" s="5">
        <v>2</v>
      </c>
      <c r="H9">
        <v>2.274</v>
      </c>
      <c r="I9">
        <v>36.756</v>
      </c>
      <c r="J9">
        <v>2.2799999999999998</v>
      </c>
      <c r="K9">
        <v>10.71</v>
      </c>
      <c r="L9">
        <v>10.385</v>
      </c>
      <c r="N9">
        <f t="shared" si="0"/>
        <v>0.99781468139904284</v>
      </c>
      <c r="P9">
        <f t="shared" si="1"/>
        <v>3.8552787663108066</v>
      </c>
      <c r="S9" s="12">
        <v>1.847</v>
      </c>
      <c r="T9" s="12">
        <v>0.21099999999999999</v>
      </c>
      <c r="U9" s="12">
        <v>0.14399999999999999</v>
      </c>
      <c r="AF9">
        <f t="shared" si="2"/>
        <v>1.4368531412146215</v>
      </c>
      <c r="AH9" s="13" t="s">
        <v>79</v>
      </c>
    </row>
    <row r="10" spans="1:34" x14ac:dyDescent="0.2">
      <c r="A10" s="3">
        <v>40859</v>
      </c>
      <c r="B10" t="s">
        <v>188</v>
      </c>
      <c r="C10" t="s">
        <v>156</v>
      </c>
      <c r="D10" t="s">
        <v>159</v>
      </c>
      <c r="E10" s="4" t="s">
        <v>26</v>
      </c>
      <c r="F10" s="2" t="s">
        <v>1</v>
      </c>
      <c r="G10" s="5">
        <v>3</v>
      </c>
      <c r="H10">
        <v>2.2749999999999999</v>
      </c>
      <c r="I10">
        <v>85.662000000000006</v>
      </c>
      <c r="J10">
        <v>2.2730000000000001</v>
      </c>
      <c r="K10">
        <v>22.553000000000001</v>
      </c>
      <c r="L10">
        <v>21.786999999999999</v>
      </c>
      <c r="N10">
        <f t="shared" si="0"/>
        <v>1.6086609987398641</v>
      </c>
      <c r="P10">
        <f t="shared" si="1"/>
        <v>3.7771203155818625</v>
      </c>
      <c r="S10" s="12">
        <v>1.484</v>
      </c>
      <c r="T10" s="12">
        <v>0.38900000000000001</v>
      </c>
      <c r="U10" s="12">
        <v>9.5000000000000001E-2</v>
      </c>
      <c r="AF10">
        <f t="shared" si="2"/>
        <v>1.5282279488028709</v>
      </c>
      <c r="AH10" s="13" t="s">
        <v>78</v>
      </c>
    </row>
    <row r="11" spans="1:34" x14ac:dyDescent="0.2">
      <c r="A11" s="3">
        <v>40859</v>
      </c>
      <c r="B11" t="s">
        <v>188</v>
      </c>
      <c r="C11" t="s">
        <v>156</v>
      </c>
      <c r="D11" t="s">
        <v>159</v>
      </c>
      <c r="E11" s="5" t="s">
        <v>27</v>
      </c>
      <c r="F11" s="2" t="s">
        <v>70</v>
      </c>
      <c r="G11" s="5">
        <v>5</v>
      </c>
      <c r="H11">
        <v>2.2730000000000001</v>
      </c>
      <c r="I11">
        <v>155.042</v>
      </c>
      <c r="J11">
        <v>2.2440000000000002</v>
      </c>
      <c r="K11">
        <v>34.835000000000001</v>
      </c>
      <c r="L11">
        <v>33.521000000000001</v>
      </c>
      <c r="N11">
        <f t="shared" si="0"/>
        <v>1.7682866546331464</v>
      </c>
      <c r="P11">
        <f t="shared" si="1"/>
        <v>4.0317879169095763</v>
      </c>
      <c r="S11" s="12">
        <v>1.5389999999999999</v>
      </c>
      <c r="T11" s="12">
        <v>0.42599999999999999</v>
      </c>
      <c r="U11" s="12">
        <v>8.5000000000000006E-2</v>
      </c>
      <c r="AF11">
        <f t="shared" si="2"/>
        <v>1.5030436564381746</v>
      </c>
      <c r="AH11" s="13" t="s">
        <v>85</v>
      </c>
    </row>
    <row r="12" spans="1:34" x14ac:dyDescent="0.2">
      <c r="A12" s="3">
        <v>40859</v>
      </c>
      <c r="B12" t="s">
        <v>188</v>
      </c>
      <c r="C12" t="s">
        <v>156</v>
      </c>
      <c r="D12" t="s">
        <v>159</v>
      </c>
      <c r="E12" s="5" t="s">
        <v>31</v>
      </c>
      <c r="F12" s="2" t="s">
        <v>71</v>
      </c>
      <c r="G12" s="5">
        <v>4</v>
      </c>
      <c r="H12">
        <v>2.2559999999999998</v>
      </c>
      <c r="I12">
        <v>112.26900000000001</v>
      </c>
      <c r="J12">
        <v>2.2770000000000001</v>
      </c>
      <c r="K12">
        <v>36.630000000000003</v>
      </c>
      <c r="L12">
        <v>35.488</v>
      </c>
      <c r="N12">
        <f t="shared" si="0"/>
        <v>1.591737523124426</v>
      </c>
      <c r="P12">
        <f t="shared" si="1"/>
        <v>3.3243093761825842</v>
      </c>
      <c r="S12" s="12">
        <v>1.4179999999999999</v>
      </c>
      <c r="T12" s="12">
        <v>0.313</v>
      </c>
      <c r="U12" s="12">
        <v>5.3999999999999999E-2</v>
      </c>
      <c r="AF12">
        <f t="shared" si="2"/>
        <v>0.85953826248719001</v>
      </c>
      <c r="AH12" s="13" t="s">
        <v>136</v>
      </c>
    </row>
    <row r="13" spans="1:34" x14ac:dyDescent="0.2">
      <c r="A13" s="3">
        <v>40865</v>
      </c>
      <c r="B13" t="s">
        <v>161</v>
      </c>
      <c r="C13" t="s">
        <v>157</v>
      </c>
      <c r="D13" t="s">
        <v>162</v>
      </c>
      <c r="E13" t="s">
        <v>25</v>
      </c>
      <c r="F13" s="2" t="s">
        <v>2</v>
      </c>
      <c r="G13" s="5">
        <v>2</v>
      </c>
      <c r="H13">
        <v>2.274</v>
      </c>
      <c r="I13">
        <v>22.704000000000001</v>
      </c>
      <c r="J13">
        <v>2.2759999999999998</v>
      </c>
      <c r="K13">
        <v>10.932</v>
      </c>
      <c r="L13">
        <v>10.478999999999999</v>
      </c>
      <c r="N13">
        <f t="shared" si="0"/>
        <v>0.59118827043044042</v>
      </c>
      <c r="P13">
        <f t="shared" si="1"/>
        <v>5.2333641404806048</v>
      </c>
      <c r="S13" s="12">
        <v>1.347</v>
      </c>
      <c r="T13" s="12">
        <v>0.36799999999999999</v>
      </c>
      <c r="U13" s="12">
        <v>4.3999999999999997E-2</v>
      </c>
      <c r="AF13">
        <f t="shared" si="2"/>
        <v>0.26012283898939376</v>
      </c>
      <c r="AH13" s="13" t="s">
        <v>137</v>
      </c>
    </row>
    <row r="14" spans="1:34" x14ac:dyDescent="0.2">
      <c r="A14" s="3">
        <v>40865</v>
      </c>
      <c r="B14" t="s">
        <v>161</v>
      </c>
      <c r="C14" t="s">
        <v>157</v>
      </c>
      <c r="D14" t="s">
        <v>162</v>
      </c>
      <c r="E14" s="4" t="s">
        <v>26</v>
      </c>
      <c r="F14" s="2" t="s">
        <v>1</v>
      </c>
      <c r="G14" s="5">
        <v>3</v>
      </c>
      <c r="H14">
        <v>2.2629999999999999</v>
      </c>
      <c r="I14">
        <v>50.856000000000002</v>
      </c>
      <c r="J14">
        <v>2.2480000000000002</v>
      </c>
      <c r="K14">
        <v>20.100000000000001</v>
      </c>
      <c r="L14">
        <v>18.873000000000001</v>
      </c>
      <c r="N14">
        <f t="shared" si="0"/>
        <v>0.93743226056539053</v>
      </c>
      <c r="P14">
        <f t="shared" si="1"/>
        <v>6.8731794756889997</v>
      </c>
      <c r="S14" s="12">
        <v>2.7</v>
      </c>
      <c r="T14" s="12">
        <v>0.371</v>
      </c>
      <c r="U14" s="12">
        <v>0.122</v>
      </c>
      <c r="AF14">
        <f t="shared" si="2"/>
        <v>1.1436673578897762</v>
      </c>
    </row>
    <row r="15" spans="1:34" x14ac:dyDescent="0.2">
      <c r="A15" s="3">
        <v>40865</v>
      </c>
      <c r="B15" t="s">
        <v>161</v>
      </c>
      <c r="C15" t="s">
        <v>157</v>
      </c>
      <c r="D15" t="s">
        <v>162</v>
      </c>
      <c r="E15" s="5" t="s">
        <v>27</v>
      </c>
      <c r="F15" s="2" t="s">
        <v>70</v>
      </c>
      <c r="G15" s="5">
        <v>5</v>
      </c>
      <c r="H15">
        <v>2.29</v>
      </c>
      <c r="I15">
        <v>137.89400000000001</v>
      </c>
      <c r="J15">
        <v>2.27</v>
      </c>
      <c r="K15">
        <v>38.247999999999998</v>
      </c>
      <c r="L15">
        <v>36.963000000000001</v>
      </c>
      <c r="N15">
        <f t="shared" si="0"/>
        <v>1.5696034111297004</v>
      </c>
      <c r="P15">
        <f t="shared" si="1"/>
        <v>3.5716271054533242</v>
      </c>
      <c r="S15" s="12">
        <v>2.8490000000000002</v>
      </c>
      <c r="T15" s="12">
        <v>0.41299999999999998</v>
      </c>
      <c r="U15" s="12">
        <v>0.14699999999999999</v>
      </c>
      <c r="AF15">
        <f t="shared" si="2"/>
        <v>2.3073170143606596</v>
      </c>
    </row>
    <row r="16" spans="1:34" x14ac:dyDescent="0.2">
      <c r="A16" s="3">
        <v>40865</v>
      </c>
      <c r="B16" t="s">
        <v>161</v>
      </c>
      <c r="C16" t="s">
        <v>157</v>
      </c>
      <c r="D16" t="s">
        <v>162</v>
      </c>
      <c r="E16" s="5" t="s">
        <v>28</v>
      </c>
      <c r="F16" s="2" t="s">
        <v>71</v>
      </c>
      <c r="G16" s="5">
        <v>5</v>
      </c>
      <c r="H16">
        <v>2.2869999999999999</v>
      </c>
      <c r="I16">
        <v>125.239</v>
      </c>
      <c r="J16">
        <v>2.2589999999999999</v>
      </c>
      <c r="K16">
        <v>27.593</v>
      </c>
      <c r="L16">
        <v>26.009</v>
      </c>
      <c r="N16">
        <f t="shared" si="0"/>
        <v>1.4231577136752522</v>
      </c>
      <c r="P16">
        <f t="shared" si="1"/>
        <v>6.2524670403410418</v>
      </c>
      <c r="S16" s="12">
        <v>3.5510000000000002</v>
      </c>
      <c r="T16" s="12">
        <v>0.503</v>
      </c>
      <c r="U16" s="12">
        <v>0.22500000000000001</v>
      </c>
      <c r="AF16">
        <f t="shared" si="2"/>
        <v>3.2021048557693179</v>
      </c>
    </row>
    <row r="17" spans="1:32" x14ac:dyDescent="0.2">
      <c r="A17" s="3">
        <v>40865</v>
      </c>
      <c r="B17" t="s">
        <v>161</v>
      </c>
      <c r="C17" t="s">
        <v>157</v>
      </c>
      <c r="D17" t="s">
        <v>162</v>
      </c>
      <c r="E17" s="5" t="s">
        <v>32</v>
      </c>
      <c r="F17" s="2" t="s">
        <v>72</v>
      </c>
      <c r="G17" s="5">
        <v>2</v>
      </c>
      <c r="H17">
        <v>2.2749999999999999</v>
      </c>
      <c r="I17">
        <v>53.561999999999998</v>
      </c>
      <c r="J17">
        <v>2.2719999999999998</v>
      </c>
      <c r="K17">
        <v>21.132999999999999</v>
      </c>
      <c r="L17">
        <v>19.846</v>
      </c>
      <c r="N17">
        <f t="shared" si="0"/>
        <v>1.4841053757007341</v>
      </c>
      <c r="P17">
        <f t="shared" si="1"/>
        <v>6.8236042627644293</v>
      </c>
      <c r="S17" s="12">
        <v>3.7269999999999999</v>
      </c>
      <c r="T17" s="12">
        <v>0.51100000000000001</v>
      </c>
      <c r="U17" s="12">
        <v>0.246</v>
      </c>
      <c r="AF17">
        <f t="shared" si="2"/>
        <v>3.6508992242238056</v>
      </c>
    </row>
    <row r="18" spans="1:32" x14ac:dyDescent="0.2">
      <c r="A18" s="3">
        <v>40868</v>
      </c>
      <c r="B18" t="s">
        <v>184</v>
      </c>
      <c r="C18" t="s">
        <v>176</v>
      </c>
      <c r="D18" t="s">
        <v>159</v>
      </c>
      <c r="E18" t="s">
        <v>25</v>
      </c>
      <c r="F18" s="2" t="s">
        <v>0</v>
      </c>
      <c r="G18" s="5">
        <v>2</v>
      </c>
      <c r="H18">
        <v>2.2789999999999999</v>
      </c>
      <c r="I18">
        <v>39.662999999999997</v>
      </c>
      <c r="J18">
        <v>2.27</v>
      </c>
      <c r="K18">
        <v>13.874000000000001</v>
      </c>
      <c r="L18">
        <v>13.279</v>
      </c>
      <c r="N18">
        <f t="shared" si="0"/>
        <v>1.081790616826803</v>
      </c>
      <c r="P18">
        <f t="shared" si="1"/>
        <v>5.1275422268183437</v>
      </c>
      <c r="S18" s="12"/>
      <c r="T18" s="12"/>
      <c r="U18" s="12"/>
      <c r="AF18">
        <f t="shared" si="2"/>
        <v>0</v>
      </c>
    </row>
    <row r="19" spans="1:32" x14ac:dyDescent="0.2">
      <c r="A19" s="3">
        <v>40868</v>
      </c>
      <c r="B19" t="s">
        <v>184</v>
      </c>
      <c r="C19" t="s">
        <v>176</v>
      </c>
      <c r="D19" t="s">
        <v>159</v>
      </c>
      <c r="E19" s="4" t="s">
        <v>26</v>
      </c>
      <c r="F19" s="2" t="s">
        <v>1</v>
      </c>
      <c r="G19" s="5">
        <v>3</v>
      </c>
      <c r="H19">
        <v>2.274</v>
      </c>
      <c r="I19">
        <v>73.519000000000005</v>
      </c>
      <c r="J19">
        <v>2.274</v>
      </c>
      <c r="K19">
        <v>20.111999999999998</v>
      </c>
      <c r="L19">
        <v>19.404</v>
      </c>
      <c r="N19">
        <f t="shared" si="0"/>
        <v>1.3744235055251013</v>
      </c>
      <c r="P19">
        <f t="shared" si="1"/>
        <v>3.9690548267742938</v>
      </c>
      <c r="S19" s="12">
        <v>1.2050000000000001</v>
      </c>
      <c r="T19" s="12">
        <v>0.32100000000000001</v>
      </c>
      <c r="U19" s="12">
        <v>5.0999999999999997E-2</v>
      </c>
      <c r="AF19">
        <f t="shared" si="2"/>
        <v>0.70095598781780155</v>
      </c>
    </row>
    <row r="20" spans="1:32" x14ac:dyDescent="0.2">
      <c r="A20" s="3">
        <v>40868</v>
      </c>
      <c r="B20" t="s">
        <v>184</v>
      </c>
      <c r="C20" t="s">
        <v>176</v>
      </c>
      <c r="D20" t="s">
        <v>159</v>
      </c>
      <c r="E20" s="5" t="s">
        <v>27</v>
      </c>
      <c r="F20" s="2" t="s">
        <v>70</v>
      </c>
      <c r="G20" s="5">
        <v>5</v>
      </c>
      <c r="H20">
        <v>2.2749999999999999</v>
      </c>
      <c r="I20">
        <v>144.79300000000001</v>
      </c>
      <c r="J20">
        <v>2.2679999999999998</v>
      </c>
      <c r="K20">
        <v>33.816000000000003</v>
      </c>
      <c r="L20">
        <v>32.845999999999997</v>
      </c>
      <c r="N20">
        <f t="shared" si="0"/>
        <v>1.6496323039687812</v>
      </c>
      <c r="P20">
        <f t="shared" si="1"/>
        <v>3.0746798529225496</v>
      </c>
      <c r="S20" s="12">
        <v>1.196</v>
      </c>
      <c r="T20" s="12">
        <v>0.44800000000000001</v>
      </c>
      <c r="U20" s="12">
        <v>3.3000000000000002E-2</v>
      </c>
      <c r="AF20">
        <f t="shared" si="2"/>
        <v>0.54437866030969784</v>
      </c>
    </row>
    <row r="21" spans="1:32" x14ac:dyDescent="0.2">
      <c r="A21" s="3">
        <v>40868</v>
      </c>
      <c r="B21" t="s">
        <v>184</v>
      </c>
      <c r="C21" t="s">
        <v>176</v>
      </c>
      <c r="D21" t="s">
        <v>159</v>
      </c>
      <c r="E21" s="5" t="s">
        <v>28</v>
      </c>
      <c r="F21" s="2" t="s">
        <v>71</v>
      </c>
      <c r="G21" s="5">
        <v>5</v>
      </c>
      <c r="H21">
        <v>2.2810000000000001</v>
      </c>
      <c r="I21">
        <v>166.63200000000001</v>
      </c>
      <c r="J21">
        <v>2.2789999999999999</v>
      </c>
      <c r="K21">
        <v>51.021000000000001</v>
      </c>
      <c r="L21">
        <v>48.893000000000001</v>
      </c>
      <c r="N21">
        <f t="shared" si="0"/>
        <v>1.9023472037888067</v>
      </c>
      <c r="P21">
        <f t="shared" si="1"/>
        <v>4.3658446514299776</v>
      </c>
      <c r="S21" s="12">
        <v>1.494</v>
      </c>
      <c r="T21" s="12">
        <v>0.42299999999999999</v>
      </c>
      <c r="U21" s="12">
        <v>6.3E-2</v>
      </c>
      <c r="AF21">
        <f t="shared" si="2"/>
        <v>1.1984787383869484</v>
      </c>
    </row>
    <row r="22" spans="1:32" x14ac:dyDescent="0.2">
      <c r="A22" s="3">
        <v>40868</v>
      </c>
      <c r="B22" t="s">
        <v>184</v>
      </c>
      <c r="C22" t="s">
        <v>176</v>
      </c>
      <c r="D22" t="s">
        <v>159</v>
      </c>
      <c r="E22" s="5" t="s">
        <v>33</v>
      </c>
      <c r="F22" s="2" t="s">
        <v>72</v>
      </c>
      <c r="G22" s="5">
        <v>1</v>
      </c>
      <c r="H22">
        <v>2.2850000000000001</v>
      </c>
      <c r="I22">
        <v>45.814</v>
      </c>
      <c r="J22">
        <v>2.278</v>
      </c>
      <c r="K22">
        <v>14.445</v>
      </c>
      <c r="L22">
        <v>13.926</v>
      </c>
      <c r="N22">
        <f t="shared" si="0"/>
        <v>2.519220188308041</v>
      </c>
      <c r="P22">
        <f t="shared" si="1"/>
        <v>4.2656365579025248</v>
      </c>
      <c r="S22" s="12">
        <v>1.3420000000000001</v>
      </c>
      <c r="T22" s="12">
        <v>0.36599999999999999</v>
      </c>
      <c r="U22" s="12">
        <v>3.6999999999999998E-2</v>
      </c>
      <c r="AF22">
        <f t="shared" si="2"/>
        <v>0.93211146967397518</v>
      </c>
    </row>
    <row r="23" spans="1:32" x14ac:dyDescent="0.2">
      <c r="A23" s="3">
        <v>40868</v>
      </c>
      <c r="B23" t="s">
        <v>189</v>
      </c>
      <c r="C23" t="s">
        <v>173</v>
      </c>
      <c r="D23" t="s">
        <v>162</v>
      </c>
      <c r="E23" t="s">
        <v>25</v>
      </c>
      <c r="F23" s="2" t="s">
        <v>0</v>
      </c>
      <c r="G23" s="5">
        <v>2</v>
      </c>
      <c r="H23">
        <v>2.2770000000000001</v>
      </c>
      <c r="I23">
        <v>26.327000000000002</v>
      </c>
      <c r="J23">
        <v>2.2730000000000001</v>
      </c>
      <c r="K23">
        <v>9.4410000000000007</v>
      </c>
      <c r="L23">
        <v>8.7829999999999995</v>
      </c>
      <c r="N23">
        <f t="shared" si="0"/>
        <v>0.69594116024728792</v>
      </c>
      <c r="P23">
        <f t="shared" si="1"/>
        <v>9.179687500000016</v>
      </c>
      <c r="S23" s="12">
        <v>3.2269999999999999</v>
      </c>
      <c r="T23" s="12">
        <v>0.60499999999999998</v>
      </c>
      <c r="U23" s="12">
        <v>0.191</v>
      </c>
      <c r="AF23">
        <f t="shared" si="2"/>
        <v>1.3292476160723199</v>
      </c>
    </row>
    <row r="24" spans="1:32" x14ac:dyDescent="0.2">
      <c r="A24" s="3">
        <v>40868</v>
      </c>
      <c r="B24" t="s">
        <v>189</v>
      </c>
      <c r="C24" t="s">
        <v>173</v>
      </c>
      <c r="D24" t="s">
        <v>162</v>
      </c>
      <c r="E24" s="4" t="s">
        <v>26</v>
      </c>
      <c r="F24" s="2" t="s">
        <v>1</v>
      </c>
      <c r="G24" s="5">
        <v>3</v>
      </c>
      <c r="H24">
        <v>2.2789999999999999</v>
      </c>
      <c r="I24">
        <v>88.557000000000002</v>
      </c>
      <c r="J24">
        <v>2.2749999999999999</v>
      </c>
      <c r="K24">
        <v>25.951000000000001</v>
      </c>
      <c r="L24">
        <v>24.843</v>
      </c>
      <c r="N24">
        <f t="shared" si="0"/>
        <v>1.664432749100915</v>
      </c>
      <c r="P24">
        <f t="shared" si="1"/>
        <v>4.6798445683392487</v>
      </c>
      <c r="S24" s="12"/>
      <c r="T24" s="12"/>
      <c r="U24" s="12"/>
      <c r="V24" t="s">
        <v>55</v>
      </c>
      <c r="AF24">
        <f t="shared" si="2"/>
        <v>0</v>
      </c>
    </row>
    <row r="25" spans="1:32" x14ac:dyDescent="0.2">
      <c r="A25" s="3">
        <v>40868</v>
      </c>
      <c r="B25" t="s">
        <v>189</v>
      </c>
      <c r="C25" t="s">
        <v>173</v>
      </c>
      <c r="D25" t="s">
        <v>162</v>
      </c>
      <c r="E25" s="5" t="s">
        <v>27</v>
      </c>
      <c r="F25" s="2" t="s">
        <v>70</v>
      </c>
      <c r="G25" s="5">
        <v>5</v>
      </c>
      <c r="H25">
        <v>2.278</v>
      </c>
      <c r="I25">
        <v>157.09299999999999</v>
      </c>
      <c r="J25">
        <v>2.2719999999999998</v>
      </c>
      <c r="K25">
        <v>50.375</v>
      </c>
      <c r="L25">
        <v>47.607999999999997</v>
      </c>
      <c r="N25">
        <f t="shared" si="0"/>
        <v>1.7919689101652203</v>
      </c>
      <c r="P25">
        <f t="shared" si="1"/>
        <v>5.7522399850321246</v>
      </c>
      <c r="S25" s="12">
        <v>1.6839999999999999</v>
      </c>
      <c r="T25" s="12">
        <v>0.38100000000000001</v>
      </c>
      <c r="U25" s="12">
        <v>7.8E-2</v>
      </c>
      <c r="AF25">
        <f t="shared" si="2"/>
        <v>1.3977357499288718</v>
      </c>
    </row>
    <row r="26" spans="1:32" x14ac:dyDescent="0.2">
      <c r="A26" s="3">
        <v>40868</v>
      </c>
      <c r="B26" t="s">
        <v>189</v>
      </c>
      <c r="C26" t="s">
        <v>173</v>
      </c>
      <c r="D26" t="s">
        <v>162</v>
      </c>
      <c r="E26" s="5" t="s">
        <v>31</v>
      </c>
      <c r="F26" s="2" t="s">
        <v>71</v>
      </c>
      <c r="G26" s="5">
        <v>4</v>
      </c>
      <c r="H26">
        <v>2.2749999999999999</v>
      </c>
      <c r="I26">
        <v>103.313</v>
      </c>
      <c r="J26">
        <v>2.2719999999999998</v>
      </c>
      <c r="K26">
        <v>25.1</v>
      </c>
      <c r="L26">
        <v>24.178999999999998</v>
      </c>
      <c r="N26">
        <f t="shared" si="0"/>
        <v>1.4618815581926294</v>
      </c>
      <c r="P26">
        <f t="shared" si="1"/>
        <v>4.034519011739981</v>
      </c>
      <c r="S26" s="12">
        <v>1.276</v>
      </c>
      <c r="T26" s="12">
        <v>0.25800000000000001</v>
      </c>
      <c r="U26" s="12">
        <v>4.1000000000000002E-2</v>
      </c>
      <c r="AF26">
        <f t="shared" si="2"/>
        <v>0.59937143885897803</v>
      </c>
    </row>
    <row r="27" spans="1:32" x14ac:dyDescent="0.2">
      <c r="A27" s="3">
        <v>40865</v>
      </c>
      <c r="B27" t="s">
        <v>180</v>
      </c>
      <c r="C27" t="s">
        <v>177</v>
      </c>
      <c r="D27" t="s">
        <v>162</v>
      </c>
      <c r="E27" t="s">
        <v>25</v>
      </c>
      <c r="F27" s="2" t="s">
        <v>0</v>
      </c>
      <c r="G27" s="5">
        <v>2</v>
      </c>
      <c r="H27">
        <v>2.2730000000000001</v>
      </c>
      <c r="I27">
        <v>14.58</v>
      </c>
      <c r="J27">
        <v>2.286</v>
      </c>
      <c r="K27">
        <v>5.4379999999999997</v>
      </c>
      <c r="L27">
        <v>5.0759999999999996</v>
      </c>
      <c r="N27">
        <f t="shared" si="0"/>
        <v>0.35613088811490112</v>
      </c>
      <c r="P27">
        <f t="shared" si="1"/>
        <v>11.484771573604064</v>
      </c>
      <c r="S27" s="12">
        <v>7.87</v>
      </c>
      <c r="T27" s="12">
        <v>1.1140000000000001</v>
      </c>
      <c r="U27" s="12">
        <v>0.59399999999999997</v>
      </c>
      <c r="AF27">
        <f t="shared" si="2"/>
        <v>2.1154174754025128</v>
      </c>
    </row>
    <row r="28" spans="1:32" x14ac:dyDescent="0.2">
      <c r="A28" s="3">
        <v>40865</v>
      </c>
      <c r="B28" t="s">
        <v>180</v>
      </c>
      <c r="C28" t="s">
        <v>177</v>
      </c>
      <c r="D28" t="s">
        <v>162</v>
      </c>
      <c r="E28" s="4" t="s">
        <v>26</v>
      </c>
      <c r="F28" s="2" t="s">
        <v>1</v>
      </c>
      <c r="G28" s="5">
        <v>3</v>
      </c>
      <c r="H28">
        <v>2.2850000000000001</v>
      </c>
      <c r="I28">
        <v>83.748000000000005</v>
      </c>
      <c r="J28">
        <v>2.254</v>
      </c>
      <c r="K28">
        <v>22.914000000000001</v>
      </c>
      <c r="L28">
        <v>22.201000000000001</v>
      </c>
      <c r="N28">
        <f t="shared" si="0"/>
        <v>1.5715441368600089</v>
      </c>
      <c r="P28">
        <f t="shared" si="1"/>
        <v>3.4511132623426954</v>
      </c>
      <c r="S28" s="12">
        <v>1.5229999999999999</v>
      </c>
      <c r="T28" s="12">
        <v>0.35299999999999998</v>
      </c>
      <c r="U28" s="12">
        <v>6.5000000000000002E-2</v>
      </c>
      <c r="AF28">
        <f t="shared" si="2"/>
        <v>1.0215036889590057</v>
      </c>
    </row>
    <row r="29" spans="1:32" x14ac:dyDescent="0.2">
      <c r="A29" s="3">
        <v>40865</v>
      </c>
      <c r="B29" t="s">
        <v>180</v>
      </c>
      <c r="C29" t="s">
        <v>177</v>
      </c>
      <c r="D29" t="s">
        <v>162</v>
      </c>
      <c r="E29" s="5" t="s">
        <v>27</v>
      </c>
      <c r="F29" s="2" t="s">
        <v>70</v>
      </c>
      <c r="G29" s="5">
        <v>5</v>
      </c>
      <c r="H29">
        <v>2.2730000000000001</v>
      </c>
      <c r="I29">
        <v>133.268</v>
      </c>
      <c r="J29">
        <v>2.286</v>
      </c>
      <c r="K29">
        <v>32.387</v>
      </c>
      <c r="L29">
        <v>31.059000000000001</v>
      </c>
      <c r="N29">
        <f t="shared" si="0"/>
        <v>1.5162546742052969</v>
      </c>
      <c r="P29">
        <f t="shared" si="1"/>
        <v>4.4118135610112601</v>
      </c>
      <c r="S29" s="12">
        <v>1.9390000000000001</v>
      </c>
      <c r="T29" s="12">
        <v>0.36299999999999999</v>
      </c>
      <c r="U29" s="12">
        <v>7.6999999999999999E-2</v>
      </c>
      <c r="AF29">
        <f t="shared" si="2"/>
        <v>1.1675160991380786</v>
      </c>
    </row>
    <row r="30" spans="1:32" x14ac:dyDescent="0.2">
      <c r="A30" s="3">
        <v>40865</v>
      </c>
      <c r="B30" t="s">
        <v>180</v>
      </c>
      <c r="C30" t="s">
        <v>177</v>
      </c>
      <c r="D30" t="s">
        <v>162</v>
      </c>
      <c r="E30" s="5" t="s">
        <v>28</v>
      </c>
      <c r="F30" s="2" t="s">
        <v>71</v>
      </c>
      <c r="G30" s="5">
        <v>5</v>
      </c>
      <c r="H30">
        <v>2.2749999999999999</v>
      </c>
      <c r="I30">
        <v>124.985</v>
      </c>
      <c r="J30">
        <v>2.2719999999999998</v>
      </c>
      <c r="K30">
        <v>46.621000000000002</v>
      </c>
      <c r="L30">
        <v>44.825000000000003</v>
      </c>
      <c r="N30">
        <f t="shared" si="0"/>
        <v>1.4203565866768348</v>
      </c>
      <c r="P30">
        <f t="shared" si="1"/>
        <v>4.0496967237141748</v>
      </c>
      <c r="S30" s="12">
        <v>1.732</v>
      </c>
      <c r="T30" s="12">
        <v>0.34200000000000003</v>
      </c>
      <c r="U30" s="12">
        <v>7.9000000000000001E-2</v>
      </c>
      <c r="AF30">
        <f t="shared" si="2"/>
        <v>1.1220817034746995</v>
      </c>
    </row>
    <row r="31" spans="1:32" x14ac:dyDescent="0.2">
      <c r="A31" s="3">
        <v>40865</v>
      </c>
      <c r="B31" t="s">
        <v>180</v>
      </c>
      <c r="C31" t="s">
        <v>177</v>
      </c>
      <c r="D31" t="s">
        <v>162</v>
      </c>
      <c r="E31" s="5" t="s">
        <v>29</v>
      </c>
      <c r="F31" s="2" t="s">
        <v>72</v>
      </c>
      <c r="G31" s="5">
        <v>5</v>
      </c>
      <c r="H31">
        <v>2.2869999999999999</v>
      </c>
      <c r="I31">
        <v>144.21100000000001</v>
      </c>
      <c r="J31">
        <v>2.266</v>
      </c>
      <c r="K31">
        <v>47.896000000000001</v>
      </c>
      <c r="L31">
        <v>45.850999999999999</v>
      </c>
      <c r="N31">
        <f t="shared" si="0"/>
        <v>1.6427568104272114</v>
      </c>
      <c r="P31">
        <f t="shared" si="1"/>
        <v>4.4817006355467921</v>
      </c>
      <c r="S31" s="12">
        <v>1.7330000000000001</v>
      </c>
      <c r="T31" s="12">
        <v>0.33500000000000002</v>
      </c>
      <c r="U31" s="12">
        <v>7.9000000000000001E-2</v>
      </c>
      <c r="AF31">
        <f t="shared" si="2"/>
        <v>1.2977778802374971</v>
      </c>
    </row>
    <row r="32" spans="1:32" x14ac:dyDescent="0.2">
      <c r="A32" s="3">
        <v>40865</v>
      </c>
      <c r="B32" t="s">
        <v>180</v>
      </c>
      <c r="C32" t="s">
        <v>177</v>
      </c>
      <c r="D32" t="s">
        <v>162</v>
      </c>
      <c r="E32" s="5" t="s">
        <v>34</v>
      </c>
      <c r="F32" s="2" t="s">
        <v>73</v>
      </c>
      <c r="G32" s="5">
        <v>3</v>
      </c>
      <c r="H32">
        <v>2.2749999999999999</v>
      </c>
      <c r="I32">
        <v>78.593999999999994</v>
      </c>
      <c r="J32">
        <v>2.2719999999999998</v>
      </c>
      <c r="K32">
        <v>16.030999999999999</v>
      </c>
      <c r="L32">
        <v>15.363</v>
      </c>
      <c r="N32">
        <f t="shared" si="0"/>
        <v>1.47230861840368</v>
      </c>
      <c r="P32">
        <f t="shared" si="1"/>
        <v>4.8550039973835259</v>
      </c>
      <c r="S32" s="12">
        <v>1.929</v>
      </c>
      <c r="T32" s="12">
        <v>0.32500000000000001</v>
      </c>
      <c r="U32" s="12">
        <v>0.08</v>
      </c>
      <c r="AF32">
        <f t="shared" si="2"/>
        <v>1.1778468947229441</v>
      </c>
    </row>
    <row r="33" spans="1:32" x14ac:dyDescent="0.2">
      <c r="A33" s="3">
        <v>40868</v>
      </c>
      <c r="B33" t="s">
        <v>191</v>
      </c>
      <c r="C33" t="s">
        <v>173</v>
      </c>
      <c r="D33" t="s">
        <v>159</v>
      </c>
      <c r="E33" t="s">
        <v>25</v>
      </c>
      <c r="F33" s="2" t="s">
        <v>0</v>
      </c>
      <c r="G33" s="5">
        <v>2</v>
      </c>
      <c r="H33">
        <v>2.2799999999999998</v>
      </c>
      <c r="I33">
        <v>38.088999999999999</v>
      </c>
      <c r="J33">
        <v>2.2759999999999998</v>
      </c>
      <c r="K33">
        <v>13.52</v>
      </c>
      <c r="L33">
        <v>13.178000000000001</v>
      </c>
      <c r="N33">
        <f t="shared" si="0"/>
        <v>1.0362144285777601</v>
      </c>
      <c r="P33">
        <f t="shared" si="1"/>
        <v>3.0416221985058587</v>
      </c>
      <c r="S33" s="12">
        <v>1.647</v>
      </c>
      <c r="T33" s="12">
        <v>0.253</v>
      </c>
      <c r="U33" s="12">
        <v>9.8000000000000004E-2</v>
      </c>
      <c r="AF33">
        <f t="shared" si="2"/>
        <v>1.0154901400062049</v>
      </c>
    </row>
    <row r="34" spans="1:32" x14ac:dyDescent="0.2">
      <c r="A34" s="3">
        <v>40868</v>
      </c>
      <c r="B34" t="s">
        <v>191</v>
      </c>
      <c r="C34" t="s">
        <v>173</v>
      </c>
      <c r="D34" t="s">
        <v>159</v>
      </c>
      <c r="E34" s="4" t="s">
        <v>26</v>
      </c>
      <c r="F34" s="2" t="s">
        <v>1</v>
      </c>
      <c r="G34" s="5">
        <v>3</v>
      </c>
      <c r="H34">
        <v>2.278</v>
      </c>
      <c r="I34">
        <v>84.22</v>
      </c>
      <c r="J34">
        <v>2.266</v>
      </c>
      <c r="K34">
        <v>26.103999999999999</v>
      </c>
      <c r="L34">
        <v>25.248000000000001</v>
      </c>
      <c r="N34">
        <f t="shared" si="0"/>
        <v>1.5807847693134653</v>
      </c>
      <c r="P34">
        <f t="shared" si="1"/>
        <v>3.5909052772883698</v>
      </c>
      <c r="S34" s="12">
        <v>1.6559999999999999</v>
      </c>
      <c r="T34" s="12">
        <v>0.31</v>
      </c>
      <c r="U34" s="12">
        <v>9.0999999999999998E-2</v>
      </c>
      <c r="AF34">
        <f t="shared" si="2"/>
        <v>1.4385141400752535</v>
      </c>
    </row>
    <row r="35" spans="1:32" x14ac:dyDescent="0.2">
      <c r="A35" s="3">
        <v>40868</v>
      </c>
      <c r="B35" t="s">
        <v>191</v>
      </c>
      <c r="C35" t="s">
        <v>173</v>
      </c>
      <c r="D35" t="s">
        <v>159</v>
      </c>
      <c r="E35" s="5" t="s">
        <v>27</v>
      </c>
      <c r="F35" s="2" t="s">
        <v>70</v>
      </c>
      <c r="G35" s="5">
        <v>5</v>
      </c>
      <c r="H35">
        <v>2.2789999999999999</v>
      </c>
      <c r="I35">
        <v>144.79400000000001</v>
      </c>
      <c r="J35">
        <v>2.282</v>
      </c>
      <c r="K35">
        <v>37.933999999999997</v>
      </c>
      <c r="L35">
        <v>36.582999999999998</v>
      </c>
      <c r="N35">
        <f t="shared" si="0"/>
        <v>1.649597579253925</v>
      </c>
      <c r="P35">
        <f t="shared" si="1"/>
        <v>3.7894087288230649</v>
      </c>
      <c r="S35" s="12">
        <v>1.714</v>
      </c>
      <c r="T35" s="12">
        <v>0.45600000000000002</v>
      </c>
      <c r="U35" s="12">
        <v>8.8999999999999996E-2</v>
      </c>
      <c r="AF35">
        <f t="shared" si="2"/>
        <v>1.4681418455359934</v>
      </c>
    </row>
    <row r="36" spans="1:32" x14ac:dyDescent="0.2">
      <c r="A36" s="3">
        <v>40868</v>
      </c>
      <c r="B36" t="s">
        <v>191</v>
      </c>
      <c r="C36" t="s">
        <v>173</v>
      </c>
      <c r="D36" t="s">
        <v>159</v>
      </c>
      <c r="E36" s="5" t="s">
        <v>28</v>
      </c>
      <c r="F36" s="2" t="s">
        <v>3</v>
      </c>
      <c r="G36" s="5">
        <v>5</v>
      </c>
      <c r="H36">
        <v>2.2690000000000001</v>
      </c>
      <c r="I36">
        <v>124.532</v>
      </c>
      <c r="J36">
        <v>2.274</v>
      </c>
      <c r="K36">
        <v>37.603000000000002</v>
      </c>
      <c r="L36">
        <v>35.875</v>
      </c>
      <c r="N36">
        <f t="shared" si="0"/>
        <v>1.4151826041632292</v>
      </c>
      <c r="P36">
        <f t="shared" si="1"/>
        <v>4.8911658977044397</v>
      </c>
      <c r="S36" s="12">
        <v>1.903</v>
      </c>
      <c r="T36" s="12">
        <v>0.43</v>
      </c>
      <c r="U36" s="12">
        <v>9.7000000000000003E-2</v>
      </c>
      <c r="AF36">
        <f t="shared" si="2"/>
        <v>1.3727271260383322</v>
      </c>
    </row>
    <row r="37" spans="1:32" x14ac:dyDescent="0.2">
      <c r="A37" s="3">
        <v>40868</v>
      </c>
      <c r="B37" t="s">
        <v>191</v>
      </c>
      <c r="C37" t="s">
        <v>173</v>
      </c>
      <c r="D37" t="s">
        <v>159</v>
      </c>
      <c r="E37" s="5" t="s">
        <v>29</v>
      </c>
      <c r="F37" s="2" t="s">
        <v>72</v>
      </c>
      <c r="G37" s="5">
        <v>5</v>
      </c>
      <c r="H37">
        <v>2.2629999999999999</v>
      </c>
      <c r="I37">
        <v>127.77</v>
      </c>
      <c r="J37">
        <v>2.282</v>
      </c>
      <c r="K37">
        <v>27.398</v>
      </c>
      <c r="L37">
        <v>26.276</v>
      </c>
      <c r="N37">
        <f t="shared" si="0"/>
        <v>1.4527315958279643</v>
      </c>
      <c r="P37">
        <f t="shared" si="1"/>
        <v>4.4672718585762059</v>
      </c>
      <c r="S37" s="12">
        <v>1.873</v>
      </c>
      <c r="T37" s="12">
        <v>0.437</v>
      </c>
      <c r="U37" s="12">
        <v>8.7999999999999995E-2</v>
      </c>
      <c r="AF37">
        <f t="shared" si="2"/>
        <v>1.2784038043286086</v>
      </c>
    </row>
    <row r="38" spans="1:32" x14ac:dyDescent="0.2">
      <c r="A38" s="3">
        <v>40868</v>
      </c>
      <c r="B38" t="s">
        <v>183</v>
      </c>
      <c r="C38" t="s">
        <v>174</v>
      </c>
      <c r="D38" t="s">
        <v>159</v>
      </c>
      <c r="E38" t="s">
        <v>25</v>
      </c>
      <c r="F38" s="2" t="s">
        <v>0</v>
      </c>
      <c r="G38" s="5">
        <v>2</v>
      </c>
      <c r="H38">
        <v>2.2839999999999998</v>
      </c>
      <c r="I38">
        <v>38.442</v>
      </c>
      <c r="J38">
        <v>2.2690000000000001</v>
      </c>
      <c r="K38">
        <v>9.5250000000000004</v>
      </c>
      <c r="L38">
        <v>9.1210000000000004</v>
      </c>
      <c r="N38">
        <f t="shared" si="0"/>
        <v>1.0463135331485005</v>
      </c>
      <c r="P38">
        <f t="shared" si="1"/>
        <v>5.5678059536934938</v>
      </c>
      <c r="S38" s="12">
        <v>2.3929999999999998</v>
      </c>
      <c r="T38" s="12">
        <v>0.44800000000000001</v>
      </c>
      <c r="U38" s="12">
        <v>0.14299999999999999</v>
      </c>
      <c r="AF38">
        <f t="shared" si="2"/>
        <v>1.4962283524023556</v>
      </c>
    </row>
    <row r="39" spans="1:32" x14ac:dyDescent="0.2">
      <c r="A39" s="3">
        <v>40868</v>
      </c>
      <c r="B39" t="s">
        <v>183</v>
      </c>
      <c r="C39" t="s">
        <v>174</v>
      </c>
      <c r="D39" t="s">
        <v>159</v>
      </c>
      <c r="E39" s="4" t="s">
        <v>26</v>
      </c>
      <c r="F39" s="2" t="s">
        <v>1</v>
      </c>
      <c r="G39" s="5">
        <v>3</v>
      </c>
      <c r="H39">
        <v>2.2799999999999998</v>
      </c>
      <c r="I39">
        <v>92.540999999999997</v>
      </c>
      <c r="J39">
        <v>2.2789999999999999</v>
      </c>
      <c r="K39">
        <v>29.611000000000001</v>
      </c>
      <c r="L39">
        <v>28.541</v>
      </c>
      <c r="N39">
        <f t="shared" si="0"/>
        <v>1.7412708264748564</v>
      </c>
      <c r="P39">
        <f t="shared" si="1"/>
        <v>3.9148251134201679</v>
      </c>
      <c r="S39" s="12">
        <v>1.6539999999999999</v>
      </c>
      <c r="T39" s="12">
        <v>0.35599999999999998</v>
      </c>
      <c r="U39" s="12">
        <v>8.2000000000000003E-2</v>
      </c>
      <c r="AF39">
        <f t="shared" si="2"/>
        <v>1.4278420777093823</v>
      </c>
    </row>
    <row r="40" spans="1:32" x14ac:dyDescent="0.2">
      <c r="A40" s="3">
        <v>40868</v>
      </c>
      <c r="B40" t="s">
        <v>183</v>
      </c>
      <c r="C40" t="s">
        <v>174</v>
      </c>
      <c r="D40" t="s">
        <v>159</v>
      </c>
      <c r="E40" s="5" t="s">
        <v>27</v>
      </c>
      <c r="F40" s="2" t="s">
        <v>70</v>
      </c>
      <c r="G40" s="5">
        <v>5</v>
      </c>
      <c r="H40">
        <v>2.2839999999999998</v>
      </c>
      <c r="I40">
        <v>146.06899999999999</v>
      </c>
      <c r="J40">
        <v>2.2650000000000001</v>
      </c>
      <c r="K40">
        <v>40.250999999999998</v>
      </c>
      <c r="L40">
        <v>38.927999999999997</v>
      </c>
      <c r="N40">
        <f t="shared" si="0"/>
        <v>1.6642977085431399</v>
      </c>
      <c r="P40">
        <f t="shared" si="1"/>
        <v>3.4828621070920875</v>
      </c>
      <c r="S40" s="12">
        <v>1.554</v>
      </c>
      <c r="T40" s="12">
        <v>0.33100000000000002</v>
      </c>
      <c r="U40" s="12">
        <v>6.6000000000000003E-2</v>
      </c>
      <c r="AF40">
        <f t="shared" si="2"/>
        <v>1.0984364876384722</v>
      </c>
    </row>
    <row r="41" spans="1:32" x14ac:dyDescent="0.2">
      <c r="A41" s="3">
        <v>40868</v>
      </c>
      <c r="B41" t="s">
        <v>183</v>
      </c>
      <c r="C41" t="s">
        <v>174</v>
      </c>
      <c r="D41" t="s">
        <v>159</v>
      </c>
      <c r="E41" s="5" t="s">
        <v>28</v>
      </c>
      <c r="F41" s="2" t="s">
        <v>71</v>
      </c>
      <c r="G41" s="5">
        <v>5</v>
      </c>
      <c r="H41">
        <v>2.2789999999999999</v>
      </c>
      <c r="I41">
        <v>157.93299999999999</v>
      </c>
      <c r="J41">
        <v>2.2919999999999998</v>
      </c>
      <c r="K41">
        <v>41.061</v>
      </c>
      <c r="L41">
        <v>39.814999999999998</v>
      </c>
      <c r="N41">
        <f t="shared" si="0"/>
        <v>1.8016802554200639</v>
      </c>
      <c r="P41">
        <f t="shared" si="1"/>
        <v>3.2139080192937715</v>
      </c>
      <c r="S41" s="12">
        <v>1.579</v>
      </c>
      <c r="T41" s="12">
        <v>0.33</v>
      </c>
      <c r="U41" s="12">
        <v>0.06</v>
      </c>
      <c r="AF41">
        <f t="shared" si="2"/>
        <v>1.0810081532520384</v>
      </c>
    </row>
    <row r="42" spans="1:32" x14ac:dyDescent="0.2">
      <c r="A42" s="3">
        <v>40868</v>
      </c>
      <c r="B42" t="s">
        <v>183</v>
      </c>
      <c r="C42" t="s">
        <v>174</v>
      </c>
      <c r="D42" t="s">
        <v>159</v>
      </c>
      <c r="E42" s="5" t="s">
        <v>35</v>
      </c>
      <c r="F42" s="2" t="s">
        <v>4</v>
      </c>
      <c r="G42" s="5">
        <v>1</v>
      </c>
      <c r="H42">
        <v>2.2850000000000001</v>
      </c>
      <c r="I42">
        <v>44.317</v>
      </c>
      <c r="J42">
        <v>2.27</v>
      </c>
      <c r="K42">
        <v>11.61</v>
      </c>
      <c r="L42">
        <v>11.340999999999999</v>
      </c>
      <c r="N42">
        <f t="shared" si="0"/>
        <v>2.432582024741289</v>
      </c>
      <c r="P42">
        <f t="shared" si="1"/>
        <v>2.8800856531049264</v>
      </c>
      <c r="S42" s="12">
        <v>1.472</v>
      </c>
      <c r="T42" s="12">
        <v>0.33300000000000002</v>
      </c>
      <c r="U42" s="12">
        <v>5.8000000000000003E-2</v>
      </c>
      <c r="AF42">
        <f t="shared" si="2"/>
        <v>1.4108975743499477</v>
      </c>
    </row>
    <row r="43" spans="1:32" x14ac:dyDescent="0.2">
      <c r="A43" s="3">
        <v>40868</v>
      </c>
      <c r="B43" t="s">
        <v>158</v>
      </c>
      <c r="C43" t="s">
        <v>157</v>
      </c>
      <c r="D43" t="s">
        <v>159</v>
      </c>
      <c r="E43" t="s">
        <v>25</v>
      </c>
      <c r="F43" s="2" t="s">
        <v>0</v>
      </c>
      <c r="G43" s="5">
        <v>2</v>
      </c>
      <c r="H43">
        <v>2.2690000000000001</v>
      </c>
      <c r="I43">
        <v>40.018000000000001</v>
      </c>
      <c r="J43">
        <v>2.27</v>
      </c>
      <c r="K43">
        <v>8.5220000000000002</v>
      </c>
      <c r="L43">
        <v>8.1539999999999999</v>
      </c>
      <c r="N43">
        <f t="shared" si="0"/>
        <v>1.0923527175956287</v>
      </c>
      <c r="P43">
        <f t="shared" si="1"/>
        <v>5.8861164427383281</v>
      </c>
      <c r="S43" s="12">
        <v>3.0590000000000002</v>
      </c>
      <c r="T43" s="12">
        <v>0.38700000000000001</v>
      </c>
      <c r="U43" s="12">
        <v>0.17399999999999999</v>
      </c>
      <c r="AF43">
        <f t="shared" si="2"/>
        <v>1.9006937286163936</v>
      </c>
    </row>
    <row r="44" spans="1:32" x14ac:dyDescent="0.2">
      <c r="A44" s="3">
        <v>40868</v>
      </c>
      <c r="B44" t="s">
        <v>158</v>
      </c>
      <c r="C44" t="s">
        <v>157</v>
      </c>
      <c r="D44" t="s">
        <v>159</v>
      </c>
      <c r="E44" s="4" t="s">
        <v>26</v>
      </c>
      <c r="F44" s="2" t="s">
        <v>1</v>
      </c>
      <c r="G44" s="5">
        <v>3</v>
      </c>
      <c r="H44">
        <v>2.2709999999999999</v>
      </c>
      <c r="I44">
        <v>63.866</v>
      </c>
      <c r="J44">
        <v>2.2829999999999999</v>
      </c>
      <c r="K44">
        <v>21.405000000000001</v>
      </c>
      <c r="L44">
        <v>20.198</v>
      </c>
      <c r="N44">
        <f t="shared" si="0"/>
        <v>1.1882604508782175</v>
      </c>
      <c r="P44">
        <f t="shared" si="1"/>
        <v>6.3121012446396856</v>
      </c>
      <c r="S44" s="12">
        <v>2.8639999999999999</v>
      </c>
      <c r="T44" s="12">
        <v>0.33500000000000002</v>
      </c>
      <c r="U44" s="12">
        <v>0.13500000000000001</v>
      </c>
      <c r="AF44">
        <f t="shared" si="2"/>
        <v>1.6041516086855938</v>
      </c>
    </row>
    <row r="45" spans="1:32" x14ac:dyDescent="0.2">
      <c r="A45" s="3">
        <v>40868</v>
      </c>
      <c r="B45" t="s">
        <v>158</v>
      </c>
      <c r="C45" t="s">
        <v>157</v>
      </c>
      <c r="D45" t="s">
        <v>159</v>
      </c>
      <c r="E45" s="5" t="s">
        <v>27</v>
      </c>
      <c r="F45" s="2" t="s">
        <v>70</v>
      </c>
      <c r="G45" s="5">
        <v>5</v>
      </c>
      <c r="H45">
        <v>2.2959999999999998</v>
      </c>
      <c r="I45">
        <v>87.59</v>
      </c>
      <c r="J45">
        <v>2.274</v>
      </c>
      <c r="K45">
        <v>25.507999999999999</v>
      </c>
      <c r="L45">
        <v>23.844000000000001</v>
      </c>
      <c r="N45">
        <f t="shared" si="0"/>
        <v>0.98726994298764525</v>
      </c>
      <c r="P45">
        <f t="shared" si="1"/>
        <v>7.1619178789704652</v>
      </c>
      <c r="S45" s="12">
        <v>2.4950000000000001</v>
      </c>
      <c r="T45" s="12">
        <v>0.27300000000000002</v>
      </c>
      <c r="U45" s="12">
        <v>0.107</v>
      </c>
      <c r="AF45">
        <f t="shared" si="2"/>
        <v>1.0563788389967805</v>
      </c>
    </row>
    <row r="46" spans="1:32" x14ac:dyDescent="0.2">
      <c r="A46" s="3">
        <v>40868</v>
      </c>
      <c r="B46" t="s">
        <v>158</v>
      </c>
      <c r="C46" t="s">
        <v>157</v>
      </c>
      <c r="D46" t="s">
        <v>159</v>
      </c>
      <c r="E46" s="5" t="s">
        <v>31</v>
      </c>
      <c r="F46" s="2" t="s">
        <v>71</v>
      </c>
      <c r="G46" s="5">
        <v>4</v>
      </c>
      <c r="H46">
        <v>2.2839999999999998</v>
      </c>
      <c r="I46">
        <v>98.686999999999998</v>
      </c>
      <c r="J46">
        <v>2.2770000000000001</v>
      </c>
      <c r="K46">
        <v>26.248000000000001</v>
      </c>
      <c r="L46">
        <v>25.225999999999999</v>
      </c>
      <c r="N46">
        <f t="shared" si="0"/>
        <v>1.3948194526261806</v>
      </c>
      <c r="P46">
        <f t="shared" si="1"/>
        <v>4.2634850444286929</v>
      </c>
      <c r="S46" s="12">
        <v>2.3639999999999999</v>
      </c>
      <c r="T46" s="12">
        <v>0.309</v>
      </c>
      <c r="U46" s="12">
        <v>0.09</v>
      </c>
      <c r="AF46">
        <f t="shared" si="2"/>
        <v>1.2553375073635624</v>
      </c>
    </row>
    <row r="47" spans="1:32" x14ac:dyDescent="0.2">
      <c r="A47" s="3">
        <v>40868</v>
      </c>
      <c r="B47" t="s">
        <v>181</v>
      </c>
      <c r="C47" t="s">
        <v>177</v>
      </c>
      <c r="D47" t="s">
        <v>159</v>
      </c>
      <c r="E47" t="s">
        <v>25</v>
      </c>
      <c r="F47" s="2" t="s">
        <v>0</v>
      </c>
      <c r="G47" s="5">
        <v>2</v>
      </c>
      <c r="H47">
        <v>2.2589999999999999</v>
      </c>
      <c r="I47">
        <v>53.26</v>
      </c>
      <c r="J47">
        <v>2.286</v>
      </c>
      <c r="K47">
        <v>16.414999999999999</v>
      </c>
      <c r="L47">
        <v>15.811999999999999</v>
      </c>
      <c r="N47">
        <f t="shared" si="0"/>
        <v>1.4758293186599554</v>
      </c>
      <c r="P47">
        <f t="shared" si="1"/>
        <v>4.267817963054708</v>
      </c>
      <c r="S47" s="12">
        <v>2.3719999999999999</v>
      </c>
      <c r="T47" s="12">
        <v>0.442</v>
      </c>
      <c r="U47" s="12">
        <v>0.13</v>
      </c>
      <c r="AF47">
        <f t="shared" si="2"/>
        <v>1.9185781142579419</v>
      </c>
    </row>
    <row r="48" spans="1:32" x14ac:dyDescent="0.2">
      <c r="A48" s="3">
        <v>40868</v>
      </c>
      <c r="B48" t="s">
        <v>181</v>
      </c>
      <c r="C48" t="s">
        <v>177</v>
      </c>
      <c r="D48" t="s">
        <v>159</v>
      </c>
      <c r="E48" s="4" t="s">
        <v>26</v>
      </c>
      <c r="F48" s="2" t="s">
        <v>1</v>
      </c>
      <c r="G48" s="5">
        <v>3</v>
      </c>
      <c r="H48">
        <v>2.2669999999999999</v>
      </c>
      <c r="I48">
        <v>95.957999999999998</v>
      </c>
      <c r="J48">
        <v>2.2669999999999999</v>
      </c>
      <c r="K48">
        <v>20.969000000000001</v>
      </c>
      <c r="L48">
        <v>20.259</v>
      </c>
      <c r="N48">
        <f t="shared" si="0"/>
        <v>1.807440699784578</v>
      </c>
      <c r="P48">
        <f t="shared" si="1"/>
        <v>3.7963854133247823</v>
      </c>
      <c r="S48" s="12">
        <v>1.974</v>
      </c>
      <c r="T48" s="12">
        <v>0.377</v>
      </c>
      <c r="U48" s="12">
        <v>0.09</v>
      </c>
      <c r="V48">
        <v>2.0099999999999998</v>
      </c>
      <c r="W48">
        <v>0.35199999999999998</v>
      </c>
      <c r="X48">
        <v>8.7999999999999995E-2</v>
      </c>
      <c r="Y48" t="s">
        <v>54</v>
      </c>
      <c r="Z48" t="s">
        <v>58</v>
      </c>
      <c r="AA48" t="s">
        <v>59</v>
      </c>
      <c r="AF48">
        <f t="shared" si="2"/>
        <v>1.6266966298061203</v>
      </c>
    </row>
    <row r="49" spans="1:32" x14ac:dyDescent="0.2">
      <c r="A49" s="3">
        <v>40868</v>
      </c>
      <c r="B49" t="s">
        <v>181</v>
      </c>
      <c r="C49" t="s">
        <v>177</v>
      </c>
      <c r="D49" t="s">
        <v>159</v>
      </c>
      <c r="E49" s="5" t="s">
        <v>27</v>
      </c>
      <c r="F49" s="2" t="s">
        <v>5</v>
      </c>
      <c r="G49" s="5">
        <v>5</v>
      </c>
      <c r="H49">
        <v>2.2759999999999998</v>
      </c>
      <c r="I49">
        <v>135.84899999999999</v>
      </c>
      <c r="J49">
        <v>2.2789999999999999</v>
      </c>
      <c r="K49">
        <v>34.718000000000004</v>
      </c>
      <c r="L49">
        <v>32.926000000000002</v>
      </c>
      <c r="N49">
        <f t="shared" si="0"/>
        <v>1.546094779171908</v>
      </c>
      <c r="P49">
        <f t="shared" si="1"/>
        <v>5.5242146798606759</v>
      </c>
      <c r="S49" s="12">
        <v>2.0379999999999998</v>
      </c>
      <c r="T49" s="12">
        <v>0.32</v>
      </c>
      <c r="U49" s="12">
        <v>7.8E-2</v>
      </c>
      <c r="AF49">
        <f t="shared" si="2"/>
        <v>1.2059539277540883</v>
      </c>
    </row>
    <row r="50" spans="1:32" x14ac:dyDescent="0.2">
      <c r="A50" s="3">
        <v>40868</v>
      </c>
      <c r="B50" t="s">
        <v>181</v>
      </c>
      <c r="C50" t="s">
        <v>177</v>
      </c>
      <c r="D50" t="s">
        <v>159</v>
      </c>
      <c r="E50" s="5" t="s">
        <v>36</v>
      </c>
      <c r="F50" s="2" t="s">
        <v>71</v>
      </c>
      <c r="G50" s="5">
        <v>3</v>
      </c>
      <c r="H50">
        <v>2.294</v>
      </c>
      <c r="I50">
        <v>99.617999999999995</v>
      </c>
      <c r="J50">
        <v>2.2890000000000001</v>
      </c>
      <c r="K50">
        <v>28.393999999999998</v>
      </c>
      <c r="L50">
        <v>27.395</v>
      </c>
      <c r="N50">
        <f t="shared" si="0"/>
        <v>1.8775267492697725</v>
      </c>
      <c r="P50">
        <f t="shared" si="1"/>
        <v>3.8268530932771458</v>
      </c>
      <c r="S50" s="12">
        <v>2.4820000000000002</v>
      </c>
      <c r="T50" s="12">
        <v>0.32600000000000001</v>
      </c>
      <c r="U50" s="12">
        <v>0.06</v>
      </c>
      <c r="AF50">
        <f t="shared" si="2"/>
        <v>1.1265160495618634</v>
      </c>
    </row>
    <row r="51" spans="1:32" x14ac:dyDescent="0.2">
      <c r="A51" s="3">
        <v>40868</v>
      </c>
      <c r="B51" t="s">
        <v>169</v>
      </c>
      <c r="C51" t="s">
        <v>155</v>
      </c>
      <c r="D51" t="s">
        <v>159</v>
      </c>
      <c r="E51" t="s">
        <v>25</v>
      </c>
      <c r="F51" s="2" t="s">
        <v>0</v>
      </c>
      <c r="G51" s="5">
        <v>2</v>
      </c>
      <c r="H51">
        <v>2.2709999999999999</v>
      </c>
      <c r="I51">
        <v>46.959000000000003</v>
      </c>
      <c r="J51">
        <v>2.2810000000000001</v>
      </c>
      <c r="K51">
        <v>14.868</v>
      </c>
      <c r="L51">
        <v>14.262</v>
      </c>
      <c r="N51">
        <f t="shared" si="0"/>
        <v>1.2931483812528399</v>
      </c>
      <c r="P51">
        <f t="shared" si="1"/>
        <v>4.8144911416540861</v>
      </c>
      <c r="S51" s="12">
        <v>3.246</v>
      </c>
      <c r="T51" s="12">
        <v>0.55400000000000005</v>
      </c>
      <c r="U51" s="12">
        <v>0.21299999999999999</v>
      </c>
      <c r="AF51">
        <f t="shared" si="2"/>
        <v>2.7544060520685494</v>
      </c>
    </row>
    <row r="52" spans="1:32" x14ac:dyDescent="0.2">
      <c r="A52" s="3">
        <v>40868</v>
      </c>
      <c r="B52" t="s">
        <v>169</v>
      </c>
      <c r="C52" t="s">
        <v>155</v>
      </c>
      <c r="D52" t="s">
        <v>159</v>
      </c>
      <c r="E52" s="4" t="s">
        <v>26</v>
      </c>
      <c r="F52" s="2" t="s">
        <v>1</v>
      </c>
      <c r="G52" s="5">
        <v>3</v>
      </c>
      <c r="H52">
        <v>2.2839999999999998</v>
      </c>
      <c r="I52">
        <v>97.128</v>
      </c>
      <c r="J52">
        <v>2.2690000000000001</v>
      </c>
      <c r="K52">
        <v>30.234000000000002</v>
      </c>
      <c r="L52">
        <v>28.771000000000001</v>
      </c>
      <c r="N52">
        <f t="shared" si="0"/>
        <v>1.829683808800936</v>
      </c>
      <c r="P52">
        <f t="shared" si="1"/>
        <v>5.2315394242803537</v>
      </c>
      <c r="S52" s="12">
        <v>1.891</v>
      </c>
      <c r="T52" s="12">
        <v>0.41799999999999998</v>
      </c>
      <c r="U52" s="12">
        <v>0.115</v>
      </c>
      <c r="AF52">
        <f t="shared" si="2"/>
        <v>2.1041363801210764</v>
      </c>
    </row>
    <row r="53" spans="1:32" x14ac:dyDescent="0.2">
      <c r="A53" s="3">
        <v>40868</v>
      </c>
      <c r="B53" t="s">
        <v>169</v>
      </c>
      <c r="C53" t="s">
        <v>155</v>
      </c>
      <c r="D53" t="s">
        <v>159</v>
      </c>
      <c r="E53" s="5" t="s">
        <v>27</v>
      </c>
      <c r="F53" s="2" t="s">
        <v>70</v>
      </c>
      <c r="G53" s="5">
        <v>5</v>
      </c>
      <c r="H53">
        <v>2.266</v>
      </c>
      <c r="I53">
        <v>154.32</v>
      </c>
      <c r="J53">
        <v>2.258</v>
      </c>
      <c r="K53">
        <v>42.411999999999999</v>
      </c>
      <c r="L53">
        <v>40.552</v>
      </c>
      <c r="N53">
        <f t="shared" si="0"/>
        <v>1.7600105975923679</v>
      </c>
      <c r="P53">
        <f t="shared" si="1"/>
        <v>4.6321661602829103</v>
      </c>
      <c r="S53" s="12">
        <v>1.83</v>
      </c>
      <c r="T53" s="12">
        <v>0.49099999999999999</v>
      </c>
      <c r="U53" s="12">
        <v>9.2999999999999999E-2</v>
      </c>
      <c r="AF53">
        <f t="shared" si="2"/>
        <v>1.6368098557609019</v>
      </c>
    </row>
    <row r="54" spans="1:32" x14ac:dyDescent="0.2">
      <c r="A54" s="3">
        <v>40868</v>
      </c>
      <c r="B54" t="s">
        <v>186</v>
      </c>
      <c r="C54" t="s">
        <v>172</v>
      </c>
      <c r="D54" t="s">
        <v>159</v>
      </c>
      <c r="E54" t="s">
        <v>25</v>
      </c>
      <c r="F54" s="2" t="s">
        <v>6</v>
      </c>
      <c r="G54" s="5">
        <v>2</v>
      </c>
      <c r="H54">
        <v>2.2599999999999998</v>
      </c>
      <c r="I54">
        <v>12.48</v>
      </c>
      <c r="J54">
        <v>2.2869999999999999</v>
      </c>
      <c r="K54">
        <v>6.4740000000000002</v>
      </c>
      <c r="L54">
        <v>4.3559999999999999</v>
      </c>
      <c r="N54">
        <f t="shared" si="0"/>
        <v>0.29573882152712194</v>
      </c>
      <c r="P54">
        <f t="shared" si="1"/>
        <v>50.585144494865062</v>
      </c>
      <c r="S54" s="12">
        <v>3.2349999999999999</v>
      </c>
      <c r="T54" s="12">
        <v>0.46800000000000003</v>
      </c>
      <c r="U54" s="12">
        <v>0.215</v>
      </c>
      <c r="V54">
        <v>15.173999999999999</v>
      </c>
      <c r="W54">
        <v>2.1880000000000002</v>
      </c>
      <c r="X54">
        <v>0.69499999999999995</v>
      </c>
      <c r="Y54" t="s">
        <v>54</v>
      </c>
      <c r="Z54" t="s">
        <v>58</v>
      </c>
      <c r="AA54" t="s">
        <v>59</v>
      </c>
      <c r="AF54">
        <f t="shared" si="2"/>
        <v>0.6358384662833122</v>
      </c>
    </row>
    <row r="55" spans="1:32" x14ac:dyDescent="0.2">
      <c r="A55" s="3">
        <v>40868</v>
      </c>
      <c r="B55" t="s">
        <v>186</v>
      </c>
      <c r="C55" t="s">
        <v>172</v>
      </c>
      <c r="D55" t="s">
        <v>159</v>
      </c>
      <c r="E55" s="4" t="s">
        <v>26</v>
      </c>
      <c r="F55" s="2" t="s">
        <v>69</v>
      </c>
      <c r="G55" s="5">
        <v>3</v>
      </c>
      <c r="H55">
        <v>2.2650000000000001</v>
      </c>
      <c r="I55">
        <v>94.772000000000006</v>
      </c>
      <c r="J55">
        <v>2.2909999999999999</v>
      </c>
      <c r="K55">
        <v>32.149000000000001</v>
      </c>
      <c r="L55">
        <v>31.187999999999999</v>
      </c>
      <c r="N55">
        <f t="shared" si="0"/>
        <v>1.7845995540123594</v>
      </c>
      <c r="P55">
        <f t="shared" si="1"/>
        <v>3.2185678880032222</v>
      </c>
      <c r="S55" s="12">
        <v>1.3779999999999999</v>
      </c>
      <c r="T55" s="12">
        <v>0.36299999999999999</v>
      </c>
      <c r="U55" s="12">
        <v>5.8999999999999997E-2</v>
      </c>
      <c r="V55">
        <v>2.1930000000000001</v>
      </c>
      <c r="W55">
        <v>0.34300000000000003</v>
      </c>
      <c r="X55">
        <v>0.13100000000000001</v>
      </c>
      <c r="Y55" t="s">
        <v>54</v>
      </c>
      <c r="Z55" t="s">
        <v>58</v>
      </c>
      <c r="AA55" t="s">
        <v>59</v>
      </c>
      <c r="AF55">
        <f t="shared" si="2"/>
        <v>1.0529137368672918</v>
      </c>
    </row>
    <row r="56" spans="1:32" x14ac:dyDescent="0.2">
      <c r="A56" s="3">
        <v>40868</v>
      </c>
      <c r="B56" t="s">
        <v>186</v>
      </c>
      <c r="C56" t="s">
        <v>172</v>
      </c>
      <c r="D56" t="s">
        <v>159</v>
      </c>
      <c r="E56" s="5" t="s">
        <v>27</v>
      </c>
      <c r="F56" s="2" t="s">
        <v>70</v>
      </c>
      <c r="G56" s="5">
        <v>5</v>
      </c>
      <c r="H56">
        <v>2.2869999999999999</v>
      </c>
      <c r="I56">
        <v>167.27600000000001</v>
      </c>
      <c r="J56">
        <v>2.2559999999999998</v>
      </c>
      <c r="K56">
        <v>61.433</v>
      </c>
      <c r="L56">
        <v>59.98</v>
      </c>
      <c r="N56">
        <f t="shared" si="0"/>
        <v>1.9097319931482708</v>
      </c>
      <c r="P56">
        <f t="shared" si="1"/>
        <v>2.4553458269260067</v>
      </c>
      <c r="S56" s="12">
        <v>1.173</v>
      </c>
      <c r="T56" s="12">
        <v>0.34699999999999998</v>
      </c>
      <c r="U56" s="12">
        <v>4.8000000000000001E-2</v>
      </c>
      <c r="V56">
        <v>1.4790000000000001</v>
      </c>
      <c r="W56">
        <v>0.38800000000000001</v>
      </c>
      <c r="X56">
        <v>7.3999999999999996E-2</v>
      </c>
      <c r="Y56" t="s">
        <v>54</v>
      </c>
      <c r="Z56" t="s">
        <v>58</v>
      </c>
      <c r="AA56" t="s">
        <v>59</v>
      </c>
      <c r="AF56">
        <f t="shared" si="2"/>
        <v>0.91667135671117006</v>
      </c>
    </row>
    <row r="57" spans="1:32" x14ac:dyDescent="0.2">
      <c r="A57" s="3">
        <v>40868</v>
      </c>
      <c r="B57" t="s">
        <v>186</v>
      </c>
      <c r="C57" t="s">
        <v>172</v>
      </c>
      <c r="D57" t="s">
        <v>159</v>
      </c>
      <c r="E57" s="5" t="s">
        <v>28</v>
      </c>
      <c r="F57" s="2" t="s">
        <v>7</v>
      </c>
      <c r="G57" s="5">
        <v>5</v>
      </c>
      <c r="H57">
        <v>2.278</v>
      </c>
      <c r="I57">
        <v>167.66399999999999</v>
      </c>
      <c r="J57">
        <v>2.266</v>
      </c>
      <c r="K57">
        <v>42.292000000000002</v>
      </c>
      <c r="L57">
        <v>40.121000000000002</v>
      </c>
      <c r="N57">
        <f t="shared" si="0"/>
        <v>1.9143272304142696</v>
      </c>
      <c r="P57">
        <f t="shared" si="1"/>
        <v>5.4239744166291892</v>
      </c>
      <c r="S57" s="12">
        <v>2.1749999999999998</v>
      </c>
      <c r="T57" s="12">
        <v>0.503</v>
      </c>
      <c r="U57" s="12">
        <v>0.112</v>
      </c>
      <c r="AF57">
        <f t="shared" si="2"/>
        <v>2.144046498063982</v>
      </c>
    </row>
    <row r="58" spans="1:32" x14ac:dyDescent="0.2">
      <c r="A58" s="3">
        <v>40868</v>
      </c>
      <c r="B58" t="s">
        <v>186</v>
      </c>
      <c r="C58" t="s">
        <v>172</v>
      </c>
      <c r="D58" t="s">
        <v>159</v>
      </c>
      <c r="E58" s="5" t="s">
        <v>37</v>
      </c>
      <c r="F58" s="2" t="s">
        <v>72</v>
      </c>
      <c r="G58" s="5">
        <v>2</v>
      </c>
      <c r="H58">
        <v>2.2759999999999998</v>
      </c>
      <c r="I58">
        <v>94.114999999999995</v>
      </c>
      <c r="J58">
        <v>2.2669999999999999</v>
      </c>
      <c r="K58">
        <v>30.806999999999999</v>
      </c>
      <c r="L58">
        <v>29.073</v>
      </c>
      <c r="N58">
        <f t="shared" si="0"/>
        <v>2.6575692397484687</v>
      </c>
      <c r="P58">
        <f t="shared" si="1"/>
        <v>6.0756832515767281</v>
      </c>
      <c r="S58" s="12">
        <v>2.3660000000000001</v>
      </c>
      <c r="T58" s="12">
        <v>0.53700000000000003</v>
      </c>
      <c r="U58" s="12">
        <v>0.13800000000000001</v>
      </c>
      <c r="AF58">
        <f t="shared" si="2"/>
        <v>3.6674455508528871</v>
      </c>
    </row>
    <row r="59" spans="1:32" x14ac:dyDescent="0.2">
      <c r="A59" s="3">
        <v>40865</v>
      </c>
      <c r="B59" t="s">
        <v>185</v>
      </c>
      <c r="C59" t="s">
        <v>172</v>
      </c>
      <c r="D59" t="s">
        <v>162</v>
      </c>
      <c r="E59" t="s">
        <v>25</v>
      </c>
      <c r="F59" s="2" t="s">
        <v>0</v>
      </c>
      <c r="G59" s="5">
        <v>2</v>
      </c>
      <c r="H59">
        <v>2.2759999999999998</v>
      </c>
      <c r="I59">
        <v>28.582000000000001</v>
      </c>
      <c r="J59">
        <v>2.2530000000000001</v>
      </c>
      <c r="K59">
        <v>11.37</v>
      </c>
      <c r="L59">
        <v>10.765000000000001</v>
      </c>
      <c r="N59">
        <f t="shared" si="0"/>
        <v>0.76122362417734535</v>
      </c>
      <c r="P59">
        <f t="shared" si="1"/>
        <v>6.635954809696158</v>
      </c>
      <c r="S59" s="12"/>
      <c r="T59" s="12"/>
      <c r="U59" s="12"/>
      <c r="V59" t="s">
        <v>55</v>
      </c>
      <c r="AF59">
        <f t="shared" si="2"/>
        <v>0</v>
      </c>
    </row>
    <row r="60" spans="1:32" x14ac:dyDescent="0.2">
      <c r="A60" s="3">
        <v>40865</v>
      </c>
      <c r="B60" t="s">
        <v>185</v>
      </c>
      <c r="C60" t="s">
        <v>172</v>
      </c>
      <c r="D60" t="s">
        <v>162</v>
      </c>
      <c r="E60" s="4" t="s">
        <v>26</v>
      </c>
      <c r="F60" s="2" t="s">
        <v>69</v>
      </c>
      <c r="G60" s="5">
        <v>3</v>
      </c>
      <c r="H60">
        <v>2.2730000000000001</v>
      </c>
      <c r="I60">
        <v>87.703999999999994</v>
      </c>
      <c r="J60">
        <v>2.274</v>
      </c>
      <c r="K60">
        <v>26.097000000000001</v>
      </c>
      <c r="L60">
        <v>25.681999999999999</v>
      </c>
      <c r="N60">
        <f t="shared" si="0"/>
        <v>1.6480928416101468</v>
      </c>
      <c r="P60">
        <f t="shared" si="1"/>
        <v>1.7420140200646548</v>
      </c>
      <c r="S60" s="12">
        <v>1.956</v>
      </c>
      <c r="T60" s="12">
        <v>0.41499999999999998</v>
      </c>
      <c r="U60" s="12">
        <v>8.2000000000000003E-2</v>
      </c>
      <c r="AF60">
        <f t="shared" si="2"/>
        <v>1.3514361301203202</v>
      </c>
    </row>
    <row r="61" spans="1:32" x14ac:dyDescent="0.2">
      <c r="A61" s="3">
        <v>40865</v>
      </c>
      <c r="B61" t="s">
        <v>185</v>
      </c>
      <c r="C61" t="s">
        <v>172</v>
      </c>
      <c r="D61" t="s">
        <v>162</v>
      </c>
      <c r="E61" s="5" t="s">
        <v>27</v>
      </c>
      <c r="F61" s="2" t="s">
        <v>70</v>
      </c>
      <c r="G61" s="5">
        <v>5</v>
      </c>
      <c r="H61">
        <v>2.27</v>
      </c>
      <c r="I61">
        <v>118.161</v>
      </c>
      <c r="J61">
        <v>2.2879999999999998</v>
      </c>
      <c r="K61">
        <v>41.988</v>
      </c>
      <c r="L61">
        <v>40.177</v>
      </c>
      <c r="N61">
        <f t="shared" si="0"/>
        <v>1.341427309808207</v>
      </c>
      <c r="P61">
        <f t="shared" si="1"/>
        <v>4.5617128463476062</v>
      </c>
      <c r="S61" s="12">
        <v>1.4950000000000001</v>
      </c>
      <c r="T61" s="12">
        <v>0.36199999999999999</v>
      </c>
      <c r="U61" s="12">
        <v>4.2999999999999997E-2</v>
      </c>
      <c r="AF61">
        <f t="shared" si="2"/>
        <v>0.57681374321752898</v>
      </c>
    </row>
    <row r="62" spans="1:32" x14ac:dyDescent="0.2">
      <c r="A62" s="3">
        <v>40865</v>
      </c>
      <c r="B62" t="s">
        <v>185</v>
      </c>
      <c r="C62" t="s">
        <v>172</v>
      </c>
      <c r="D62" t="s">
        <v>162</v>
      </c>
      <c r="E62" s="5" t="s">
        <v>38</v>
      </c>
      <c r="F62" s="2" t="s">
        <v>71</v>
      </c>
      <c r="G62" s="5">
        <v>5</v>
      </c>
      <c r="H62">
        <v>2.29</v>
      </c>
      <c r="I62">
        <v>103.61799999999999</v>
      </c>
      <c r="J62">
        <v>2.2879999999999998</v>
      </c>
      <c r="K62">
        <v>28.292999999999999</v>
      </c>
      <c r="L62">
        <v>27.643999999999998</v>
      </c>
      <c r="N62">
        <f t="shared" si="0"/>
        <v>1.1728619689902233</v>
      </c>
      <c r="P62">
        <f t="shared" si="1"/>
        <v>2.4956739088636835</v>
      </c>
      <c r="S62" s="12">
        <v>1.319</v>
      </c>
      <c r="T62" s="12">
        <v>0.251</v>
      </c>
      <c r="U62" s="12">
        <v>4.2999999999999997E-2</v>
      </c>
      <c r="AF62">
        <f t="shared" si="2"/>
        <v>0.50433064666579597</v>
      </c>
    </row>
    <row r="63" spans="1:32" x14ac:dyDescent="0.2">
      <c r="A63" s="3">
        <v>40865</v>
      </c>
      <c r="B63" t="s">
        <v>164</v>
      </c>
      <c r="C63" t="s">
        <v>165</v>
      </c>
      <c r="D63" t="s">
        <v>159</v>
      </c>
      <c r="E63" t="s">
        <v>25</v>
      </c>
      <c r="F63" s="2" t="s">
        <v>0</v>
      </c>
      <c r="G63" s="5">
        <v>2</v>
      </c>
      <c r="H63">
        <v>2.258</v>
      </c>
      <c r="I63">
        <v>53.720999999999997</v>
      </c>
      <c r="J63">
        <v>2.258</v>
      </c>
      <c r="K63">
        <v>16.643000000000001</v>
      </c>
      <c r="L63">
        <v>16.16</v>
      </c>
      <c r="N63">
        <f t="shared" si="0"/>
        <v>1.4891983338796746</v>
      </c>
      <c r="P63">
        <f t="shared" si="1"/>
        <v>3.3576642335766458</v>
      </c>
      <c r="S63" s="12">
        <v>1.401</v>
      </c>
      <c r="T63" s="12">
        <v>0.312</v>
      </c>
      <c r="U63" s="12">
        <v>6.4000000000000001E-2</v>
      </c>
      <c r="AF63">
        <f t="shared" si="2"/>
        <v>0.9530869336829918</v>
      </c>
    </row>
    <row r="64" spans="1:32" x14ac:dyDescent="0.2">
      <c r="A64" s="3">
        <v>40865</v>
      </c>
      <c r="B64" t="s">
        <v>164</v>
      </c>
      <c r="C64" t="s">
        <v>165</v>
      </c>
      <c r="D64" t="s">
        <v>159</v>
      </c>
      <c r="E64" s="4" t="s">
        <v>26</v>
      </c>
      <c r="F64" s="2" t="s">
        <v>1</v>
      </c>
      <c r="G64" s="5">
        <v>3</v>
      </c>
      <c r="H64">
        <v>2.2690000000000001</v>
      </c>
      <c r="I64">
        <v>93.869</v>
      </c>
      <c r="J64">
        <v>2.2719999999999998</v>
      </c>
      <c r="K64">
        <v>31.96</v>
      </c>
      <c r="L64">
        <v>30.981999999999999</v>
      </c>
      <c r="N64">
        <f t="shared" si="0"/>
        <v>1.7671021560263775</v>
      </c>
      <c r="P64">
        <f t="shared" si="1"/>
        <v>3.2942603071948309</v>
      </c>
      <c r="S64" s="12">
        <v>1.446</v>
      </c>
      <c r="T64" s="12">
        <v>0.32400000000000001</v>
      </c>
      <c r="U64" s="12">
        <v>5.3999999999999999E-2</v>
      </c>
      <c r="AF64">
        <f t="shared" si="2"/>
        <v>0.95423516425424393</v>
      </c>
    </row>
    <row r="65" spans="1:32" x14ac:dyDescent="0.2">
      <c r="A65" s="3">
        <v>40865</v>
      </c>
      <c r="B65" t="s">
        <v>164</v>
      </c>
      <c r="C65" t="s">
        <v>165</v>
      </c>
      <c r="D65" t="s">
        <v>159</v>
      </c>
      <c r="E65" s="5" t="s">
        <v>27</v>
      </c>
      <c r="F65" s="2" t="s">
        <v>70</v>
      </c>
      <c r="G65" s="5">
        <v>5</v>
      </c>
      <c r="H65">
        <v>2.2410000000000001</v>
      </c>
      <c r="I65">
        <v>104.631</v>
      </c>
      <c r="J65">
        <v>2.2949999999999999</v>
      </c>
      <c r="K65">
        <v>28.024000000000001</v>
      </c>
      <c r="L65">
        <v>27.173999999999999</v>
      </c>
      <c r="N65">
        <f t="shared" si="0"/>
        <v>1.1851545180493939</v>
      </c>
      <c r="P65">
        <f t="shared" si="1"/>
        <v>3.303665124956281</v>
      </c>
      <c r="S65" s="12">
        <v>1.8140000000000001</v>
      </c>
      <c r="T65" s="12">
        <v>0.36299999999999999</v>
      </c>
      <c r="U65" s="12">
        <v>0.106</v>
      </c>
      <c r="AF65">
        <f t="shared" si="2"/>
        <v>1.2562637891323574</v>
      </c>
    </row>
    <row r="66" spans="1:32" x14ac:dyDescent="0.2">
      <c r="A66" s="3">
        <v>40865</v>
      </c>
      <c r="B66" t="s">
        <v>164</v>
      </c>
      <c r="C66" t="s">
        <v>165</v>
      </c>
      <c r="D66" t="s">
        <v>159</v>
      </c>
      <c r="E66" s="5" t="s">
        <v>28</v>
      </c>
      <c r="F66" s="2" t="s">
        <v>8</v>
      </c>
      <c r="G66" s="5">
        <v>5</v>
      </c>
      <c r="H66">
        <v>2.2789999999999999</v>
      </c>
      <c r="I66">
        <v>131.51300000000001</v>
      </c>
      <c r="J66">
        <v>2.2789999999999999</v>
      </c>
      <c r="K66">
        <v>40.832999999999998</v>
      </c>
      <c r="L66">
        <v>39.981000000000002</v>
      </c>
      <c r="N66">
        <f t="shared" si="0"/>
        <v>1.4958712665845824</v>
      </c>
      <c r="P66">
        <f t="shared" si="1"/>
        <v>2.2098874306168073</v>
      </c>
      <c r="S66" s="12">
        <v>1.355</v>
      </c>
      <c r="T66" s="12">
        <v>0.35199999999999998</v>
      </c>
      <c r="U66" s="12">
        <v>5.3999999999999999E-2</v>
      </c>
      <c r="AF66">
        <f t="shared" si="2"/>
        <v>0.80777048395567441</v>
      </c>
    </row>
    <row r="67" spans="1:32" x14ac:dyDescent="0.2">
      <c r="A67" s="3">
        <v>40865</v>
      </c>
      <c r="B67" t="s">
        <v>164</v>
      </c>
      <c r="C67" t="s">
        <v>165</v>
      </c>
      <c r="D67" t="s">
        <v>159</v>
      </c>
      <c r="E67" s="5" t="s">
        <v>39</v>
      </c>
      <c r="F67" s="2" t="s">
        <v>72</v>
      </c>
      <c r="G67" s="5">
        <v>4</v>
      </c>
      <c r="H67">
        <v>2.27</v>
      </c>
      <c r="I67">
        <v>99.745999999999995</v>
      </c>
      <c r="J67">
        <v>2.2559999999999998</v>
      </c>
      <c r="K67">
        <v>33.790999999999997</v>
      </c>
      <c r="L67">
        <v>32.880000000000003</v>
      </c>
      <c r="N67">
        <f t="shared" si="0"/>
        <v>1.4103442938932356</v>
      </c>
      <c r="P67">
        <f t="shared" si="1"/>
        <v>2.888853654669397</v>
      </c>
      <c r="S67" s="12">
        <v>1.4370000000000001</v>
      </c>
      <c r="T67" s="12">
        <v>0.374</v>
      </c>
      <c r="U67" s="12">
        <v>5.7000000000000002E-2</v>
      </c>
      <c r="AF67">
        <f t="shared" si="2"/>
        <v>0.80389624751914424</v>
      </c>
    </row>
    <row r="68" spans="1:32" x14ac:dyDescent="0.2">
      <c r="A68" s="3">
        <v>40865</v>
      </c>
      <c r="B68" t="s">
        <v>166</v>
      </c>
      <c r="C68" t="s">
        <v>165</v>
      </c>
      <c r="D68" t="s">
        <v>162</v>
      </c>
      <c r="E68" t="s">
        <v>25</v>
      </c>
      <c r="F68" s="2" t="s">
        <v>0</v>
      </c>
      <c r="G68" s="5">
        <v>2</v>
      </c>
      <c r="H68">
        <v>2.2669999999999999</v>
      </c>
      <c r="I68">
        <v>41.045999999999999</v>
      </c>
      <c r="J68">
        <v>2.2549999999999999</v>
      </c>
      <c r="K68">
        <v>11.093</v>
      </c>
      <c r="L68">
        <v>10.747999999999999</v>
      </c>
      <c r="N68">
        <f t="shared" ref="N68:N102" si="3">(I68-H68)/(G68*$R$1)</f>
        <v>1.1221580978473835</v>
      </c>
      <c r="P68">
        <f t="shared" ref="P68:P102" si="4">((K68-J68)-(L68-J68))/(K68-J68)*100</f>
        <v>3.9035980991174744</v>
      </c>
      <c r="S68" s="12">
        <v>1.7829999999999999</v>
      </c>
      <c r="T68" s="12">
        <v>0.36</v>
      </c>
      <c r="U68" s="12">
        <v>9.2999999999999999E-2</v>
      </c>
      <c r="AF68">
        <f t="shared" ref="AF68:AF102" si="5">U68/100*N68*1000</f>
        <v>1.0436070309980665</v>
      </c>
    </row>
    <row r="69" spans="1:32" x14ac:dyDescent="0.2">
      <c r="A69" s="3">
        <v>40865</v>
      </c>
      <c r="B69" t="s">
        <v>166</v>
      </c>
      <c r="C69" t="s">
        <v>165</v>
      </c>
      <c r="D69" t="s">
        <v>162</v>
      </c>
      <c r="E69" s="4" t="s">
        <v>26</v>
      </c>
      <c r="F69" s="2" t="s">
        <v>1</v>
      </c>
      <c r="G69" s="5">
        <v>3</v>
      </c>
      <c r="H69">
        <v>2.2810000000000001</v>
      </c>
      <c r="I69">
        <v>95.742999999999995</v>
      </c>
      <c r="J69">
        <v>2.2810000000000001</v>
      </c>
      <c r="K69">
        <v>25.359000000000002</v>
      </c>
      <c r="L69">
        <v>24.827000000000002</v>
      </c>
      <c r="N69">
        <f t="shared" si="3"/>
        <v>1.8030229443945118</v>
      </c>
      <c r="P69">
        <f t="shared" si="4"/>
        <v>2.3052257561313803</v>
      </c>
      <c r="S69" s="12">
        <v>1.7050000000000001</v>
      </c>
      <c r="T69" s="12">
        <v>0.501</v>
      </c>
      <c r="U69" s="12">
        <v>8.3000000000000004E-2</v>
      </c>
      <c r="AF69">
        <f t="shared" si="5"/>
        <v>1.4965090438474449</v>
      </c>
    </row>
    <row r="70" spans="1:32" x14ac:dyDescent="0.2">
      <c r="A70" s="3">
        <v>40865</v>
      </c>
      <c r="B70" t="s">
        <v>166</v>
      </c>
      <c r="C70" t="s">
        <v>165</v>
      </c>
      <c r="D70" t="s">
        <v>162</v>
      </c>
      <c r="E70" s="5" t="s">
        <v>27</v>
      </c>
      <c r="F70" s="2" t="s">
        <v>70</v>
      </c>
      <c r="G70" s="5">
        <v>5</v>
      </c>
      <c r="H70">
        <v>2.2759999999999998</v>
      </c>
      <c r="I70">
        <v>144.607</v>
      </c>
      <c r="J70">
        <v>2.274</v>
      </c>
      <c r="K70">
        <v>41.139000000000003</v>
      </c>
      <c r="L70">
        <v>40.281999999999996</v>
      </c>
      <c r="N70">
        <f t="shared" si="3"/>
        <v>1.6474677967427314</v>
      </c>
      <c r="P70">
        <f t="shared" si="4"/>
        <v>2.2050688279943556</v>
      </c>
      <c r="S70" s="12">
        <v>1.7350000000000001</v>
      </c>
      <c r="T70" s="12">
        <v>0.43</v>
      </c>
      <c r="U70" s="12">
        <v>7.1999999999999995E-2</v>
      </c>
      <c r="AF70">
        <f t="shared" si="5"/>
        <v>1.1861768136547666</v>
      </c>
    </row>
    <row r="71" spans="1:32" x14ac:dyDescent="0.2">
      <c r="A71" s="3">
        <v>40865</v>
      </c>
      <c r="B71" t="s">
        <v>166</v>
      </c>
      <c r="C71" t="s">
        <v>165</v>
      </c>
      <c r="D71" t="s">
        <v>162</v>
      </c>
      <c r="E71" s="5" t="s">
        <v>28</v>
      </c>
      <c r="F71" s="2" t="s">
        <v>9</v>
      </c>
      <c r="G71" s="5">
        <v>5</v>
      </c>
      <c r="H71">
        <v>2.2629999999999999</v>
      </c>
      <c r="I71">
        <v>137.59</v>
      </c>
      <c r="J71">
        <v>2.2639999999999998</v>
      </c>
      <c r="K71">
        <v>30.978999999999999</v>
      </c>
      <c r="L71">
        <v>30.225999999999999</v>
      </c>
      <c r="N71">
        <f t="shared" si="3"/>
        <v>1.566397162457958</v>
      </c>
      <c r="P71">
        <f t="shared" si="4"/>
        <v>2.6223228277903536</v>
      </c>
      <c r="S71" s="12">
        <v>1.635</v>
      </c>
      <c r="T71" s="12">
        <v>0.38600000000000001</v>
      </c>
      <c r="U71" s="12">
        <v>6.6000000000000003E-2</v>
      </c>
      <c r="AF71">
        <f t="shared" si="5"/>
        <v>1.0338221272222523</v>
      </c>
    </row>
    <row r="72" spans="1:32" x14ac:dyDescent="0.2">
      <c r="A72" s="3">
        <v>40865</v>
      </c>
      <c r="B72" t="s">
        <v>166</v>
      </c>
      <c r="C72" t="s">
        <v>165</v>
      </c>
      <c r="D72" t="s">
        <v>162</v>
      </c>
      <c r="E72" s="5" t="s">
        <v>40</v>
      </c>
      <c r="F72" s="2" t="s">
        <v>10</v>
      </c>
      <c r="G72" s="5">
        <v>3</v>
      </c>
      <c r="H72">
        <v>2.2669999999999999</v>
      </c>
      <c r="I72">
        <v>74.382000000000005</v>
      </c>
      <c r="J72">
        <v>2.274</v>
      </c>
      <c r="K72">
        <v>22.138999999999999</v>
      </c>
      <c r="L72">
        <v>21.446999999999999</v>
      </c>
      <c r="N72">
        <f t="shared" si="3"/>
        <v>1.3912071177057013</v>
      </c>
      <c r="P72">
        <f t="shared" si="4"/>
        <v>3.4835137175937594</v>
      </c>
      <c r="S72" s="12">
        <v>1.6080000000000001</v>
      </c>
      <c r="T72" s="12">
        <v>0.41499999999999998</v>
      </c>
      <c r="U72" s="12">
        <v>7.3999999999999996E-2</v>
      </c>
      <c r="AF72">
        <f t="shared" si="5"/>
        <v>1.0294932671022188</v>
      </c>
    </row>
    <row r="73" spans="1:32" x14ac:dyDescent="0.2">
      <c r="A73" s="3">
        <v>40865</v>
      </c>
      <c r="B73" t="s">
        <v>179</v>
      </c>
      <c r="C73" t="s">
        <v>175</v>
      </c>
      <c r="D73" t="s">
        <v>159</v>
      </c>
      <c r="E73" t="s">
        <v>25</v>
      </c>
      <c r="F73" s="2" t="s">
        <v>0</v>
      </c>
      <c r="G73" s="5">
        <v>2</v>
      </c>
      <c r="H73">
        <v>2.2679999999999998</v>
      </c>
      <c r="I73">
        <v>42.030999999999999</v>
      </c>
      <c r="J73">
        <v>2.2559999999999998</v>
      </c>
      <c r="K73">
        <v>12.39</v>
      </c>
      <c r="L73">
        <v>11.802</v>
      </c>
      <c r="N73">
        <f t="shared" si="3"/>
        <v>1.1506323640296428</v>
      </c>
      <c r="P73">
        <f t="shared" si="4"/>
        <v>5.8022498519834311</v>
      </c>
      <c r="S73" s="12">
        <v>2.2730000000000001</v>
      </c>
      <c r="T73" s="12">
        <v>0.36699999999999999</v>
      </c>
      <c r="U73" s="12">
        <v>0.109</v>
      </c>
      <c r="AF73">
        <f t="shared" si="5"/>
        <v>1.2541892767923106</v>
      </c>
    </row>
    <row r="74" spans="1:32" x14ac:dyDescent="0.2">
      <c r="A74" s="3">
        <v>40865</v>
      </c>
      <c r="B74" t="s">
        <v>179</v>
      </c>
      <c r="C74" t="s">
        <v>175</v>
      </c>
      <c r="D74" t="s">
        <v>159</v>
      </c>
      <c r="E74" s="4" t="s">
        <v>26</v>
      </c>
      <c r="F74" s="2" t="s">
        <v>1</v>
      </c>
      <c r="G74" s="5">
        <v>3</v>
      </c>
      <c r="H74">
        <v>2.274</v>
      </c>
      <c r="I74">
        <v>70.144999999999996</v>
      </c>
      <c r="J74">
        <v>2.274</v>
      </c>
      <c r="K74">
        <v>21.678000000000001</v>
      </c>
      <c r="L74">
        <v>20.513999999999999</v>
      </c>
      <c r="N74">
        <f t="shared" si="3"/>
        <v>1.3093339566775792</v>
      </c>
      <c r="P74">
        <f t="shared" si="4"/>
        <v>5.9987631416202918</v>
      </c>
      <c r="S74" s="12"/>
      <c r="T74" s="12"/>
      <c r="U74" s="12"/>
      <c r="V74" t="s">
        <v>55</v>
      </c>
      <c r="AF74">
        <f t="shared" si="5"/>
        <v>0</v>
      </c>
    </row>
    <row r="75" spans="1:32" x14ac:dyDescent="0.2">
      <c r="A75" s="3">
        <v>40865</v>
      </c>
      <c r="B75" t="s">
        <v>179</v>
      </c>
      <c r="C75" t="s">
        <v>175</v>
      </c>
      <c r="D75" t="s">
        <v>159</v>
      </c>
      <c r="E75" s="5" t="s">
        <v>27</v>
      </c>
      <c r="F75" s="2" t="s">
        <v>11</v>
      </c>
      <c r="G75" s="5">
        <v>5</v>
      </c>
      <c r="H75">
        <v>2.2749999999999999</v>
      </c>
      <c r="I75">
        <v>120.123</v>
      </c>
      <c r="J75">
        <v>2.282</v>
      </c>
      <c r="K75">
        <v>34.901000000000003</v>
      </c>
      <c r="L75">
        <v>33.677</v>
      </c>
      <c r="N75">
        <f t="shared" si="3"/>
        <v>1.3640793987995408</v>
      </c>
      <c r="P75">
        <f t="shared" si="4"/>
        <v>3.7524142371010769</v>
      </c>
      <c r="S75" s="12">
        <v>1.909</v>
      </c>
      <c r="T75" s="12">
        <v>0.308</v>
      </c>
      <c r="U75" s="12">
        <v>6.4000000000000001E-2</v>
      </c>
      <c r="AF75">
        <f t="shared" si="5"/>
        <v>0.87301081523170621</v>
      </c>
    </row>
    <row r="76" spans="1:32" x14ac:dyDescent="0.2">
      <c r="A76" s="3">
        <v>40865</v>
      </c>
      <c r="B76" t="s">
        <v>179</v>
      </c>
      <c r="C76" t="s">
        <v>175</v>
      </c>
      <c r="D76" t="s">
        <v>159</v>
      </c>
      <c r="E76" s="5" t="s">
        <v>28</v>
      </c>
      <c r="F76" s="2" t="s">
        <v>8</v>
      </c>
      <c r="G76" s="5">
        <v>5</v>
      </c>
      <c r="H76">
        <v>2.2759999999999998</v>
      </c>
      <c r="I76">
        <v>144.02099999999999</v>
      </c>
      <c r="J76">
        <v>2.2589999999999999</v>
      </c>
      <c r="K76">
        <v>43.95</v>
      </c>
      <c r="L76">
        <v>42.68</v>
      </c>
      <c r="N76">
        <f t="shared" si="3"/>
        <v>1.6406849024407784</v>
      </c>
      <c r="P76">
        <f t="shared" si="4"/>
        <v>3.0462210069319591</v>
      </c>
      <c r="S76" s="12">
        <v>4.0810000000000004</v>
      </c>
      <c r="T76" s="12">
        <v>0.61699999999999999</v>
      </c>
      <c r="U76" s="12">
        <v>0.26100000000000001</v>
      </c>
      <c r="AF76">
        <f t="shared" si="5"/>
        <v>4.2821875953704316</v>
      </c>
    </row>
    <row r="77" spans="1:32" x14ac:dyDescent="0.2">
      <c r="A77" s="3">
        <v>40865</v>
      </c>
      <c r="B77" t="s">
        <v>179</v>
      </c>
      <c r="C77" t="s">
        <v>175</v>
      </c>
      <c r="D77" t="s">
        <v>159</v>
      </c>
      <c r="E77" s="5" t="s">
        <v>29</v>
      </c>
      <c r="F77" s="2" t="s">
        <v>72</v>
      </c>
      <c r="G77" s="5">
        <v>5</v>
      </c>
      <c r="H77">
        <v>2.2799999999999998</v>
      </c>
      <c r="I77">
        <v>169.00200000000001</v>
      </c>
      <c r="J77">
        <v>2.2530000000000001</v>
      </c>
      <c r="K77">
        <v>32.427999999999997</v>
      </c>
      <c r="L77">
        <v>31.571999999999999</v>
      </c>
      <c r="N77">
        <f t="shared" si="3"/>
        <v>1.9297913034303258</v>
      </c>
      <c r="P77">
        <f t="shared" si="4"/>
        <v>2.836785418392703</v>
      </c>
      <c r="S77" s="12">
        <v>2.4550000000000001</v>
      </c>
      <c r="T77" s="12">
        <v>0.36499999999999999</v>
      </c>
      <c r="U77" s="12">
        <v>0.157</v>
      </c>
      <c r="AF77">
        <f t="shared" si="5"/>
        <v>3.0297723463856117</v>
      </c>
    </row>
    <row r="78" spans="1:32" x14ac:dyDescent="0.2">
      <c r="A78" s="3">
        <v>40865</v>
      </c>
      <c r="B78" t="s">
        <v>179</v>
      </c>
      <c r="C78" t="s">
        <v>175</v>
      </c>
      <c r="D78" t="s">
        <v>159</v>
      </c>
      <c r="E78" s="5" t="s">
        <v>41</v>
      </c>
      <c r="F78" s="2" t="s">
        <v>73</v>
      </c>
      <c r="G78" s="5">
        <v>2</v>
      </c>
      <c r="H78">
        <v>2.2799999999999998</v>
      </c>
      <c r="I78">
        <v>73.832999999999998</v>
      </c>
      <c r="J78">
        <v>2.2719999999999998</v>
      </c>
      <c r="K78">
        <v>19.913</v>
      </c>
      <c r="L78">
        <v>19.562999999999999</v>
      </c>
      <c r="N78">
        <f t="shared" si="3"/>
        <v>2.070547935100798</v>
      </c>
      <c r="P78">
        <f t="shared" si="4"/>
        <v>1.9840145116490076</v>
      </c>
      <c r="S78" s="12">
        <v>1.8009999999999999</v>
      </c>
      <c r="T78" s="12">
        <v>0.254</v>
      </c>
      <c r="U78" s="12">
        <v>8.6999999999999994E-2</v>
      </c>
      <c r="AF78">
        <f t="shared" si="5"/>
        <v>1.8013767035376942</v>
      </c>
    </row>
    <row r="79" spans="1:32" x14ac:dyDescent="0.2">
      <c r="A79" s="3">
        <v>40865</v>
      </c>
      <c r="B79" t="s">
        <v>178</v>
      </c>
      <c r="C79" t="s">
        <v>175</v>
      </c>
      <c r="D79" t="s">
        <v>162</v>
      </c>
      <c r="E79" t="s">
        <v>25</v>
      </c>
      <c r="F79" s="2" t="s">
        <v>0</v>
      </c>
      <c r="G79" s="5">
        <v>2</v>
      </c>
      <c r="H79">
        <v>2.2890000000000001</v>
      </c>
      <c r="I79">
        <v>7.3650000000000002</v>
      </c>
      <c r="J79">
        <v>2.2709999999999999</v>
      </c>
      <c r="K79">
        <v>4.2729999999999997</v>
      </c>
      <c r="L79">
        <v>3.91</v>
      </c>
      <c r="N79">
        <f t="shared" si="3"/>
        <v>0.14688554384262925</v>
      </c>
      <c r="P79">
        <f t="shared" si="4"/>
        <v>18.13186813186811</v>
      </c>
      <c r="S79" s="12">
        <v>9.9350000000000005</v>
      </c>
      <c r="T79" s="12">
        <v>1.6259999999999999</v>
      </c>
      <c r="U79" s="12">
        <v>0.52800000000000002</v>
      </c>
      <c r="AF79">
        <f t="shared" si="5"/>
        <v>0.77555567148908244</v>
      </c>
    </row>
    <row r="80" spans="1:32" x14ac:dyDescent="0.2">
      <c r="A80" s="3">
        <v>40865</v>
      </c>
      <c r="B80" t="s">
        <v>178</v>
      </c>
      <c r="C80" t="s">
        <v>175</v>
      </c>
      <c r="D80" t="s">
        <v>162</v>
      </c>
      <c r="E80" s="4" t="s">
        <v>26</v>
      </c>
      <c r="F80" s="2" t="s">
        <v>1</v>
      </c>
      <c r="G80" s="5">
        <v>3</v>
      </c>
      <c r="H80">
        <v>2.274</v>
      </c>
      <c r="I80">
        <v>52.67</v>
      </c>
      <c r="J80">
        <v>2.2749999999999999</v>
      </c>
      <c r="K80">
        <v>15.08</v>
      </c>
      <c r="L80">
        <v>14.393000000000001</v>
      </c>
      <c r="N80">
        <f t="shared" si="3"/>
        <v>0.97221484994656471</v>
      </c>
      <c r="P80">
        <f t="shared" si="4"/>
        <v>5.3650917610308424</v>
      </c>
      <c r="S80" s="12">
        <v>6.6</v>
      </c>
      <c r="T80" s="12">
        <v>0.54</v>
      </c>
      <c r="U80" s="12">
        <v>0.251</v>
      </c>
      <c r="AF80">
        <f t="shared" si="5"/>
        <v>2.4402592733658772</v>
      </c>
    </row>
    <row r="81" spans="1:32" x14ac:dyDescent="0.2">
      <c r="A81" s="3">
        <v>40865</v>
      </c>
      <c r="B81" t="s">
        <v>178</v>
      </c>
      <c r="C81" t="s">
        <v>175</v>
      </c>
      <c r="D81" t="s">
        <v>162</v>
      </c>
      <c r="E81" s="5" t="s">
        <v>27</v>
      </c>
      <c r="F81" s="2" t="s">
        <v>12</v>
      </c>
      <c r="G81" s="5">
        <v>5</v>
      </c>
      <c r="H81">
        <v>2.2770000000000001</v>
      </c>
      <c r="I81">
        <v>118.569</v>
      </c>
      <c r="J81">
        <v>2.2599999999999998</v>
      </c>
      <c r="K81">
        <v>29.997</v>
      </c>
      <c r="L81">
        <v>29.004999999999999</v>
      </c>
      <c r="N81">
        <f t="shared" si="3"/>
        <v>1.3460688466940143</v>
      </c>
      <c r="P81">
        <f t="shared" si="4"/>
        <v>3.576450228936094</v>
      </c>
      <c r="S81" s="12">
        <v>2.2200000000000002</v>
      </c>
      <c r="T81" s="12">
        <v>0.44</v>
      </c>
      <c r="U81" s="12">
        <v>9.0999999999999998E-2</v>
      </c>
      <c r="AF81">
        <f t="shared" si="5"/>
        <v>1.2249226504915529</v>
      </c>
    </row>
    <row r="82" spans="1:32" x14ac:dyDescent="0.2">
      <c r="A82" s="3">
        <v>40865</v>
      </c>
      <c r="B82" t="s">
        <v>178</v>
      </c>
      <c r="C82" t="s">
        <v>175</v>
      </c>
      <c r="D82" t="s">
        <v>162</v>
      </c>
      <c r="E82" s="5" t="s">
        <v>28</v>
      </c>
      <c r="F82" s="2" t="s">
        <v>71</v>
      </c>
      <c r="G82" s="5">
        <v>5</v>
      </c>
      <c r="H82">
        <v>2.278</v>
      </c>
      <c r="I82">
        <v>127.55</v>
      </c>
      <c r="J82">
        <v>2.266</v>
      </c>
      <c r="K82">
        <v>46.088000000000001</v>
      </c>
      <c r="L82">
        <v>44.390999999999998</v>
      </c>
      <c r="N82">
        <f t="shared" si="3"/>
        <v>1.4500114931642119</v>
      </c>
      <c r="P82">
        <f t="shared" si="4"/>
        <v>3.8724841403861134</v>
      </c>
      <c r="S82" s="12">
        <v>2.206</v>
      </c>
      <c r="T82" s="12">
        <v>0.35799999999999998</v>
      </c>
      <c r="U82" s="12">
        <v>8.2000000000000003E-2</v>
      </c>
      <c r="AF82">
        <f t="shared" si="5"/>
        <v>1.1890094243946538</v>
      </c>
    </row>
    <row r="83" spans="1:32" x14ac:dyDescent="0.2">
      <c r="A83" s="3">
        <v>40865</v>
      </c>
      <c r="B83" t="s">
        <v>178</v>
      </c>
      <c r="C83" t="s">
        <v>175</v>
      </c>
      <c r="D83" t="s">
        <v>162</v>
      </c>
      <c r="E83" s="5" t="s">
        <v>29</v>
      </c>
      <c r="F83" s="2" t="s">
        <v>72</v>
      </c>
      <c r="G83" s="5">
        <v>5</v>
      </c>
      <c r="H83">
        <v>2.2799999999999998</v>
      </c>
      <c r="I83">
        <v>157.774</v>
      </c>
      <c r="J83">
        <v>2.278</v>
      </c>
      <c r="K83">
        <v>34.337000000000003</v>
      </c>
      <c r="L83">
        <v>33.118000000000002</v>
      </c>
      <c r="N83">
        <f t="shared" si="3"/>
        <v>1.799828270627722</v>
      </c>
      <c r="P83">
        <f t="shared" si="4"/>
        <v>3.8023643906547333</v>
      </c>
      <c r="S83" s="12">
        <v>2.2029999999999998</v>
      </c>
      <c r="T83" s="12">
        <v>0.34399999999999997</v>
      </c>
      <c r="U83" s="12">
        <v>8.8999999999999996E-2</v>
      </c>
      <c r="AF83">
        <f t="shared" si="5"/>
        <v>1.6018471608586724</v>
      </c>
    </row>
    <row r="84" spans="1:32" x14ac:dyDescent="0.2">
      <c r="A84" s="3">
        <v>40865</v>
      </c>
      <c r="B84" t="s">
        <v>178</v>
      </c>
      <c r="C84" t="s">
        <v>175</v>
      </c>
      <c r="D84" t="s">
        <v>162</v>
      </c>
      <c r="E84" s="5" t="s">
        <v>34</v>
      </c>
      <c r="F84" s="2" t="s">
        <v>73</v>
      </c>
      <c r="G84" s="5">
        <v>3</v>
      </c>
      <c r="H84">
        <v>2.2799999999999998</v>
      </c>
      <c r="I84">
        <v>126.527</v>
      </c>
      <c r="J84">
        <v>2.27</v>
      </c>
      <c r="K84">
        <v>34.676000000000002</v>
      </c>
      <c r="L84">
        <v>33.591000000000001</v>
      </c>
      <c r="N84">
        <f t="shared" si="3"/>
        <v>2.3969120259804511</v>
      </c>
      <c r="P84">
        <f t="shared" si="4"/>
        <v>3.3481454051718735</v>
      </c>
      <c r="S84" s="12">
        <v>2.0030000000000001</v>
      </c>
      <c r="T84" s="12">
        <v>0.29499999999999998</v>
      </c>
      <c r="U84" s="12">
        <v>6.6000000000000003E-2</v>
      </c>
      <c r="AF84">
        <f t="shared" si="5"/>
        <v>1.5819619371470979</v>
      </c>
    </row>
    <row r="85" spans="1:32" x14ac:dyDescent="0.2">
      <c r="A85" s="3">
        <v>40865</v>
      </c>
      <c r="B85" t="s">
        <v>190</v>
      </c>
      <c r="C85" t="s">
        <v>176</v>
      </c>
      <c r="D85" t="s">
        <v>162</v>
      </c>
      <c r="E85" t="s">
        <v>25</v>
      </c>
      <c r="F85" s="2" t="s">
        <v>0</v>
      </c>
      <c r="G85" s="5">
        <v>2</v>
      </c>
      <c r="H85">
        <v>2.258</v>
      </c>
      <c r="I85">
        <v>5.4009999999999998</v>
      </c>
      <c r="J85">
        <v>2.2719999999999998</v>
      </c>
      <c r="K85">
        <v>3.1909999999999998</v>
      </c>
      <c r="L85">
        <v>2.7370000000000001</v>
      </c>
      <c r="N85">
        <f t="shared" si="3"/>
        <v>9.09498156614231E-2</v>
      </c>
      <c r="P85">
        <f t="shared" si="4"/>
        <v>49.401523394994527</v>
      </c>
      <c r="S85" s="12">
        <v>18.13</v>
      </c>
      <c r="T85" s="12">
        <v>2.8140000000000001</v>
      </c>
      <c r="U85" s="12">
        <v>1.375</v>
      </c>
      <c r="AF85">
        <f t="shared" si="5"/>
        <v>1.2505599653445676</v>
      </c>
    </row>
    <row r="86" spans="1:32" x14ac:dyDescent="0.2">
      <c r="A86" s="3">
        <v>40865</v>
      </c>
      <c r="B86" t="s">
        <v>190</v>
      </c>
      <c r="C86" t="s">
        <v>176</v>
      </c>
      <c r="D86" t="s">
        <v>162</v>
      </c>
      <c r="E86" s="4" t="s">
        <v>26</v>
      </c>
      <c r="F86" s="2" t="s">
        <v>1</v>
      </c>
      <c r="G86" s="5">
        <v>3</v>
      </c>
      <c r="H86">
        <v>2.2829999999999999</v>
      </c>
      <c r="I86">
        <v>82.257000000000005</v>
      </c>
      <c r="J86">
        <v>2.286</v>
      </c>
      <c r="K86">
        <v>26.129000000000001</v>
      </c>
      <c r="L86">
        <v>25.245999999999999</v>
      </c>
      <c r="N86">
        <f t="shared" si="3"/>
        <v>1.5428190810704534</v>
      </c>
      <c r="P86">
        <f t="shared" si="4"/>
        <v>3.7033930294006741</v>
      </c>
      <c r="S86" s="12">
        <v>1.94</v>
      </c>
      <c r="T86" s="12">
        <v>0.51200000000000001</v>
      </c>
      <c r="U86" s="12">
        <v>0.09</v>
      </c>
      <c r="AF86">
        <f t="shared" si="5"/>
        <v>1.388537172963408</v>
      </c>
    </row>
    <row r="87" spans="1:32" x14ac:dyDescent="0.2">
      <c r="A87" s="3">
        <v>40865</v>
      </c>
      <c r="B87" t="s">
        <v>190</v>
      </c>
      <c r="C87" t="s">
        <v>176</v>
      </c>
      <c r="D87" t="s">
        <v>162</v>
      </c>
      <c r="E87" s="5" t="s">
        <v>27</v>
      </c>
      <c r="F87" s="2" t="s">
        <v>5</v>
      </c>
      <c r="G87" s="5">
        <v>5</v>
      </c>
      <c r="H87">
        <v>2.266</v>
      </c>
      <c r="I87">
        <v>159.547</v>
      </c>
      <c r="J87">
        <v>2.2679999999999998</v>
      </c>
      <c r="K87">
        <v>47.828000000000003</v>
      </c>
      <c r="L87">
        <v>46.634999999999998</v>
      </c>
      <c r="N87">
        <f t="shared" si="3"/>
        <v>1.8205126257771924</v>
      </c>
      <c r="P87">
        <f t="shared" si="4"/>
        <v>2.6185250219490888</v>
      </c>
      <c r="S87" s="12">
        <v>1.2</v>
      </c>
      <c r="T87" s="12">
        <v>0.38700000000000001</v>
      </c>
      <c r="U87" s="12">
        <v>4.1000000000000002E-2</v>
      </c>
      <c r="AF87">
        <f t="shared" si="5"/>
        <v>0.74641017656864894</v>
      </c>
    </row>
    <row r="88" spans="1:32" x14ac:dyDescent="0.2">
      <c r="A88" s="3">
        <v>40865</v>
      </c>
      <c r="B88" t="s">
        <v>190</v>
      </c>
      <c r="C88" t="s">
        <v>176</v>
      </c>
      <c r="D88" t="s">
        <v>162</v>
      </c>
      <c r="E88" s="5" t="s">
        <v>28</v>
      </c>
      <c r="F88" s="2" t="s">
        <v>71</v>
      </c>
      <c r="G88" s="5">
        <v>5</v>
      </c>
      <c r="H88">
        <v>2.2549999999999999</v>
      </c>
      <c r="I88">
        <v>142.221</v>
      </c>
      <c r="J88">
        <v>2.2890000000000001</v>
      </c>
      <c r="K88">
        <v>45.594999999999999</v>
      </c>
      <c r="L88">
        <v>41.588999999999999</v>
      </c>
      <c r="N88">
        <f t="shared" si="3"/>
        <v>1.6200931465309256</v>
      </c>
      <c r="P88">
        <f t="shared" si="4"/>
        <v>9.2504502840253089</v>
      </c>
      <c r="S88" s="12">
        <v>1.071</v>
      </c>
      <c r="T88" s="12">
        <v>0.27400000000000002</v>
      </c>
      <c r="U88" s="12">
        <v>4.5999999999999999E-2</v>
      </c>
      <c r="AF88">
        <f t="shared" si="5"/>
        <v>0.74524284740422575</v>
      </c>
    </row>
    <row r="89" spans="1:32" x14ac:dyDescent="0.2">
      <c r="A89" s="3">
        <v>40865</v>
      </c>
      <c r="B89" t="s">
        <v>190</v>
      </c>
      <c r="C89" t="s">
        <v>176</v>
      </c>
      <c r="D89" t="s">
        <v>162</v>
      </c>
      <c r="E89" s="5" t="s">
        <v>29</v>
      </c>
      <c r="F89" s="2" t="s">
        <v>72</v>
      </c>
      <c r="G89" s="5">
        <v>5</v>
      </c>
      <c r="H89">
        <v>2.2610000000000001</v>
      </c>
      <c r="I89">
        <v>168.35599999999999</v>
      </c>
      <c r="J89">
        <v>2.29</v>
      </c>
      <c r="K89">
        <v>45.521999999999998</v>
      </c>
      <c r="L89">
        <v>44.476999999999997</v>
      </c>
      <c r="N89">
        <f t="shared" si="3"/>
        <v>1.9225338380253352</v>
      </c>
      <c r="P89">
        <f t="shared" si="4"/>
        <v>2.4171909696521134</v>
      </c>
      <c r="S89" s="12">
        <v>1.393</v>
      </c>
      <c r="T89" s="12">
        <v>0.40699999999999997</v>
      </c>
      <c r="U89" s="12">
        <v>6.6000000000000003E-2</v>
      </c>
      <c r="AF89">
        <f t="shared" si="5"/>
        <v>1.2688723330967213</v>
      </c>
    </row>
    <row r="90" spans="1:32" x14ac:dyDescent="0.2">
      <c r="A90" s="3">
        <v>40865</v>
      </c>
      <c r="B90" t="s">
        <v>190</v>
      </c>
      <c r="C90" t="s">
        <v>176</v>
      </c>
      <c r="D90" t="s">
        <v>162</v>
      </c>
      <c r="E90" s="5" t="s">
        <v>42</v>
      </c>
      <c r="F90" s="2" t="s">
        <v>73</v>
      </c>
      <c r="G90" s="5">
        <v>4</v>
      </c>
      <c r="H90">
        <v>2.2879999999999998</v>
      </c>
      <c r="I90">
        <v>80.088999999999999</v>
      </c>
      <c r="J90">
        <v>2.282</v>
      </c>
      <c r="K90">
        <v>21.138000000000002</v>
      </c>
      <c r="L90">
        <v>20.692</v>
      </c>
      <c r="N90">
        <f t="shared" si="3"/>
        <v>1.1256739752265956</v>
      </c>
      <c r="P90">
        <f t="shared" si="4"/>
        <v>2.3652948663555442</v>
      </c>
      <c r="S90" s="12">
        <v>1.44</v>
      </c>
      <c r="T90" s="12">
        <v>0.36099999999999999</v>
      </c>
      <c r="U90" s="12">
        <v>6.3E-2</v>
      </c>
      <c r="AF90">
        <f t="shared" si="5"/>
        <v>0.70917460439275526</v>
      </c>
    </row>
    <row r="91" spans="1:32" x14ac:dyDescent="0.2">
      <c r="A91" s="3">
        <v>40861</v>
      </c>
      <c r="B91" t="s">
        <v>182</v>
      </c>
      <c r="C91" t="s">
        <v>174</v>
      </c>
      <c r="D91" t="s">
        <v>162</v>
      </c>
      <c r="E91" t="s">
        <v>25</v>
      </c>
      <c r="F91" s="2" t="s">
        <v>0</v>
      </c>
      <c r="G91" s="5">
        <v>2</v>
      </c>
      <c r="H91">
        <v>2.2970000000000002</v>
      </c>
      <c r="I91">
        <v>4.5780000000000003</v>
      </c>
      <c r="J91">
        <v>2.2759999999999998</v>
      </c>
      <c r="K91">
        <v>2.9449999999999998</v>
      </c>
      <c r="L91">
        <v>2.5529999999999999</v>
      </c>
      <c r="N91">
        <f t="shared" si="3"/>
        <v>6.6005895489566063E-2</v>
      </c>
      <c r="P91">
        <f t="shared" si="4"/>
        <v>58.594917787742887</v>
      </c>
      <c r="S91" s="12">
        <v>24.8</v>
      </c>
      <c r="T91" s="12">
        <v>2.2709999999999999</v>
      </c>
      <c r="U91" s="12">
        <v>2.2330000000000001</v>
      </c>
      <c r="AF91">
        <f t="shared" si="5"/>
        <v>1.4739116462820103</v>
      </c>
    </row>
    <row r="92" spans="1:32" x14ac:dyDescent="0.2">
      <c r="A92" s="3">
        <v>40861</v>
      </c>
      <c r="B92" t="s">
        <v>182</v>
      </c>
      <c r="C92" t="s">
        <v>174</v>
      </c>
      <c r="D92" t="s">
        <v>162</v>
      </c>
      <c r="E92" s="4" t="s">
        <v>26</v>
      </c>
      <c r="F92" s="2" t="s">
        <v>1</v>
      </c>
      <c r="G92" s="5">
        <v>3</v>
      </c>
      <c r="H92">
        <v>2.2879999999999998</v>
      </c>
      <c r="I92">
        <v>36.034999999999997</v>
      </c>
      <c r="J92">
        <v>2.2570000000000001</v>
      </c>
      <c r="K92">
        <v>13.648</v>
      </c>
      <c r="L92">
        <v>12.9</v>
      </c>
      <c r="N92">
        <f t="shared" si="3"/>
        <v>0.65103052903299308</v>
      </c>
      <c r="P92">
        <f t="shared" si="4"/>
        <v>6.5665876569221249</v>
      </c>
      <c r="S92" s="12">
        <v>2.7330000000000001</v>
      </c>
      <c r="T92" s="12">
        <v>0.52100000000000002</v>
      </c>
      <c r="U92" s="12">
        <v>0.154</v>
      </c>
      <c r="AF92">
        <f t="shared" si="5"/>
        <v>1.0025870147108094</v>
      </c>
    </row>
    <row r="93" spans="1:32" x14ac:dyDescent="0.2">
      <c r="A93" s="3">
        <v>40861</v>
      </c>
      <c r="B93" t="s">
        <v>182</v>
      </c>
      <c r="C93" t="s">
        <v>174</v>
      </c>
      <c r="D93" t="s">
        <v>162</v>
      </c>
      <c r="E93" s="5" t="s">
        <v>27</v>
      </c>
      <c r="F93" s="2" t="s">
        <v>70</v>
      </c>
      <c r="G93" s="5">
        <v>4</v>
      </c>
      <c r="H93">
        <v>2.2799999999999998</v>
      </c>
      <c r="I93">
        <v>129.44900000000001</v>
      </c>
      <c r="J93">
        <v>2.2589999999999999</v>
      </c>
      <c r="K93">
        <v>32.770000000000003</v>
      </c>
      <c r="L93">
        <v>31.777999999999999</v>
      </c>
      <c r="N93">
        <f t="shared" si="3"/>
        <v>1.839961359823022</v>
      </c>
      <c r="P93">
        <f t="shared" si="4"/>
        <v>3.2512864212906964</v>
      </c>
      <c r="S93" s="12">
        <v>1.4490000000000001</v>
      </c>
      <c r="T93" s="12">
        <v>0.373</v>
      </c>
      <c r="U93" s="12">
        <v>6.9000000000000006E-2</v>
      </c>
      <c r="AF93">
        <f t="shared" si="5"/>
        <v>1.2695733382778853</v>
      </c>
    </row>
    <row r="94" spans="1:32" x14ac:dyDescent="0.2">
      <c r="A94" s="3">
        <v>40861</v>
      </c>
      <c r="B94" t="s">
        <v>182</v>
      </c>
      <c r="C94" t="s">
        <v>174</v>
      </c>
      <c r="D94" t="s">
        <v>162</v>
      </c>
      <c r="E94" s="5" t="s">
        <v>28</v>
      </c>
      <c r="F94" s="2" t="s">
        <v>13</v>
      </c>
      <c r="G94" s="5">
        <v>4</v>
      </c>
      <c r="H94">
        <v>2.262</v>
      </c>
      <c r="I94">
        <v>142.44800000000001</v>
      </c>
      <c r="J94">
        <v>2.2570000000000001</v>
      </c>
      <c r="K94">
        <v>35.755000000000003</v>
      </c>
      <c r="L94">
        <v>34.695</v>
      </c>
      <c r="N94">
        <f t="shared" si="3"/>
        <v>2.0282995320254948</v>
      </c>
      <c r="P94">
        <f t="shared" si="4"/>
        <v>3.1643680219714669</v>
      </c>
      <c r="S94" s="12">
        <v>1.504</v>
      </c>
      <c r="T94" s="12">
        <v>0.38200000000000001</v>
      </c>
      <c r="U94" s="12">
        <v>8.5000000000000006E-2</v>
      </c>
      <c r="AF94">
        <f t="shared" si="5"/>
        <v>1.7240546022216707</v>
      </c>
    </row>
    <row r="95" spans="1:32" x14ac:dyDescent="0.2">
      <c r="A95" s="3">
        <v>40861</v>
      </c>
      <c r="B95" t="s">
        <v>182</v>
      </c>
      <c r="C95" t="s">
        <v>174</v>
      </c>
      <c r="D95" t="s">
        <v>162</v>
      </c>
      <c r="E95" s="5" t="s">
        <v>29</v>
      </c>
      <c r="F95" s="2" t="s">
        <v>14</v>
      </c>
      <c r="G95" s="5">
        <v>4</v>
      </c>
      <c r="H95">
        <v>2.278</v>
      </c>
      <c r="I95">
        <v>162.16800000000001</v>
      </c>
      <c r="J95">
        <v>2.2719999999999998</v>
      </c>
      <c r="K95">
        <v>42.344999999999999</v>
      </c>
      <c r="L95">
        <v>41.451999999999998</v>
      </c>
      <c r="N95">
        <f t="shared" si="3"/>
        <v>2.3133894409966502</v>
      </c>
      <c r="P95">
        <f t="shared" si="4"/>
        <v>2.2284331095750272</v>
      </c>
      <c r="S95" s="12">
        <v>1.18</v>
      </c>
      <c r="T95" s="12">
        <v>0.25700000000000001</v>
      </c>
      <c r="U95" s="12">
        <v>3.7999999999999999E-2</v>
      </c>
      <c r="AF95">
        <f t="shared" si="5"/>
        <v>0.87908798757872697</v>
      </c>
    </row>
    <row r="96" spans="1:32" x14ac:dyDescent="0.2">
      <c r="A96" s="3">
        <v>40861</v>
      </c>
      <c r="B96" t="s">
        <v>170</v>
      </c>
      <c r="C96" t="s">
        <v>155</v>
      </c>
      <c r="D96" t="s">
        <v>162</v>
      </c>
      <c r="E96" t="s">
        <v>25</v>
      </c>
      <c r="F96" s="2" t="s">
        <v>0</v>
      </c>
      <c r="G96" s="5">
        <v>2</v>
      </c>
      <c r="H96">
        <v>2.2839999999999998</v>
      </c>
      <c r="I96">
        <v>10.930999999999999</v>
      </c>
      <c r="J96">
        <v>2.2890000000000001</v>
      </c>
      <c r="K96">
        <v>5.0030000000000001</v>
      </c>
      <c r="L96">
        <v>4.4160000000000004</v>
      </c>
      <c r="N96">
        <f t="shared" si="3"/>
        <v>0.25022050780283983</v>
      </c>
      <c r="P96">
        <f t="shared" si="4"/>
        <v>21.628592483419297</v>
      </c>
      <c r="S96" s="12"/>
      <c r="T96" s="12"/>
      <c r="U96" s="12"/>
      <c r="V96" t="s">
        <v>55</v>
      </c>
      <c r="AF96">
        <f t="shared" si="5"/>
        <v>0</v>
      </c>
    </row>
    <row r="97" spans="1:32" x14ac:dyDescent="0.2">
      <c r="A97" s="3">
        <v>40861</v>
      </c>
      <c r="B97" t="s">
        <v>170</v>
      </c>
      <c r="C97" t="s">
        <v>155</v>
      </c>
      <c r="D97" t="s">
        <v>162</v>
      </c>
      <c r="E97" s="4" t="s">
        <v>26</v>
      </c>
      <c r="F97" s="2" t="s">
        <v>1</v>
      </c>
      <c r="G97" s="5">
        <v>3</v>
      </c>
      <c r="H97">
        <v>2.2850000000000001</v>
      </c>
      <c r="I97">
        <v>74.629000000000005</v>
      </c>
      <c r="J97">
        <v>2.2789999999999999</v>
      </c>
      <c r="K97">
        <v>17.808</v>
      </c>
      <c r="L97">
        <v>17.123999999999999</v>
      </c>
      <c r="N97">
        <f t="shared" si="3"/>
        <v>1.3956248730957672</v>
      </c>
      <c r="P97">
        <f t="shared" si="4"/>
        <v>4.4046622448322559</v>
      </c>
      <c r="S97" s="12">
        <v>2.2120000000000002</v>
      </c>
      <c r="T97" s="12">
        <v>0.5</v>
      </c>
      <c r="U97" s="12">
        <v>0.13200000000000001</v>
      </c>
      <c r="AF97">
        <f t="shared" si="5"/>
        <v>1.8422248324864126</v>
      </c>
    </row>
    <row r="98" spans="1:32" x14ac:dyDescent="0.2">
      <c r="A98" s="3">
        <v>40861</v>
      </c>
      <c r="B98" t="s">
        <v>170</v>
      </c>
      <c r="C98" t="s">
        <v>155</v>
      </c>
      <c r="D98" t="s">
        <v>162</v>
      </c>
      <c r="E98" s="5" t="s">
        <v>27</v>
      </c>
      <c r="F98" s="2" t="s">
        <v>70</v>
      </c>
      <c r="G98" s="5">
        <v>5</v>
      </c>
      <c r="H98">
        <v>2.2850000000000001</v>
      </c>
      <c r="I98">
        <v>143.791</v>
      </c>
      <c r="J98">
        <v>2.2869999999999999</v>
      </c>
      <c r="K98">
        <v>40.616999999999997</v>
      </c>
      <c r="L98">
        <v>38.548999999999999</v>
      </c>
      <c r="N98">
        <f t="shared" si="3"/>
        <v>1.6379185001572178</v>
      </c>
      <c r="P98">
        <f t="shared" si="4"/>
        <v>5.395251761022692</v>
      </c>
      <c r="S98" s="12">
        <v>2.149</v>
      </c>
      <c r="T98" s="12">
        <v>0.46</v>
      </c>
      <c r="U98" s="12">
        <v>9.1999999999999998E-2</v>
      </c>
      <c r="AF98">
        <f t="shared" si="5"/>
        <v>1.5068850201446404</v>
      </c>
    </row>
    <row r="99" spans="1:32" x14ac:dyDescent="0.2">
      <c r="A99" s="3">
        <v>40861</v>
      </c>
      <c r="B99" t="s">
        <v>170</v>
      </c>
      <c r="C99" t="s">
        <v>155</v>
      </c>
      <c r="D99" t="s">
        <v>162</v>
      </c>
      <c r="E99" s="5" t="s">
        <v>31</v>
      </c>
      <c r="F99" s="2" t="s">
        <v>15</v>
      </c>
      <c r="G99" s="5">
        <v>4</v>
      </c>
      <c r="H99">
        <v>2.2799999999999998</v>
      </c>
      <c r="I99">
        <v>103.47</v>
      </c>
      <c r="J99">
        <v>2.2709999999999999</v>
      </c>
      <c r="K99">
        <v>21.661999999999999</v>
      </c>
      <c r="L99">
        <v>20.919</v>
      </c>
      <c r="N99">
        <f t="shared" si="3"/>
        <v>1.4640807901335355</v>
      </c>
      <c r="P99">
        <f t="shared" si="4"/>
        <v>3.8316744881646057</v>
      </c>
      <c r="S99" s="12">
        <v>1.841</v>
      </c>
      <c r="T99" s="12">
        <v>0.52300000000000002</v>
      </c>
      <c r="U99" s="12">
        <v>9.8000000000000004E-2</v>
      </c>
      <c r="AF99">
        <f t="shared" si="5"/>
        <v>1.4347991743308648</v>
      </c>
    </row>
    <row r="100" spans="1:32" x14ac:dyDescent="0.2">
      <c r="A100" s="3">
        <v>40868</v>
      </c>
      <c r="B100" t="s">
        <v>43</v>
      </c>
      <c r="E100" t="s">
        <v>25</v>
      </c>
      <c r="G100" s="5">
        <v>2</v>
      </c>
      <c r="H100">
        <v>2.2850000000000001</v>
      </c>
      <c r="I100">
        <v>31.312999999999999</v>
      </c>
      <c r="J100">
        <v>2.2610000000000001</v>
      </c>
      <c r="K100">
        <v>9.8170000000000002</v>
      </c>
      <c r="L100">
        <v>9.4369999999999994</v>
      </c>
      <c r="N100">
        <f t="shared" si="3"/>
        <v>0.83999085237664328</v>
      </c>
      <c r="P100">
        <f t="shared" si="4"/>
        <v>5.0291159343568124</v>
      </c>
      <c r="S100" s="12"/>
      <c r="T100" s="12"/>
      <c r="U100" s="12"/>
      <c r="AF100">
        <f t="shared" si="5"/>
        <v>0</v>
      </c>
    </row>
    <row r="101" spans="1:32" x14ac:dyDescent="0.2">
      <c r="A101" s="3">
        <v>40868</v>
      </c>
      <c r="B101" t="s">
        <v>43</v>
      </c>
      <c r="E101" s="4" t="s">
        <v>26</v>
      </c>
      <c r="F101" s="4"/>
      <c r="G101" s="5">
        <v>3</v>
      </c>
      <c r="H101">
        <v>2.2850000000000001</v>
      </c>
      <c r="I101">
        <v>75.498000000000005</v>
      </c>
      <c r="J101">
        <v>2.2650000000000001</v>
      </c>
      <c r="K101">
        <v>19.446000000000002</v>
      </c>
      <c r="L101">
        <v>18.954999999999998</v>
      </c>
      <c r="N101">
        <f t="shared" si="3"/>
        <v>1.4123891937681134</v>
      </c>
      <c r="P101">
        <f t="shared" si="4"/>
        <v>2.8578080437692983</v>
      </c>
      <c r="S101" s="12"/>
      <c r="T101" s="12"/>
      <c r="U101" s="12"/>
      <c r="AF101">
        <f t="shared" si="5"/>
        <v>0</v>
      </c>
    </row>
    <row r="102" spans="1:32" x14ac:dyDescent="0.2">
      <c r="A102" s="3">
        <v>40868</v>
      </c>
      <c r="B102" t="s">
        <v>43</v>
      </c>
      <c r="E102" s="5" t="s">
        <v>27</v>
      </c>
      <c r="F102" s="5"/>
      <c r="G102" s="5">
        <v>5</v>
      </c>
      <c r="H102">
        <v>2.2850000000000001</v>
      </c>
      <c r="I102">
        <v>151.309</v>
      </c>
      <c r="J102">
        <v>2.2589999999999999</v>
      </c>
      <c r="K102">
        <v>36.911999999999999</v>
      </c>
      <c r="L102">
        <v>35.962000000000003</v>
      </c>
      <c r="N102">
        <f t="shared" si="3"/>
        <v>1.7249386355873901</v>
      </c>
      <c r="P102">
        <f t="shared" si="4"/>
        <v>2.7414653853923059</v>
      </c>
      <c r="S102" s="12"/>
      <c r="T102" s="12"/>
      <c r="U102" s="12"/>
      <c r="AF102">
        <f t="shared" si="5"/>
        <v>0</v>
      </c>
    </row>
  </sheetData>
  <mergeCells count="1">
    <mergeCell ref="S1:U1"/>
  </mergeCells>
  <phoneticPr fontId="8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1"/>
  <sheetViews>
    <sheetView workbookViewId="0">
      <selection activeCell="D112" sqref="D112"/>
    </sheetView>
  </sheetViews>
  <sheetFormatPr baseColWidth="10" defaultColWidth="8.83203125" defaultRowHeight="15" x14ac:dyDescent="0.2"/>
  <cols>
    <col min="1" max="1" width="10.5" bestFit="1" customWidth="1"/>
    <col min="2" max="4" width="11.1640625" customWidth="1"/>
    <col min="5" max="6" width="9.33203125" customWidth="1"/>
    <col min="7" max="7" width="9.6640625" style="5" bestFit="1" customWidth="1"/>
    <col min="8" max="8" width="11.5" customWidth="1"/>
    <col min="9" max="9" width="14.83203125" customWidth="1"/>
    <col min="10" max="10" width="12" customWidth="1"/>
    <col min="11" max="11" width="10.83203125" customWidth="1"/>
    <col min="14" max="14" width="10.83203125" customWidth="1"/>
    <col min="16" max="16" width="10" customWidth="1"/>
    <col min="22" max="24" width="0" hidden="1" customWidth="1"/>
    <col min="25" max="25" width="20.1640625" hidden="1" customWidth="1"/>
    <col min="26" max="28" width="0" hidden="1" customWidth="1"/>
    <col min="29" max="29" width="20.1640625" hidden="1" customWidth="1"/>
    <col min="30" max="30" width="0" hidden="1" customWidth="1"/>
    <col min="31" max="31" width="6.5" bestFit="1" customWidth="1"/>
  </cols>
  <sheetData>
    <row r="1" spans="1:32" s="6" customFormat="1" x14ac:dyDescent="0.2">
      <c r="A1" s="6" t="s">
        <v>46</v>
      </c>
      <c r="B1" s="6" t="s">
        <v>47</v>
      </c>
      <c r="G1" s="7"/>
      <c r="H1" s="8" t="s">
        <v>19</v>
      </c>
      <c r="J1" s="8" t="s">
        <v>22</v>
      </c>
      <c r="N1" s="6" t="s">
        <v>44</v>
      </c>
      <c r="O1" s="6">
        <v>3.1415926535897931</v>
      </c>
      <c r="Q1" s="6" t="s">
        <v>45</v>
      </c>
      <c r="R1" s="6">
        <f>O1*5.5</f>
        <v>17.27875959474386</v>
      </c>
      <c r="S1" s="19" t="s">
        <v>53</v>
      </c>
      <c r="T1" s="19"/>
      <c r="U1" s="19"/>
    </row>
    <row r="2" spans="1:32" s="9" customFormat="1" ht="49" customHeight="1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N2" s="9" t="s">
        <v>48</v>
      </c>
      <c r="P2" s="9" t="s">
        <v>49</v>
      </c>
      <c r="S2" s="11" t="s">
        <v>50</v>
      </c>
      <c r="T2" s="11" t="s">
        <v>51</v>
      </c>
      <c r="U2" s="11" t="s">
        <v>52</v>
      </c>
      <c r="AF2" s="1" t="s">
        <v>74</v>
      </c>
    </row>
    <row r="3" spans="1:32" x14ac:dyDescent="0.2">
      <c r="A3" s="3">
        <v>41221</v>
      </c>
      <c r="B3" t="s">
        <v>178</v>
      </c>
      <c r="C3" t="s">
        <v>175</v>
      </c>
      <c r="D3" t="s">
        <v>162</v>
      </c>
      <c r="E3" s="5" t="s">
        <v>81</v>
      </c>
      <c r="F3" s="5" t="s">
        <v>81</v>
      </c>
      <c r="G3" s="5">
        <v>2</v>
      </c>
      <c r="H3">
        <v>2.266</v>
      </c>
      <c r="I3">
        <v>15.26</v>
      </c>
      <c r="J3">
        <v>2.2669999999999999</v>
      </c>
      <c r="K3">
        <v>6.2930000000000001</v>
      </c>
      <c r="L3">
        <v>5.1470000000000002</v>
      </c>
      <c r="N3">
        <f>(I3-H3)/(G3*$R$1)</f>
        <v>0.37601078737019789</v>
      </c>
      <c r="P3">
        <f>((K3-J3)-(L3-J3))/(K3-J3)*100</f>
        <v>28.464977645305499</v>
      </c>
      <c r="S3" s="12"/>
      <c r="T3" s="12"/>
      <c r="U3" s="12"/>
      <c r="AF3">
        <f>U3/100*N3*1000</f>
        <v>0</v>
      </c>
    </row>
    <row r="4" spans="1:32" x14ac:dyDescent="0.2">
      <c r="A4" s="3">
        <v>41221</v>
      </c>
      <c r="B4" t="s">
        <v>178</v>
      </c>
      <c r="C4" t="s">
        <v>175</v>
      </c>
      <c r="D4" t="s">
        <v>162</v>
      </c>
      <c r="E4" s="17" t="s">
        <v>94</v>
      </c>
      <c r="F4" s="17" t="s">
        <v>94</v>
      </c>
      <c r="G4" s="5">
        <v>3</v>
      </c>
      <c r="H4">
        <v>2.266</v>
      </c>
      <c r="I4">
        <v>101.161</v>
      </c>
      <c r="J4">
        <v>2.266</v>
      </c>
      <c r="K4">
        <v>39.201999999999998</v>
      </c>
      <c r="L4">
        <v>37.754100000000001</v>
      </c>
      <c r="N4">
        <f t="shared" ref="N4:N67" si="0">(I4-H4)/(G4*$R$1)</f>
        <v>1.9078337087361201</v>
      </c>
      <c r="P4">
        <f t="shared" ref="P4:P67" si="1">((K4-J4)-(L4-J4))/(K4-J4)*100</f>
        <v>3.9200238249945771</v>
      </c>
      <c r="S4" s="12"/>
      <c r="T4" s="12"/>
      <c r="U4" s="12"/>
      <c r="V4">
        <v>1.151</v>
      </c>
      <c r="W4">
        <v>0.31</v>
      </c>
      <c r="X4">
        <v>4.4999999999999998E-2</v>
      </c>
      <c r="Y4" t="s">
        <v>54</v>
      </c>
      <c r="Z4">
        <v>1.1439999999999999</v>
      </c>
      <c r="AA4">
        <v>0.28100000000000003</v>
      </c>
      <c r="AB4">
        <v>4.5999999999999999E-2</v>
      </c>
      <c r="AC4" t="s">
        <v>54</v>
      </c>
      <c r="AD4" t="s">
        <v>56</v>
      </c>
      <c r="AF4">
        <f t="shared" ref="AF4:AF67" si="2">U4/100*N4*1000</f>
        <v>0</v>
      </c>
    </row>
    <row r="5" spans="1:32" x14ac:dyDescent="0.2">
      <c r="A5" s="3">
        <v>41221</v>
      </c>
      <c r="B5" t="s">
        <v>178</v>
      </c>
      <c r="C5" t="s">
        <v>175</v>
      </c>
      <c r="D5" t="s">
        <v>162</v>
      </c>
      <c r="E5" s="2" t="s">
        <v>95</v>
      </c>
      <c r="F5" s="2" t="s">
        <v>95</v>
      </c>
      <c r="G5" s="5">
        <v>5</v>
      </c>
      <c r="H5">
        <v>2.2669999999999999</v>
      </c>
      <c r="I5">
        <v>165.14599999999999</v>
      </c>
      <c r="J5">
        <v>2.2690000000000001</v>
      </c>
      <c r="K5">
        <v>58.317999999999998</v>
      </c>
      <c r="L5">
        <v>56.561</v>
      </c>
      <c r="N5">
        <f t="shared" si="0"/>
        <v>1.8853089436992598</v>
      </c>
      <c r="P5">
        <f t="shared" si="1"/>
        <v>3.1347570875483912</v>
      </c>
      <c r="S5" s="12"/>
      <c r="T5" s="12"/>
      <c r="U5" s="12"/>
      <c r="AF5">
        <f t="shared" si="2"/>
        <v>0</v>
      </c>
    </row>
    <row r="6" spans="1:32" x14ac:dyDescent="0.2">
      <c r="A6" s="3">
        <v>41221</v>
      </c>
      <c r="B6" t="s">
        <v>178</v>
      </c>
      <c r="C6" t="s">
        <v>175</v>
      </c>
      <c r="D6" t="s">
        <v>162</v>
      </c>
      <c r="E6" s="2" t="s">
        <v>96</v>
      </c>
      <c r="F6" s="2" t="s">
        <v>96</v>
      </c>
      <c r="G6" s="5">
        <v>5</v>
      </c>
      <c r="H6">
        <v>2.2679999999999998</v>
      </c>
      <c r="I6">
        <v>161.09100000000001</v>
      </c>
      <c r="J6">
        <v>2.2679999999999998</v>
      </c>
      <c r="K6">
        <v>47.337000000000003</v>
      </c>
      <c r="L6">
        <v>45.917999999999999</v>
      </c>
      <c r="N6">
        <f t="shared" si="0"/>
        <v>1.838361129213389</v>
      </c>
      <c r="P6">
        <f t="shared" si="1"/>
        <v>3.1485056247087888</v>
      </c>
      <c r="S6" s="12"/>
      <c r="T6" s="12"/>
      <c r="U6" s="12"/>
      <c r="AF6">
        <f t="shared" si="2"/>
        <v>0</v>
      </c>
    </row>
    <row r="7" spans="1:32" x14ac:dyDescent="0.2">
      <c r="A7" s="3">
        <v>41221</v>
      </c>
      <c r="B7" t="s">
        <v>178</v>
      </c>
      <c r="C7" t="s">
        <v>175</v>
      </c>
      <c r="D7" t="s">
        <v>162</v>
      </c>
      <c r="E7" s="2" t="s">
        <v>97</v>
      </c>
      <c r="F7" s="2" t="s">
        <v>97</v>
      </c>
      <c r="G7" s="5">
        <v>5</v>
      </c>
      <c r="H7">
        <v>2.274</v>
      </c>
      <c r="I7">
        <v>181.316</v>
      </c>
      <c r="J7">
        <v>2.2749999999999999</v>
      </c>
      <c r="K7">
        <v>59.453000000000003</v>
      </c>
      <c r="L7">
        <v>58.442</v>
      </c>
      <c r="N7">
        <f t="shared" si="0"/>
        <v>2.0723941324406638</v>
      </c>
      <c r="P7">
        <f t="shared" si="1"/>
        <v>1.7681625800132967</v>
      </c>
      <c r="S7" s="12"/>
      <c r="T7" s="12"/>
      <c r="U7" s="12"/>
      <c r="AF7">
        <f t="shared" si="2"/>
        <v>0</v>
      </c>
    </row>
    <row r="8" spans="1:32" x14ac:dyDescent="0.2">
      <c r="A8" s="3">
        <v>41221</v>
      </c>
      <c r="B8" t="s">
        <v>178</v>
      </c>
      <c r="C8" t="s">
        <v>175</v>
      </c>
      <c r="D8" t="s">
        <v>162</v>
      </c>
      <c r="E8" s="2" t="s">
        <v>98</v>
      </c>
      <c r="F8" s="2" t="s">
        <v>98</v>
      </c>
      <c r="G8" s="5">
        <v>2.5</v>
      </c>
      <c r="H8" s="5">
        <v>2.2730000000000001</v>
      </c>
      <c r="I8">
        <v>107.879</v>
      </c>
      <c r="J8">
        <v>2.2730000000000001</v>
      </c>
      <c r="K8">
        <v>32.978999999999999</v>
      </c>
      <c r="L8">
        <v>32.170999999999999</v>
      </c>
      <c r="N8">
        <f t="shared" si="0"/>
        <v>2.4447588247509384</v>
      </c>
      <c r="P8">
        <f t="shared" si="1"/>
        <v>2.6314075424998364</v>
      </c>
      <c r="S8" s="12"/>
      <c r="T8" s="12"/>
      <c r="U8" s="12"/>
      <c r="AF8">
        <f t="shared" si="2"/>
        <v>0</v>
      </c>
    </row>
    <row r="9" spans="1:32" x14ac:dyDescent="0.2">
      <c r="A9" s="3">
        <v>41221</v>
      </c>
      <c r="B9" t="s">
        <v>179</v>
      </c>
      <c r="C9" t="s">
        <v>175</v>
      </c>
      <c r="D9" t="s">
        <v>159</v>
      </c>
      <c r="E9" s="5" t="s">
        <v>81</v>
      </c>
      <c r="F9" s="5" t="s">
        <v>81</v>
      </c>
      <c r="H9" s="5">
        <v>2.2679999999999998</v>
      </c>
      <c r="I9">
        <v>42.036900000000003</v>
      </c>
      <c r="J9">
        <v>2.2719999999999998</v>
      </c>
      <c r="K9">
        <v>14.11</v>
      </c>
      <c r="L9">
        <v>13.54</v>
      </c>
      <c r="N9" t="e">
        <f t="shared" si="0"/>
        <v>#DIV/0!</v>
      </c>
      <c r="P9">
        <f t="shared" si="1"/>
        <v>4.815002534211863</v>
      </c>
      <c r="S9" s="12"/>
      <c r="T9" s="12"/>
      <c r="U9" s="12"/>
      <c r="AF9" t="e">
        <f t="shared" si="2"/>
        <v>#DIV/0!</v>
      </c>
    </row>
    <row r="10" spans="1:32" x14ac:dyDescent="0.2">
      <c r="A10" s="3">
        <v>41221</v>
      </c>
      <c r="B10" t="s">
        <v>179</v>
      </c>
      <c r="C10" t="s">
        <v>175</v>
      </c>
      <c r="D10" t="s">
        <v>159</v>
      </c>
      <c r="E10" s="17" t="s">
        <v>94</v>
      </c>
      <c r="F10" s="17" t="s">
        <v>94</v>
      </c>
      <c r="H10" s="5">
        <v>2.2999999999999998</v>
      </c>
      <c r="I10">
        <v>68.376000000000005</v>
      </c>
      <c r="J10">
        <v>2.2999999999999998</v>
      </c>
      <c r="K10">
        <v>23.045999999999999</v>
      </c>
      <c r="L10">
        <v>22.273</v>
      </c>
      <c r="N10" t="e">
        <f t="shared" si="0"/>
        <v>#DIV/0!</v>
      </c>
      <c r="P10">
        <f t="shared" si="1"/>
        <v>3.7260194736334706</v>
      </c>
      <c r="S10" s="12"/>
      <c r="T10" s="12"/>
      <c r="U10" s="12"/>
      <c r="AF10" t="e">
        <f t="shared" si="2"/>
        <v>#DIV/0!</v>
      </c>
    </row>
    <row r="11" spans="1:32" x14ac:dyDescent="0.2">
      <c r="A11" s="3">
        <v>41221</v>
      </c>
      <c r="B11" t="s">
        <v>179</v>
      </c>
      <c r="C11" t="s">
        <v>175</v>
      </c>
      <c r="D11" t="s">
        <v>159</v>
      </c>
      <c r="E11" s="2" t="s">
        <v>95</v>
      </c>
      <c r="F11" s="2" t="s">
        <v>95</v>
      </c>
      <c r="H11" s="5">
        <v>2.2690000000000001</v>
      </c>
      <c r="I11">
        <v>155.19999999999999</v>
      </c>
      <c r="J11">
        <v>2.27</v>
      </c>
      <c r="K11">
        <v>51.472200000000001</v>
      </c>
      <c r="L11">
        <v>50.453000000000003</v>
      </c>
      <c r="N11" t="e">
        <f t="shared" si="0"/>
        <v>#DIV/0!</v>
      </c>
      <c r="P11">
        <f t="shared" si="1"/>
        <v>2.0714520895407076</v>
      </c>
      <c r="S11" s="12"/>
      <c r="T11" s="12"/>
      <c r="U11" s="12"/>
      <c r="AF11" t="e">
        <f t="shared" si="2"/>
        <v>#DIV/0!</v>
      </c>
    </row>
    <row r="12" spans="1:32" x14ac:dyDescent="0.2">
      <c r="A12" s="3">
        <v>41221</v>
      </c>
      <c r="B12" t="s">
        <v>179</v>
      </c>
      <c r="C12" t="s">
        <v>175</v>
      </c>
      <c r="D12" t="s">
        <v>159</v>
      </c>
      <c r="E12" s="2" t="s">
        <v>96</v>
      </c>
      <c r="F12" s="2" t="s">
        <v>96</v>
      </c>
      <c r="H12" s="5">
        <v>2.286</v>
      </c>
      <c r="I12">
        <v>190.316</v>
      </c>
      <c r="J12">
        <v>2.286</v>
      </c>
      <c r="K12">
        <v>55.85</v>
      </c>
      <c r="L12">
        <v>55.110999999999997</v>
      </c>
      <c r="N12" t="e">
        <f t="shared" si="0"/>
        <v>#DIV/0!</v>
      </c>
      <c r="P12">
        <f t="shared" si="1"/>
        <v>1.3796579792397961</v>
      </c>
      <c r="S12" s="12"/>
      <c r="T12" s="12"/>
      <c r="U12" s="12"/>
      <c r="AF12" t="e">
        <f t="shared" si="2"/>
        <v>#DIV/0!</v>
      </c>
    </row>
    <row r="13" spans="1:32" x14ac:dyDescent="0.2">
      <c r="A13" s="3">
        <v>41221</v>
      </c>
      <c r="B13" t="s">
        <v>179</v>
      </c>
      <c r="C13" t="s">
        <v>175</v>
      </c>
      <c r="D13" t="s">
        <v>159</v>
      </c>
      <c r="E13" s="2" t="s">
        <v>100</v>
      </c>
      <c r="F13" s="2" t="s">
        <v>100</v>
      </c>
      <c r="H13" s="5">
        <v>2.2770000000000001</v>
      </c>
      <c r="I13">
        <v>101.014</v>
      </c>
      <c r="J13">
        <v>2.282</v>
      </c>
      <c r="K13">
        <v>39.622</v>
      </c>
      <c r="L13">
        <v>38.936</v>
      </c>
      <c r="N13" t="e">
        <f t="shared" si="0"/>
        <v>#DIV/0!</v>
      </c>
      <c r="P13">
        <f t="shared" si="1"/>
        <v>1.8371719335833074</v>
      </c>
      <c r="S13" s="12"/>
      <c r="T13" s="12"/>
      <c r="U13" s="12"/>
      <c r="AF13" t="e">
        <f t="shared" si="2"/>
        <v>#DIV/0!</v>
      </c>
    </row>
    <row r="14" spans="1:32" x14ac:dyDescent="0.2">
      <c r="A14" s="3">
        <v>41222</v>
      </c>
      <c r="B14" t="s">
        <v>181</v>
      </c>
      <c r="C14" t="s">
        <v>177</v>
      </c>
      <c r="D14" t="s">
        <v>159</v>
      </c>
      <c r="E14" s="5" t="s">
        <v>81</v>
      </c>
      <c r="F14" s="5" t="s">
        <v>81</v>
      </c>
      <c r="H14" s="5">
        <v>2.262</v>
      </c>
      <c r="I14">
        <v>52.351999999999997</v>
      </c>
      <c r="J14">
        <v>2.262</v>
      </c>
      <c r="K14">
        <v>16.494</v>
      </c>
      <c r="L14">
        <v>16.189</v>
      </c>
      <c r="N14" t="e">
        <f t="shared" si="0"/>
        <v>#DIV/0!</v>
      </c>
      <c r="P14">
        <f t="shared" si="1"/>
        <v>2.1430578976953325</v>
      </c>
      <c r="S14" s="12"/>
      <c r="T14" s="12"/>
      <c r="U14" s="12"/>
      <c r="AF14" t="e">
        <f t="shared" si="2"/>
        <v>#DIV/0!</v>
      </c>
    </row>
    <row r="15" spans="1:32" x14ac:dyDescent="0.2">
      <c r="A15" s="3">
        <v>41222</v>
      </c>
      <c r="B15" t="s">
        <v>181</v>
      </c>
      <c r="C15" t="s">
        <v>177</v>
      </c>
      <c r="D15" t="s">
        <v>159</v>
      </c>
      <c r="E15" s="17" t="s">
        <v>94</v>
      </c>
      <c r="F15" s="17" t="s">
        <v>94</v>
      </c>
      <c r="H15" s="5">
        <v>2.2909999999999999</v>
      </c>
      <c r="I15">
        <v>65.733000000000004</v>
      </c>
      <c r="J15">
        <v>2.2919999999999998</v>
      </c>
      <c r="K15">
        <v>20.497</v>
      </c>
      <c r="L15">
        <v>20.122</v>
      </c>
      <c r="N15" t="e">
        <f t="shared" si="0"/>
        <v>#DIV/0!</v>
      </c>
      <c r="P15">
        <f t="shared" si="1"/>
        <v>2.0598736610821207</v>
      </c>
      <c r="S15" s="12"/>
      <c r="T15" s="12"/>
      <c r="U15" s="12"/>
      <c r="AF15" t="e">
        <f t="shared" si="2"/>
        <v>#DIV/0!</v>
      </c>
    </row>
    <row r="16" spans="1:32" x14ac:dyDescent="0.2">
      <c r="A16" s="3">
        <v>41222</v>
      </c>
      <c r="B16" t="s">
        <v>181</v>
      </c>
      <c r="C16" t="s">
        <v>177</v>
      </c>
      <c r="D16" t="s">
        <v>159</v>
      </c>
      <c r="E16" s="2" t="s">
        <v>95</v>
      </c>
      <c r="F16" s="2" t="s">
        <v>95</v>
      </c>
      <c r="H16" s="5">
        <v>2.2730000000000001</v>
      </c>
      <c r="I16">
        <v>156.572</v>
      </c>
      <c r="J16">
        <v>2.274</v>
      </c>
      <c r="K16">
        <v>56.616999999999997</v>
      </c>
      <c r="L16">
        <v>55.191000000000003</v>
      </c>
      <c r="N16" t="e">
        <f t="shared" si="0"/>
        <v>#DIV/0!</v>
      </c>
      <c r="P16">
        <f t="shared" si="1"/>
        <v>2.6240730176839611</v>
      </c>
      <c r="S16" s="12"/>
      <c r="T16" s="12"/>
      <c r="U16" s="12"/>
      <c r="AF16" t="e">
        <f t="shared" si="2"/>
        <v>#DIV/0!</v>
      </c>
    </row>
    <row r="17" spans="1:32" x14ac:dyDescent="0.2">
      <c r="A17" s="3">
        <v>41222</v>
      </c>
      <c r="B17" t="s">
        <v>181</v>
      </c>
      <c r="C17" t="s">
        <v>177</v>
      </c>
      <c r="D17" t="s">
        <v>159</v>
      </c>
      <c r="E17" s="2" t="s">
        <v>96</v>
      </c>
      <c r="F17" s="2" t="s">
        <v>96</v>
      </c>
      <c r="H17" s="5">
        <v>2.2810000000000001</v>
      </c>
      <c r="I17">
        <v>160.79400000000001</v>
      </c>
      <c r="J17">
        <v>2.2829999999999999</v>
      </c>
      <c r="K17">
        <v>52.972000000000001</v>
      </c>
      <c r="L17">
        <v>21.661000000000001</v>
      </c>
      <c r="N17" t="e">
        <f t="shared" si="0"/>
        <v>#DIV/0!</v>
      </c>
      <c r="P17">
        <f t="shared" si="1"/>
        <v>61.770798398074533</v>
      </c>
      <c r="S17" s="12"/>
      <c r="T17" s="12"/>
      <c r="U17" s="12"/>
      <c r="AF17" t="e">
        <f t="shared" si="2"/>
        <v>#DIV/0!</v>
      </c>
    </row>
    <row r="18" spans="1:32" x14ac:dyDescent="0.2">
      <c r="A18" s="3">
        <v>41222</v>
      </c>
      <c r="B18" t="s">
        <v>181</v>
      </c>
      <c r="C18" t="s">
        <v>177</v>
      </c>
      <c r="D18" t="s">
        <v>159</v>
      </c>
      <c r="E18" s="2" t="s">
        <v>101</v>
      </c>
      <c r="F18" s="2" t="s">
        <v>101</v>
      </c>
      <c r="H18" s="5">
        <v>2.2759999999999998</v>
      </c>
      <c r="I18">
        <v>144.57499999999999</v>
      </c>
      <c r="J18">
        <v>2.2639999999999998</v>
      </c>
      <c r="K18">
        <v>50.319000000000003</v>
      </c>
      <c r="L18">
        <v>49.755000000000003</v>
      </c>
      <c r="N18" t="e">
        <f t="shared" si="0"/>
        <v>#DIV/0!</v>
      </c>
      <c r="P18">
        <f t="shared" si="1"/>
        <v>1.173655186765165</v>
      </c>
      <c r="S18" s="12"/>
      <c r="T18" s="12"/>
      <c r="U18" s="12"/>
      <c r="AF18" t="e">
        <f t="shared" si="2"/>
        <v>#DIV/0!</v>
      </c>
    </row>
    <row r="19" spans="1:32" x14ac:dyDescent="0.2">
      <c r="A19" s="3">
        <v>41222</v>
      </c>
      <c r="B19" t="s">
        <v>180</v>
      </c>
      <c r="C19" t="s">
        <v>177</v>
      </c>
      <c r="D19" t="s">
        <v>162</v>
      </c>
      <c r="E19" s="5" t="s">
        <v>81</v>
      </c>
      <c r="F19" s="5" t="s">
        <v>81</v>
      </c>
      <c r="H19" s="5">
        <v>2.2570000000000001</v>
      </c>
      <c r="I19">
        <v>23.492999999999999</v>
      </c>
      <c r="J19">
        <v>2.2559999999999998</v>
      </c>
      <c r="K19">
        <v>8.0739999999999998</v>
      </c>
      <c r="L19">
        <v>7.3019999999999996</v>
      </c>
      <c r="N19" t="e">
        <f t="shared" si="0"/>
        <v>#DIV/0!</v>
      </c>
      <c r="P19">
        <f t="shared" si="1"/>
        <v>13.269164661395674</v>
      </c>
      <c r="S19" s="12"/>
      <c r="T19" s="12"/>
      <c r="U19" s="12"/>
      <c r="AF19" t="e">
        <f t="shared" si="2"/>
        <v>#DIV/0!</v>
      </c>
    </row>
    <row r="20" spans="1:32" x14ac:dyDescent="0.2">
      <c r="A20" s="3">
        <v>41222</v>
      </c>
      <c r="B20" t="s">
        <v>180</v>
      </c>
      <c r="C20" t="s">
        <v>177</v>
      </c>
      <c r="D20" t="s">
        <v>162</v>
      </c>
      <c r="E20" s="17" t="s">
        <v>94</v>
      </c>
      <c r="F20" s="17" t="s">
        <v>94</v>
      </c>
      <c r="H20" s="5">
        <v>2.2610000000000001</v>
      </c>
      <c r="I20">
        <v>79.75</v>
      </c>
      <c r="J20">
        <v>2.2610000000000001</v>
      </c>
      <c r="K20">
        <v>28.149000000000001</v>
      </c>
      <c r="L20">
        <v>27.382999999999999</v>
      </c>
      <c r="N20" t="e">
        <f t="shared" si="0"/>
        <v>#DIV/0!</v>
      </c>
      <c r="P20">
        <f t="shared" si="1"/>
        <v>2.9588998763906122</v>
      </c>
      <c r="S20" s="12"/>
      <c r="T20" s="12"/>
      <c r="U20" s="12"/>
      <c r="AF20" t="e">
        <f t="shared" si="2"/>
        <v>#DIV/0!</v>
      </c>
    </row>
    <row r="21" spans="1:32" x14ac:dyDescent="0.2">
      <c r="A21" s="3">
        <v>41222</v>
      </c>
      <c r="B21" t="s">
        <v>180</v>
      </c>
      <c r="C21" t="s">
        <v>177</v>
      </c>
      <c r="D21" t="s">
        <v>162</v>
      </c>
      <c r="E21" s="2" t="s">
        <v>95</v>
      </c>
      <c r="F21" s="2" t="s">
        <v>95</v>
      </c>
      <c r="H21" s="5">
        <v>2.2690000000000001</v>
      </c>
      <c r="I21">
        <v>167.57</v>
      </c>
      <c r="J21">
        <v>2.27</v>
      </c>
      <c r="K21">
        <v>54.8</v>
      </c>
      <c r="L21">
        <v>53.378</v>
      </c>
      <c r="N21" t="e">
        <f t="shared" si="0"/>
        <v>#DIV/0!</v>
      </c>
      <c r="P21">
        <f t="shared" si="1"/>
        <v>2.7070245573957687</v>
      </c>
      <c r="S21" s="12"/>
      <c r="T21" s="12"/>
      <c r="U21" s="12"/>
      <c r="AF21" t="e">
        <f t="shared" si="2"/>
        <v>#DIV/0!</v>
      </c>
    </row>
    <row r="22" spans="1:32" x14ac:dyDescent="0.2">
      <c r="A22" s="3">
        <v>41222</v>
      </c>
      <c r="B22" t="s">
        <v>180</v>
      </c>
      <c r="C22" t="s">
        <v>177</v>
      </c>
      <c r="D22" t="s">
        <v>162</v>
      </c>
      <c r="E22" s="2" t="s">
        <v>96</v>
      </c>
      <c r="F22" s="2" t="s">
        <v>96</v>
      </c>
      <c r="H22" s="5">
        <v>2.282</v>
      </c>
      <c r="I22">
        <v>132.636</v>
      </c>
      <c r="J22">
        <v>2.2829999999999999</v>
      </c>
      <c r="K22">
        <v>45.814999999999998</v>
      </c>
      <c r="L22">
        <v>43.384999999999998</v>
      </c>
      <c r="N22" t="e">
        <f t="shared" si="0"/>
        <v>#DIV/0!</v>
      </c>
      <c r="P22">
        <f t="shared" si="1"/>
        <v>5.5821005237526418</v>
      </c>
      <c r="S22" s="12"/>
      <c r="T22" s="12"/>
      <c r="U22" s="12"/>
      <c r="AF22" t="e">
        <f t="shared" si="2"/>
        <v>#DIV/0!</v>
      </c>
    </row>
    <row r="23" spans="1:32" x14ac:dyDescent="0.2">
      <c r="A23" s="3">
        <v>41222</v>
      </c>
      <c r="B23" t="s">
        <v>180</v>
      </c>
      <c r="C23" t="s">
        <v>177</v>
      </c>
      <c r="D23" t="s">
        <v>162</v>
      </c>
      <c r="E23" s="2" t="s">
        <v>100</v>
      </c>
      <c r="F23" s="2" t="s">
        <v>100</v>
      </c>
      <c r="H23" s="5">
        <v>2.274</v>
      </c>
      <c r="I23">
        <v>116.59</v>
      </c>
      <c r="J23">
        <v>2.2639999999999998</v>
      </c>
      <c r="K23">
        <v>37.326000000000001</v>
      </c>
      <c r="L23">
        <v>36.006</v>
      </c>
      <c r="N23" t="e">
        <f t="shared" si="0"/>
        <v>#DIV/0!</v>
      </c>
      <c r="P23">
        <f t="shared" si="1"/>
        <v>3.7647595687639051</v>
      </c>
      <c r="S23" s="12"/>
      <c r="T23" s="12"/>
      <c r="U23" s="12"/>
      <c r="AF23" t="e">
        <f t="shared" si="2"/>
        <v>#DIV/0!</v>
      </c>
    </row>
    <row r="24" spans="1:32" x14ac:dyDescent="0.2">
      <c r="A24" s="3">
        <v>41222</v>
      </c>
      <c r="B24" t="s">
        <v>182</v>
      </c>
      <c r="C24" t="s">
        <v>174</v>
      </c>
      <c r="D24" t="s">
        <v>162</v>
      </c>
      <c r="E24" s="2" t="s">
        <v>81</v>
      </c>
      <c r="F24" s="2" t="s">
        <v>81</v>
      </c>
      <c r="H24" s="5">
        <v>2.2589999999999999</v>
      </c>
      <c r="I24">
        <v>9.0649999999999995</v>
      </c>
      <c r="J24">
        <v>2.2589999999999999</v>
      </c>
      <c r="K24">
        <v>3.94</v>
      </c>
      <c r="L24">
        <v>3.4329999999999998</v>
      </c>
      <c r="N24" t="e">
        <f t="shared" si="0"/>
        <v>#DIV/0!</v>
      </c>
      <c r="P24">
        <f t="shared" si="1"/>
        <v>30.160618679357533</v>
      </c>
      <c r="S24" s="12"/>
      <c r="T24" s="12"/>
      <c r="U24" s="12"/>
      <c r="V24" t="s">
        <v>55</v>
      </c>
      <c r="AF24" t="e">
        <f t="shared" si="2"/>
        <v>#DIV/0!</v>
      </c>
    </row>
    <row r="25" spans="1:32" x14ac:dyDescent="0.2">
      <c r="A25" s="3">
        <v>41222</v>
      </c>
      <c r="B25" t="s">
        <v>182</v>
      </c>
      <c r="C25" t="s">
        <v>174</v>
      </c>
      <c r="D25" t="s">
        <v>162</v>
      </c>
      <c r="E25" s="2" t="s">
        <v>94</v>
      </c>
      <c r="F25" s="2" t="s">
        <v>94</v>
      </c>
      <c r="H25" s="5">
        <v>2.2919999999999998</v>
      </c>
      <c r="I25">
        <v>48.024999999999999</v>
      </c>
      <c r="J25">
        <v>2.95</v>
      </c>
      <c r="K25">
        <v>16.567</v>
      </c>
      <c r="L25">
        <v>15.755000000000001</v>
      </c>
      <c r="N25" t="e">
        <f t="shared" si="0"/>
        <v>#DIV/0!</v>
      </c>
      <c r="P25">
        <f t="shared" si="1"/>
        <v>5.9631343173973788</v>
      </c>
      <c r="S25" s="12"/>
      <c r="T25" s="12"/>
      <c r="U25" s="12"/>
      <c r="AF25" t="e">
        <f t="shared" si="2"/>
        <v>#DIV/0!</v>
      </c>
    </row>
    <row r="26" spans="1:32" x14ac:dyDescent="0.2">
      <c r="A26" s="3">
        <v>41222</v>
      </c>
      <c r="B26" t="s">
        <v>182</v>
      </c>
      <c r="C26" t="s">
        <v>174</v>
      </c>
      <c r="D26" t="s">
        <v>162</v>
      </c>
      <c r="E26" s="2" t="s">
        <v>95</v>
      </c>
      <c r="F26" s="2" t="s">
        <v>95</v>
      </c>
      <c r="H26" s="5">
        <v>2.2669999999999999</v>
      </c>
      <c r="I26">
        <v>101.648</v>
      </c>
      <c r="J26">
        <v>2.27</v>
      </c>
      <c r="K26">
        <v>30.36</v>
      </c>
      <c r="L26">
        <v>29.7</v>
      </c>
      <c r="N26" t="e">
        <f t="shared" si="0"/>
        <v>#DIV/0!</v>
      </c>
      <c r="P26">
        <f t="shared" si="1"/>
        <v>2.349590601637594</v>
      </c>
      <c r="S26" s="12"/>
      <c r="T26" s="12"/>
      <c r="U26" s="12"/>
      <c r="AF26" t="e">
        <f t="shared" si="2"/>
        <v>#DIV/0!</v>
      </c>
    </row>
    <row r="27" spans="1:32" x14ac:dyDescent="0.2">
      <c r="A27" s="3">
        <v>41222</v>
      </c>
      <c r="B27" t="s">
        <v>182</v>
      </c>
      <c r="C27" t="s">
        <v>174</v>
      </c>
      <c r="D27" t="s">
        <v>162</v>
      </c>
      <c r="E27" s="2" t="s">
        <v>102</v>
      </c>
      <c r="F27" s="2" t="s">
        <v>102</v>
      </c>
      <c r="H27" s="5">
        <v>2.2930000000000001</v>
      </c>
      <c r="I27">
        <v>161.12200000000001</v>
      </c>
      <c r="J27">
        <v>2.2959999999999998</v>
      </c>
      <c r="K27">
        <v>53.295999999999999</v>
      </c>
      <c r="L27">
        <v>51.853999999999999</v>
      </c>
      <c r="N27" t="e">
        <f t="shared" si="0"/>
        <v>#DIV/0!</v>
      </c>
      <c r="P27">
        <f t="shared" si="1"/>
        <v>2.827450980392157</v>
      </c>
      <c r="S27" s="12"/>
      <c r="T27" s="12"/>
      <c r="U27" s="12"/>
      <c r="AF27" t="e">
        <f t="shared" si="2"/>
        <v>#DIV/0!</v>
      </c>
    </row>
    <row r="28" spans="1:32" x14ac:dyDescent="0.2">
      <c r="A28" s="3">
        <v>41222</v>
      </c>
      <c r="B28" t="s">
        <v>183</v>
      </c>
      <c r="C28" t="s">
        <v>174</v>
      </c>
      <c r="D28" t="s">
        <v>159</v>
      </c>
      <c r="E28" s="2" t="s">
        <v>81</v>
      </c>
      <c r="F28" s="2" t="s">
        <v>81</v>
      </c>
      <c r="H28" s="5">
        <v>2.2719999999999998</v>
      </c>
      <c r="I28">
        <v>56.45</v>
      </c>
      <c r="J28">
        <v>2.274</v>
      </c>
      <c r="K28">
        <v>18.959</v>
      </c>
      <c r="L28">
        <v>18.422000000000001</v>
      </c>
      <c r="N28" t="e">
        <f t="shared" si="0"/>
        <v>#DIV/0!</v>
      </c>
      <c r="P28">
        <f t="shared" si="1"/>
        <v>3.2184596943362247</v>
      </c>
      <c r="S28" s="12"/>
      <c r="T28" s="12"/>
      <c r="U28" s="12"/>
      <c r="AF28" t="e">
        <f t="shared" si="2"/>
        <v>#DIV/0!</v>
      </c>
    </row>
    <row r="29" spans="1:32" x14ac:dyDescent="0.2">
      <c r="A29" s="3">
        <v>41222</v>
      </c>
      <c r="B29" t="s">
        <v>183</v>
      </c>
      <c r="C29" t="s">
        <v>174</v>
      </c>
      <c r="D29" t="s">
        <v>159</v>
      </c>
      <c r="E29" s="2" t="s">
        <v>94</v>
      </c>
      <c r="F29" s="2" t="s">
        <v>94</v>
      </c>
      <c r="H29">
        <v>2.2749999999999999</v>
      </c>
      <c r="I29">
        <v>79.444000000000003</v>
      </c>
      <c r="J29">
        <v>2.2759999999999998</v>
      </c>
      <c r="K29">
        <v>26.454999999999998</v>
      </c>
      <c r="L29">
        <v>25.748000000000001</v>
      </c>
      <c r="N29" t="e">
        <f t="shared" si="0"/>
        <v>#DIV/0!</v>
      </c>
      <c r="P29">
        <f t="shared" si="1"/>
        <v>2.9240249803548419</v>
      </c>
      <c r="S29" s="12"/>
      <c r="T29" s="12"/>
      <c r="U29" s="12"/>
      <c r="AF29" t="e">
        <f t="shared" si="2"/>
        <v>#DIV/0!</v>
      </c>
    </row>
    <row r="30" spans="1:32" x14ac:dyDescent="0.2">
      <c r="A30" s="3">
        <v>41222</v>
      </c>
      <c r="B30" t="s">
        <v>183</v>
      </c>
      <c r="C30" t="s">
        <v>174</v>
      </c>
      <c r="D30" t="s">
        <v>159</v>
      </c>
      <c r="E30" s="2" t="s">
        <v>95</v>
      </c>
      <c r="F30" s="2" t="s">
        <v>95</v>
      </c>
      <c r="H30">
        <v>2.2599999999999998</v>
      </c>
      <c r="I30">
        <v>78.978999999999999</v>
      </c>
      <c r="J30">
        <v>2.2599999999999998</v>
      </c>
      <c r="K30">
        <v>43.94</v>
      </c>
      <c r="L30">
        <v>42.701999999999998</v>
      </c>
      <c r="N30" t="e">
        <f t="shared" si="0"/>
        <v>#DIV/0!</v>
      </c>
      <c r="P30">
        <f t="shared" si="1"/>
        <v>2.9702495201535499</v>
      </c>
      <c r="S30" s="12"/>
      <c r="T30" s="12"/>
      <c r="U30" s="12"/>
      <c r="AF30" t="e">
        <f t="shared" si="2"/>
        <v>#DIV/0!</v>
      </c>
    </row>
    <row r="31" spans="1:32" x14ac:dyDescent="0.2">
      <c r="A31" s="3">
        <v>41222</v>
      </c>
      <c r="B31" t="s">
        <v>183</v>
      </c>
      <c r="C31" t="s">
        <v>174</v>
      </c>
      <c r="D31" t="s">
        <v>159</v>
      </c>
      <c r="E31" s="2" t="s">
        <v>96</v>
      </c>
      <c r="F31" s="2" t="s">
        <v>96</v>
      </c>
      <c r="H31">
        <v>2.2629999999999999</v>
      </c>
      <c r="I31">
        <v>156.179</v>
      </c>
      <c r="J31">
        <v>2.2639999999999998</v>
      </c>
      <c r="K31">
        <v>54.494</v>
      </c>
      <c r="L31">
        <v>53.006</v>
      </c>
      <c r="N31" t="e">
        <f t="shared" si="0"/>
        <v>#DIV/0!</v>
      </c>
      <c r="P31">
        <f t="shared" si="1"/>
        <v>2.8489373923032733</v>
      </c>
      <c r="S31" s="12"/>
      <c r="T31" s="12"/>
      <c r="U31" s="12"/>
      <c r="AF31" t="e">
        <f t="shared" si="2"/>
        <v>#DIV/0!</v>
      </c>
    </row>
    <row r="32" spans="1:32" x14ac:dyDescent="0.2">
      <c r="A32" s="3">
        <v>41222</v>
      </c>
      <c r="B32" t="s">
        <v>183</v>
      </c>
      <c r="C32" t="s">
        <v>174</v>
      </c>
      <c r="D32" t="s">
        <v>159</v>
      </c>
      <c r="E32" s="2" t="s">
        <v>97</v>
      </c>
      <c r="F32" s="2" t="s">
        <v>97</v>
      </c>
      <c r="H32">
        <v>2.246</v>
      </c>
      <c r="I32">
        <v>180.55199999999999</v>
      </c>
      <c r="J32">
        <v>2.2490000000000001</v>
      </c>
      <c r="K32">
        <v>60.802999999999997</v>
      </c>
      <c r="L32">
        <v>59.308999999999997</v>
      </c>
      <c r="N32" t="e">
        <f t="shared" si="0"/>
        <v>#DIV/0!</v>
      </c>
      <c r="P32">
        <f t="shared" si="1"/>
        <v>2.5514909314478942</v>
      </c>
      <c r="S32" s="12"/>
      <c r="T32" s="12"/>
      <c r="U32" s="12"/>
      <c r="AF32" t="e">
        <f t="shared" si="2"/>
        <v>#DIV/0!</v>
      </c>
    </row>
    <row r="33" spans="1:32" x14ac:dyDescent="0.2">
      <c r="A33" s="3">
        <v>41222</v>
      </c>
      <c r="B33" t="s">
        <v>183</v>
      </c>
      <c r="C33" t="s">
        <v>174</v>
      </c>
      <c r="D33" t="s">
        <v>159</v>
      </c>
      <c r="E33" s="2" t="s">
        <v>103</v>
      </c>
      <c r="F33" s="2" t="s">
        <v>103</v>
      </c>
      <c r="H33">
        <v>2.2839999999999998</v>
      </c>
      <c r="I33">
        <v>119.42100000000001</v>
      </c>
      <c r="J33">
        <v>2.2839999999999998</v>
      </c>
      <c r="K33">
        <v>34.43</v>
      </c>
      <c r="L33">
        <v>33.375999999999998</v>
      </c>
      <c r="N33" t="e">
        <f t="shared" si="0"/>
        <v>#DIV/0!</v>
      </c>
      <c r="P33">
        <f t="shared" si="1"/>
        <v>3.2787905182604429</v>
      </c>
      <c r="S33" s="12"/>
      <c r="T33" s="12"/>
      <c r="U33" s="12"/>
      <c r="AF33" t="e">
        <f t="shared" si="2"/>
        <v>#DIV/0!</v>
      </c>
    </row>
    <row r="34" spans="1:32" x14ac:dyDescent="0.2">
      <c r="A34" s="3">
        <v>41222</v>
      </c>
      <c r="B34" t="s">
        <v>184</v>
      </c>
      <c r="C34" t="s">
        <v>176</v>
      </c>
      <c r="D34" t="s">
        <v>159</v>
      </c>
      <c r="E34" s="2" t="s">
        <v>81</v>
      </c>
      <c r="F34" s="2" t="s">
        <v>81</v>
      </c>
      <c r="H34">
        <v>2.2639999999999998</v>
      </c>
      <c r="I34">
        <v>19.832000000000001</v>
      </c>
      <c r="J34">
        <v>2.2669999999999999</v>
      </c>
      <c r="K34">
        <v>6.0830000000000002</v>
      </c>
      <c r="L34">
        <v>5.6859999999999999</v>
      </c>
      <c r="N34" t="e">
        <f t="shared" si="0"/>
        <v>#DIV/0!</v>
      </c>
      <c r="P34">
        <f t="shared" si="1"/>
        <v>10.403563941299796</v>
      </c>
      <c r="S34" s="12"/>
      <c r="T34" s="12"/>
      <c r="U34" s="12"/>
      <c r="AF34" t="e">
        <f t="shared" si="2"/>
        <v>#DIV/0!</v>
      </c>
    </row>
    <row r="35" spans="1:32" x14ac:dyDescent="0.2">
      <c r="A35" s="3">
        <v>41222</v>
      </c>
      <c r="B35" t="s">
        <v>184</v>
      </c>
      <c r="C35" t="s">
        <v>104</v>
      </c>
      <c r="D35" t="s">
        <v>159</v>
      </c>
      <c r="E35" s="2" t="s">
        <v>94</v>
      </c>
      <c r="F35" s="2" t="s">
        <v>94</v>
      </c>
      <c r="H35">
        <v>2.2789999999999999</v>
      </c>
      <c r="I35">
        <v>72.686000000000007</v>
      </c>
      <c r="J35">
        <v>2.282</v>
      </c>
      <c r="K35">
        <v>26.273</v>
      </c>
      <c r="L35">
        <v>25.513000000000002</v>
      </c>
      <c r="N35" t="e">
        <f t="shared" si="0"/>
        <v>#DIV/0!</v>
      </c>
      <c r="P35">
        <f t="shared" si="1"/>
        <v>3.1678546121462134</v>
      </c>
      <c r="S35" s="12"/>
      <c r="T35" s="12"/>
      <c r="U35" s="12"/>
      <c r="AF35" t="e">
        <f t="shared" si="2"/>
        <v>#DIV/0!</v>
      </c>
    </row>
    <row r="36" spans="1:32" x14ac:dyDescent="0.2">
      <c r="A36" s="3">
        <v>41222</v>
      </c>
      <c r="B36" t="s">
        <v>184</v>
      </c>
      <c r="C36" t="s">
        <v>104</v>
      </c>
      <c r="D36" t="s">
        <v>159</v>
      </c>
      <c r="E36" s="2" t="s">
        <v>95</v>
      </c>
      <c r="F36" s="2" t="s">
        <v>95</v>
      </c>
      <c r="H36">
        <v>2.2839999999999998</v>
      </c>
      <c r="I36">
        <v>133.84200000000001</v>
      </c>
      <c r="J36">
        <v>2.286</v>
      </c>
      <c r="K36">
        <v>45.953000000000003</v>
      </c>
      <c r="L36">
        <v>44.473999999999997</v>
      </c>
      <c r="N36" t="e">
        <f t="shared" si="0"/>
        <v>#DIV/0!</v>
      </c>
      <c r="P36">
        <f t="shared" si="1"/>
        <v>3.3869970458240917</v>
      </c>
      <c r="S36" s="12"/>
      <c r="T36" s="12"/>
      <c r="U36" s="12"/>
      <c r="AF36" t="e">
        <f t="shared" si="2"/>
        <v>#DIV/0!</v>
      </c>
    </row>
    <row r="37" spans="1:32" x14ac:dyDescent="0.2">
      <c r="A37" s="3">
        <v>41222</v>
      </c>
      <c r="B37" t="s">
        <v>184</v>
      </c>
      <c r="C37" t="s">
        <v>104</v>
      </c>
      <c r="D37" t="s">
        <v>159</v>
      </c>
      <c r="E37" s="2" t="s">
        <v>105</v>
      </c>
      <c r="F37" s="2" t="s">
        <v>105</v>
      </c>
      <c r="H37">
        <v>2.2669999999999999</v>
      </c>
      <c r="I37">
        <v>69.325000000000003</v>
      </c>
      <c r="J37">
        <v>2.2679999999999998</v>
      </c>
      <c r="K37">
        <v>24.945</v>
      </c>
      <c r="L37">
        <v>24.216999999999999</v>
      </c>
      <c r="N37" t="e">
        <f t="shared" si="0"/>
        <v>#DIV/0!</v>
      </c>
      <c r="P37">
        <f t="shared" si="1"/>
        <v>3.2103011862239343</v>
      </c>
      <c r="S37" s="12"/>
      <c r="T37" s="12"/>
      <c r="U37" s="12"/>
      <c r="AF37" t="e">
        <f t="shared" si="2"/>
        <v>#DIV/0!</v>
      </c>
    </row>
    <row r="38" spans="1:32" x14ac:dyDescent="0.2">
      <c r="A38" s="3">
        <v>41221</v>
      </c>
      <c r="B38" t="s">
        <v>185</v>
      </c>
      <c r="C38" t="s">
        <v>172</v>
      </c>
      <c r="D38" t="s">
        <v>162</v>
      </c>
      <c r="E38" s="2" t="s">
        <v>81</v>
      </c>
      <c r="F38" s="2" t="s">
        <v>81</v>
      </c>
      <c r="H38">
        <v>2.2850000000000001</v>
      </c>
      <c r="I38">
        <v>27.728999999999999</v>
      </c>
      <c r="J38">
        <v>2.2850000000000001</v>
      </c>
      <c r="K38">
        <v>8.5570000000000004</v>
      </c>
      <c r="L38">
        <v>8.234</v>
      </c>
      <c r="N38" t="e">
        <f t="shared" si="0"/>
        <v>#DIV/0!</v>
      </c>
      <c r="P38">
        <f t="shared" si="1"/>
        <v>5.1498724489795977</v>
      </c>
      <c r="S38" s="12"/>
      <c r="T38" s="12"/>
      <c r="U38" s="12"/>
      <c r="AF38" t="e">
        <f t="shared" si="2"/>
        <v>#DIV/0!</v>
      </c>
    </row>
    <row r="39" spans="1:32" x14ac:dyDescent="0.2">
      <c r="A39" s="3">
        <v>41221</v>
      </c>
      <c r="B39" t="s">
        <v>185</v>
      </c>
      <c r="C39" t="s">
        <v>172</v>
      </c>
      <c r="D39" t="s">
        <v>162</v>
      </c>
      <c r="E39" s="2" t="s">
        <v>94</v>
      </c>
      <c r="F39" s="2" t="s">
        <v>94</v>
      </c>
      <c r="H39">
        <v>2.2759999999999998</v>
      </c>
      <c r="I39">
        <v>93.963999999999999</v>
      </c>
      <c r="J39">
        <v>2.278</v>
      </c>
      <c r="K39">
        <v>31.574999999999999</v>
      </c>
      <c r="L39">
        <v>29.742000000000001</v>
      </c>
      <c r="N39" t="e">
        <f t="shared" si="0"/>
        <v>#DIV/0!</v>
      </c>
      <c r="P39">
        <f t="shared" si="1"/>
        <v>6.2566133051165593</v>
      </c>
      <c r="S39" s="12"/>
      <c r="T39" s="12"/>
      <c r="U39" s="12"/>
      <c r="AF39" t="e">
        <f t="shared" si="2"/>
        <v>#DIV/0!</v>
      </c>
    </row>
    <row r="40" spans="1:32" x14ac:dyDescent="0.2">
      <c r="A40" s="3">
        <v>41221</v>
      </c>
      <c r="B40" t="s">
        <v>185</v>
      </c>
      <c r="C40" t="s">
        <v>172</v>
      </c>
      <c r="D40" t="s">
        <v>162</v>
      </c>
      <c r="E40" s="2" t="s">
        <v>95</v>
      </c>
      <c r="F40" s="2" t="s">
        <v>95</v>
      </c>
      <c r="H40">
        <v>2.2730000000000001</v>
      </c>
      <c r="I40">
        <v>139.67400000000001</v>
      </c>
      <c r="J40">
        <v>2.2730000000000001</v>
      </c>
      <c r="K40">
        <v>47.36</v>
      </c>
      <c r="L40">
        <v>46.195999999999998</v>
      </c>
      <c r="N40" t="e">
        <f>(I40-H40)/(G40*$R$1)</f>
        <v>#DIV/0!</v>
      </c>
      <c r="P40">
        <f>((K40-J40)-(L40-J40))/(K40-J40)*100</f>
        <v>2.5816754275068234</v>
      </c>
      <c r="S40" s="12"/>
      <c r="T40" s="12"/>
      <c r="U40" s="12"/>
      <c r="AF40" t="e">
        <f t="shared" si="2"/>
        <v>#DIV/0!</v>
      </c>
    </row>
    <row r="41" spans="1:32" x14ac:dyDescent="0.2">
      <c r="A41" s="3">
        <v>41221</v>
      </c>
      <c r="B41" t="s">
        <v>185</v>
      </c>
      <c r="C41" t="s">
        <v>172</v>
      </c>
      <c r="D41" t="s">
        <v>162</v>
      </c>
      <c r="E41" s="2" t="s">
        <v>96</v>
      </c>
      <c r="F41" s="2" t="s">
        <v>96</v>
      </c>
      <c r="H41">
        <v>2.2679999999999998</v>
      </c>
      <c r="I41">
        <v>167.30099999999999</v>
      </c>
      <c r="J41">
        <v>2.2679999999999998</v>
      </c>
      <c r="K41">
        <v>50.354999999999997</v>
      </c>
      <c r="L41">
        <v>48.723999999999997</v>
      </c>
      <c r="N41" t="e">
        <f t="shared" si="0"/>
        <v>#DIV/0!</v>
      </c>
      <c r="P41">
        <f t="shared" si="1"/>
        <v>3.3917690851997433</v>
      </c>
      <c r="S41" s="12"/>
      <c r="T41" s="12"/>
      <c r="U41" s="12"/>
      <c r="AF41" t="e">
        <f t="shared" si="2"/>
        <v>#DIV/0!</v>
      </c>
    </row>
    <row r="42" spans="1:32" x14ac:dyDescent="0.2">
      <c r="A42" s="3">
        <v>41221</v>
      </c>
      <c r="B42" t="s">
        <v>185</v>
      </c>
      <c r="C42" t="s">
        <v>172</v>
      </c>
      <c r="D42" t="s">
        <v>162</v>
      </c>
      <c r="E42" s="2" t="s">
        <v>106</v>
      </c>
      <c r="F42" s="2" t="s">
        <v>106</v>
      </c>
      <c r="H42">
        <v>2.2909999999999999</v>
      </c>
      <c r="I42">
        <v>111.29</v>
      </c>
      <c r="J42">
        <v>2.2909999999999999</v>
      </c>
      <c r="K42">
        <v>57.996000000000002</v>
      </c>
      <c r="L42">
        <v>37.021000000000001</v>
      </c>
      <c r="N42" t="e">
        <f t="shared" si="0"/>
        <v>#DIV/0!</v>
      </c>
      <c r="P42">
        <f t="shared" si="1"/>
        <v>37.6537115160219</v>
      </c>
      <c r="S42" s="12"/>
      <c r="T42" s="12"/>
      <c r="U42" s="12"/>
      <c r="AF42" t="e">
        <f t="shared" si="2"/>
        <v>#DIV/0!</v>
      </c>
    </row>
    <row r="43" spans="1:32" x14ac:dyDescent="0.2">
      <c r="A43" s="3">
        <v>41221</v>
      </c>
      <c r="B43" t="s">
        <v>186</v>
      </c>
      <c r="C43" t="s">
        <v>172</v>
      </c>
      <c r="D43" t="s">
        <v>159</v>
      </c>
      <c r="E43" s="2" t="s">
        <v>81</v>
      </c>
      <c r="F43" s="2" t="s">
        <v>81</v>
      </c>
      <c r="H43">
        <v>2.266</v>
      </c>
      <c r="I43">
        <v>26.036999999999999</v>
      </c>
      <c r="J43">
        <v>2.266</v>
      </c>
      <c r="K43">
        <v>8.4879999999999995</v>
      </c>
      <c r="L43">
        <v>8.3279999999999994</v>
      </c>
      <c r="N43" t="e">
        <f t="shared" si="0"/>
        <v>#DIV/0!</v>
      </c>
      <c r="P43">
        <f t="shared" si="1"/>
        <v>2.5715204114432684</v>
      </c>
      <c r="S43" s="12"/>
      <c r="T43" s="12"/>
      <c r="U43" s="12"/>
      <c r="AF43" t="e">
        <f t="shared" si="2"/>
        <v>#DIV/0!</v>
      </c>
    </row>
    <row r="44" spans="1:32" x14ac:dyDescent="0.2">
      <c r="A44" s="3">
        <v>41221</v>
      </c>
      <c r="B44" t="s">
        <v>186</v>
      </c>
      <c r="C44" t="s">
        <v>172</v>
      </c>
      <c r="D44" t="s">
        <v>159</v>
      </c>
      <c r="E44" s="2" t="s">
        <v>94</v>
      </c>
      <c r="F44" s="2" t="s">
        <v>94</v>
      </c>
      <c r="H44">
        <v>2.1560000000000001</v>
      </c>
      <c r="I44">
        <v>61.067999999999998</v>
      </c>
      <c r="J44">
        <v>2.2559999999999998</v>
      </c>
      <c r="K44">
        <v>17.251999999999999</v>
      </c>
      <c r="L44">
        <v>16.68</v>
      </c>
      <c r="N44" t="e">
        <f t="shared" si="0"/>
        <v>#DIV/0!</v>
      </c>
      <c r="P44">
        <f t="shared" si="1"/>
        <v>3.8143504934649188</v>
      </c>
      <c r="S44" s="12"/>
      <c r="T44" s="12"/>
      <c r="U44" s="12"/>
      <c r="AF44" t="e">
        <f t="shared" si="2"/>
        <v>#DIV/0!</v>
      </c>
    </row>
    <row r="45" spans="1:32" x14ac:dyDescent="0.2">
      <c r="A45" s="3">
        <v>41221</v>
      </c>
      <c r="B45" t="s">
        <v>186</v>
      </c>
      <c r="C45" t="s">
        <v>172</v>
      </c>
      <c r="D45" t="s">
        <v>159</v>
      </c>
      <c r="E45" s="2" t="s">
        <v>95</v>
      </c>
      <c r="F45" s="2" t="s">
        <v>95</v>
      </c>
      <c r="H45">
        <v>2.2349999999999999</v>
      </c>
      <c r="I45">
        <v>97.938999999999993</v>
      </c>
      <c r="J45">
        <v>2.2530000000000001</v>
      </c>
      <c r="K45">
        <v>26.327999999999999</v>
      </c>
      <c r="L45">
        <v>25.204000000000001</v>
      </c>
      <c r="N45" t="e">
        <f t="shared" si="0"/>
        <v>#DIV/0!</v>
      </c>
      <c r="P45">
        <f t="shared" si="1"/>
        <v>4.6687435098650001</v>
      </c>
      <c r="S45" s="12"/>
      <c r="T45" s="12"/>
      <c r="U45" s="12"/>
      <c r="AF45" t="e">
        <f t="shared" si="2"/>
        <v>#DIV/0!</v>
      </c>
    </row>
    <row r="46" spans="1:32" x14ac:dyDescent="0.2">
      <c r="A46" s="3">
        <v>41221</v>
      </c>
      <c r="B46" t="s">
        <v>186</v>
      </c>
      <c r="C46" t="s">
        <v>172</v>
      </c>
      <c r="D46" t="s">
        <v>159</v>
      </c>
      <c r="E46" s="2" t="s">
        <v>96</v>
      </c>
      <c r="F46" s="2" t="s">
        <v>96</v>
      </c>
      <c r="H46">
        <v>2.2869999999999999</v>
      </c>
      <c r="I46">
        <v>139.428</v>
      </c>
      <c r="J46">
        <v>2.29</v>
      </c>
      <c r="K46">
        <v>46.99</v>
      </c>
      <c r="L46">
        <v>44.311999999999998</v>
      </c>
      <c r="N46" t="e">
        <f t="shared" si="0"/>
        <v>#DIV/0!</v>
      </c>
      <c r="P46">
        <f t="shared" si="1"/>
        <v>5.9910514541387121</v>
      </c>
      <c r="S46" s="12"/>
      <c r="T46" s="12"/>
      <c r="U46" s="12"/>
      <c r="AF46" t="e">
        <f t="shared" si="2"/>
        <v>#DIV/0!</v>
      </c>
    </row>
    <row r="47" spans="1:32" x14ac:dyDescent="0.2">
      <c r="A47" s="3">
        <v>41221</v>
      </c>
      <c r="B47" t="s">
        <v>186</v>
      </c>
      <c r="C47" t="s">
        <v>172</v>
      </c>
      <c r="D47" t="s">
        <v>159</v>
      </c>
      <c r="E47" s="2" t="s">
        <v>97</v>
      </c>
      <c r="F47" s="2" t="s">
        <v>97</v>
      </c>
      <c r="H47">
        <v>2.2799999999999998</v>
      </c>
      <c r="I47">
        <v>144.40299999999999</v>
      </c>
      <c r="J47">
        <v>2.2789999999999999</v>
      </c>
      <c r="K47">
        <v>48.692</v>
      </c>
      <c r="L47">
        <v>46.527999999999999</v>
      </c>
      <c r="N47" t="e">
        <f t="shared" si="0"/>
        <v>#DIV/0!</v>
      </c>
      <c r="P47">
        <f t="shared" si="1"/>
        <v>4.6624868032663294</v>
      </c>
      <c r="S47" s="12"/>
      <c r="T47" s="12"/>
      <c r="U47" s="12"/>
      <c r="AF47" t="e">
        <f t="shared" si="2"/>
        <v>#DIV/0!</v>
      </c>
    </row>
    <row r="48" spans="1:32" x14ac:dyDescent="0.2">
      <c r="A48" s="3">
        <v>41221</v>
      </c>
      <c r="B48" t="s">
        <v>186</v>
      </c>
      <c r="C48" t="s">
        <v>172</v>
      </c>
      <c r="D48" t="s">
        <v>159</v>
      </c>
      <c r="E48" s="2" t="s">
        <v>107</v>
      </c>
      <c r="F48" s="2" t="s">
        <v>107</v>
      </c>
      <c r="H48">
        <v>2.266</v>
      </c>
      <c r="I48">
        <v>97.185000000000002</v>
      </c>
      <c r="J48">
        <v>2.266</v>
      </c>
      <c r="K48">
        <v>32.466999999999999</v>
      </c>
      <c r="L48">
        <v>30.753</v>
      </c>
      <c r="N48" t="e">
        <f t="shared" si="0"/>
        <v>#DIV/0!</v>
      </c>
      <c r="P48">
        <f t="shared" si="1"/>
        <v>5.6753087646104383</v>
      </c>
      <c r="S48" s="12"/>
      <c r="T48" s="12"/>
      <c r="U48" s="12"/>
      <c r="V48">
        <v>2.0099999999999998</v>
      </c>
      <c r="W48">
        <v>0.35199999999999998</v>
      </c>
      <c r="X48">
        <v>8.7999999999999995E-2</v>
      </c>
      <c r="Y48" t="s">
        <v>54</v>
      </c>
      <c r="Z48" t="s">
        <v>58</v>
      </c>
      <c r="AA48" t="s">
        <v>59</v>
      </c>
      <c r="AF48" t="e">
        <f t="shared" si="2"/>
        <v>#DIV/0!</v>
      </c>
    </row>
    <row r="49" spans="1:32" x14ac:dyDescent="0.2">
      <c r="A49" s="3">
        <v>41221</v>
      </c>
      <c r="B49" t="s">
        <v>158</v>
      </c>
      <c r="C49" t="s">
        <v>157</v>
      </c>
      <c r="D49" t="s">
        <v>159</v>
      </c>
      <c r="E49" s="2" t="s">
        <v>81</v>
      </c>
      <c r="F49" s="2" t="s">
        <v>81</v>
      </c>
      <c r="H49">
        <v>2.2789999999999999</v>
      </c>
      <c r="I49">
        <v>41.076999999999998</v>
      </c>
      <c r="J49">
        <v>2.2789999999999999</v>
      </c>
      <c r="K49">
        <v>11.917</v>
      </c>
      <c r="L49">
        <v>11.534000000000001</v>
      </c>
      <c r="N49" t="e">
        <f t="shared" si="0"/>
        <v>#DIV/0!</v>
      </c>
      <c r="P49">
        <f t="shared" si="1"/>
        <v>3.9738534965760444</v>
      </c>
      <c r="S49" s="12"/>
      <c r="T49" s="12"/>
      <c r="U49" s="12"/>
      <c r="AF49" t="e">
        <f t="shared" si="2"/>
        <v>#DIV/0!</v>
      </c>
    </row>
    <row r="50" spans="1:32" x14ac:dyDescent="0.2">
      <c r="A50" s="3">
        <v>41221</v>
      </c>
      <c r="B50" t="s">
        <v>158</v>
      </c>
      <c r="C50" t="s">
        <v>157</v>
      </c>
      <c r="D50" t="s">
        <v>159</v>
      </c>
      <c r="E50" s="2" t="s">
        <v>94</v>
      </c>
      <c r="F50" s="2" t="s">
        <v>94</v>
      </c>
      <c r="H50">
        <v>2.2919999999999998</v>
      </c>
      <c r="I50">
        <v>65.563999999999993</v>
      </c>
      <c r="J50">
        <v>2.2919999999999998</v>
      </c>
      <c r="K50">
        <v>18.096</v>
      </c>
      <c r="L50">
        <v>17.388999999999999</v>
      </c>
      <c r="N50" t="e">
        <f t="shared" si="0"/>
        <v>#DIV/0!</v>
      </c>
      <c r="P50">
        <f t="shared" si="1"/>
        <v>4.4735509997469043</v>
      </c>
      <c r="S50" s="12"/>
      <c r="T50" s="12"/>
      <c r="U50" s="12"/>
      <c r="AF50" t="e">
        <f t="shared" si="2"/>
        <v>#DIV/0!</v>
      </c>
    </row>
    <row r="51" spans="1:32" x14ac:dyDescent="0.2">
      <c r="A51" s="3">
        <v>41221</v>
      </c>
      <c r="B51" t="s">
        <v>158</v>
      </c>
      <c r="C51" t="s">
        <v>157</v>
      </c>
      <c r="D51" t="s">
        <v>159</v>
      </c>
      <c r="E51" s="2" t="s">
        <v>95</v>
      </c>
      <c r="F51" s="2" t="s">
        <v>95</v>
      </c>
      <c r="H51">
        <v>2.2770000000000001</v>
      </c>
      <c r="I51">
        <v>135.45599999999999</v>
      </c>
      <c r="J51">
        <v>2.2770000000000001</v>
      </c>
      <c r="K51">
        <v>35.869</v>
      </c>
      <c r="L51">
        <v>34.656999999999996</v>
      </c>
      <c r="N51" t="e">
        <f t="shared" si="0"/>
        <v>#DIV/0!</v>
      </c>
      <c r="P51">
        <f t="shared" si="1"/>
        <v>3.6080019052155374</v>
      </c>
      <c r="S51" s="12"/>
      <c r="T51" s="12"/>
      <c r="U51" s="12"/>
      <c r="AF51" t="e">
        <f t="shared" si="2"/>
        <v>#DIV/0!</v>
      </c>
    </row>
    <row r="52" spans="1:32" x14ac:dyDescent="0.2">
      <c r="A52" s="3">
        <v>41221</v>
      </c>
      <c r="B52" t="s">
        <v>158</v>
      </c>
      <c r="C52" t="s">
        <v>157</v>
      </c>
      <c r="D52" t="s">
        <v>159</v>
      </c>
      <c r="E52" s="2" t="s">
        <v>96</v>
      </c>
      <c r="F52" s="2" t="s">
        <v>96</v>
      </c>
      <c r="H52">
        <v>2.2730000000000001</v>
      </c>
      <c r="I52">
        <v>94.173000000000002</v>
      </c>
      <c r="J52">
        <v>2.2730000000000001</v>
      </c>
      <c r="K52">
        <v>25.271999999999998</v>
      </c>
      <c r="L52">
        <v>24.471</v>
      </c>
      <c r="N52" t="e">
        <f t="shared" si="0"/>
        <v>#DIV/0!</v>
      </c>
      <c r="P52">
        <f t="shared" si="1"/>
        <v>3.4827601200052105</v>
      </c>
      <c r="S52" s="12"/>
      <c r="T52" s="12"/>
      <c r="U52" s="12"/>
      <c r="AF52" t="e">
        <f t="shared" si="2"/>
        <v>#DIV/0!</v>
      </c>
    </row>
    <row r="53" spans="1:32" x14ac:dyDescent="0.2">
      <c r="A53" s="3">
        <v>41221</v>
      </c>
      <c r="B53" t="s">
        <v>158</v>
      </c>
      <c r="C53" t="s">
        <v>157</v>
      </c>
      <c r="D53" t="s">
        <v>159</v>
      </c>
      <c r="E53" s="2" t="s">
        <v>97</v>
      </c>
      <c r="F53" s="2" t="s">
        <v>97</v>
      </c>
      <c r="H53">
        <v>2.274</v>
      </c>
      <c r="I53">
        <v>115.97</v>
      </c>
      <c r="J53">
        <v>2.274</v>
      </c>
      <c r="K53">
        <v>32.765000000000001</v>
      </c>
      <c r="L53">
        <v>32.207999999999998</v>
      </c>
      <c r="N53" t="e">
        <f t="shared" si="0"/>
        <v>#DIV/0!</v>
      </c>
      <c r="P53">
        <f t="shared" si="1"/>
        <v>1.8267685546554793</v>
      </c>
      <c r="S53" s="12"/>
      <c r="T53" s="12"/>
      <c r="U53" s="12"/>
      <c r="AF53" t="e">
        <f t="shared" si="2"/>
        <v>#DIV/0!</v>
      </c>
    </row>
    <row r="54" spans="1:32" x14ac:dyDescent="0.2">
      <c r="A54" s="3">
        <v>41221</v>
      </c>
      <c r="B54" t="s">
        <v>158</v>
      </c>
      <c r="C54" t="s">
        <v>157</v>
      </c>
      <c r="D54" t="s">
        <v>159</v>
      </c>
      <c r="E54" s="2" t="s">
        <v>103</v>
      </c>
      <c r="F54" s="2" t="s">
        <v>103</v>
      </c>
      <c r="H54">
        <v>2.286</v>
      </c>
      <c r="I54">
        <v>52.003</v>
      </c>
      <c r="J54">
        <v>2.286</v>
      </c>
      <c r="K54">
        <v>14.554</v>
      </c>
      <c r="L54">
        <v>13.948</v>
      </c>
      <c r="N54" t="e">
        <f t="shared" si="0"/>
        <v>#DIV/0!</v>
      </c>
      <c r="P54">
        <f t="shared" si="1"/>
        <v>4.9396804695141823</v>
      </c>
      <c r="S54" s="12"/>
      <c r="T54" s="12"/>
      <c r="U54" s="12"/>
      <c r="V54">
        <v>15.173999999999999</v>
      </c>
      <c r="W54">
        <v>2.1880000000000002</v>
      </c>
      <c r="X54">
        <v>0.69499999999999995</v>
      </c>
      <c r="Y54" t="s">
        <v>54</v>
      </c>
      <c r="Z54" t="s">
        <v>58</v>
      </c>
      <c r="AA54" t="s">
        <v>59</v>
      </c>
      <c r="AF54" t="e">
        <f t="shared" si="2"/>
        <v>#DIV/0!</v>
      </c>
    </row>
    <row r="55" spans="1:32" x14ac:dyDescent="0.2">
      <c r="A55" s="3">
        <v>41221</v>
      </c>
      <c r="B55" t="s">
        <v>161</v>
      </c>
      <c r="C55" t="s">
        <v>157</v>
      </c>
      <c r="D55" t="s">
        <v>162</v>
      </c>
      <c r="E55" s="2" t="s">
        <v>81</v>
      </c>
      <c r="F55" s="2" t="s">
        <v>81</v>
      </c>
      <c r="H55">
        <v>2.2799999999999998</v>
      </c>
      <c r="I55">
        <v>22.931000000000001</v>
      </c>
      <c r="J55">
        <v>2.2799999999999998</v>
      </c>
      <c r="K55">
        <v>5.9290000000000003</v>
      </c>
      <c r="L55">
        <v>5.758</v>
      </c>
      <c r="N55" t="e">
        <f t="shared" si="0"/>
        <v>#DIV/0!</v>
      </c>
      <c r="P55">
        <f t="shared" si="1"/>
        <v>4.6862154014798634</v>
      </c>
      <c r="S55" s="12"/>
      <c r="T55" s="12"/>
      <c r="U55" s="12"/>
      <c r="V55">
        <v>2.1930000000000001</v>
      </c>
      <c r="W55">
        <v>0.34300000000000003</v>
      </c>
      <c r="X55">
        <v>0.13100000000000001</v>
      </c>
      <c r="Y55" t="s">
        <v>54</v>
      </c>
      <c r="Z55" t="s">
        <v>58</v>
      </c>
      <c r="AA55" t="s">
        <v>59</v>
      </c>
      <c r="AF55" t="e">
        <f t="shared" si="2"/>
        <v>#DIV/0!</v>
      </c>
    </row>
    <row r="56" spans="1:32" x14ac:dyDescent="0.2">
      <c r="A56" s="3">
        <v>41221</v>
      </c>
      <c r="B56" t="s">
        <v>161</v>
      </c>
      <c r="C56" t="s">
        <v>157</v>
      </c>
      <c r="D56" t="s">
        <v>162</v>
      </c>
      <c r="E56" s="2" t="s">
        <v>94</v>
      </c>
      <c r="F56" s="2" t="s">
        <v>94</v>
      </c>
      <c r="H56">
        <v>2.2719999999999998</v>
      </c>
      <c r="I56">
        <v>80.043000000000006</v>
      </c>
      <c r="J56">
        <v>2.2719999999999998</v>
      </c>
      <c r="K56">
        <v>22.311</v>
      </c>
      <c r="L56">
        <v>21.864000000000001</v>
      </c>
      <c r="N56" t="e">
        <f t="shared" si="0"/>
        <v>#DIV/0!</v>
      </c>
      <c r="P56">
        <f t="shared" si="1"/>
        <v>2.2306502320475032</v>
      </c>
      <c r="S56" s="12"/>
      <c r="T56" s="12"/>
      <c r="U56" s="12"/>
      <c r="V56">
        <v>1.4790000000000001</v>
      </c>
      <c r="W56">
        <v>0.38800000000000001</v>
      </c>
      <c r="X56">
        <v>7.3999999999999996E-2</v>
      </c>
      <c r="Y56" t="s">
        <v>54</v>
      </c>
      <c r="Z56" t="s">
        <v>58</v>
      </c>
      <c r="AA56" t="s">
        <v>59</v>
      </c>
      <c r="AF56" t="e">
        <f t="shared" si="2"/>
        <v>#DIV/0!</v>
      </c>
    </row>
    <row r="57" spans="1:32" x14ac:dyDescent="0.2">
      <c r="A57" s="3">
        <v>41221</v>
      </c>
      <c r="B57" t="s">
        <v>161</v>
      </c>
      <c r="C57" t="s">
        <v>157</v>
      </c>
      <c r="D57" t="s">
        <v>162</v>
      </c>
      <c r="E57" s="2" t="s">
        <v>95</v>
      </c>
      <c r="F57" s="2" t="s">
        <v>95</v>
      </c>
      <c r="H57">
        <v>2.2709999999999999</v>
      </c>
      <c r="I57">
        <v>147.27799999999999</v>
      </c>
      <c r="J57">
        <v>2.2709999999999999</v>
      </c>
      <c r="K57">
        <v>33.616999999999997</v>
      </c>
      <c r="L57">
        <v>32.982999999999997</v>
      </c>
      <c r="N57" t="e">
        <f t="shared" si="0"/>
        <v>#DIV/0!</v>
      </c>
      <c r="P57">
        <f t="shared" si="1"/>
        <v>2.0225866139220328</v>
      </c>
      <c r="S57" s="12"/>
      <c r="T57" s="12"/>
      <c r="U57" s="12"/>
      <c r="AF57" t="e">
        <f t="shared" si="2"/>
        <v>#DIV/0!</v>
      </c>
    </row>
    <row r="58" spans="1:32" x14ac:dyDescent="0.2">
      <c r="A58" s="3">
        <v>41221</v>
      </c>
      <c r="B58" t="s">
        <v>161</v>
      </c>
      <c r="C58" t="s">
        <v>157</v>
      </c>
      <c r="D58" t="s">
        <v>162</v>
      </c>
      <c r="E58" s="2" t="s">
        <v>96</v>
      </c>
      <c r="F58" s="2" t="s">
        <v>96</v>
      </c>
      <c r="H58">
        <v>2.2690000000000001</v>
      </c>
      <c r="I58">
        <v>149.70599999999999</v>
      </c>
      <c r="J58">
        <v>2.2690000000000001</v>
      </c>
      <c r="K58">
        <v>40.305</v>
      </c>
      <c r="L58">
        <v>38.984999999999999</v>
      </c>
      <c r="N58" t="e">
        <f t="shared" si="0"/>
        <v>#DIV/0!</v>
      </c>
      <c r="P58">
        <f t="shared" si="1"/>
        <v>3.470396466505417</v>
      </c>
      <c r="S58" s="12"/>
      <c r="T58" s="12"/>
      <c r="U58" s="12"/>
      <c r="AF58" t="e">
        <f t="shared" si="2"/>
        <v>#DIV/0!</v>
      </c>
    </row>
    <row r="59" spans="1:32" x14ac:dyDescent="0.2">
      <c r="A59" s="3">
        <v>41221</v>
      </c>
      <c r="B59" t="s">
        <v>161</v>
      </c>
      <c r="C59" t="s">
        <v>157</v>
      </c>
      <c r="D59" t="s">
        <v>162</v>
      </c>
      <c r="E59" s="2" t="s">
        <v>111</v>
      </c>
      <c r="F59" s="2" t="s">
        <v>111</v>
      </c>
      <c r="H59">
        <v>2.2810000000000001</v>
      </c>
      <c r="I59">
        <v>114.22199999999999</v>
      </c>
      <c r="J59">
        <v>2.2810000000000001</v>
      </c>
      <c r="K59">
        <v>23.553999999999998</v>
      </c>
      <c r="L59">
        <v>22.762</v>
      </c>
      <c r="N59" t="e">
        <f t="shared" si="0"/>
        <v>#DIV/0!</v>
      </c>
      <c r="P59">
        <f t="shared" si="1"/>
        <v>3.7230291919334273</v>
      </c>
      <c r="S59" s="12"/>
      <c r="T59" s="12"/>
      <c r="U59" s="12"/>
      <c r="V59" t="s">
        <v>55</v>
      </c>
      <c r="AF59" t="e">
        <f t="shared" si="2"/>
        <v>#DIV/0!</v>
      </c>
    </row>
    <row r="60" spans="1:32" x14ac:dyDescent="0.2">
      <c r="A60" s="3">
        <v>41222</v>
      </c>
      <c r="B60" t="s">
        <v>187</v>
      </c>
      <c r="C60" t="s">
        <v>112</v>
      </c>
      <c r="D60" t="s">
        <v>162</v>
      </c>
      <c r="E60" s="2" t="s">
        <v>81</v>
      </c>
      <c r="F60" s="2" t="s">
        <v>81</v>
      </c>
      <c r="H60">
        <v>2.2690000000000001</v>
      </c>
      <c r="I60">
        <v>14.233000000000001</v>
      </c>
      <c r="J60">
        <v>2.2690000000000001</v>
      </c>
      <c r="K60">
        <v>5.4320000000000004</v>
      </c>
      <c r="L60">
        <v>4.8739999999999997</v>
      </c>
      <c r="N60" t="e">
        <f t="shared" si="0"/>
        <v>#DIV/0!</v>
      </c>
      <c r="P60">
        <f t="shared" si="1"/>
        <v>17.641479607967142</v>
      </c>
      <c r="S60" s="12"/>
      <c r="T60" s="12"/>
      <c r="U60" s="12"/>
      <c r="AF60" t="e">
        <f t="shared" si="2"/>
        <v>#DIV/0!</v>
      </c>
    </row>
    <row r="61" spans="1:32" x14ac:dyDescent="0.2">
      <c r="A61" s="3">
        <v>41222</v>
      </c>
      <c r="B61" t="s">
        <v>187</v>
      </c>
      <c r="C61" t="s">
        <v>112</v>
      </c>
      <c r="D61" t="s">
        <v>162</v>
      </c>
      <c r="E61" s="2" t="s">
        <v>94</v>
      </c>
      <c r="F61" s="2" t="s">
        <v>94</v>
      </c>
      <c r="H61">
        <v>2.2589999999999999</v>
      </c>
      <c r="I61">
        <v>75.337000000000003</v>
      </c>
      <c r="J61">
        <v>2.2599999999999998</v>
      </c>
      <c r="K61">
        <v>27.027000000000001</v>
      </c>
      <c r="L61">
        <v>26.449000000000002</v>
      </c>
      <c r="N61" t="e">
        <f t="shared" si="0"/>
        <v>#DIV/0!</v>
      </c>
      <c r="P61">
        <f t="shared" si="1"/>
        <v>2.3337505551742357</v>
      </c>
      <c r="S61" s="12"/>
      <c r="T61" s="12"/>
      <c r="U61" s="12"/>
      <c r="AF61" t="e">
        <f t="shared" si="2"/>
        <v>#DIV/0!</v>
      </c>
    </row>
    <row r="62" spans="1:32" x14ac:dyDescent="0.2">
      <c r="A62" s="3">
        <v>41222</v>
      </c>
      <c r="B62" t="s">
        <v>187</v>
      </c>
      <c r="C62" t="s">
        <v>112</v>
      </c>
      <c r="D62" t="s">
        <v>162</v>
      </c>
      <c r="E62" s="2" t="s">
        <v>95</v>
      </c>
      <c r="F62" s="2" t="s">
        <v>95</v>
      </c>
      <c r="H62">
        <v>2.2669000000000001</v>
      </c>
      <c r="I62">
        <v>151.34</v>
      </c>
      <c r="J62">
        <v>2.2669000000000001</v>
      </c>
      <c r="K62">
        <v>41.197000000000003</v>
      </c>
      <c r="L62">
        <v>40.182000000000002</v>
      </c>
      <c r="N62" t="e">
        <f t="shared" si="0"/>
        <v>#DIV/0!</v>
      </c>
      <c r="P62">
        <f t="shared" si="1"/>
        <v>2.6072370736268349</v>
      </c>
      <c r="S62" s="12"/>
      <c r="T62" s="12"/>
      <c r="U62" s="12"/>
      <c r="AF62" t="e">
        <f t="shared" si="2"/>
        <v>#DIV/0!</v>
      </c>
    </row>
    <row r="63" spans="1:32" x14ac:dyDescent="0.2">
      <c r="A63" s="3">
        <v>41222</v>
      </c>
      <c r="B63" t="s">
        <v>187</v>
      </c>
      <c r="C63" t="s">
        <v>112</v>
      </c>
      <c r="D63" t="s">
        <v>162</v>
      </c>
      <c r="E63" s="2" t="s">
        <v>96</v>
      </c>
      <c r="F63" s="2" t="s">
        <v>96</v>
      </c>
      <c r="H63">
        <v>2.2890000000000001</v>
      </c>
      <c r="I63">
        <v>141.99</v>
      </c>
      <c r="J63">
        <v>2.2890000000000001</v>
      </c>
      <c r="K63">
        <v>47.871000000000002</v>
      </c>
      <c r="L63">
        <v>46.93</v>
      </c>
      <c r="N63" t="e">
        <f t="shared" si="0"/>
        <v>#DIV/0!</v>
      </c>
      <c r="P63">
        <f t="shared" si="1"/>
        <v>2.0644113904611525</v>
      </c>
      <c r="S63" s="12"/>
      <c r="T63" s="12"/>
      <c r="U63" s="12"/>
      <c r="AF63" t="e">
        <f t="shared" si="2"/>
        <v>#DIV/0!</v>
      </c>
    </row>
    <row r="64" spans="1:32" x14ac:dyDescent="0.2">
      <c r="A64" s="3">
        <v>41222</v>
      </c>
      <c r="B64" t="s">
        <v>187</v>
      </c>
      <c r="C64" t="s">
        <v>112</v>
      </c>
      <c r="D64" t="s">
        <v>162</v>
      </c>
      <c r="E64" s="2" t="s">
        <v>113</v>
      </c>
      <c r="F64" s="2" t="s">
        <v>113</v>
      </c>
      <c r="H64">
        <v>2.2759999999999998</v>
      </c>
      <c r="I64">
        <v>74.453999999999994</v>
      </c>
      <c r="J64">
        <v>2.2749999999999999</v>
      </c>
      <c r="K64">
        <v>24.39</v>
      </c>
      <c r="L64">
        <v>23.76</v>
      </c>
      <c r="N64" t="e">
        <f t="shared" si="0"/>
        <v>#DIV/0!</v>
      </c>
      <c r="P64">
        <f t="shared" si="1"/>
        <v>2.8487451955686138</v>
      </c>
      <c r="S64" s="12"/>
      <c r="T64" s="12"/>
      <c r="U64" s="12"/>
      <c r="AF64" t="e">
        <f t="shared" si="2"/>
        <v>#DIV/0!</v>
      </c>
    </row>
    <row r="65" spans="1:32" x14ac:dyDescent="0.2">
      <c r="A65" s="3">
        <v>41222</v>
      </c>
      <c r="B65" t="s">
        <v>188</v>
      </c>
      <c r="C65" t="s">
        <v>112</v>
      </c>
      <c r="D65" t="s">
        <v>159</v>
      </c>
      <c r="E65" s="2" t="s">
        <v>81</v>
      </c>
      <c r="F65" s="2" t="s">
        <v>81</v>
      </c>
      <c r="H65">
        <v>2.2808999999999999</v>
      </c>
      <c r="I65">
        <v>12.116899999999999</v>
      </c>
      <c r="J65">
        <v>2.2799999999999998</v>
      </c>
      <c r="K65">
        <v>5.2560000000000002</v>
      </c>
      <c r="L65">
        <v>4.55</v>
      </c>
      <c r="N65" t="e">
        <f t="shared" si="0"/>
        <v>#DIV/0!</v>
      </c>
      <c r="P65">
        <f t="shared" si="1"/>
        <v>23.723118279569903</v>
      </c>
      <c r="S65" s="12"/>
      <c r="T65" s="12"/>
      <c r="U65" s="12"/>
      <c r="AF65" t="e">
        <f t="shared" si="2"/>
        <v>#DIV/0!</v>
      </c>
    </row>
    <row r="66" spans="1:32" x14ac:dyDescent="0.2">
      <c r="A66" s="3">
        <v>41222</v>
      </c>
      <c r="B66" t="s">
        <v>188</v>
      </c>
      <c r="C66" t="s">
        <v>112</v>
      </c>
      <c r="D66" t="s">
        <v>159</v>
      </c>
      <c r="E66" s="2" t="s">
        <v>94</v>
      </c>
      <c r="F66" s="2" t="s">
        <v>94</v>
      </c>
      <c r="H66">
        <v>2.2869999999999999</v>
      </c>
      <c r="I66">
        <v>29.942</v>
      </c>
      <c r="J66">
        <v>2.2879999999999998</v>
      </c>
      <c r="K66">
        <v>9.7050000000000001</v>
      </c>
      <c r="L66">
        <v>8.3379999999999992</v>
      </c>
      <c r="N66" t="e">
        <f t="shared" si="0"/>
        <v>#DIV/0!</v>
      </c>
      <c r="P66">
        <f t="shared" si="1"/>
        <v>18.430632331131196</v>
      </c>
      <c r="S66" s="12"/>
      <c r="T66" s="12"/>
      <c r="U66" s="12"/>
      <c r="AF66" t="e">
        <f t="shared" si="2"/>
        <v>#DIV/0!</v>
      </c>
    </row>
    <row r="67" spans="1:32" x14ac:dyDescent="0.2">
      <c r="A67" s="3">
        <v>41222</v>
      </c>
      <c r="B67" t="s">
        <v>188</v>
      </c>
      <c r="C67" t="s">
        <v>112</v>
      </c>
      <c r="D67" t="s">
        <v>159</v>
      </c>
      <c r="E67" s="2" t="s">
        <v>95</v>
      </c>
      <c r="F67" s="2" t="s">
        <v>95</v>
      </c>
      <c r="H67">
        <v>2.2970000000000002</v>
      </c>
      <c r="I67">
        <v>146.827</v>
      </c>
      <c r="J67">
        <v>2.2999999999999998</v>
      </c>
      <c r="K67">
        <v>50.372</v>
      </c>
      <c r="L67">
        <v>48.680999999999997</v>
      </c>
      <c r="N67" t="e">
        <f t="shared" si="0"/>
        <v>#DIV/0!</v>
      </c>
      <c r="P67">
        <f t="shared" si="1"/>
        <v>3.5176402063571359</v>
      </c>
      <c r="S67" s="12"/>
      <c r="T67" s="12"/>
      <c r="U67" s="12"/>
      <c r="AF67" t="e">
        <f t="shared" si="2"/>
        <v>#DIV/0!</v>
      </c>
    </row>
    <row r="68" spans="1:32" x14ac:dyDescent="0.2">
      <c r="A68" s="3">
        <v>41222</v>
      </c>
      <c r="B68" t="s">
        <v>188</v>
      </c>
      <c r="C68" t="s">
        <v>112</v>
      </c>
      <c r="D68" t="s">
        <v>159</v>
      </c>
      <c r="E68" s="2" t="s">
        <v>96</v>
      </c>
      <c r="F68" s="2" t="s">
        <v>96</v>
      </c>
      <c r="H68">
        <v>2.2959000000000001</v>
      </c>
      <c r="I68">
        <v>152.21700000000001</v>
      </c>
      <c r="J68">
        <v>2.2949999999999999</v>
      </c>
      <c r="K68">
        <v>44.357999999999997</v>
      </c>
      <c r="L68">
        <v>42.962000000000003</v>
      </c>
      <c r="N68" t="e">
        <f t="shared" ref="N68:N106" si="3">(I68-H68)/(G68*$R$1)</f>
        <v>#DIV/0!</v>
      </c>
      <c r="P68">
        <f t="shared" ref="P68:P106" si="4">((K68-J68)-(L68-J68))/(K68-J68)*100</f>
        <v>3.3188312768941679</v>
      </c>
      <c r="S68" s="12"/>
      <c r="T68" s="12"/>
      <c r="U68" s="12"/>
      <c r="AF68" t="e">
        <f t="shared" ref="AF68:AF106" si="5">U68/100*N68*1000</f>
        <v>#DIV/0!</v>
      </c>
    </row>
    <row r="69" spans="1:32" x14ac:dyDescent="0.2">
      <c r="A69" s="3">
        <v>41222</v>
      </c>
      <c r="B69" t="s">
        <v>188</v>
      </c>
      <c r="C69" t="s">
        <v>112</v>
      </c>
      <c r="D69" t="s">
        <v>159</v>
      </c>
      <c r="E69" s="2" t="s">
        <v>97</v>
      </c>
      <c r="F69" s="2" t="s">
        <v>97</v>
      </c>
      <c r="H69">
        <v>2.2709000000000001</v>
      </c>
      <c r="I69">
        <v>170.774</v>
      </c>
      <c r="J69">
        <v>2.27</v>
      </c>
      <c r="K69">
        <v>57.988999999999997</v>
      </c>
      <c r="L69">
        <v>56.542000000000002</v>
      </c>
      <c r="N69" t="e">
        <f t="shared" si="3"/>
        <v>#DIV/0!</v>
      </c>
      <c r="P69">
        <f t="shared" si="4"/>
        <v>2.5969597444318739</v>
      </c>
      <c r="S69" s="12"/>
      <c r="T69" s="12"/>
      <c r="U69" s="12"/>
      <c r="AF69" t="e">
        <f t="shared" si="5"/>
        <v>#DIV/0!</v>
      </c>
    </row>
    <row r="70" spans="1:32" x14ac:dyDescent="0.2">
      <c r="A70" s="3">
        <v>41222</v>
      </c>
      <c r="B70" t="s">
        <v>189</v>
      </c>
      <c r="C70" t="s">
        <v>114</v>
      </c>
      <c r="D70" t="s">
        <v>162</v>
      </c>
      <c r="E70" s="2" t="s">
        <v>81</v>
      </c>
      <c r="F70" s="2" t="s">
        <v>81</v>
      </c>
      <c r="H70">
        <v>2.254</v>
      </c>
      <c r="I70">
        <v>9.3629999999999995</v>
      </c>
      <c r="J70">
        <v>2.2530000000000001</v>
      </c>
      <c r="K70">
        <v>4.367</v>
      </c>
      <c r="L70">
        <v>3.407</v>
      </c>
      <c r="N70" t="e">
        <f t="shared" si="3"/>
        <v>#DIV/0!</v>
      </c>
      <c r="P70">
        <f t="shared" si="4"/>
        <v>45.411542100283825</v>
      </c>
      <c r="S70" s="12"/>
      <c r="T70" s="12"/>
      <c r="U70" s="12"/>
      <c r="AF70" t="e">
        <f t="shared" si="5"/>
        <v>#DIV/0!</v>
      </c>
    </row>
    <row r="71" spans="1:32" x14ac:dyDescent="0.2">
      <c r="A71" s="3">
        <v>41222</v>
      </c>
      <c r="B71" t="s">
        <v>189</v>
      </c>
      <c r="C71" t="s">
        <v>114</v>
      </c>
      <c r="D71" t="s">
        <v>162</v>
      </c>
      <c r="E71" s="2" t="s">
        <v>94</v>
      </c>
      <c r="F71" s="2" t="s">
        <v>94</v>
      </c>
      <c r="H71">
        <v>2.2839999999999998</v>
      </c>
      <c r="I71">
        <v>49.607999999999997</v>
      </c>
      <c r="J71">
        <v>2.2829999999999999</v>
      </c>
      <c r="K71">
        <v>16.683</v>
      </c>
      <c r="L71">
        <v>15.534000000000001</v>
      </c>
      <c r="N71" t="e">
        <f t="shared" si="3"/>
        <v>#DIV/0!</v>
      </c>
      <c r="P71">
        <f t="shared" si="4"/>
        <v>7.9791666666666607</v>
      </c>
      <c r="S71" s="12"/>
      <c r="T71" s="12"/>
      <c r="U71" s="12"/>
      <c r="AF71" t="e">
        <f t="shared" si="5"/>
        <v>#DIV/0!</v>
      </c>
    </row>
    <row r="72" spans="1:32" x14ac:dyDescent="0.2">
      <c r="A72" s="3">
        <v>41222</v>
      </c>
      <c r="B72" t="s">
        <v>189</v>
      </c>
      <c r="C72" t="s">
        <v>114</v>
      </c>
      <c r="D72" t="s">
        <v>162</v>
      </c>
      <c r="E72" s="2" t="s">
        <v>95</v>
      </c>
      <c r="F72" s="2" t="s">
        <v>95</v>
      </c>
      <c r="H72">
        <v>2.2879999999999998</v>
      </c>
      <c r="I72">
        <v>144.94900000000001</v>
      </c>
      <c r="J72">
        <v>2.2879999999999998</v>
      </c>
      <c r="K72">
        <v>49.502000000000002</v>
      </c>
      <c r="L72">
        <v>47.926000000000002</v>
      </c>
      <c r="N72" t="e">
        <f t="shared" si="3"/>
        <v>#DIV/0!</v>
      </c>
      <c r="P72">
        <f t="shared" si="4"/>
        <v>3.3379929681874025</v>
      </c>
      <c r="S72" s="12"/>
      <c r="T72" s="12"/>
      <c r="U72" s="12"/>
      <c r="AF72" t="e">
        <f t="shared" si="5"/>
        <v>#DIV/0!</v>
      </c>
    </row>
    <row r="73" spans="1:32" x14ac:dyDescent="0.2">
      <c r="A73" s="3">
        <v>41222</v>
      </c>
      <c r="B73" t="s">
        <v>189</v>
      </c>
      <c r="C73" t="s">
        <v>114</v>
      </c>
      <c r="D73" t="s">
        <v>162</v>
      </c>
      <c r="E73" s="2" t="s">
        <v>96</v>
      </c>
      <c r="F73" s="2" t="s">
        <v>96</v>
      </c>
      <c r="H73">
        <v>2.2599999999999998</v>
      </c>
      <c r="I73">
        <v>167.27</v>
      </c>
      <c r="J73">
        <v>2.2610000000000001</v>
      </c>
      <c r="K73">
        <v>56.54</v>
      </c>
      <c r="L73">
        <v>54.408999999999999</v>
      </c>
      <c r="N73" t="e">
        <f t="shared" si="3"/>
        <v>#DIV/0!</v>
      </c>
      <c r="P73">
        <f t="shared" si="4"/>
        <v>3.9260119014720249</v>
      </c>
      <c r="S73" s="12"/>
      <c r="T73" s="12"/>
      <c r="U73" s="12"/>
      <c r="AF73" t="e">
        <f t="shared" si="5"/>
        <v>#DIV/0!</v>
      </c>
    </row>
    <row r="74" spans="1:32" x14ac:dyDescent="0.2">
      <c r="A74" s="3">
        <v>41222</v>
      </c>
      <c r="B74" t="s">
        <v>189</v>
      </c>
      <c r="C74" t="s">
        <v>114</v>
      </c>
      <c r="D74" t="s">
        <v>162</v>
      </c>
      <c r="E74" s="2" t="s">
        <v>101</v>
      </c>
      <c r="F74" s="2" t="s">
        <v>101</v>
      </c>
      <c r="H74">
        <v>2.2709999999999999</v>
      </c>
      <c r="I74">
        <v>128.499</v>
      </c>
      <c r="J74">
        <v>2.2709999999999999</v>
      </c>
      <c r="K74">
        <v>40.479999999999997</v>
      </c>
      <c r="L74">
        <v>39.152000000000001</v>
      </c>
      <c r="N74" t="e">
        <f t="shared" si="3"/>
        <v>#DIV/0!</v>
      </c>
      <c r="P74">
        <f t="shared" si="4"/>
        <v>3.475620927006716</v>
      </c>
      <c r="S74" s="12"/>
      <c r="T74" s="12"/>
      <c r="U74" s="12"/>
      <c r="V74" t="s">
        <v>55</v>
      </c>
      <c r="AF74" t="e">
        <f t="shared" si="5"/>
        <v>#DIV/0!</v>
      </c>
    </row>
    <row r="75" spans="1:32" x14ac:dyDescent="0.2">
      <c r="A75" s="3">
        <v>41221</v>
      </c>
      <c r="B75" t="s">
        <v>170</v>
      </c>
      <c r="C75" t="s">
        <v>155</v>
      </c>
      <c r="D75" t="s">
        <v>162</v>
      </c>
      <c r="E75" s="2" t="s">
        <v>81</v>
      </c>
      <c r="F75" s="2" t="s">
        <v>81</v>
      </c>
      <c r="H75">
        <v>2.2810000000000001</v>
      </c>
      <c r="I75">
        <v>6.9029999999999996</v>
      </c>
      <c r="J75">
        <v>2.282</v>
      </c>
      <c r="K75">
        <v>3.7229999999999999</v>
      </c>
      <c r="L75">
        <v>3.234</v>
      </c>
      <c r="N75" t="e">
        <f t="shared" si="3"/>
        <v>#DIV/0!</v>
      </c>
      <c r="P75">
        <f t="shared" si="4"/>
        <v>33.934767522553777</v>
      </c>
      <c r="S75" s="12"/>
      <c r="T75" s="12"/>
      <c r="U75" s="12"/>
      <c r="AF75" t="e">
        <f t="shared" si="5"/>
        <v>#DIV/0!</v>
      </c>
    </row>
    <row r="76" spans="1:32" x14ac:dyDescent="0.2">
      <c r="A76" s="3">
        <v>41221</v>
      </c>
      <c r="B76" t="s">
        <v>170</v>
      </c>
      <c r="C76" t="s">
        <v>155</v>
      </c>
      <c r="D76" t="s">
        <v>162</v>
      </c>
      <c r="E76" s="2" t="s">
        <v>94</v>
      </c>
      <c r="F76" s="2" t="s">
        <v>94</v>
      </c>
      <c r="H76">
        <v>2.2749999999999999</v>
      </c>
      <c r="I76">
        <v>26.715</v>
      </c>
      <c r="J76">
        <v>2.2759999999999998</v>
      </c>
      <c r="K76">
        <v>8.6180000000000003</v>
      </c>
      <c r="L76">
        <v>7.28</v>
      </c>
      <c r="N76" t="e">
        <f t="shared" si="3"/>
        <v>#DIV/0!</v>
      </c>
      <c r="P76">
        <f t="shared" si="4"/>
        <v>21.09744560075686</v>
      </c>
      <c r="S76" s="12"/>
      <c r="T76" s="12"/>
      <c r="U76" s="12"/>
      <c r="AF76" t="e">
        <f t="shared" si="5"/>
        <v>#DIV/0!</v>
      </c>
    </row>
    <row r="77" spans="1:32" x14ac:dyDescent="0.2">
      <c r="A77" s="3">
        <v>41221</v>
      </c>
      <c r="B77" t="s">
        <v>170</v>
      </c>
      <c r="C77" t="s">
        <v>155</v>
      </c>
      <c r="D77" t="s">
        <v>162</v>
      </c>
      <c r="E77" s="2" t="s">
        <v>95</v>
      </c>
      <c r="F77" s="2" t="s">
        <v>95</v>
      </c>
      <c r="H77">
        <v>2.2789999999999999</v>
      </c>
      <c r="I77">
        <v>133.02099999999999</v>
      </c>
      <c r="J77">
        <v>2.2780999999999998</v>
      </c>
      <c r="K77">
        <v>50.723999999999997</v>
      </c>
      <c r="L77">
        <v>50.01</v>
      </c>
      <c r="N77" t="e">
        <f t="shared" si="3"/>
        <v>#DIV/0!</v>
      </c>
      <c r="P77">
        <f t="shared" si="4"/>
        <v>1.4738089291353835</v>
      </c>
      <c r="S77" s="12"/>
      <c r="T77" s="12"/>
      <c r="U77" s="12"/>
      <c r="AF77" t="e">
        <f t="shared" si="5"/>
        <v>#DIV/0!</v>
      </c>
    </row>
    <row r="78" spans="1:32" x14ac:dyDescent="0.2">
      <c r="A78" s="3">
        <v>41221</v>
      </c>
      <c r="B78" t="s">
        <v>170</v>
      </c>
      <c r="C78" t="s">
        <v>155</v>
      </c>
      <c r="D78" t="s">
        <v>162</v>
      </c>
      <c r="E78" s="2" t="s">
        <v>96</v>
      </c>
      <c r="F78" s="2" t="s">
        <v>96</v>
      </c>
      <c r="H78">
        <v>2.2509999999999999</v>
      </c>
      <c r="I78">
        <v>131.27500000000001</v>
      </c>
      <c r="J78">
        <v>2.2509999999999999</v>
      </c>
      <c r="K78">
        <v>47.781999999999996</v>
      </c>
      <c r="L78">
        <v>47.02</v>
      </c>
      <c r="N78" t="e">
        <f t="shared" si="3"/>
        <v>#DIV/0!</v>
      </c>
      <c r="P78">
        <f t="shared" si="4"/>
        <v>1.6735850299795598</v>
      </c>
      <c r="S78" s="12"/>
      <c r="T78" s="12"/>
      <c r="U78" s="12"/>
      <c r="AF78" t="e">
        <f t="shared" si="5"/>
        <v>#DIV/0!</v>
      </c>
    </row>
    <row r="79" spans="1:32" x14ac:dyDescent="0.2">
      <c r="A79" s="3">
        <v>41221</v>
      </c>
      <c r="B79" t="s">
        <v>170</v>
      </c>
      <c r="C79" t="s">
        <v>155</v>
      </c>
      <c r="D79" t="s">
        <v>162</v>
      </c>
      <c r="E79" s="2" t="s">
        <v>75</v>
      </c>
      <c r="F79" s="2" t="s">
        <v>75</v>
      </c>
      <c r="H79">
        <v>2.2570000000000001</v>
      </c>
      <c r="I79">
        <v>192.12100000000001</v>
      </c>
      <c r="J79">
        <v>2.258</v>
      </c>
      <c r="K79">
        <v>71.489999999999995</v>
      </c>
      <c r="L79">
        <v>70.444000000000003</v>
      </c>
      <c r="N79" t="e">
        <f t="shared" si="3"/>
        <v>#DIV/0!</v>
      </c>
      <c r="P79">
        <f t="shared" si="4"/>
        <v>1.5108620291194712</v>
      </c>
      <c r="S79" s="12"/>
      <c r="T79" s="12"/>
      <c r="U79" s="12"/>
      <c r="AF79" t="e">
        <f t="shared" si="5"/>
        <v>#DIV/0!</v>
      </c>
    </row>
    <row r="80" spans="1:32" x14ac:dyDescent="0.2">
      <c r="A80" s="3">
        <v>41221</v>
      </c>
      <c r="B80" t="s">
        <v>166</v>
      </c>
      <c r="C80" t="s">
        <v>165</v>
      </c>
      <c r="D80" t="s">
        <v>162</v>
      </c>
      <c r="E80" s="2" t="s">
        <v>81</v>
      </c>
      <c r="F80" s="2" t="s">
        <v>81</v>
      </c>
      <c r="H80">
        <v>2.274</v>
      </c>
      <c r="I80">
        <v>17.7</v>
      </c>
      <c r="J80">
        <v>2.2730000000000001</v>
      </c>
      <c r="K80">
        <v>8.8409999999999993</v>
      </c>
      <c r="L80">
        <v>8.5459999999999994</v>
      </c>
      <c r="N80" t="e">
        <f t="shared" si="3"/>
        <v>#DIV/0!</v>
      </c>
      <c r="P80">
        <f t="shared" si="4"/>
        <v>4.4914738124238722</v>
      </c>
      <c r="S80" s="12"/>
      <c r="T80" s="12"/>
      <c r="U80" s="12"/>
      <c r="AF80" t="e">
        <f t="shared" si="5"/>
        <v>#DIV/0!</v>
      </c>
    </row>
    <row r="81" spans="1:32" x14ac:dyDescent="0.2">
      <c r="A81" s="3">
        <v>41221</v>
      </c>
      <c r="B81" t="s">
        <v>166</v>
      </c>
      <c r="C81" t="s">
        <v>165</v>
      </c>
      <c r="D81" t="s">
        <v>162</v>
      </c>
      <c r="E81" s="2" t="s">
        <v>94</v>
      </c>
      <c r="F81" s="2" t="s">
        <v>94</v>
      </c>
      <c r="H81">
        <v>2.302</v>
      </c>
      <c r="I81">
        <v>66.153000000000006</v>
      </c>
      <c r="J81">
        <v>2.3010000000000002</v>
      </c>
      <c r="K81">
        <v>23.369</v>
      </c>
      <c r="L81">
        <v>22.477</v>
      </c>
      <c r="N81" t="e">
        <f t="shared" si="3"/>
        <v>#DIV/0!</v>
      </c>
      <c r="P81">
        <f t="shared" si="4"/>
        <v>4.2339092462502181</v>
      </c>
      <c r="S81" s="12"/>
      <c r="T81" s="12"/>
      <c r="U81" s="12"/>
      <c r="AF81" t="e">
        <f t="shared" si="5"/>
        <v>#DIV/0!</v>
      </c>
    </row>
    <row r="82" spans="1:32" x14ac:dyDescent="0.2">
      <c r="A82" s="3">
        <v>41221</v>
      </c>
      <c r="B82" t="s">
        <v>166</v>
      </c>
      <c r="C82" t="s">
        <v>165</v>
      </c>
      <c r="D82" t="s">
        <v>162</v>
      </c>
      <c r="E82" s="2" t="s">
        <v>95</v>
      </c>
      <c r="F82" s="2" t="s">
        <v>95</v>
      </c>
      <c r="H82">
        <v>2.2730000000000001</v>
      </c>
      <c r="I82">
        <v>144.24100000000001</v>
      </c>
      <c r="J82">
        <v>2.2770000000000001</v>
      </c>
      <c r="K82">
        <v>56.045999999999999</v>
      </c>
      <c r="L82">
        <v>54.790999999999997</v>
      </c>
      <c r="N82" t="e">
        <f t="shared" si="3"/>
        <v>#DIV/0!</v>
      </c>
      <c r="P82">
        <f t="shared" si="4"/>
        <v>2.3340586583347327</v>
      </c>
      <c r="S82" s="12"/>
      <c r="T82" s="12"/>
      <c r="U82" s="12"/>
      <c r="AF82" t="e">
        <f t="shared" si="5"/>
        <v>#DIV/0!</v>
      </c>
    </row>
    <row r="83" spans="1:32" x14ac:dyDescent="0.2">
      <c r="A83" s="3">
        <v>41221</v>
      </c>
      <c r="B83" t="s">
        <v>166</v>
      </c>
      <c r="C83" t="s">
        <v>165</v>
      </c>
      <c r="D83" t="s">
        <v>162</v>
      </c>
      <c r="E83" s="2" t="s">
        <v>96</v>
      </c>
      <c r="F83" s="2" t="s">
        <v>96</v>
      </c>
      <c r="H83">
        <v>2.254</v>
      </c>
      <c r="I83">
        <v>168.298</v>
      </c>
      <c r="J83">
        <v>2.2509999999999999</v>
      </c>
      <c r="K83">
        <v>69.015000000000001</v>
      </c>
      <c r="L83">
        <v>67.86</v>
      </c>
      <c r="N83" t="e">
        <f t="shared" si="3"/>
        <v>#DIV/0!</v>
      </c>
      <c r="P83">
        <f t="shared" si="4"/>
        <v>1.7299742376130867</v>
      </c>
      <c r="S83" s="12"/>
      <c r="T83" s="12"/>
      <c r="U83" s="12"/>
      <c r="AF83" t="e">
        <f t="shared" si="5"/>
        <v>#DIV/0!</v>
      </c>
    </row>
    <row r="84" spans="1:32" x14ac:dyDescent="0.2">
      <c r="A84" s="3">
        <v>41221</v>
      </c>
      <c r="B84" t="s">
        <v>166</v>
      </c>
      <c r="C84" t="s">
        <v>165</v>
      </c>
      <c r="D84" t="s">
        <v>162</v>
      </c>
      <c r="E84" s="2" t="s">
        <v>119</v>
      </c>
      <c r="F84" s="2" t="s">
        <v>119</v>
      </c>
      <c r="H84">
        <v>2.2730000000000001</v>
      </c>
      <c r="I84">
        <v>48.052</v>
      </c>
      <c r="J84">
        <v>2.2719999999999998</v>
      </c>
      <c r="K84">
        <v>20.911000000000001</v>
      </c>
      <c r="L84">
        <v>20.425999999999998</v>
      </c>
      <c r="N84" t="e">
        <f t="shared" si="3"/>
        <v>#DIV/0!</v>
      </c>
      <c r="P84">
        <f t="shared" si="4"/>
        <v>2.6020709265518693</v>
      </c>
      <c r="S84" s="12"/>
      <c r="T84" s="12"/>
      <c r="U84" s="12"/>
      <c r="AF84" t="e">
        <f t="shared" si="5"/>
        <v>#DIV/0!</v>
      </c>
    </row>
    <row r="85" spans="1:32" x14ac:dyDescent="0.2">
      <c r="A85" s="3">
        <v>41221</v>
      </c>
      <c r="B85" t="s">
        <v>164</v>
      </c>
      <c r="C85" t="s">
        <v>165</v>
      </c>
      <c r="D85" t="s">
        <v>159</v>
      </c>
      <c r="E85" s="2" t="s">
        <v>81</v>
      </c>
      <c r="F85" s="2" t="s">
        <v>81</v>
      </c>
      <c r="H85">
        <v>2.27</v>
      </c>
      <c r="I85">
        <v>4.867</v>
      </c>
      <c r="J85">
        <v>2.27</v>
      </c>
      <c r="K85">
        <v>3.379</v>
      </c>
      <c r="L85">
        <v>3.153</v>
      </c>
      <c r="N85" t="e">
        <f t="shared" si="3"/>
        <v>#DIV/0!</v>
      </c>
      <c r="P85">
        <f t="shared" si="4"/>
        <v>20.378719567177637</v>
      </c>
      <c r="S85" s="12"/>
      <c r="T85" s="12"/>
      <c r="U85" s="12"/>
      <c r="AF85" t="e">
        <f t="shared" si="5"/>
        <v>#DIV/0!</v>
      </c>
    </row>
    <row r="86" spans="1:32" x14ac:dyDescent="0.2">
      <c r="A86" s="3">
        <v>41221</v>
      </c>
      <c r="B86" t="s">
        <v>164</v>
      </c>
      <c r="C86" t="s">
        <v>165</v>
      </c>
      <c r="D86" t="s">
        <v>159</v>
      </c>
      <c r="E86" s="2" t="s">
        <v>94</v>
      </c>
      <c r="F86" s="2" t="s">
        <v>94</v>
      </c>
      <c r="H86">
        <v>2.2610000000000001</v>
      </c>
      <c r="I86">
        <v>8.91</v>
      </c>
      <c r="J86">
        <v>2.2610000000000001</v>
      </c>
      <c r="K86">
        <v>3.351</v>
      </c>
      <c r="L86">
        <v>2.2932000000000001</v>
      </c>
      <c r="N86" t="e">
        <f t="shared" si="3"/>
        <v>#DIV/0!</v>
      </c>
      <c r="P86">
        <f>((K86-J86)-(L86-J86))/(K86-J86)*100</f>
        <v>97.045871559633028</v>
      </c>
      <c r="S86" s="12"/>
      <c r="T86" s="12"/>
      <c r="U86" s="12"/>
      <c r="AF86" t="e">
        <f t="shared" si="5"/>
        <v>#DIV/0!</v>
      </c>
    </row>
    <row r="87" spans="1:32" x14ac:dyDescent="0.2">
      <c r="A87" s="3">
        <v>41221</v>
      </c>
      <c r="B87" t="s">
        <v>164</v>
      </c>
      <c r="C87" t="s">
        <v>165</v>
      </c>
      <c r="D87" t="s">
        <v>159</v>
      </c>
      <c r="E87" s="2" t="s">
        <v>95</v>
      </c>
      <c r="F87" s="2" t="s">
        <v>95</v>
      </c>
      <c r="H87">
        <v>2.2679999999999998</v>
      </c>
      <c r="I87">
        <v>35.838999999999999</v>
      </c>
      <c r="J87">
        <v>2.2679999999999998</v>
      </c>
      <c r="K87">
        <v>12.718</v>
      </c>
      <c r="L87">
        <v>11.409000000000001</v>
      </c>
      <c r="N87" t="e">
        <f t="shared" si="3"/>
        <v>#DIV/0!</v>
      </c>
      <c r="P87">
        <f t="shared" si="4"/>
        <v>12.52631578947366</v>
      </c>
      <c r="S87" s="12"/>
      <c r="T87" s="12"/>
      <c r="U87" s="12"/>
      <c r="AF87" t="e">
        <f t="shared" si="5"/>
        <v>#DIV/0!</v>
      </c>
    </row>
    <row r="88" spans="1:32" x14ac:dyDescent="0.2">
      <c r="A88" s="3">
        <v>41221</v>
      </c>
      <c r="B88" t="s">
        <v>164</v>
      </c>
      <c r="C88" t="s">
        <v>165</v>
      </c>
      <c r="D88" t="s">
        <v>159</v>
      </c>
      <c r="E88" s="2" t="s">
        <v>96</v>
      </c>
      <c r="F88" s="2" t="s">
        <v>96</v>
      </c>
      <c r="H88">
        <v>2.2549999999999999</v>
      </c>
      <c r="I88">
        <v>128.411</v>
      </c>
      <c r="J88">
        <v>2.2570000000000001</v>
      </c>
      <c r="K88">
        <v>46.956000000000003</v>
      </c>
      <c r="L88">
        <v>46.121000000000002</v>
      </c>
      <c r="N88" t="e">
        <f t="shared" si="3"/>
        <v>#DIV/0!</v>
      </c>
      <c r="P88">
        <f t="shared" si="4"/>
        <v>1.8680507393901444</v>
      </c>
      <c r="S88" s="12"/>
      <c r="T88" s="12"/>
      <c r="U88" s="12"/>
      <c r="AF88" t="e">
        <f t="shared" si="5"/>
        <v>#DIV/0!</v>
      </c>
    </row>
    <row r="89" spans="1:32" x14ac:dyDescent="0.2">
      <c r="A89" s="3">
        <v>41221</v>
      </c>
      <c r="B89" t="s">
        <v>164</v>
      </c>
      <c r="C89" t="s">
        <v>165</v>
      </c>
      <c r="D89" t="s">
        <v>159</v>
      </c>
      <c r="E89" s="2" t="s">
        <v>119</v>
      </c>
      <c r="F89" s="2" t="s">
        <v>119</v>
      </c>
      <c r="H89">
        <v>2.2949999999999999</v>
      </c>
      <c r="I89">
        <v>50.055</v>
      </c>
      <c r="J89">
        <v>2.2949999999999999</v>
      </c>
      <c r="K89">
        <v>17.748000000000001</v>
      </c>
      <c r="L89">
        <v>17.684000000000001</v>
      </c>
      <c r="N89" t="e">
        <f t="shared" si="3"/>
        <v>#DIV/0!</v>
      </c>
      <c r="P89">
        <f t="shared" si="4"/>
        <v>0.41415906296512039</v>
      </c>
      <c r="S89" s="12"/>
      <c r="T89" s="12"/>
      <c r="U89" s="12"/>
      <c r="AF89" t="e">
        <f t="shared" si="5"/>
        <v>#DIV/0!</v>
      </c>
    </row>
    <row r="90" spans="1:32" x14ac:dyDescent="0.2">
      <c r="A90" s="3">
        <v>41222</v>
      </c>
      <c r="B90" t="s">
        <v>190</v>
      </c>
      <c r="C90" t="s">
        <v>176</v>
      </c>
      <c r="D90" t="s">
        <v>162</v>
      </c>
      <c r="E90" s="2" t="s">
        <v>81</v>
      </c>
      <c r="F90" s="2" t="s">
        <v>81</v>
      </c>
      <c r="H90">
        <v>2.2559999999999998</v>
      </c>
      <c r="I90">
        <v>21.291</v>
      </c>
      <c r="J90">
        <v>2.2570000000000001</v>
      </c>
      <c r="K90">
        <v>7.4580000000000002</v>
      </c>
      <c r="L90">
        <v>7.157</v>
      </c>
      <c r="N90" t="e">
        <f t="shared" si="3"/>
        <v>#DIV/0!</v>
      </c>
      <c r="P90">
        <f t="shared" si="4"/>
        <v>5.7873485868102312</v>
      </c>
      <c r="S90" s="12"/>
      <c r="T90" s="12"/>
      <c r="U90" s="12"/>
      <c r="AF90" t="e">
        <f t="shared" si="5"/>
        <v>#DIV/0!</v>
      </c>
    </row>
    <row r="91" spans="1:32" x14ac:dyDescent="0.2">
      <c r="A91" s="3">
        <v>41222</v>
      </c>
      <c r="B91" t="s">
        <v>190</v>
      </c>
      <c r="C91" t="s">
        <v>176</v>
      </c>
      <c r="D91" t="s">
        <v>162</v>
      </c>
      <c r="E91" s="2" t="s">
        <v>94</v>
      </c>
      <c r="F91" s="2" t="s">
        <v>94</v>
      </c>
      <c r="H91">
        <v>2.2810000000000001</v>
      </c>
      <c r="I91">
        <v>94.314999999999998</v>
      </c>
      <c r="J91">
        <v>2.282</v>
      </c>
      <c r="K91">
        <v>36.869999999999997</v>
      </c>
      <c r="L91">
        <v>36.587000000000003</v>
      </c>
      <c r="N91" t="e">
        <f t="shared" si="3"/>
        <v>#DIV/0!</v>
      </c>
      <c r="P91">
        <f t="shared" si="4"/>
        <v>0.81820284491727502</v>
      </c>
      <c r="S91" s="12"/>
      <c r="T91" s="12"/>
      <c r="U91" s="12"/>
      <c r="AF91" t="e">
        <f t="shared" si="5"/>
        <v>#DIV/0!</v>
      </c>
    </row>
    <row r="92" spans="1:32" x14ac:dyDescent="0.2">
      <c r="A92" s="3">
        <v>41222</v>
      </c>
      <c r="B92" t="s">
        <v>190</v>
      </c>
      <c r="C92" t="s">
        <v>176</v>
      </c>
      <c r="D92" t="s">
        <v>162</v>
      </c>
      <c r="E92" s="2" t="s">
        <v>95</v>
      </c>
      <c r="F92" s="2" t="s">
        <v>95</v>
      </c>
      <c r="H92">
        <v>2.2599999999999998</v>
      </c>
      <c r="I92">
        <v>115.09699999999999</v>
      </c>
      <c r="J92">
        <v>2.2629999999999999</v>
      </c>
      <c r="K92">
        <v>40.79</v>
      </c>
      <c r="L92">
        <v>39.838000000000001</v>
      </c>
      <c r="N92" t="e">
        <f t="shared" si="3"/>
        <v>#DIV/0!</v>
      </c>
      <c r="P92">
        <f t="shared" si="4"/>
        <v>2.4709943675863633</v>
      </c>
      <c r="S92" s="12"/>
      <c r="T92" s="12"/>
      <c r="U92" s="12"/>
      <c r="AF92" t="e">
        <f t="shared" si="5"/>
        <v>#DIV/0!</v>
      </c>
    </row>
    <row r="93" spans="1:32" x14ac:dyDescent="0.2">
      <c r="A93" s="3">
        <v>41222</v>
      </c>
      <c r="B93" t="s">
        <v>190</v>
      </c>
      <c r="C93" t="s">
        <v>176</v>
      </c>
      <c r="D93" t="s">
        <v>162</v>
      </c>
      <c r="E93" s="2" t="s">
        <v>96</v>
      </c>
      <c r="F93" s="2" t="s">
        <v>96</v>
      </c>
      <c r="H93">
        <v>2.2770000000000001</v>
      </c>
      <c r="I93">
        <v>142.81100000000001</v>
      </c>
      <c r="J93">
        <v>2.2799999999999998</v>
      </c>
      <c r="K93">
        <v>50.09</v>
      </c>
      <c r="L93">
        <v>49.189</v>
      </c>
      <c r="N93" t="e">
        <f t="shared" si="3"/>
        <v>#DIV/0!</v>
      </c>
      <c r="P93">
        <f t="shared" si="4"/>
        <v>1.8845429826396218</v>
      </c>
      <c r="S93" s="12"/>
      <c r="T93" s="12"/>
      <c r="U93" s="12"/>
      <c r="AF93" t="e">
        <f t="shared" si="5"/>
        <v>#DIV/0!</v>
      </c>
    </row>
    <row r="94" spans="1:32" x14ac:dyDescent="0.2">
      <c r="A94" s="3">
        <v>41222</v>
      </c>
      <c r="B94" t="s">
        <v>190</v>
      </c>
      <c r="C94" t="s">
        <v>176</v>
      </c>
      <c r="D94" t="s">
        <v>162</v>
      </c>
      <c r="E94" s="2" t="s">
        <v>97</v>
      </c>
      <c r="F94" s="2" t="s">
        <v>97</v>
      </c>
      <c r="H94">
        <v>2.2610000000000001</v>
      </c>
      <c r="I94">
        <v>183.48699999999999</v>
      </c>
      <c r="J94">
        <v>2.2629999999999999</v>
      </c>
      <c r="K94">
        <v>61.606000000000002</v>
      </c>
      <c r="L94">
        <v>61.052</v>
      </c>
      <c r="N94" t="e">
        <f t="shared" si="3"/>
        <v>#DIV/0!</v>
      </c>
      <c r="P94">
        <f t="shared" si="4"/>
        <v>0.93355576900392978</v>
      </c>
      <c r="S94" s="12"/>
      <c r="T94" s="12"/>
      <c r="U94" s="12"/>
      <c r="AF94" t="e">
        <f t="shared" si="5"/>
        <v>#DIV/0!</v>
      </c>
    </row>
    <row r="95" spans="1:32" x14ac:dyDescent="0.2">
      <c r="A95" s="3">
        <v>41222</v>
      </c>
      <c r="B95" t="s">
        <v>190</v>
      </c>
      <c r="C95" t="s">
        <v>176</v>
      </c>
      <c r="D95" t="s">
        <v>162</v>
      </c>
      <c r="E95" s="2" t="s">
        <v>107</v>
      </c>
      <c r="F95" s="2" t="s">
        <v>107</v>
      </c>
      <c r="H95">
        <v>2.2810000000000001</v>
      </c>
      <c r="I95">
        <v>91.423000000000002</v>
      </c>
      <c r="J95">
        <v>2.2650000000000001</v>
      </c>
      <c r="K95">
        <v>29.443000000000001</v>
      </c>
      <c r="L95">
        <v>29.14</v>
      </c>
      <c r="N95" t="e">
        <f t="shared" si="3"/>
        <v>#DIV/0!</v>
      </c>
      <c r="P95">
        <f t="shared" si="4"/>
        <v>1.1148723232025932</v>
      </c>
      <c r="S95" s="12"/>
      <c r="T95" s="12"/>
      <c r="U95" s="12"/>
      <c r="AF95" t="e">
        <f t="shared" si="5"/>
        <v>#DIV/0!</v>
      </c>
    </row>
    <row r="96" spans="1:32" x14ac:dyDescent="0.2">
      <c r="A96" s="3">
        <v>41221</v>
      </c>
      <c r="B96" t="s">
        <v>169</v>
      </c>
      <c r="C96" t="s">
        <v>155</v>
      </c>
      <c r="D96" t="s">
        <v>159</v>
      </c>
      <c r="E96" s="2" t="s">
        <v>81</v>
      </c>
      <c r="F96" s="2" t="s">
        <v>81</v>
      </c>
      <c r="H96">
        <v>2.282</v>
      </c>
      <c r="I96">
        <v>29.306000000000001</v>
      </c>
      <c r="J96">
        <v>2.2839999999999998</v>
      </c>
      <c r="K96">
        <v>10.593999999999999</v>
      </c>
      <c r="L96">
        <v>10.003</v>
      </c>
      <c r="N96" t="e">
        <f t="shared" si="3"/>
        <v>#DIV/0!</v>
      </c>
      <c r="P96">
        <f t="shared" si="4"/>
        <v>7.1119133574007041</v>
      </c>
      <c r="S96" s="12"/>
      <c r="T96" s="12"/>
      <c r="U96" s="12"/>
      <c r="V96" t="s">
        <v>55</v>
      </c>
      <c r="AF96" t="e">
        <f t="shared" si="5"/>
        <v>#DIV/0!</v>
      </c>
    </row>
    <row r="97" spans="1:32" x14ac:dyDescent="0.2">
      <c r="A97" s="3">
        <v>41221</v>
      </c>
      <c r="B97" t="s">
        <v>169</v>
      </c>
      <c r="C97" t="s">
        <v>155</v>
      </c>
      <c r="D97" t="s">
        <v>159</v>
      </c>
      <c r="E97" s="2" t="s">
        <v>94</v>
      </c>
      <c r="F97" s="2" t="s">
        <v>94</v>
      </c>
      <c r="H97">
        <v>2.2669999999999999</v>
      </c>
      <c r="I97">
        <v>89.034000000000006</v>
      </c>
      <c r="J97">
        <v>2.2829999999999999</v>
      </c>
      <c r="K97">
        <v>32.587000000000003</v>
      </c>
      <c r="L97">
        <v>32.161999999999999</v>
      </c>
      <c r="N97" t="e">
        <f t="shared" si="3"/>
        <v>#DIV/0!</v>
      </c>
      <c r="P97">
        <f t="shared" si="4"/>
        <v>1.402455121436128</v>
      </c>
      <c r="S97" s="12"/>
      <c r="T97" s="12"/>
      <c r="U97" s="12"/>
      <c r="AF97" t="e">
        <f t="shared" si="5"/>
        <v>#DIV/0!</v>
      </c>
    </row>
    <row r="98" spans="1:32" x14ac:dyDescent="0.2">
      <c r="A98" s="3">
        <v>41221</v>
      </c>
      <c r="B98" t="s">
        <v>169</v>
      </c>
      <c r="C98" t="s">
        <v>155</v>
      </c>
      <c r="D98" t="s">
        <v>159</v>
      </c>
      <c r="E98" s="2" t="s">
        <v>95</v>
      </c>
      <c r="F98" s="2" t="s">
        <v>95</v>
      </c>
      <c r="H98">
        <v>2.2679999999999998</v>
      </c>
      <c r="I98">
        <v>147.209</v>
      </c>
      <c r="J98">
        <v>2.2669999999999999</v>
      </c>
      <c r="K98">
        <v>60.075000000000003</v>
      </c>
      <c r="L98">
        <v>59.337000000000003</v>
      </c>
      <c r="N98" t="e">
        <f t="shared" si="3"/>
        <v>#DIV/0!</v>
      </c>
      <c r="P98">
        <f t="shared" si="4"/>
        <v>1.276639911430943</v>
      </c>
      <c r="S98" s="12"/>
      <c r="T98" s="12"/>
      <c r="U98" s="12"/>
      <c r="AF98" t="e">
        <f t="shared" si="5"/>
        <v>#DIV/0!</v>
      </c>
    </row>
    <row r="99" spans="1:32" x14ac:dyDescent="0.2">
      <c r="A99" s="3">
        <v>41221</v>
      </c>
      <c r="B99" t="s">
        <v>169</v>
      </c>
      <c r="C99" t="s">
        <v>155</v>
      </c>
      <c r="D99" t="s">
        <v>159</v>
      </c>
      <c r="E99" s="2" t="s">
        <v>96</v>
      </c>
      <c r="F99" s="2" t="s">
        <v>96</v>
      </c>
      <c r="H99">
        <v>2.274</v>
      </c>
      <c r="I99">
        <v>153.816</v>
      </c>
      <c r="J99">
        <v>2.2730000000000001</v>
      </c>
      <c r="K99">
        <v>60.77</v>
      </c>
      <c r="L99">
        <v>59.627000000000002</v>
      </c>
      <c r="N99" t="e">
        <f t="shared" si="3"/>
        <v>#DIV/0!</v>
      </c>
      <c r="P99">
        <f t="shared" si="4"/>
        <v>1.9539463562233972</v>
      </c>
      <c r="S99" s="12"/>
      <c r="T99" s="12"/>
      <c r="U99" s="12"/>
      <c r="AF99" t="e">
        <f t="shared" si="5"/>
        <v>#DIV/0!</v>
      </c>
    </row>
    <row r="100" spans="1:32" x14ac:dyDescent="0.2">
      <c r="A100" s="3">
        <v>41221</v>
      </c>
      <c r="B100" t="s">
        <v>169</v>
      </c>
      <c r="C100" t="s">
        <v>155</v>
      </c>
      <c r="D100" t="s">
        <v>159</v>
      </c>
      <c r="E100" s="2" t="s">
        <v>97</v>
      </c>
      <c r="F100" s="2" t="s">
        <v>97</v>
      </c>
      <c r="H100">
        <v>2.298</v>
      </c>
      <c r="I100">
        <v>151.16399999999999</v>
      </c>
      <c r="J100">
        <v>2.278</v>
      </c>
      <c r="K100">
        <v>59.582000000000001</v>
      </c>
      <c r="L100">
        <v>58.335999999999999</v>
      </c>
      <c r="N100" t="e">
        <f t="shared" si="3"/>
        <v>#DIV/0!</v>
      </c>
      <c r="P100">
        <f t="shared" si="4"/>
        <v>2.1743682814463252</v>
      </c>
      <c r="S100" s="12"/>
      <c r="T100" s="12"/>
      <c r="U100" s="12"/>
      <c r="AF100" t="e">
        <f t="shared" si="5"/>
        <v>#DIV/0!</v>
      </c>
    </row>
    <row r="101" spans="1:32" x14ac:dyDescent="0.2">
      <c r="A101" s="3">
        <v>41221</v>
      </c>
      <c r="B101" t="s">
        <v>169</v>
      </c>
      <c r="C101" t="s">
        <v>155</v>
      </c>
      <c r="D101" t="s">
        <v>159</v>
      </c>
      <c r="E101" s="2" t="s">
        <v>103</v>
      </c>
      <c r="F101" s="2" t="s">
        <v>103</v>
      </c>
      <c r="H101">
        <v>2.2690000000000001</v>
      </c>
      <c r="I101">
        <v>102.496</v>
      </c>
      <c r="J101">
        <v>2.2690000000000001</v>
      </c>
      <c r="K101">
        <v>35.912999999999997</v>
      </c>
      <c r="L101">
        <v>35.133000000000003</v>
      </c>
      <c r="N101" t="e">
        <f t="shared" si="3"/>
        <v>#DIV/0!</v>
      </c>
      <c r="P101">
        <f t="shared" si="4"/>
        <v>2.3183925811437227</v>
      </c>
      <c r="S101" s="12"/>
      <c r="T101" s="12"/>
      <c r="U101" s="12"/>
      <c r="AF101" t="e">
        <f t="shared" si="5"/>
        <v>#DIV/0!</v>
      </c>
    </row>
    <row r="102" spans="1:32" x14ac:dyDescent="0.2">
      <c r="A102" s="3">
        <v>41222</v>
      </c>
      <c r="B102" t="s">
        <v>191</v>
      </c>
      <c r="C102" t="s">
        <v>173</v>
      </c>
      <c r="D102" t="s">
        <v>159</v>
      </c>
      <c r="E102" s="2" t="s">
        <v>81</v>
      </c>
      <c r="F102" s="2" t="s">
        <v>81</v>
      </c>
      <c r="H102">
        <v>2.2730000000000001</v>
      </c>
      <c r="I102">
        <v>27.26</v>
      </c>
      <c r="J102">
        <v>2.274</v>
      </c>
      <c r="K102">
        <v>9.9909999999999997</v>
      </c>
      <c r="L102">
        <v>9.7759999999999998</v>
      </c>
      <c r="N102" t="e">
        <f t="shared" si="3"/>
        <v>#DIV/0!</v>
      </c>
      <c r="P102">
        <f t="shared" si="4"/>
        <v>2.7860567578074367</v>
      </c>
      <c r="S102" s="12"/>
      <c r="T102" s="12"/>
      <c r="U102" s="12"/>
      <c r="AF102" t="e">
        <f t="shared" si="5"/>
        <v>#DIV/0!</v>
      </c>
    </row>
    <row r="103" spans="1:32" x14ac:dyDescent="0.2">
      <c r="A103" s="3">
        <v>41222</v>
      </c>
      <c r="B103" t="s">
        <v>191</v>
      </c>
      <c r="C103" t="s">
        <v>173</v>
      </c>
      <c r="D103" t="s">
        <v>159</v>
      </c>
      <c r="E103" s="2" t="s">
        <v>94</v>
      </c>
      <c r="F103" s="2" t="s">
        <v>94</v>
      </c>
      <c r="H103">
        <v>2.2850000000000001</v>
      </c>
      <c r="I103">
        <v>66.962999999999994</v>
      </c>
      <c r="J103">
        <v>2.286</v>
      </c>
      <c r="K103">
        <v>25.074000000000002</v>
      </c>
      <c r="L103">
        <v>24.568000000000001</v>
      </c>
      <c r="N103" t="e">
        <f t="shared" si="3"/>
        <v>#DIV/0!</v>
      </c>
      <c r="P103">
        <f t="shared" si="4"/>
        <v>2.2204669124100413</v>
      </c>
      <c r="S103" s="12"/>
      <c r="T103" s="12"/>
      <c r="U103" s="12"/>
      <c r="AF103" t="e">
        <f t="shared" si="5"/>
        <v>#DIV/0!</v>
      </c>
    </row>
    <row r="104" spans="1:32" x14ac:dyDescent="0.2">
      <c r="A104" s="3">
        <v>41222</v>
      </c>
      <c r="B104" t="s">
        <v>191</v>
      </c>
      <c r="C104" t="s">
        <v>173</v>
      </c>
      <c r="D104" t="s">
        <v>159</v>
      </c>
      <c r="E104" s="2" t="s">
        <v>95</v>
      </c>
      <c r="F104" s="2" t="s">
        <v>95</v>
      </c>
      <c r="H104">
        <v>2.2669999999999999</v>
      </c>
      <c r="I104">
        <v>124.163</v>
      </c>
      <c r="J104">
        <v>2.2669999999999999</v>
      </c>
      <c r="K104">
        <v>44.128999999999998</v>
      </c>
      <c r="L104">
        <v>43.037999999999997</v>
      </c>
      <c r="N104" t="e">
        <f t="shared" si="3"/>
        <v>#DIV/0!</v>
      </c>
      <c r="P104">
        <f t="shared" si="4"/>
        <v>2.6061822177631293</v>
      </c>
      <c r="S104" s="12"/>
      <c r="T104" s="12"/>
      <c r="U104" s="12"/>
      <c r="AF104" t="e">
        <f t="shared" si="5"/>
        <v>#DIV/0!</v>
      </c>
    </row>
    <row r="105" spans="1:32" x14ac:dyDescent="0.2">
      <c r="A105" s="3">
        <v>41222</v>
      </c>
      <c r="B105" t="s">
        <v>191</v>
      </c>
      <c r="C105" t="s">
        <v>173</v>
      </c>
      <c r="D105" t="s">
        <v>159</v>
      </c>
      <c r="E105" s="2" t="s">
        <v>96</v>
      </c>
      <c r="F105" s="2" t="s">
        <v>96</v>
      </c>
      <c r="H105">
        <v>2.2759999999999998</v>
      </c>
      <c r="I105">
        <v>133.953</v>
      </c>
      <c r="J105">
        <v>2.2799999999999998</v>
      </c>
      <c r="K105">
        <v>46.488</v>
      </c>
      <c r="L105">
        <v>45.143999999999998</v>
      </c>
      <c r="N105" t="e">
        <f t="shared" si="3"/>
        <v>#DIV/0!</v>
      </c>
      <c r="P105">
        <f t="shared" si="4"/>
        <v>3.0401737242128148</v>
      </c>
      <c r="S105" s="12"/>
      <c r="T105" s="12"/>
      <c r="U105" s="12"/>
      <c r="AF105" t="e">
        <f t="shared" si="5"/>
        <v>#DIV/0!</v>
      </c>
    </row>
    <row r="106" spans="1:32" x14ac:dyDescent="0.2">
      <c r="A106" s="3">
        <v>41222</v>
      </c>
      <c r="B106" t="s">
        <v>191</v>
      </c>
      <c r="C106" t="s">
        <v>173</v>
      </c>
      <c r="D106" t="s">
        <v>159</v>
      </c>
      <c r="E106" s="2" t="s">
        <v>119</v>
      </c>
      <c r="F106" s="2" t="s">
        <v>119</v>
      </c>
      <c r="H106">
        <v>2.2690000000000001</v>
      </c>
      <c r="I106">
        <v>38.36</v>
      </c>
      <c r="J106">
        <v>2.2690000000000001</v>
      </c>
      <c r="K106">
        <v>13.314</v>
      </c>
      <c r="L106">
        <v>12.942</v>
      </c>
      <c r="N106" t="e">
        <f t="shared" si="3"/>
        <v>#DIV/0!</v>
      </c>
      <c r="P106">
        <f t="shared" si="4"/>
        <v>3.3680398370303295</v>
      </c>
      <c r="S106" s="12"/>
      <c r="T106" s="12"/>
      <c r="U106" s="12"/>
      <c r="AF106" t="e">
        <f t="shared" si="5"/>
        <v>#DIV/0!</v>
      </c>
    </row>
    <row r="107" spans="1:32" x14ac:dyDescent="0.2">
      <c r="E107" s="2"/>
      <c r="F107" s="2"/>
    </row>
    <row r="108" spans="1:32" x14ac:dyDescent="0.2">
      <c r="E108" s="2"/>
      <c r="F108" s="2"/>
    </row>
    <row r="109" spans="1:32" x14ac:dyDescent="0.2">
      <c r="E109" s="2"/>
      <c r="F109" s="2"/>
    </row>
    <row r="110" spans="1:32" x14ac:dyDescent="0.2">
      <c r="E110" s="2"/>
      <c r="F110" s="2"/>
    </row>
    <row r="111" spans="1:32" x14ac:dyDescent="0.2">
      <c r="E111" s="2"/>
      <c r="F111" s="2"/>
    </row>
    <row r="112" spans="1:32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</sheetData>
  <mergeCells count="1">
    <mergeCell ref="S1:U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2"/>
  <sheetViews>
    <sheetView workbookViewId="0">
      <selection activeCell="I45" sqref="I45"/>
    </sheetView>
  </sheetViews>
  <sheetFormatPr baseColWidth="10" defaultColWidth="8.83203125" defaultRowHeight="15" x14ac:dyDescent="0.2"/>
  <cols>
    <col min="1" max="1" width="10.5" bestFit="1" customWidth="1"/>
    <col min="2" max="4" width="11.1640625" customWidth="1"/>
    <col min="5" max="6" width="9.33203125" customWidth="1"/>
    <col min="7" max="7" width="9.6640625" style="5" bestFit="1" customWidth="1"/>
    <col min="8" max="8" width="11.5" customWidth="1"/>
    <col min="9" max="9" width="14.83203125" customWidth="1"/>
    <col min="10" max="10" width="12" customWidth="1"/>
    <col min="11" max="11" width="10.83203125" customWidth="1"/>
    <col min="14" max="14" width="10.83203125" customWidth="1"/>
    <col min="16" max="16" width="10" customWidth="1"/>
    <col min="22" max="24" width="0" hidden="1" customWidth="1"/>
    <col min="25" max="25" width="20.1640625" hidden="1" customWidth="1"/>
    <col min="26" max="28" width="0" hidden="1" customWidth="1"/>
    <col min="29" max="29" width="20.1640625" hidden="1" customWidth="1"/>
    <col min="30" max="31" width="0" hidden="1" customWidth="1"/>
  </cols>
  <sheetData>
    <row r="1" spans="1:36" s="6" customFormat="1" x14ac:dyDescent="0.2">
      <c r="A1" s="6" t="s">
        <v>46</v>
      </c>
      <c r="G1" s="7"/>
      <c r="H1" s="8" t="s">
        <v>19</v>
      </c>
      <c r="J1" s="8" t="s">
        <v>22</v>
      </c>
      <c r="N1" s="6" t="s">
        <v>44</v>
      </c>
      <c r="Q1" s="6" t="s">
        <v>45</v>
      </c>
      <c r="R1" s="6">
        <f>O1*5.5</f>
        <v>0</v>
      </c>
      <c r="S1" s="19" t="s">
        <v>53</v>
      </c>
      <c r="T1" s="19"/>
      <c r="U1" s="19"/>
    </row>
    <row r="2" spans="1:36" s="9" customFormat="1" ht="50" customHeight="1" x14ac:dyDescent="0.2">
      <c r="A2" s="9" t="s">
        <v>16</v>
      </c>
      <c r="B2" s="9" t="s">
        <v>17</v>
      </c>
      <c r="C2" s="1" t="s">
        <v>92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N2" s="9" t="s">
        <v>48</v>
      </c>
      <c r="P2" s="9" t="s">
        <v>49</v>
      </c>
      <c r="S2" s="11" t="s">
        <v>50</v>
      </c>
      <c r="T2" s="11" t="s">
        <v>51</v>
      </c>
      <c r="U2" s="11" t="s">
        <v>52</v>
      </c>
      <c r="AF2" s="1" t="s">
        <v>74</v>
      </c>
    </row>
    <row r="3" spans="1:36" x14ac:dyDescent="0.2">
      <c r="A3" s="15">
        <v>41603</v>
      </c>
      <c r="B3" s="13" t="s">
        <v>166</v>
      </c>
      <c r="C3" s="13" t="s">
        <v>165</v>
      </c>
      <c r="D3" s="13" t="s">
        <v>162</v>
      </c>
      <c r="E3" s="13" t="s">
        <v>81</v>
      </c>
      <c r="F3" s="13" t="s">
        <v>81</v>
      </c>
      <c r="G3" s="13">
        <v>2</v>
      </c>
      <c r="H3" s="13">
        <v>2.2629999999999999</v>
      </c>
      <c r="I3" s="13">
        <v>13.819000000000001</v>
      </c>
      <c r="J3" s="13">
        <v>2.335</v>
      </c>
      <c r="K3" s="13">
        <v>6.5410000000000004</v>
      </c>
      <c r="L3" s="13">
        <v>5.9169999999999998</v>
      </c>
      <c r="N3" t="e">
        <f t="shared" ref="N3:N32" si="0">(I3-H3)/(G3*$R$1)</f>
        <v>#DIV/0!</v>
      </c>
      <c r="P3">
        <f t="shared" ref="P3:P32" si="1">((K3-J3)-(L3-J3))/(K3-J3)*100</f>
        <v>14.835948644793165</v>
      </c>
      <c r="S3" s="12">
        <v>5.0720000000000001</v>
      </c>
      <c r="T3" s="12">
        <v>0.72799999999999998</v>
      </c>
      <c r="U3" s="12">
        <v>0.40200000000000002</v>
      </c>
    </row>
    <row r="4" spans="1:36" x14ac:dyDescent="0.2">
      <c r="A4" s="15">
        <v>41603</v>
      </c>
      <c r="B4" s="13" t="s">
        <v>166</v>
      </c>
      <c r="C4" s="13" t="s">
        <v>165</v>
      </c>
      <c r="D4" s="13" t="s">
        <v>162</v>
      </c>
      <c r="E4" s="14" t="s">
        <v>80</v>
      </c>
      <c r="F4" s="14" t="s">
        <v>80</v>
      </c>
      <c r="G4" s="13">
        <v>3</v>
      </c>
      <c r="H4" s="13">
        <v>2.2440000000000002</v>
      </c>
      <c r="I4" s="13">
        <v>92.369</v>
      </c>
      <c r="J4" s="13">
        <v>2.4940000000000002</v>
      </c>
      <c r="K4" s="13">
        <v>29.524000000000001</v>
      </c>
      <c r="L4" s="13">
        <v>28.427</v>
      </c>
      <c r="N4" t="e">
        <f t="shared" si="0"/>
        <v>#DIV/0!</v>
      </c>
      <c r="P4">
        <f t="shared" si="1"/>
        <v>4.058453570107293</v>
      </c>
      <c r="S4" s="12">
        <v>2.4940000000000002</v>
      </c>
      <c r="T4" s="12">
        <v>0.504</v>
      </c>
      <c r="U4" s="12">
        <v>0.157</v>
      </c>
    </row>
    <row r="5" spans="1:36" x14ac:dyDescent="0.2">
      <c r="A5" s="15">
        <v>41603</v>
      </c>
      <c r="B5" s="13" t="s">
        <v>166</v>
      </c>
      <c r="C5" s="13" t="s">
        <v>165</v>
      </c>
      <c r="D5" s="13" t="s">
        <v>162</v>
      </c>
      <c r="E5" s="13" t="s">
        <v>79</v>
      </c>
      <c r="F5" s="13" t="s">
        <v>79</v>
      </c>
      <c r="G5" s="13">
        <v>5</v>
      </c>
      <c r="H5" s="13">
        <v>2.2650000000000001</v>
      </c>
      <c r="I5" s="13">
        <v>106.47499999999999</v>
      </c>
      <c r="J5" s="13">
        <v>2.3029999999999999</v>
      </c>
      <c r="K5" s="13">
        <v>35.524000000000001</v>
      </c>
      <c r="L5" s="13">
        <v>34.433999999999997</v>
      </c>
      <c r="N5" t="e">
        <f t="shared" si="0"/>
        <v>#DIV/0!</v>
      </c>
      <c r="P5">
        <f t="shared" si="1"/>
        <v>3.2810571626381</v>
      </c>
      <c r="S5" s="12">
        <v>1.363</v>
      </c>
      <c r="T5" s="12">
        <v>0.36699999999999999</v>
      </c>
      <c r="U5" s="12">
        <v>0.114</v>
      </c>
    </row>
    <row r="6" spans="1:36" x14ac:dyDescent="0.2">
      <c r="A6" s="15">
        <v>41603</v>
      </c>
      <c r="B6" s="13" t="s">
        <v>166</v>
      </c>
      <c r="C6" s="13" t="s">
        <v>165</v>
      </c>
      <c r="D6" s="13" t="s">
        <v>162</v>
      </c>
      <c r="E6" s="13" t="s">
        <v>78</v>
      </c>
      <c r="F6" s="13" t="s">
        <v>78</v>
      </c>
      <c r="G6" s="13">
        <v>5</v>
      </c>
      <c r="H6" s="13">
        <v>2.2229999999999999</v>
      </c>
      <c r="I6" s="13">
        <v>122.342</v>
      </c>
      <c r="J6" s="13">
        <v>2.2360000000000002</v>
      </c>
      <c r="K6" s="13">
        <v>40.78</v>
      </c>
      <c r="L6" s="13">
        <v>40.914999999999999</v>
      </c>
      <c r="N6" t="e">
        <f t="shared" si="0"/>
        <v>#DIV/0!</v>
      </c>
      <c r="P6">
        <f>((K6-J6)-(L6-J6))/(K6-J6)*100</f>
        <v>-0.35024906600248545</v>
      </c>
      <c r="S6" s="12">
        <v>1.8720000000000001</v>
      </c>
      <c r="T6" s="12">
        <v>0.378</v>
      </c>
      <c r="U6" s="12">
        <v>0.128</v>
      </c>
      <c r="AJ6" s="13" t="s">
        <v>81</v>
      </c>
    </row>
    <row r="7" spans="1:36" x14ac:dyDescent="0.2">
      <c r="A7" s="15">
        <v>41603</v>
      </c>
      <c r="B7" s="13" t="s">
        <v>166</v>
      </c>
      <c r="C7" s="13" t="s">
        <v>165</v>
      </c>
      <c r="D7" s="13" t="s">
        <v>162</v>
      </c>
      <c r="E7" s="13" t="s">
        <v>91</v>
      </c>
      <c r="F7" s="13" t="s">
        <v>91</v>
      </c>
      <c r="G7" s="13">
        <v>1</v>
      </c>
      <c r="H7" s="13">
        <v>2.2280000000000002</v>
      </c>
      <c r="I7" s="13">
        <v>50.29</v>
      </c>
      <c r="J7" s="13">
        <v>2.2280000000000002</v>
      </c>
      <c r="K7" s="13">
        <v>17.565999999999999</v>
      </c>
      <c r="L7" s="13">
        <v>17.294</v>
      </c>
      <c r="N7" t="e">
        <f t="shared" si="0"/>
        <v>#DIV/0!</v>
      </c>
      <c r="P7">
        <f t="shared" si="1"/>
        <v>1.7733733211631144</v>
      </c>
      <c r="S7" s="12">
        <v>1.726</v>
      </c>
      <c r="T7" s="12">
        <v>0.49399999999999999</v>
      </c>
      <c r="U7" s="12">
        <v>0.10100000000000001</v>
      </c>
      <c r="AJ7" s="14" t="s">
        <v>80</v>
      </c>
    </row>
    <row r="8" spans="1:36" x14ac:dyDescent="0.2">
      <c r="A8" s="15">
        <v>41603</v>
      </c>
      <c r="B8" s="13" t="s">
        <v>169</v>
      </c>
      <c r="C8" s="13" t="s">
        <v>155</v>
      </c>
      <c r="D8" s="13" t="s">
        <v>159</v>
      </c>
      <c r="E8" s="13" t="s">
        <v>81</v>
      </c>
      <c r="F8" s="13" t="s">
        <v>81</v>
      </c>
      <c r="G8" s="13">
        <v>2</v>
      </c>
      <c r="H8" s="13">
        <v>2.2679999999999998</v>
      </c>
      <c r="I8" s="13">
        <v>11.967000000000001</v>
      </c>
      <c r="J8" s="13">
        <v>2.2759999999999998</v>
      </c>
      <c r="K8" s="13">
        <v>6.1239999999999997</v>
      </c>
      <c r="L8" s="13">
        <v>6.0110000000000001</v>
      </c>
      <c r="N8" t="e">
        <f t="shared" si="0"/>
        <v>#DIV/0!</v>
      </c>
      <c r="P8">
        <f t="shared" si="1"/>
        <v>2.936590436590425</v>
      </c>
      <c r="S8" s="12">
        <v>3.4119999999999999</v>
      </c>
      <c r="T8" s="12">
        <v>0.73399999999999999</v>
      </c>
      <c r="U8" s="12">
        <v>0.26</v>
      </c>
      <c r="AJ8" s="13" t="s">
        <v>79</v>
      </c>
    </row>
    <row r="9" spans="1:36" x14ac:dyDescent="0.2">
      <c r="A9" s="15">
        <v>41603</v>
      </c>
      <c r="B9" s="13" t="s">
        <v>169</v>
      </c>
      <c r="C9" s="13" t="s">
        <v>155</v>
      </c>
      <c r="D9" s="13" t="s">
        <v>159</v>
      </c>
      <c r="E9" s="14" t="s">
        <v>80</v>
      </c>
      <c r="F9" s="14" t="s">
        <v>80</v>
      </c>
      <c r="G9" s="13">
        <v>3</v>
      </c>
      <c r="H9" s="13">
        <v>2.2749999999999999</v>
      </c>
      <c r="I9" s="13">
        <v>58.58</v>
      </c>
      <c r="J9" s="13">
        <v>2.2970000000000002</v>
      </c>
      <c r="K9" s="13">
        <v>21.338000000000001</v>
      </c>
      <c r="L9" s="13">
        <v>20.809000000000001</v>
      </c>
      <c r="N9" t="e">
        <f t="shared" si="0"/>
        <v>#DIV/0!</v>
      </c>
      <c r="P9">
        <f t="shared" si="1"/>
        <v>2.7782154298618766</v>
      </c>
      <c r="S9" s="12">
        <v>2.14</v>
      </c>
      <c r="T9" s="12">
        <v>0.54</v>
      </c>
      <c r="U9" s="12">
        <v>0.13600000000000001</v>
      </c>
      <c r="AJ9" s="13" t="s">
        <v>78</v>
      </c>
    </row>
    <row r="10" spans="1:36" x14ac:dyDescent="0.2">
      <c r="A10" s="15">
        <v>41603</v>
      </c>
      <c r="B10" s="13" t="s">
        <v>169</v>
      </c>
      <c r="C10" s="13" t="s">
        <v>155</v>
      </c>
      <c r="D10" s="13" t="s">
        <v>159</v>
      </c>
      <c r="E10" s="14" t="s">
        <v>79</v>
      </c>
      <c r="F10" s="14" t="s">
        <v>79</v>
      </c>
      <c r="G10" s="13">
        <v>5</v>
      </c>
      <c r="H10" s="13">
        <v>2.2810000000000001</v>
      </c>
      <c r="I10" s="13">
        <v>106.678</v>
      </c>
      <c r="J10" s="13">
        <v>2.298</v>
      </c>
      <c r="K10" s="13">
        <v>38.243000000000002</v>
      </c>
      <c r="L10" s="13">
        <v>37.241</v>
      </c>
      <c r="N10" t="e">
        <f t="shared" si="0"/>
        <v>#DIV/0!</v>
      </c>
      <c r="P10">
        <f t="shared" si="1"/>
        <v>2.7875921546807692</v>
      </c>
      <c r="S10" s="12">
        <v>2.0049999999999999</v>
      </c>
      <c r="T10" s="12">
        <v>0.63200000000000001</v>
      </c>
      <c r="U10" s="12">
        <v>0.121</v>
      </c>
      <c r="AJ10" s="13" t="s">
        <v>85</v>
      </c>
    </row>
    <row r="11" spans="1:36" x14ac:dyDescent="0.2">
      <c r="A11" s="15">
        <v>41603</v>
      </c>
      <c r="B11" s="13" t="s">
        <v>169</v>
      </c>
      <c r="C11" s="13" t="s">
        <v>155</v>
      </c>
      <c r="D11" s="13" t="s">
        <v>159</v>
      </c>
      <c r="E11" s="13" t="s">
        <v>90</v>
      </c>
      <c r="F11" s="13" t="s">
        <v>90</v>
      </c>
      <c r="G11" s="13">
        <v>4.5</v>
      </c>
      <c r="H11" s="16">
        <v>2.2799999999999998</v>
      </c>
      <c r="I11" s="13">
        <v>127.509</v>
      </c>
      <c r="J11" s="13">
        <v>2.2869999999999999</v>
      </c>
      <c r="K11" s="13">
        <v>40.104999999999997</v>
      </c>
      <c r="L11" s="13">
        <v>39.462000000000003</v>
      </c>
      <c r="N11" t="e">
        <f t="shared" si="0"/>
        <v>#DIV/0!</v>
      </c>
      <c r="P11">
        <f t="shared" si="1"/>
        <v>1.7002485588872855</v>
      </c>
      <c r="S11" s="12">
        <v>2.0019999999999998</v>
      </c>
      <c r="T11" s="12">
        <v>0.61699999999999999</v>
      </c>
      <c r="U11" s="12">
        <v>0.14399999999999999</v>
      </c>
      <c r="AJ11" s="13" t="s">
        <v>136</v>
      </c>
    </row>
    <row r="12" spans="1:36" x14ac:dyDescent="0.2">
      <c r="A12" s="15">
        <v>41603</v>
      </c>
      <c r="B12" s="13" t="s">
        <v>161</v>
      </c>
      <c r="C12" s="13" t="s">
        <v>157</v>
      </c>
      <c r="D12" s="13" t="s">
        <v>162</v>
      </c>
      <c r="E12" s="13" t="s">
        <v>81</v>
      </c>
      <c r="F12" s="13" t="s">
        <v>81</v>
      </c>
      <c r="G12" s="13">
        <v>2</v>
      </c>
      <c r="H12" s="13">
        <v>2.2429999999999999</v>
      </c>
      <c r="I12" s="13">
        <v>40.802</v>
      </c>
      <c r="J12" s="13">
        <v>2.3149999999999999</v>
      </c>
      <c r="K12" s="13">
        <v>14.384</v>
      </c>
      <c r="L12" s="13">
        <v>14.12</v>
      </c>
      <c r="N12" t="e">
        <f t="shared" si="0"/>
        <v>#DIV/0!</v>
      </c>
      <c r="P12">
        <f t="shared" si="1"/>
        <v>2.1874223216505189</v>
      </c>
      <c r="S12" s="12">
        <v>1.9890000000000001</v>
      </c>
      <c r="T12" s="12">
        <v>0.34399999999999997</v>
      </c>
      <c r="U12" s="12">
        <v>0.126</v>
      </c>
      <c r="AJ12" s="13" t="s">
        <v>137</v>
      </c>
    </row>
    <row r="13" spans="1:36" x14ac:dyDescent="0.2">
      <c r="A13" s="15">
        <v>41603</v>
      </c>
      <c r="B13" s="13" t="s">
        <v>161</v>
      </c>
      <c r="C13" s="13" t="s">
        <v>157</v>
      </c>
      <c r="D13" s="13" t="s">
        <v>162</v>
      </c>
      <c r="E13" s="13" t="s">
        <v>80</v>
      </c>
      <c r="F13" s="13" t="s">
        <v>80</v>
      </c>
      <c r="G13" s="13">
        <v>3</v>
      </c>
      <c r="H13" s="16">
        <v>2.2599999999999998</v>
      </c>
      <c r="I13" s="13">
        <v>76.566000000000003</v>
      </c>
      <c r="J13" s="13">
        <v>2.302</v>
      </c>
      <c r="K13" s="13">
        <v>25.120999999999999</v>
      </c>
      <c r="L13" s="13">
        <v>24.757999999999999</v>
      </c>
      <c r="N13" t="e">
        <f t="shared" si="0"/>
        <v>#DIV/0!</v>
      </c>
      <c r="P13">
        <f t="shared" si="1"/>
        <v>1.5907796134799927</v>
      </c>
      <c r="S13" s="12">
        <v>1.5660000000000001</v>
      </c>
      <c r="T13" s="12">
        <v>0.215</v>
      </c>
      <c r="U13" s="12">
        <v>0.17100000000000001</v>
      </c>
    </row>
    <row r="14" spans="1:36" x14ac:dyDescent="0.2">
      <c r="A14" s="15">
        <v>41603</v>
      </c>
      <c r="B14" s="13" t="s">
        <v>161</v>
      </c>
      <c r="C14" s="13" t="s">
        <v>157</v>
      </c>
      <c r="D14" s="13" t="s">
        <v>162</v>
      </c>
      <c r="E14" s="14" t="s">
        <v>79</v>
      </c>
      <c r="F14" s="14" t="s">
        <v>79</v>
      </c>
      <c r="G14" s="13">
        <v>5</v>
      </c>
      <c r="H14" s="13">
        <v>2.2709999999999999</v>
      </c>
      <c r="I14" s="13">
        <v>134.74100000000001</v>
      </c>
      <c r="J14" s="13">
        <v>2.327</v>
      </c>
      <c r="K14" s="13">
        <v>45.264000000000003</v>
      </c>
      <c r="L14" s="13">
        <v>44.462000000000003</v>
      </c>
      <c r="N14" t="e">
        <f t="shared" si="0"/>
        <v>#DIV/0!</v>
      </c>
      <c r="P14">
        <f t="shared" si="1"/>
        <v>1.8678529007615801</v>
      </c>
      <c r="S14" s="12">
        <v>2.323</v>
      </c>
      <c r="T14" s="12">
        <v>0.34699999999999998</v>
      </c>
      <c r="U14" s="12">
        <v>7.4999999999999997E-2</v>
      </c>
    </row>
    <row r="15" spans="1:36" x14ac:dyDescent="0.2">
      <c r="A15" s="15">
        <v>41603</v>
      </c>
      <c r="B15" s="13" t="s">
        <v>161</v>
      </c>
      <c r="C15" s="13" t="s">
        <v>157</v>
      </c>
      <c r="D15" s="13" t="s">
        <v>162</v>
      </c>
      <c r="E15" s="13" t="s">
        <v>78</v>
      </c>
      <c r="F15" s="13" t="s">
        <v>78</v>
      </c>
      <c r="G15" s="13">
        <v>5</v>
      </c>
      <c r="H15" s="13">
        <v>2.2490000000000001</v>
      </c>
      <c r="I15" s="13">
        <v>135.321</v>
      </c>
      <c r="J15" s="13">
        <v>2.2559999999999998</v>
      </c>
      <c r="K15" s="13">
        <v>48.765000000000001</v>
      </c>
      <c r="L15" s="13">
        <v>47.786999999999999</v>
      </c>
      <c r="N15" t="e">
        <f t="shared" si="0"/>
        <v>#DIV/0!</v>
      </c>
      <c r="P15">
        <f t="shared" si="1"/>
        <v>2.1028188092627267</v>
      </c>
      <c r="S15" s="12">
        <v>2.367</v>
      </c>
      <c r="T15" s="12">
        <v>0.53100000000000003</v>
      </c>
      <c r="U15" s="12">
        <v>0.14299999999999999</v>
      </c>
    </row>
    <row r="16" spans="1:36" x14ac:dyDescent="0.2">
      <c r="A16" s="15">
        <v>41603</v>
      </c>
      <c r="B16" s="13" t="s">
        <v>161</v>
      </c>
      <c r="C16" s="13" t="s">
        <v>157</v>
      </c>
      <c r="D16" s="13" t="s">
        <v>162</v>
      </c>
      <c r="E16" s="13" t="s">
        <v>89</v>
      </c>
      <c r="F16" s="13" t="s">
        <v>89</v>
      </c>
      <c r="G16" s="13">
        <v>4</v>
      </c>
      <c r="H16" s="13">
        <v>2.2770000000000001</v>
      </c>
      <c r="I16" s="13">
        <v>105.565</v>
      </c>
      <c r="J16" s="13">
        <v>2.2850000000000001</v>
      </c>
      <c r="K16" s="13">
        <v>38.033000000000001</v>
      </c>
      <c r="L16" s="13">
        <v>36.704999999999998</v>
      </c>
      <c r="N16" t="e">
        <f t="shared" si="0"/>
        <v>#DIV/0!</v>
      </c>
      <c r="P16">
        <f t="shared" si="1"/>
        <v>3.7148931408750219</v>
      </c>
      <c r="S16" s="12">
        <v>3.2170000000000001</v>
      </c>
      <c r="T16" s="12">
        <v>0.58899999999999997</v>
      </c>
      <c r="U16" s="12">
        <v>0.20300000000000001</v>
      </c>
    </row>
    <row r="17" spans="1:21" x14ac:dyDescent="0.2">
      <c r="A17" s="15">
        <v>41603</v>
      </c>
      <c r="B17" s="13" t="s">
        <v>170</v>
      </c>
      <c r="C17" s="13" t="s">
        <v>155</v>
      </c>
      <c r="D17" s="13" t="s">
        <v>162</v>
      </c>
      <c r="E17" s="13" t="s">
        <v>81</v>
      </c>
      <c r="F17" s="13" t="s">
        <v>81</v>
      </c>
      <c r="G17" s="13">
        <v>2</v>
      </c>
      <c r="H17" s="13">
        <v>2.6549999999999998</v>
      </c>
      <c r="I17" s="13">
        <v>46.744</v>
      </c>
      <c r="J17" s="13">
        <v>2.6859999999999999</v>
      </c>
      <c r="K17" s="13">
        <v>17.177</v>
      </c>
      <c r="L17" s="13">
        <v>16.812999999999999</v>
      </c>
      <c r="N17" t="e">
        <f t="shared" si="0"/>
        <v>#DIV/0!</v>
      </c>
      <c r="P17">
        <f t="shared" si="1"/>
        <v>2.5119039403767909</v>
      </c>
      <c r="S17" s="12">
        <v>0.66100000000000003</v>
      </c>
      <c r="T17" s="12">
        <v>0.157</v>
      </c>
      <c r="U17" s="12">
        <v>8.3000000000000004E-2</v>
      </c>
    </row>
    <row r="18" spans="1:21" x14ac:dyDescent="0.2">
      <c r="A18" s="15">
        <v>41603</v>
      </c>
      <c r="B18" s="13" t="s">
        <v>170</v>
      </c>
      <c r="C18" s="13" t="s">
        <v>155</v>
      </c>
      <c r="D18" s="13" t="s">
        <v>162</v>
      </c>
      <c r="E18" s="13" t="s">
        <v>80</v>
      </c>
      <c r="F18" s="13" t="s">
        <v>80</v>
      </c>
      <c r="G18" s="13">
        <v>3</v>
      </c>
      <c r="H18" s="13">
        <v>2.6469999999999998</v>
      </c>
      <c r="I18" s="13">
        <v>74.106999999999999</v>
      </c>
      <c r="J18" s="13">
        <v>2.6970000000000001</v>
      </c>
      <c r="K18" s="13">
        <v>24.873000000000001</v>
      </c>
      <c r="L18" s="13">
        <v>24.393999999999998</v>
      </c>
      <c r="N18" t="e">
        <f t="shared" si="0"/>
        <v>#DIV/0!</v>
      </c>
      <c r="P18">
        <f t="shared" si="1"/>
        <v>2.1599927849927973</v>
      </c>
      <c r="S18" s="12">
        <v>1.3240000000000001</v>
      </c>
      <c r="T18" s="12">
        <v>0.26200000000000001</v>
      </c>
      <c r="U18" s="12">
        <v>9.7000000000000003E-2</v>
      </c>
    </row>
    <row r="19" spans="1:21" x14ac:dyDescent="0.2">
      <c r="A19" s="15">
        <v>41603</v>
      </c>
      <c r="B19" s="13" t="s">
        <v>170</v>
      </c>
      <c r="C19" s="13" t="s">
        <v>155</v>
      </c>
      <c r="D19" s="13" t="s">
        <v>162</v>
      </c>
      <c r="E19" s="14" t="s">
        <v>79</v>
      </c>
      <c r="F19" s="14" t="s">
        <v>79</v>
      </c>
      <c r="G19" s="13">
        <v>5</v>
      </c>
      <c r="H19" s="13">
        <v>2.6539999999999999</v>
      </c>
      <c r="I19" s="13">
        <v>152.40199999999999</v>
      </c>
      <c r="J19" s="13">
        <v>2.79</v>
      </c>
      <c r="K19" s="13">
        <v>48.521000000000001</v>
      </c>
      <c r="L19" s="13">
        <v>47.469000000000001</v>
      </c>
      <c r="N19" t="e">
        <f t="shared" si="0"/>
        <v>#DIV/0!</v>
      </c>
      <c r="P19">
        <f t="shared" si="1"/>
        <v>2.3004089129911867</v>
      </c>
      <c r="S19" s="12">
        <v>1.534</v>
      </c>
      <c r="T19" s="12">
        <v>0.45100000000000001</v>
      </c>
      <c r="U19" s="12">
        <v>0.11</v>
      </c>
    </row>
    <row r="20" spans="1:21" x14ac:dyDescent="0.2">
      <c r="A20" s="15">
        <v>41603</v>
      </c>
      <c r="B20" s="13" t="s">
        <v>170</v>
      </c>
      <c r="C20" s="13" t="s">
        <v>155</v>
      </c>
      <c r="D20" s="13" t="s">
        <v>162</v>
      </c>
      <c r="E20" s="13" t="s">
        <v>86</v>
      </c>
      <c r="F20" s="13" t="s">
        <v>86</v>
      </c>
      <c r="G20" s="13">
        <v>2</v>
      </c>
      <c r="H20" s="13">
        <v>2.641</v>
      </c>
      <c r="I20" s="13">
        <v>190.55600000000001</v>
      </c>
      <c r="J20" s="16">
        <v>2.71</v>
      </c>
      <c r="K20" s="13">
        <v>66.257999999999996</v>
      </c>
      <c r="L20" s="13">
        <v>65.260000000000005</v>
      </c>
      <c r="N20" t="e">
        <f t="shared" si="0"/>
        <v>#DIV/0!</v>
      </c>
      <c r="P20">
        <f t="shared" si="1"/>
        <v>1.5704664190847712</v>
      </c>
      <c r="S20" s="12">
        <v>1.833</v>
      </c>
      <c r="T20" s="12">
        <v>0.51800000000000002</v>
      </c>
      <c r="U20" s="12">
        <v>0.14099999999999999</v>
      </c>
    </row>
    <row r="21" spans="1:21" x14ac:dyDescent="0.2">
      <c r="A21" s="15">
        <v>41603</v>
      </c>
      <c r="B21" s="13" t="s">
        <v>164</v>
      </c>
      <c r="C21" s="13" t="s">
        <v>165</v>
      </c>
      <c r="D21" s="13" t="s">
        <v>159</v>
      </c>
      <c r="E21" s="13" t="s">
        <v>81</v>
      </c>
      <c r="F21" s="13" t="s">
        <v>81</v>
      </c>
      <c r="G21" s="13">
        <v>2</v>
      </c>
      <c r="H21" s="13">
        <v>2.6379999999999999</v>
      </c>
      <c r="I21" s="13">
        <v>9.7319999999999993</v>
      </c>
      <c r="J21" s="13">
        <v>2.6469999999999998</v>
      </c>
      <c r="K21" s="13">
        <v>5.37</v>
      </c>
      <c r="L21" s="13">
        <v>4.3460000000000001</v>
      </c>
      <c r="N21" t="e">
        <f t="shared" si="0"/>
        <v>#DIV/0!</v>
      </c>
      <c r="P21">
        <f t="shared" si="1"/>
        <v>37.605582078589791</v>
      </c>
      <c r="S21" s="12">
        <v>16.117999999999999</v>
      </c>
      <c r="T21" s="12">
        <v>2.44</v>
      </c>
      <c r="U21" s="12">
        <v>1.159</v>
      </c>
    </row>
    <row r="22" spans="1:21" x14ac:dyDescent="0.2">
      <c r="A22" s="15">
        <v>41603</v>
      </c>
      <c r="B22" s="13" t="s">
        <v>164</v>
      </c>
      <c r="C22" s="13" t="s">
        <v>165</v>
      </c>
      <c r="D22" s="13" t="s">
        <v>159</v>
      </c>
      <c r="E22" s="13" t="s">
        <v>80</v>
      </c>
      <c r="F22" s="13" t="s">
        <v>80</v>
      </c>
      <c r="G22" s="13">
        <v>3</v>
      </c>
      <c r="H22" s="13">
        <v>2.645</v>
      </c>
      <c r="I22" s="13">
        <v>67.134</v>
      </c>
      <c r="J22" s="13">
        <v>2.68</v>
      </c>
      <c r="K22" s="13">
        <v>24.363</v>
      </c>
      <c r="L22" s="13">
        <v>23.678999999999998</v>
      </c>
      <c r="N22" t="e">
        <f t="shared" si="0"/>
        <v>#DIV/0!</v>
      </c>
      <c r="P22">
        <f t="shared" si="1"/>
        <v>3.1545450352811004</v>
      </c>
      <c r="S22" s="12">
        <v>1.847</v>
      </c>
      <c r="T22" s="12">
        <v>0.44400000000000001</v>
      </c>
      <c r="U22" s="12">
        <v>0.12</v>
      </c>
    </row>
    <row r="23" spans="1:21" x14ac:dyDescent="0.2">
      <c r="A23" s="15">
        <v>41603</v>
      </c>
      <c r="B23" s="13" t="s">
        <v>164</v>
      </c>
      <c r="C23" s="13" t="s">
        <v>165</v>
      </c>
      <c r="D23" s="13" t="s">
        <v>159</v>
      </c>
      <c r="E23" s="13" t="s">
        <v>79</v>
      </c>
      <c r="F23" s="13" t="s">
        <v>79</v>
      </c>
      <c r="G23" s="13">
        <v>5</v>
      </c>
      <c r="H23" s="13">
        <v>2.641</v>
      </c>
      <c r="I23" s="13">
        <v>161.47300000000001</v>
      </c>
      <c r="J23" s="13">
        <v>2.673</v>
      </c>
      <c r="K23" s="13">
        <v>52.329000000000001</v>
      </c>
      <c r="L23" s="13">
        <v>51.795999999999999</v>
      </c>
      <c r="N23" t="e">
        <f t="shared" si="0"/>
        <v>#DIV/0!</v>
      </c>
      <c r="P23">
        <f t="shared" si="1"/>
        <v>1.0733848880296466</v>
      </c>
      <c r="S23" s="12">
        <v>1.2949999999999999</v>
      </c>
      <c r="T23" s="12">
        <v>0.432</v>
      </c>
      <c r="U23" s="12">
        <v>8.8999999999999996E-2</v>
      </c>
    </row>
    <row r="24" spans="1:21" x14ac:dyDescent="0.2">
      <c r="A24" s="15">
        <v>41603</v>
      </c>
      <c r="B24" s="13" t="s">
        <v>164</v>
      </c>
      <c r="C24" s="13" t="s">
        <v>165</v>
      </c>
      <c r="D24" s="13" t="s">
        <v>159</v>
      </c>
      <c r="E24" s="14" t="s">
        <v>78</v>
      </c>
      <c r="F24" s="14" t="s">
        <v>78</v>
      </c>
      <c r="G24" s="13">
        <v>5</v>
      </c>
      <c r="H24" s="13">
        <v>2.653</v>
      </c>
      <c r="I24" s="13">
        <v>148.47399999999999</v>
      </c>
      <c r="J24" s="13">
        <v>2.6680000000000001</v>
      </c>
      <c r="K24" s="13">
        <v>50.508000000000003</v>
      </c>
      <c r="L24" s="13">
        <v>49.975000000000001</v>
      </c>
      <c r="N24" t="e">
        <f t="shared" si="0"/>
        <v>#DIV/0!</v>
      </c>
      <c r="P24">
        <f t="shared" si="1"/>
        <v>1.1141304347826113</v>
      </c>
      <c r="S24" s="12">
        <v>1.4410000000000001</v>
      </c>
      <c r="T24" s="12">
        <v>0.44400000000000001</v>
      </c>
      <c r="U24" s="12">
        <v>0.09</v>
      </c>
    </row>
    <row r="25" spans="1:21" x14ac:dyDescent="0.2">
      <c r="A25" s="15">
        <v>41603</v>
      </c>
      <c r="B25" s="13" t="s">
        <v>164</v>
      </c>
      <c r="C25" s="13" t="s">
        <v>165</v>
      </c>
      <c r="D25" s="13" t="s">
        <v>159</v>
      </c>
      <c r="E25" s="13" t="s">
        <v>85</v>
      </c>
      <c r="F25" s="13" t="s">
        <v>85</v>
      </c>
      <c r="G25" s="13">
        <v>5</v>
      </c>
      <c r="H25" s="13">
        <v>2.6560000000000001</v>
      </c>
      <c r="I25" s="13">
        <v>131.26400000000001</v>
      </c>
      <c r="J25" s="13">
        <v>2.6880000000000002</v>
      </c>
      <c r="K25" s="13">
        <v>43.017000000000003</v>
      </c>
      <c r="L25" s="13">
        <v>42.406999999999996</v>
      </c>
      <c r="N25" t="e">
        <f t="shared" si="0"/>
        <v>#DIV/0!</v>
      </c>
      <c r="P25">
        <f t="shared" si="1"/>
        <v>1.5125592005752846</v>
      </c>
      <c r="S25" s="12">
        <v>1.429</v>
      </c>
      <c r="T25" s="12">
        <v>0.495</v>
      </c>
      <c r="U25" s="12">
        <v>6.4000000000000001E-2</v>
      </c>
    </row>
    <row r="26" spans="1:21" x14ac:dyDescent="0.2">
      <c r="A26" s="15">
        <v>41603</v>
      </c>
      <c r="B26" s="13" t="s">
        <v>164</v>
      </c>
      <c r="C26" s="13" t="s">
        <v>165</v>
      </c>
      <c r="D26" s="13" t="s">
        <v>159</v>
      </c>
      <c r="E26" s="13" t="s">
        <v>84</v>
      </c>
      <c r="F26" s="13" t="s">
        <v>84</v>
      </c>
      <c r="G26" s="13">
        <v>5</v>
      </c>
      <c r="H26" s="13">
        <v>2.6629999999999998</v>
      </c>
      <c r="I26" s="13">
        <v>153.18299999999999</v>
      </c>
      <c r="J26" s="13">
        <v>2.6859999999999999</v>
      </c>
      <c r="K26" s="13">
        <v>54.151000000000003</v>
      </c>
      <c r="L26" s="13">
        <v>53.668999999999997</v>
      </c>
      <c r="N26" t="e">
        <f t="shared" si="0"/>
        <v>#DIV/0!</v>
      </c>
      <c r="P26">
        <f t="shared" si="1"/>
        <v>0.93655882638687737</v>
      </c>
      <c r="S26" s="12">
        <v>1.4330000000000001</v>
      </c>
      <c r="T26" s="12">
        <v>0.50600000000000001</v>
      </c>
      <c r="U26" s="12">
        <v>6.9000000000000006E-2</v>
      </c>
    </row>
    <row r="27" spans="1:21" x14ac:dyDescent="0.2">
      <c r="A27" s="15">
        <v>41603</v>
      </c>
      <c r="B27" s="13" t="s">
        <v>164</v>
      </c>
      <c r="C27" s="13" t="s">
        <v>165</v>
      </c>
      <c r="D27" s="13" t="s">
        <v>159</v>
      </c>
      <c r="E27" s="13" t="s">
        <v>82</v>
      </c>
      <c r="F27" s="13" t="s">
        <v>82</v>
      </c>
      <c r="G27" s="13">
        <v>3</v>
      </c>
      <c r="H27" s="13">
        <v>2.6469999999999998</v>
      </c>
      <c r="I27" s="13">
        <v>102.249</v>
      </c>
      <c r="J27" s="13">
        <v>2.6509999999999998</v>
      </c>
      <c r="K27" s="13">
        <v>32.924999999999997</v>
      </c>
      <c r="L27" s="13">
        <v>32.579000000000001</v>
      </c>
      <c r="N27" t="e">
        <f t="shared" si="0"/>
        <v>#DIV/0!</v>
      </c>
      <c r="P27">
        <f t="shared" si="1"/>
        <v>1.1428948933077774</v>
      </c>
      <c r="S27" s="12">
        <v>1.744</v>
      </c>
      <c r="T27" s="12">
        <v>0.45200000000000001</v>
      </c>
      <c r="U27" s="12">
        <v>0.13300000000000001</v>
      </c>
    </row>
    <row r="28" spans="1:21" x14ac:dyDescent="0.2">
      <c r="A28" s="15">
        <v>41603</v>
      </c>
      <c r="B28" s="13" t="s">
        <v>158</v>
      </c>
      <c r="C28" s="13" t="s">
        <v>157</v>
      </c>
      <c r="D28" s="13" t="s">
        <v>159</v>
      </c>
      <c r="E28" s="13" t="s">
        <v>81</v>
      </c>
      <c r="F28" s="13" t="s">
        <v>81</v>
      </c>
      <c r="G28" s="13">
        <v>2</v>
      </c>
      <c r="H28" s="13">
        <v>2.6459999999999999</v>
      </c>
      <c r="I28" s="13">
        <v>9.9870000000000001</v>
      </c>
      <c r="J28" s="13">
        <v>2.7250000000000001</v>
      </c>
      <c r="K28" s="13">
        <v>5.173</v>
      </c>
      <c r="L28" s="13">
        <v>4.5679999999999996</v>
      </c>
      <c r="N28" t="e">
        <f t="shared" si="0"/>
        <v>#DIV/0!</v>
      </c>
      <c r="P28">
        <f t="shared" si="1"/>
        <v>24.714052287581715</v>
      </c>
      <c r="S28" s="12">
        <v>15.561</v>
      </c>
      <c r="T28" s="12">
        <v>2.1640000000000001</v>
      </c>
      <c r="U28" s="12">
        <v>0.98799999999999999</v>
      </c>
    </row>
    <row r="29" spans="1:21" x14ac:dyDescent="0.2">
      <c r="A29" s="15">
        <v>41603</v>
      </c>
      <c r="B29" s="13" t="s">
        <v>158</v>
      </c>
      <c r="C29" s="13" t="s">
        <v>157</v>
      </c>
      <c r="D29" s="13" t="s">
        <v>159</v>
      </c>
      <c r="E29" s="14" t="s">
        <v>80</v>
      </c>
      <c r="F29" s="14" t="s">
        <v>80</v>
      </c>
      <c r="G29" s="13">
        <v>3</v>
      </c>
      <c r="H29" s="13">
        <v>2.645</v>
      </c>
      <c r="I29" s="13">
        <v>7.4939999999999998</v>
      </c>
      <c r="J29" s="13">
        <v>2.7210000000000001</v>
      </c>
      <c r="K29" s="13">
        <v>4.3719999999999999</v>
      </c>
      <c r="L29" s="13">
        <v>4.016</v>
      </c>
      <c r="N29" t="e">
        <f t="shared" si="0"/>
        <v>#DIV/0!</v>
      </c>
      <c r="P29">
        <f t="shared" si="1"/>
        <v>21.562689279224706</v>
      </c>
      <c r="S29" s="12">
        <v>11.930999999999999</v>
      </c>
      <c r="T29" s="12">
        <v>1.9410000000000001</v>
      </c>
      <c r="U29" s="12">
        <v>0.81399999999999995</v>
      </c>
    </row>
    <row r="30" spans="1:21" x14ac:dyDescent="0.2">
      <c r="A30" s="15">
        <v>41603</v>
      </c>
      <c r="B30" s="13" t="s">
        <v>158</v>
      </c>
      <c r="C30" s="13" t="s">
        <v>157</v>
      </c>
      <c r="D30" s="13" t="s">
        <v>159</v>
      </c>
      <c r="E30" s="14" t="s">
        <v>79</v>
      </c>
      <c r="F30" s="14" t="s">
        <v>79</v>
      </c>
      <c r="G30" s="13">
        <v>5</v>
      </c>
      <c r="H30" s="13">
        <v>2.6549999999999998</v>
      </c>
      <c r="I30" s="13">
        <v>88.353999999999999</v>
      </c>
      <c r="J30" s="13">
        <v>2.863</v>
      </c>
      <c r="K30" s="13">
        <v>29.318000000000001</v>
      </c>
      <c r="L30" s="13">
        <v>28.713000000000001</v>
      </c>
      <c r="N30" t="e">
        <f t="shared" si="0"/>
        <v>#DIV/0!</v>
      </c>
      <c r="P30">
        <f t="shared" si="1"/>
        <v>2.2869022869022886</v>
      </c>
      <c r="S30" s="12">
        <v>2.4209999999999998</v>
      </c>
      <c r="T30" s="12">
        <v>0.48499999999999999</v>
      </c>
      <c r="U30" s="12">
        <v>0.13100000000000001</v>
      </c>
    </row>
    <row r="31" spans="1:21" x14ac:dyDescent="0.2">
      <c r="A31" s="15">
        <v>41603</v>
      </c>
      <c r="B31" s="13" t="s">
        <v>158</v>
      </c>
      <c r="C31" s="13" t="s">
        <v>157</v>
      </c>
      <c r="D31" s="13" t="s">
        <v>159</v>
      </c>
      <c r="E31" s="14" t="s">
        <v>78</v>
      </c>
      <c r="F31" s="14" t="s">
        <v>78</v>
      </c>
      <c r="G31" s="13">
        <v>5</v>
      </c>
      <c r="H31" s="13">
        <v>2.641</v>
      </c>
      <c r="I31" s="13">
        <v>126.92</v>
      </c>
      <c r="J31" s="13">
        <v>2.8119999999999998</v>
      </c>
      <c r="K31" s="13">
        <v>42.832000000000001</v>
      </c>
      <c r="L31" s="13">
        <v>42.343000000000004</v>
      </c>
      <c r="N31" t="e">
        <f t="shared" si="0"/>
        <v>#DIV/0!</v>
      </c>
      <c r="P31">
        <f t="shared" si="1"/>
        <v>1.2218890554722568</v>
      </c>
      <c r="S31" s="12">
        <v>1.992</v>
      </c>
      <c r="T31" s="12">
        <v>0.45200000000000001</v>
      </c>
      <c r="U31" s="12">
        <v>7.1999999999999995E-2</v>
      </c>
    </row>
    <row r="32" spans="1:21" x14ac:dyDescent="0.2">
      <c r="A32" s="15">
        <v>41603</v>
      </c>
      <c r="B32" s="13" t="s">
        <v>158</v>
      </c>
      <c r="C32" s="13" t="s">
        <v>157</v>
      </c>
      <c r="D32" s="13" t="s">
        <v>159</v>
      </c>
      <c r="E32" s="14" t="s">
        <v>75</v>
      </c>
      <c r="F32" s="14" t="s">
        <v>75</v>
      </c>
      <c r="G32" s="13">
        <v>6</v>
      </c>
      <c r="H32" s="13">
        <v>2.6560000000000001</v>
      </c>
      <c r="I32" s="13">
        <v>145.56100000000001</v>
      </c>
      <c r="J32" s="13">
        <v>2.774</v>
      </c>
      <c r="K32" s="13">
        <v>45.548000000000002</v>
      </c>
      <c r="L32" s="13">
        <v>45.14</v>
      </c>
      <c r="N32" t="e">
        <f t="shared" si="0"/>
        <v>#DIV/0!</v>
      </c>
      <c r="P32">
        <f t="shared" si="1"/>
        <v>0.95385046991163147</v>
      </c>
      <c r="S32" s="12">
        <v>2.6669999999999998</v>
      </c>
      <c r="T32" s="12">
        <v>0.48</v>
      </c>
      <c r="U32" s="12">
        <v>6.4000000000000001E-2</v>
      </c>
    </row>
    <row r="33" spans="1:21" x14ac:dyDescent="0.2">
      <c r="A33" s="3"/>
      <c r="F33" s="2"/>
      <c r="S33" s="12"/>
      <c r="T33" s="12"/>
      <c r="U33" s="12"/>
    </row>
    <row r="34" spans="1:21" x14ac:dyDescent="0.2">
      <c r="A34" s="3"/>
      <c r="E34" s="4"/>
      <c r="F34" s="2"/>
      <c r="S34" s="12"/>
      <c r="T34" s="12"/>
      <c r="U34" s="12"/>
    </row>
    <row r="35" spans="1:21" x14ac:dyDescent="0.2">
      <c r="A35" s="3"/>
      <c r="E35" s="5"/>
      <c r="F35" s="2"/>
      <c r="S35" s="12"/>
      <c r="T35" s="12"/>
      <c r="U35" s="12"/>
    </row>
    <row r="36" spans="1:21" x14ac:dyDescent="0.2">
      <c r="A36" s="3"/>
      <c r="E36" s="5"/>
      <c r="F36" s="2"/>
      <c r="S36" s="12"/>
      <c r="T36" s="12"/>
      <c r="U36" s="12"/>
    </row>
    <row r="37" spans="1:21" x14ac:dyDescent="0.2">
      <c r="A37" s="3"/>
      <c r="E37" s="5"/>
      <c r="F37" s="2"/>
      <c r="S37" s="12"/>
      <c r="T37" s="12"/>
      <c r="U37" s="12"/>
    </row>
    <row r="38" spans="1:21" x14ac:dyDescent="0.2">
      <c r="A38" s="3"/>
      <c r="F38" s="2"/>
      <c r="S38" s="12"/>
      <c r="T38" s="12"/>
      <c r="U38" s="12"/>
    </row>
    <row r="39" spans="1:21" x14ac:dyDescent="0.2">
      <c r="A39" s="3"/>
      <c r="E39" s="4"/>
      <c r="F39" s="2"/>
      <c r="S39" s="12"/>
      <c r="T39" s="12"/>
      <c r="U39" s="12"/>
    </row>
    <row r="40" spans="1:21" x14ac:dyDescent="0.2">
      <c r="A40" s="3"/>
      <c r="E40" s="5"/>
      <c r="F40" s="2"/>
      <c r="S40" s="12"/>
      <c r="T40" s="12"/>
      <c r="U40" s="12"/>
    </row>
    <row r="41" spans="1:21" x14ac:dyDescent="0.2">
      <c r="A41" s="3"/>
      <c r="E41" s="5"/>
      <c r="F41" s="2"/>
      <c r="S41" s="12"/>
      <c r="T41" s="12"/>
      <c r="U41" s="12"/>
    </row>
    <row r="42" spans="1:21" x14ac:dyDescent="0.2">
      <c r="A42" s="3"/>
      <c r="E42" s="5"/>
      <c r="F42" s="2"/>
      <c r="S42" s="12"/>
      <c r="T42" s="12"/>
      <c r="U42" s="12"/>
    </row>
    <row r="43" spans="1:21" x14ac:dyDescent="0.2">
      <c r="A43" s="3"/>
      <c r="F43" s="2"/>
      <c r="S43" s="12"/>
      <c r="T43" s="12"/>
      <c r="U43" s="12"/>
    </row>
    <row r="44" spans="1:21" x14ac:dyDescent="0.2">
      <c r="A44" s="3"/>
      <c r="E44" s="4"/>
      <c r="F44" s="2"/>
      <c r="S44" s="12"/>
      <c r="T44" s="12"/>
      <c r="U44" s="12"/>
    </row>
    <row r="45" spans="1:21" x14ac:dyDescent="0.2">
      <c r="A45" s="3"/>
      <c r="E45" s="5"/>
      <c r="F45" s="2"/>
      <c r="S45" s="12"/>
      <c r="T45" s="12"/>
      <c r="U45" s="12"/>
    </row>
    <row r="46" spans="1:21" x14ac:dyDescent="0.2">
      <c r="A46" s="3"/>
      <c r="E46" s="5"/>
      <c r="F46" s="2"/>
      <c r="S46" s="12"/>
      <c r="T46" s="12"/>
      <c r="U46" s="12"/>
    </row>
    <row r="47" spans="1:21" x14ac:dyDescent="0.2">
      <c r="A47" s="3"/>
      <c r="F47" s="2"/>
      <c r="S47" s="12"/>
      <c r="T47" s="12"/>
      <c r="U47" s="12"/>
    </row>
    <row r="48" spans="1:21" x14ac:dyDescent="0.2">
      <c r="A48" s="3"/>
      <c r="E48" s="4"/>
      <c r="F48" s="2"/>
      <c r="S48" s="12"/>
      <c r="T48" s="12"/>
      <c r="U48" s="12"/>
    </row>
    <row r="49" spans="1:21" x14ac:dyDescent="0.2">
      <c r="A49" s="3"/>
      <c r="E49" s="5"/>
      <c r="F49" s="2"/>
      <c r="S49" s="12"/>
      <c r="T49" s="12"/>
      <c r="U49" s="12"/>
    </row>
    <row r="50" spans="1:21" x14ac:dyDescent="0.2">
      <c r="A50" s="3"/>
      <c r="E50" s="5"/>
      <c r="F50" s="2"/>
      <c r="S50" s="12"/>
      <c r="T50" s="12"/>
      <c r="U50" s="12"/>
    </row>
    <row r="51" spans="1:21" x14ac:dyDescent="0.2">
      <c r="A51" s="3"/>
      <c r="F51" s="2"/>
      <c r="S51" s="12"/>
      <c r="T51" s="12"/>
      <c r="U51" s="12"/>
    </row>
    <row r="52" spans="1:21" x14ac:dyDescent="0.2">
      <c r="A52" s="3"/>
      <c r="E52" s="4"/>
      <c r="F52" s="2"/>
      <c r="S52" s="12"/>
      <c r="T52" s="12"/>
      <c r="U52" s="12"/>
    </row>
    <row r="53" spans="1:21" x14ac:dyDescent="0.2">
      <c r="A53" s="3"/>
      <c r="E53" s="5"/>
      <c r="F53" s="2"/>
      <c r="S53" s="12"/>
      <c r="T53" s="12"/>
      <c r="U53" s="12"/>
    </row>
    <row r="54" spans="1:21" x14ac:dyDescent="0.2">
      <c r="A54" s="3"/>
      <c r="F54" s="2"/>
      <c r="S54" s="12"/>
      <c r="T54" s="12"/>
      <c r="U54" s="12"/>
    </row>
    <row r="55" spans="1:21" x14ac:dyDescent="0.2">
      <c r="A55" s="3"/>
      <c r="E55" s="4"/>
      <c r="F55" s="2"/>
      <c r="S55" s="12"/>
      <c r="T55" s="12"/>
      <c r="U55" s="12"/>
    </row>
    <row r="56" spans="1:21" x14ac:dyDescent="0.2">
      <c r="A56" s="3"/>
      <c r="E56" s="5"/>
      <c r="F56" s="2"/>
      <c r="S56" s="12"/>
      <c r="T56" s="12"/>
      <c r="U56" s="12"/>
    </row>
    <row r="57" spans="1:21" x14ac:dyDescent="0.2">
      <c r="A57" s="3"/>
      <c r="E57" s="5"/>
      <c r="F57" s="2"/>
      <c r="S57" s="12"/>
      <c r="T57" s="12"/>
      <c r="U57" s="12"/>
    </row>
    <row r="58" spans="1:21" x14ac:dyDescent="0.2">
      <c r="A58" s="3"/>
      <c r="E58" s="5"/>
      <c r="F58" s="2"/>
      <c r="S58" s="12"/>
      <c r="T58" s="12"/>
      <c r="U58" s="12"/>
    </row>
    <row r="59" spans="1:21" x14ac:dyDescent="0.2">
      <c r="A59" s="3"/>
      <c r="F59" s="2"/>
      <c r="S59" s="12"/>
      <c r="T59" s="12"/>
      <c r="U59" s="12"/>
    </row>
    <row r="60" spans="1:21" x14ac:dyDescent="0.2">
      <c r="A60" s="3"/>
      <c r="E60" s="4"/>
      <c r="F60" s="2"/>
      <c r="S60" s="12"/>
      <c r="T60" s="12"/>
      <c r="U60" s="12"/>
    </row>
    <row r="61" spans="1:21" x14ac:dyDescent="0.2">
      <c r="A61" s="3"/>
      <c r="E61" s="5"/>
      <c r="F61" s="2"/>
      <c r="S61" s="12"/>
      <c r="T61" s="12"/>
      <c r="U61" s="12"/>
    </row>
    <row r="62" spans="1:21" x14ac:dyDescent="0.2">
      <c r="A62" s="3"/>
      <c r="E62" s="5"/>
      <c r="F62" s="2"/>
      <c r="S62" s="12"/>
      <c r="T62" s="12"/>
      <c r="U62" s="12"/>
    </row>
    <row r="63" spans="1:21" x14ac:dyDescent="0.2">
      <c r="A63" s="3"/>
      <c r="F63" s="2"/>
      <c r="S63" s="12"/>
      <c r="T63" s="12"/>
      <c r="U63" s="12"/>
    </row>
    <row r="64" spans="1:21" x14ac:dyDescent="0.2">
      <c r="A64" s="3"/>
      <c r="E64" s="4"/>
      <c r="F64" s="2"/>
      <c r="S64" s="12"/>
      <c r="T64" s="12"/>
      <c r="U64" s="12"/>
    </row>
    <row r="65" spans="1:21" x14ac:dyDescent="0.2">
      <c r="A65" s="3"/>
      <c r="E65" s="5"/>
      <c r="F65" s="2"/>
      <c r="S65" s="12"/>
      <c r="T65" s="12"/>
      <c r="U65" s="12"/>
    </row>
    <row r="66" spans="1:21" x14ac:dyDescent="0.2">
      <c r="A66" s="3"/>
      <c r="E66" s="5"/>
      <c r="F66" s="2"/>
      <c r="S66" s="12"/>
      <c r="T66" s="12"/>
      <c r="U66" s="12"/>
    </row>
    <row r="67" spans="1:21" x14ac:dyDescent="0.2">
      <c r="A67" s="3"/>
      <c r="E67" s="5"/>
      <c r="F67" s="2"/>
      <c r="S67" s="12"/>
      <c r="T67" s="12"/>
      <c r="U67" s="12"/>
    </row>
    <row r="68" spans="1:21" x14ac:dyDescent="0.2">
      <c r="A68" s="3"/>
      <c r="F68" s="2"/>
      <c r="S68" s="12"/>
      <c r="T68" s="12"/>
      <c r="U68" s="12"/>
    </row>
    <row r="69" spans="1:21" x14ac:dyDescent="0.2">
      <c r="A69" s="3"/>
      <c r="E69" s="4"/>
      <c r="F69" s="2"/>
      <c r="S69" s="12"/>
      <c r="T69" s="12"/>
      <c r="U69" s="12"/>
    </row>
    <row r="70" spans="1:21" x14ac:dyDescent="0.2">
      <c r="A70" s="3"/>
      <c r="E70" s="5"/>
      <c r="F70" s="2"/>
      <c r="S70" s="12"/>
      <c r="T70" s="12"/>
      <c r="U70" s="12"/>
    </row>
    <row r="71" spans="1:21" x14ac:dyDescent="0.2">
      <c r="A71" s="3"/>
      <c r="E71" s="5"/>
      <c r="F71" s="2"/>
      <c r="S71" s="12"/>
      <c r="T71" s="12"/>
      <c r="U71" s="12"/>
    </row>
    <row r="72" spans="1:21" x14ac:dyDescent="0.2">
      <c r="A72" s="3"/>
      <c r="E72" s="5"/>
      <c r="F72" s="2"/>
      <c r="S72" s="12"/>
      <c r="T72" s="12"/>
      <c r="U72" s="12"/>
    </row>
    <row r="73" spans="1:21" x14ac:dyDescent="0.2">
      <c r="A73" s="3"/>
      <c r="F73" s="2"/>
      <c r="S73" s="12"/>
      <c r="T73" s="12"/>
      <c r="U73" s="12"/>
    </row>
    <row r="74" spans="1:21" x14ac:dyDescent="0.2">
      <c r="A74" s="3"/>
      <c r="E74" s="4"/>
      <c r="F74" s="2"/>
      <c r="S74" s="12"/>
      <c r="T74" s="12"/>
      <c r="U74" s="12"/>
    </row>
    <row r="75" spans="1:21" x14ac:dyDescent="0.2">
      <c r="A75" s="3"/>
      <c r="E75" s="5"/>
      <c r="F75" s="2"/>
      <c r="S75" s="12"/>
      <c r="T75" s="12"/>
      <c r="U75" s="12"/>
    </row>
    <row r="76" spans="1:21" x14ac:dyDescent="0.2">
      <c r="A76" s="3"/>
      <c r="E76" s="5"/>
      <c r="F76" s="2"/>
      <c r="S76" s="12"/>
      <c r="T76" s="12"/>
      <c r="U76" s="12"/>
    </row>
    <row r="77" spans="1:21" x14ac:dyDescent="0.2">
      <c r="A77" s="3"/>
      <c r="E77" s="5"/>
      <c r="F77" s="2"/>
      <c r="S77" s="12"/>
      <c r="T77" s="12"/>
      <c r="U77" s="12"/>
    </row>
    <row r="78" spans="1:21" x14ac:dyDescent="0.2">
      <c r="A78" s="3"/>
      <c r="E78" s="5"/>
      <c r="F78" s="2"/>
      <c r="S78" s="12"/>
      <c r="T78" s="12"/>
      <c r="U78" s="12"/>
    </row>
    <row r="79" spans="1:21" x14ac:dyDescent="0.2">
      <c r="A79" s="3"/>
      <c r="F79" s="2"/>
      <c r="S79" s="12"/>
      <c r="T79" s="12"/>
      <c r="U79" s="12"/>
    </row>
    <row r="80" spans="1:21" x14ac:dyDescent="0.2">
      <c r="A80" s="3"/>
      <c r="E80" s="4"/>
      <c r="F80" s="2"/>
      <c r="S80" s="12"/>
      <c r="T80" s="12"/>
      <c r="U80" s="12"/>
    </row>
    <row r="81" spans="1:21" x14ac:dyDescent="0.2">
      <c r="A81" s="3"/>
      <c r="E81" s="5"/>
      <c r="F81" s="2"/>
      <c r="S81" s="12"/>
      <c r="T81" s="12"/>
      <c r="U81" s="12"/>
    </row>
    <row r="82" spans="1:21" x14ac:dyDescent="0.2">
      <c r="A82" s="3"/>
      <c r="E82" s="5"/>
      <c r="F82" s="2"/>
      <c r="S82" s="12"/>
      <c r="T82" s="12"/>
      <c r="U82" s="12"/>
    </row>
    <row r="83" spans="1:21" x14ac:dyDescent="0.2">
      <c r="A83" s="3"/>
      <c r="E83" s="5"/>
      <c r="F83" s="2"/>
      <c r="S83" s="12"/>
      <c r="T83" s="12"/>
      <c r="U83" s="12"/>
    </row>
    <row r="84" spans="1:21" x14ac:dyDescent="0.2">
      <c r="A84" s="3"/>
      <c r="E84" s="5"/>
      <c r="F84" s="2"/>
      <c r="S84" s="12"/>
      <c r="T84" s="12"/>
      <c r="U84" s="12"/>
    </row>
    <row r="85" spans="1:21" x14ac:dyDescent="0.2">
      <c r="A85" s="3"/>
      <c r="F85" s="2"/>
      <c r="S85" s="12"/>
      <c r="T85" s="12"/>
      <c r="U85" s="12"/>
    </row>
    <row r="86" spans="1:21" x14ac:dyDescent="0.2">
      <c r="A86" s="3"/>
      <c r="E86" s="4"/>
      <c r="F86" s="2"/>
      <c r="S86" s="12"/>
      <c r="T86" s="12"/>
      <c r="U86" s="12"/>
    </row>
    <row r="87" spans="1:21" x14ac:dyDescent="0.2">
      <c r="A87" s="3"/>
      <c r="E87" s="5"/>
      <c r="F87" s="2"/>
      <c r="S87" s="12"/>
      <c r="T87" s="12"/>
      <c r="U87" s="12"/>
    </row>
    <row r="88" spans="1:21" x14ac:dyDescent="0.2">
      <c r="A88" s="3"/>
      <c r="E88" s="5"/>
      <c r="F88" s="2"/>
      <c r="S88" s="12"/>
      <c r="T88" s="12"/>
      <c r="U88" s="12"/>
    </row>
    <row r="89" spans="1:21" x14ac:dyDescent="0.2">
      <c r="A89" s="3"/>
      <c r="E89" s="5"/>
      <c r="F89" s="2"/>
      <c r="S89" s="12"/>
      <c r="T89" s="12"/>
      <c r="U89" s="12"/>
    </row>
    <row r="90" spans="1:21" x14ac:dyDescent="0.2">
      <c r="A90" s="3"/>
      <c r="E90" s="5"/>
      <c r="F90" s="2"/>
      <c r="S90" s="12"/>
      <c r="T90" s="12"/>
      <c r="U90" s="12"/>
    </row>
    <row r="91" spans="1:21" x14ac:dyDescent="0.2">
      <c r="A91" s="3"/>
      <c r="F91" s="2"/>
      <c r="S91" s="12"/>
      <c r="T91" s="12"/>
      <c r="U91" s="12"/>
    </row>
    <row r="92" spans="1:21" x14ac:dyDescent="0.2">
      <c r="A92" s="3"/>
      <c r="E92" s="4"/>
      <c r="F92" s="2"/>
      <c r="S92" s="12"/>
      <c r="T92" s="12"/>
      <c r="U92" s="12"/>
    </row>
    <row r="93" spans="1:21" x14ac:dyDescent="0.2">
      <c r="A93" s="3"/>
      <c r="E93" s="5"/>
      <c r="F93" s="2"/>
      <c r="S93" s="12"/>
      <c r="T93" s="12"/>
      <c r="U93" s="12"/>
    </row>
    <row r="94" spans="1:21" x14ac:dyDescent="0.2">
      <c r="A94" s="3"/>
      <c r="E94" s="5"/>
      <c r="F94" s="2"/>
      <c r="S94" s="12"/>
      <c r="T94" s="12"/>
      <c r="U94" s="12"/>
    </row>
    <row r="95" spans="1:21" x14ac:dyDescent="0.2">
      <c r="A95" s="3"/>
      <c r="E95" s="5"/>
      <c r="F95" s="2"/>
      <c r="S95" s="12"/>
      <c r="T95" s="12"/>
      <c r="U95" s="12"/>
    </row>
    <row r="96" spans="1:21" x14ac:dyDescent="0.2">
      <c r="A96" s="3"/>
      <c r="F96" s="2"/>
      <c r="S96" s="12"/>
      <c r="T96" s="12"/>
      <c r="U96" s="12"/>
    </row>
    <row r="97" spans="1:21" x14ac:dyDescent="0.2">
      <c r="A97" s="3"/>
      <c r="E97" s="4"/>
      <c r="F97" s="2"/>
      <c r="S97" s="12"/>
      <c r="T97" s="12"/>
      <c r="U97" s="12"/>
    </row>
    <row r="98" spans="1:21" x14ac:dyDescent="0.2">
      <c r="A98" s="3"/>
      <c r="E98" s="5"/>
      <c r="F98" s="2"/>
      <c r="S98" s="12"/>
      <c r="T98" s="12"/>
      <c r="U98" s="12"/>
    </row>
    <row r="99" spans="1:21" x14ac:dyDescent="0.2">
      <c r="A99" s="3"/>
      <c r="E99" s="5"/>
      <c r="F99" s="2"/>
      <c r="S99" s="12"/>
      <c r="T99" s="12"/>
      <c r="U99" s="12"/>
    </row>
    <row r="100" spans="1:21" x14ac:dyDescent="0.2">
      <c r="A100" s="3"/>
      <c r="S100" s="12"/>
      <c r="T100" s="12"/>
      <c r="U100" s="12"/>
    </row>
    <row r="101" spans="1:21" x14ac:dyDescent="0.2">
      <c r="A101" s="3"/>
      <c r="E101" s="4"/>
      <c r="F101" s="4"/>
      <c r="S101" s="12"/>
      <c r="T101" s="12"/>
      <c r="U101" s="12"/>
    </row>
    <row r="102" spans="1:21" x14ac:dyDescent="0.2">
      <c r="A102" s="3"/>
      <c r="E102" s="5"/>
      <c r="F102" s="5"/>
      <c r="S102" s="12"/>
      <c r="T102" s="12"/>
      <c r="U102" s="12"/>
    </row>
  </sheetData>
  <mergeCells count="1">
    <mergeCell ref="S1:U1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0.5" bestFit="1" customWidth="1"/>
    <col min="2" max="4" width="11.1640625" customWidth="1"/>
    <col min="5" max="6" width="9.33203125" customWidth="1"/>
    <col min="7" max="7" width="9.6640625" style="5" bestFit="1" customWidth="1"/>
    <col min="8" max="8" width="11.5" customWidth="1"/>
    <col min="9" max="9" width="14.83203125" customWidth="1"/>
    <col min="10" max="10" width="12" customWidth="1"/>
    <col min="11" max="11" width="10.83203125" customWidth="1"/>
    <col min="14" max="14" width="10.83203125" customWidth="1"/>
    <col min="16" max="16" width="10" customWidth="1"/>
    <col min="22" max="24" width="0" hidden="1" customWidth="1"/>
    <col min="25" max="25" width="20.1640625" hidden="1" customWidth="1"/>
    <col min="26" max="28" width="0" hidden="1" customWidth="1"/>
    <col min="29" max="29" width="20.1640625" hidden="1" customWidth="1"/>
    <col min="30" max="31" width="0" hidden="1" customWidth="1"/>
  </cols>
  <sheetData>
    <row r="1" spans="1:32" s="6" customFormat="1" x14ac:dyDescent="0.2">
      <c r="A1" s="6" t="s">
        <v>46</v>
      </c>
      <c r="B1" s="6" t="s">
        <v>47</v>
      </c>
      <c r="G1" s="7"/>
      <c r="H1" s="8" t="s">
        <v>19</v>
      </c>
      <c r="J1" s="8" t="s">
        <v>22</v>
      </c>
      <c r="N1" s="6" t="s">
        <v>44</v>
      </c>
      <c r="O1" s="6">
        <v>3.1415926535897931</v>
      </c>
      <c r="Q1" s="6" t="s">
        <v>45</v>
      </c>
      <c r="R1" s="6">
        <f>O1*5.5</f>
        <v>17.27875959474386</v>
      </c>
      <c r="S1" s="19" t="s">
        <v>53</v>
      </c>
      <c r="T1" s="19"/>
      <c r="U1" s="19"/>
    </row>
    <row r="2" spans="1:32" s="9" customFormat="1" ht="49" customHeight="1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N2" s="9" t="s">
        <v>48</v>
      </c>
      <c r="P2" s="9" t="s">
        <v>49</v>
      </c>
      <c r="S2" s="11" t="s">
        <v>50</v>
      </c>
      <c r="T2" s="11" t="s">
        <v>51</v>
      </c>
      <c r="U2" s="11" t="s">
        <v>52</v>
      </c>
      <c r="AF2" s="1" t="s">
        <v>74</v>
      </c>
    </row>
    <row r="3" spans="1:32" x14ac:dyDescent="0.2">
      <c r="A3" s="3">
        <v>41968</v>
      </c>
      <c r="B3" t="s">
        <v>170</v>
      </c>
      <c r="C3" t="s">
        <v>155</v>
      </c>
      <c r="D3" t="s">
        <v>162</v>
      </c>
      <c r="E3" s="2" t="s">
        <v>81</v>
      </c>
      <c r="F3" s="2" t="s">
        <v>81</v>
      </c>
      <c r="G3" s="5">
        <v>2</v>
      </c>
      <c r="H3">
        <v>2.262</v>
      </c>
      <c r="I3">
        <v>25.882999999999999</v>
      </c>
      <c r="J3">
        <v>2.262</v>
      </c>
      <c r="K3">
        <v>9.34</v>
      </c>
      <c r="L3">
        <v>9.0489999999999995</v>
      </c>
      <c r="N3">
        <f>(I3-H3)/(G3*$R$1)</f>
        <v>0.68352707468612006</v>
      </c>
      <c r="P3">
        <f>((K3-J3)-(L3-J3))/(K3-J3)*100</f>
        <v>4.1113308844306351</v>
      </c>
      <c r="S3" s="12">
        <v>1.71</v>
      </c>
      <c r="T3" s="12">
        <v>0.314</v>
      </c>
      <c r="U3" s="12">
        <v>8.7999999999999995E-2</v>
      </c>
      <c r="AF3">
        <f>U3/100*N3*1000</f>
        <v>0.60150382572378558</v>
      </c>
    </row>
    <row r="4" spans="1:32" x14ac:dyDescent="0.2">
      <c r="A4" s="3">
        <v>41968</v>
      </c>
      <c r="B4" t="s">
        <v>170</v>
      </c>
      <c r="C4" t="s">
        <v>155</v>
      </c>
      <c r="D4" t="s">
        <v>162</v>
      </c>
      <c r="E4" s="2" t="s">
        <v>94</v>
      </c>
      <c r="F4" s="2" t="s">
        <v>94</v>
      </c>
      <c r="G4" s="5">
        <v>3</v>
      </c>
      <c r="H4">
        <v>2.2589999999999999</v>
      </c>
      <c r="I4">
        <v>76.328999999999994</v>
      </c>
      <c r="J4">
        <v>2.2589999999999999</v>
      </c>
      <c r="K4">
        <v>19.613</v>
      </c>
      <c r="N4">
        <f t="shared" ref="N4:N30" si="0">(I4-H4)/(G4*$R$1)</f>
        <v>1.4289220163414167</v>
      </c>
      <c r="P4">
        <f t="shared" ref="P4:P30" si="1">((K4-J4)-(L4-J4))/(K4-J4)*100</f>
        <v>113.01717183358303</v>
      </c>
      <c r="S4" s="12">
        <v>1.319</v>
      </c>
      <c r="T4" s="12">
        <v>0.27100000000000002</v>
      </c>
      <c r="U4" s="12">
        <v>5.8999999999999997E-2</v>
      </c>
      <c r="V4">
        <v>1.151</v>
      </c>
      <c r="W4">
        <v>0.31</v>
      </c>
      <c r="X4">
        <v>4.4999999999999998E-2</v>
      </c>
      <c r="Y4" t="s">
        <v>54</v>
      </c>
      <c r="Z4">
        <v>1.1439999999999999</v>
      </c>
      <c r="AA4">
        <v>0.28100000000000003</v>
      </c>
      <c r="AB4">
        <v>4.5999999999999999E-2</v>
      </c>
      <c r="AC4" t="s">
        <v>54</v>
      </c>
      <c r="AD4" t="s">
        <v>56</v>
      </c>
      <c r="AE4" t="s">
        <v>57</v>
      </c>
      <c r="AF4">
        <f t="shared" ref="AF4:AF67" si="2">U4/100*N4*1000</f>
        <v>0.84306398964143581</v>
      </c>
    </row>
    <row r="5" spans="1:32" x14ac:dyDescent="0.2">
      <c r="A5" s="3">
        <v>41968</v>
      </c>
      <c r="B5" t="s">
        <v>170</v>
      </c>
      <c r="C5" t="s">
        <v>155</v>
      </c>
      <c r="D5" t="s">
        <v>162</v>
      </c>
      <c r="E5" s="2" t="s">
        <v>95</v>
      </c>
      <c r="F5" s="2" t="s">
        <v>95</v>
      </c>
      <c r="G5" s="5">
        <v>5</v>
      </c>
      <c r="H5">
        <v>2.266</v>
      </c>
      <c r="I5">
        <v>155.255</v>
      </c>
      <c r="J5">
        <v>2.266</v>
      </c>
      <c r="K5">
        <v>60.698</v>
      </c>
      <c r="L5">
        <v>58.237000000000002</v>
      </c>
      <c r="N5">
        <f t="shared" si="0"/>
        <v>1.7708331337226166</v>
      </c>
      <c r="P5">
        <f t="shared" si="1"/>
        <v>4.2117332968236552</v>
      </c>
      <c r="S5" s="12">
        <v>1.972</v>
      </c>
      <c r="T5" s="12">
        <v>0.48099999999999998</v>
      </c>
      <c r="U5" s="12">
        <v>8.5999999999999993E-2</v>
      </c>
      <c r="AF5">
        <f t="shared" si="2"/>
        <v>1.5229164950014502</v>
      </c>
    </row>
    <row r="6" spans="1:32" x14ac:dyDescent="0.2">
      <c r="A6" s="3">
        <v>41968</v>
      </c>
      <c r="B6" t="s">
        <v>170</v>
      </c>
      <c r="C6" t="s">
        <v>155</v>
      </c>
      <c r="D6" t="s">
        <v>162</v>
      </c>
      <c r="E6" s="2" t="s">
        <v>96</v>
      </c>
      <c r="F6" s="2" t="s">
        <v>96</v>
      </c>
      <c r="G6" s="5">
        <v>5</v>
      </c>
      <c r="H6">
        <v>2.2629999999999999</v>
      </c>
      <c r="I6">
        <v>137.18299999999999</v>
      </c>
      <c r="J6">
        <v>2.2629999999999999</v>
      </c>
      <c r="K6">
        <v>40.682000000000002</v>
      </c>
      <c r="L6">
        <v>38.655999999999999</v>
      </c>
      <c r="N6">
        <f t="shared" si="0"/>
        <v>1.5616861761424379</v>
      </c>
      <c r="P6">
        <f t="shared" si="1"/>
        <v>5.2734324162523833</v>
      </c>
      <c r="S6" s="12">
        <v>2.2290000000000001</v>
      </c>
      <c r="T6" s="12">
        <v>0.45</v>
      </c>
      <c r="U6" s="12">
        <v>0.10100000000000001</v>
      </c>
      <c r="AF6">
        <f t="shared" si="2"/>
        <v>1.5773030379038624</v>
      </c>
    </row>
    <row r="7" spans="1:32" x14ac:dyDescent="0.2">
      <c r="A7" s="3">
        <v>41968</v>
      </c>
      <c r="B7" t="s">
        <v>170</v>
      </c>
      <c r="C7" t="s">
        <v>155</v>
      </c>
      <c r="D7" t="s">
        <v>162</v>
      </c>
      <c r="E7" s="2" t="s">
        <v>113</v>
      </c>
      <c r="F7" s="2" t="s">
        <v>113</v>
      </c>
      <c r="G7" s="5">
        <v>2</v>
      </c>
      <c r="H7">
        <v>2.258</v>
      </c>
      <c r="I7">
        <v>93.058000000000007</v>
      </c>
      <c r="J7">
        <v>2.258</v>
      </c>
      <c r="K7">
        <v>37.191000000000003</v>
      </c>
      <c r="L7">
        <v>35.936999999999998</v>
      </c>
      <c r="N7">
        <f t="shared" si="0"/>
        <v>2.6275034241352908</v>
      </c>
      <c r="P7">
        <f t="shared" si="1"/>
        <v>3.5897289096270142</v>
      </c>
      <c r="S7" s="12">
        <v>2.9289999999999998</v>
      </c>
      <c r="T7" s="12">
        <v>0.55700000000000005</v>
      </c>
      <c r="U7" s="12">
        <v>0.13700000000000001</v>
      </c>
      <c r="AF7">
        <f t="shared" si="2"/>
        <v>3.5996796910653486</v>
      </c>
    </row>
    <row r="8" spans="1:32" x14ac:dyDescent="0.2">
      <c r="A8" s="3">
        <v>41962</v>
      </c>
      <c r="B8" t="s">
        <v>158</v>
      </c>
      <c r="C8" t="s">
        <v>157</v>
      </c>
      <c r="D8" t="s">
        <v>159</v>
      </c>
      <c r="E8" s="2" t="s">
        <v>81</v>
      </c>
      <c r="F8" s="2" t="s">
        <v>81</v>
      </c>
      <c r="G8" s="5">
        <v>2</v>
      </c>
      <c r="H8" s="5">
        <v>2.2599999999999998</v>
      </c>
      <c r="I8">
        <v>51.292000000000002</v>
      </c>
      <c r="J8">
        <v>2.2599999999999998</v>
      </c>
      <c r="K8">
        <v>21.994</v>
      </c>
      <c r="L8">
        <v>21.190999999999999</v>
      </c>
      <c r="N8">
        <f t="shared" si="0"/>
        <v>1.4188518490330571</v>
      </c>
      <c r="P8">
        <f t="shared" si="1"/>
        <v>4.0691192865106123</v>
      </c>
      <c r="S8" s="12">
        <v>2.46</v>
      </c>
      <c r="T8" s="12">
        <v>0.50600000000000001</v>
      </c>
      <c r="U8" s="12">
        <v>0.13900000000000001</v>
      </c>
      <c r="AF8">
        <f t="shared" si="2"/>
        <v>1.9722040701559496</v>
      </c>
    </row>
    <row r="9" spans="1:32" x14ac:dyDescent="0.2">
      <c r="A9" s="3">
        <v>41962</v>
      </c>
      <c r="B9" t="s">
        <v>158</v>
      </c>
      <c r="C9" t="s">
        <v>157</v>
      </c>
      <c r="D9" t="s">
        <v>159</v>
      </c>
      <c r="E9" s="2" t="s">
        <v>94</v>
      </c>
      <c r="F9" s="2" t="s">
        <v>94</v>
      </c>
      <c r="G9" s="5">
        <v>3</v>
      </c>
      <c r="H9" s="5">
        <v>2.2690000000000001</v>
      </c>
      <c r="I9">
        <v>92.566999999999993</v>
      </c>
      <c r="J9">
        <v>2.2690000000000001</v>
      </c>
      <c r="K9">
        <v>30.492000000000001</v>
      </c>
      <c r="L9">
        <v>29.459</v>
      </c>
      <c r="N9">
        <f t="shared" si="0"/>
        <v>1.7419846122802383</v>
      </c>
      <c r="P9">
        <f t="shared" si="1"/>
        <v>3.6601353506005787</v>
      </c>
      <c r="S9" s="12">
        <v>1.954</v>
      </c>
      <c r="T9" s="12">
        <v>0.27700000000000002</v>
      </c>
      <c r="U9" s="12">
        <v>0.108</v>
      </c>
      <c r="AF9">
        <f t="shared" si="2"/>
        <v>1.8813433812626572</v>
      </c>
    </row>
    <row r="10" spans="1:32" x14ac:dyDescent="0.2">
      <c r="A10" s="3">
        <v>41962</v>
      </c>
      <c r="B10" t="s">
        <v>158</v>
      </c>
      <c r="C10" t="s">
        <v>157</v>
      </c>
      <c r="D10" t="s">
        <v>159</v>
      </c>
      <c r="E10" s="2" t="s">
        <v>95</v>
      </c>
      <c r="F10" s="2" t="s">
        <v>95</v>
      </c>
      <c r="G10" s="5">
        <v>5</v>
      </c>
      <c r="H10" s="5">
        <v>2.2509999999999999</v>
      </c>
      <c r="I10">
        <v>166.25200000000001</v>
      </c>
      <c r="J10">
        <v>2.2509999999999999</v>
      </c>
      <c r="K10">
        <v>59.389000000000003</v>
      </c>
      <c r="L10">
        <v>58.195999999999998</v>
      </c>
      <c r="N10">
        <f t="shared" si="0"/>
        <v>1.8982959870555587</v>
      </c>
      <c r="P10">
        <f t="shared" si="1"/>
        <v>2.0879274738352844</v>
      </c>
      <c r="S10" s="12">
        <v>1.958</v>
      </c>
      <c r="T10" s="12">
        <v>0.28299999999999997</v>
      </c>
      <c r="U10" s="12">
        <v>7.0999999999999994E-2</v>
      </c>
      <c r="AF10">
        <f t="shared" si="2"/>
        <v>1.3477901508094465</v>
      </c>
    </row>
    <row r="11" spans="1:32" x14ac:dyDescent="0.2">
      <c r="A11" s="3">
        <v>41962</v>
      </c>
      <c r="B11" t="s">
        <v>158</v>
      </c>
      <c r="C11" t="s">
        <v>157</v>
      </c>
      <c r="D11" t="s">
        <v>159</v>
      </c>
      <c r="E11" s="2" t="s">
        <v>96</v>
      </c>
      <c r="F11" s="2" t="s">
        <v>96</v>
      </c>
      <c r="G11" s="5">
        <v>5</v>
      </c>
      <c r="H11" s="5">
        <v>2.2690000000000001</v>
      </c>
      <c r="I11">
        <v>142.06100000000001</v>
      </c>
      <c r="J11">
        <v>2.2679999999999998</v>
      </c>
      <c r="K11">
        <v>51.854999999999997</v>
      </c>
      <c r="L11">
        <v>50.872999999999998</v>
      </c>
      <c r="N11">
        <f t="shared" si="0"/>
        <v>1.6180791130692536</v>
      </c>
      <c r="P11">
        <f t="shared" si="1"/>
        <v>1.9803577550567677</v>
      </c>
      <c r="S11" s="12">
        <v>2.5139999999999998</v>
      </c>
      <c r="T11" s="12">
        <v>0.27600000000000002</v>
      </c>
      <c r="U11" s="12">
        <v>5.6000000000000001E-2</v>
      </c>
      <c r="AF11">
        <f t="shared" si="2"/>
        <v>0.90612430331878213</v>
      </c>
    </row>
    <row r="12" spans="1:32" x14ac:dyDescent="0.2">
      <c r="A12" s="3">
        <v>41962</v>
      </c>
      <c r="B12" t="s">
        <v>158</v>
      </c>
      <c r="C12" t="s">
        <v>157</v>
      </c>
      <c r="D12" t="s">
        <v>159</v>
      </c>
      <c r="E12" s="2" t="s">
        <v>75</v>
      </c>
      <c r="F12" s="2" t="s">
        <v>75</v>
      </c>
      <c r="G12" s="5">
        <v>6</v>
      </c>
      <c r="H12" s="5">
        <v>2.2930000000000001</v>
      </c>
      <c r="I12">
        <v>137.185</v>
      </c>
      <c r="J12">
        <v>2.2930000000000001</v>
      </c>
      <c r="K12">
        <v>51.308</v>
      </c>
      <c r="L12">
        <v>50.387</v>
      </c>
      <c r="N12">
        <f t="shared" si="0"/>
        <v>1.3011350656698151</v>
      </c>
      <c r="P12">
        <f t="shared" si="1"/>
        <v>1.8790166275629898</v>
      </c>
      <c r="S12" s="12">
        <v>2.3919999999999999</v>
      </c>
      <c r="T12" s="12">
        <v>0.32700000000000001</v>
      </c>
      <c r="U12" s="12">
        <v>0.223</v>
      </c>
      <c r="AF12">
        <f t="shared" si="2"/>
        <v>2.9015311964436878</v>
      </c>
    </row>
    <row r="13" spans="1:32" x14ac:dyDescent="0.2">
      <c r="A13" s="3">
        <v>41962</v>
      </c>
      <c r="B13" t="s">
        <v>166</v>
      </c>
      <c r="C13" t="s">
        <v>165</v>
      </c>
      <c r="D13" t="s">
        <v>162</v>
      </c>
      <c r="E13" s="2" t="s">
        <v>81</v>
      </c>
      <c r="F13" s="2" t="s">
        <v>81</v>
      </c>
      <c r="G13" s="5">
        <v>2</v>
      </c>
      <c r="H13" s="5">
        <v>2.2639999999999998</v>
      </c>
      <c r="I13">
        <v>32.165999999999997</v>
      </c>
      <c r="J13">
        <v>2.2629999999999999</v>
      </c>
      <c r="K13">
        <v>10.948</v>
      </c>
      <c r="L13">
        <v>10.718</v>
      </c>
      <c r="N13">
        <f t="shared" si="0"/>
        <v>0.86528201969706442</v>
      </c>
      <c r="P13">
        <f t="shared" si="1"/>
        <v>2.6482440990213059</v>
      </c>
      <c r="S13" s="12">
        <v>1.62</v>
      </c>
      <c r="T13" s="12">
        <v>0.309</v>
      </c>
      <c r="U13" s="12">
        <v>0.08</v>
      </c>
      <c r="AF13">
        <f t="shared" si="2"/>
        <v>0.69222561575765151</v>
      </c>
    </row>
    <row r="14" spans="1:32" x14ac:dyDescent="0.2">
      <c r="A14" s="3">
        <v>41962</v>
      </c>
      <c r="B14" t="s">
        <v>166</v>
      </c>
      <c r="C14" t="s">
        <v>165</v>
      </c>
      <c r="D14" t="s">
        <v>162</v>
      </c>
      <c r="E14" s="2" t="s">
        <v>94</v>
      </c>
      <c r="F14" s="2" t="s">
        <v>94</v>
      </c>
      <c r="G14" s="5">
        <v>3</v>
      </c>
      <c r="H14" s="5">
        <v>2.262</v>
      </c>
      <c r="I14">
        <v>42.694000000000003</v>
      </c>
      <c r="J14">
        <v>2.2629999999999999</v>
      </c>
      <c r="K14">
        <v>14.167</v>
      </c>
      <c r="N14">
        <f>(I14-H14)/(G14*$R$1)</f>
        <v>0.77999426170806219</v>
      </c>
      <c r="P14">
        <f t="shared" si="1"/>
        <v>119.01041666666667</v>
      </c>
      <c r="S14" s="12">
        <v>1.5209999999999999</v>
      </c>
      <c r="T14" s="12">
        <v>0.39100000000000001</v>
      </c>
      <c r="U14" s="12">
        <v>6.8000000000000005E-2</v>
      </c>
      <c r="AF14">
        <f t="shared" si="2"/>
        <v>0.53039609796148224</v>
      </c>
    </row>
    <row r="15" spans="1:32" x14ac:dyDescent="0.2">
      <c r="A15" s="3">
        <v>41962</v>
      </c>
      <c r="B15" t="s">
        <v>166</v>
      </c>
      <c r="C15" t="s">
        <v>165</v>
      </c>
      <c r="D15" t="s">
        <v>162</v>
      </c>
      <c r="E15" s="2" t="s">
        <v>95</v>
      </c>
      <c r="F15" s="2" t="s">
        <v>95</v>
      </c>
      <c r="G15" s="5">
        <v>5</v>
      </c>
      <c r="H15" s="5">
        <v>2.27</v>
      </c>
      <c r="I15">
        <v>135.12700000000001</v>
      </c>
      <c r="J15">
        <v>2.2770000000000001</v>
      </c>
      <c r="K15">
        <v>46.551000000000002</v>
      </c>
      <c r="L15">
        <v>45.883000000000003</v>
      </c>
      <c r="N15">
        <f t="shared" si="0"/>
        <v>1.5378071472261776</v>
      </c>
      <c r="P15">
        <f t="shared" si="1"/>
        <v>1.5087861950580459</v>
      </c>
      <c r="S15" s="12">
        <v>1.768</v>
      </c>
      <c r="T15" s="12">
        <v>0.35899999999999999</v>
      </c>
      <c r="U15" s="12">
        <v>6.2E-2</v>
      </c>
      <c r="AF15">
        <f t="shared" si="2"/>
        <v>0.95344043128023015</v>
      </c>
    </row>
    <row r="16" spans="1:32" x14ac:dyDescent="0.2">
      <c r="A16" s="3">
        <v>41962</v>
      </c>
      <c r="B16" t="s">
        <v>166</v>
      </c>
      <c r="C16" t="s">
        <v>165</v>
      </c>
      <c r="D16" t="s">
        <v>162</v>
      </c>
      <c r="E16" s="2" t="s">
        <v>96</v>
      </c>
      <c r="F16" s="2" t="s">
        <v>96</v>
      </c>
      <c r="G16" s="5">
        <v>5</v>
      </c>
      <c r="H16" s="5">
        <v>2.2400000000000002</v>
      </c>
      <c r="I16">
        <v>172.53</v>
      </c>
      <c r="J16">
        <v>2.2400000000000002</v>
      </c>
      <c r="K16">
        <v>67.37</v>
      </c>
      <c r="L16">
        <v>65.126000000000005</v>
      </c>
      <c r="N16">
        <f t="shared" si="0"/>
        <v>1.9710905642995533</v>
      </c>
      <c r="P16">
        <f t="shared" si="1"/>
        <v>3.4454168585905212</v>
      </c>
      <c r="S16" s="12">
        <v>1.159</v>
      </c>
      <c r="T16" s="12">
        <v>0.311</v>
      </c>
      <c r="U16" s="12">
        <v>5.0999999999999997E-2</v>
      </c>
      <c r="AF16">
        <f t="shared" si="2"/>
        <v>1.0052561877927719</v>
      </c>
    </row>
    <row r="17" spans="1:32" x14ac:dyDescent="0.2">
      <c r="A17" s="3">
        <v>41962</v>
      </c>
      <c r="B17" t="s">
        <v>166</v>
      </c>
      <c r="C17" t="s">
        <v>165</v>
      </c>
      <c r="D17" t="s">
        <v>162</v>
      </c>
      <c r="E17" s="2" t="s">
        <v>123</v>
      </c>
      <c r="F17" s="2" t="s">
        <v>123</v>
      </c>
      <c r="G17" s="5">
        <v>5.5</v>
      </c>
      <c r="H17" s="5">
        <v>2.2389999999999999</v>
      </c>
      <c r="I17">
        <v>136.03299999999999</v>
      </c>
      <c r="J17">
        <v>2.2450000000000001</v>
      </c>
      <c r="K17">
        <v>57.337000000000003</v>
      </c>
      <c r="L17">
        <v>56.209000000000003</v>
      </c>
      <c r="N17">
        <f t="shared" si="0"/>
        <v>1.4078662119693914</v>
      </c>
      <c r="P17">
        <f t="shared" si="1"/>
        <v>2.0474842082335005</v>
      </c>
      <c r="S17" s="12">
        <v>1.653</v>
      </c>
      <c r="T17" s="12">
        <v>0.42499999999999999</v>
      </c>
      <c r="U17" s="12">
        <v>8.3000000000000004E-2</v>
      </c>
      <c r="AF17">
        <f t="shared" si="2"/>
        <v>1.168528955934595</v>
      </c>
    </row>
    <row r="18" spans="1:32" x14ac:dyDescent="0.2">
      <c r="A18" s="3">
        <v>41962</v>
      </c>
      <c r="B18" t="s">
        <v>164</v>
      </c>
      <c r="C18" t="s">
        <v>165</v>
      </c>
      <c r="D18" t="s">
        <v>159</v>
      </c>
      <c r="E18" s="2" t="s">
        <v>81</v>
      </c>
      <c r="F18" s="2" t="s">
        <v>81</v>
      </c>
      <c r="G18" s="5">
        <v>2</v>
      </c>
      <c r="H18" s="5">
        <v>2.2469999999999999</v>
      </c>
      <c r="I18">
        <v>12.489000000000001</v>
      </c>
      <c r="J18">
        <v>2.2480000000000002</v>
      </c>
      <c r="K18">
        <v>5.6340000000000003</v>
      </c>
      <c r="L18">
        <v>5.194</v>
      </c>
      <c r="N18">
        <f t="shared" si="0"/>
        <v>0.29637544129948951</v>
      </c>
      <c r="P18">
        <f t="shared" si="1"/>
        <v>12.994683992912002</v>
      </c>
      <c r="S18" s="12">
        <v>5.8419999999999996</v>
      </c>
      <c r="T18" s="12">
        <v>0.85699999999999998</v>
      </c>
      <c r="U18" s="12">
        <v>0.32</v>
      </c>
      <c r="AF18">
        <f t="shared" si="2"/>
        <v>0.94840141215836649</v>
      </c>
    </row>
    <row r="19" spans="1:32" x14ac:dyDescent="0.2">
      <c r="A19" s="3">
        <v>41962</v>
      </c>
      <c r="B19" t="s">
        <v>164</v>
      </c>
      <c r="C19" t="s">
        <v>165</v>
      </c>
      <c r="D19" t="s">
        <v>159</v>
      </c>
      <c r="E19" s="2" t="s">
        <v>94</v>
      </c>
      <c r="F19" s="2" t="s">
        <v>94</v>
      </c>
      <c r="G19" s="5">
        <v>3</v>
      </c>
      <c r="H19" s="5">
        <v>2.2400000000000002</v>
      </c>
      <c r="I19">
        <v>42.694000000000003</v>
      </c>
      <c r="J19">
        <v>2.2629999999999999</v>
      </c>
      <c r="K19">
        <v>14.167</v>
      </c>
      <c r="N19">
        <f t="shared" si="0"/>
        <v>0.78041867488964056</v>
      </c>
      <c r="P19">
        <f t="shared" si="1"/>
        <v>119.01041666666667</v>
      </c>
      <c r="S19" s="12">
        <v>1.8380000000000001</v>
      </c>
      <c r="T19" s="12">
        <v>0.41099999999999998</v>
      </c>
      <c r="U19" s="12">
        <v>8.3000000000000004E-2</v>
      </c>
      <c r="AF19">
        <f t="shared" si="2"/>
        <v>0.64774750015840166</v>
      </c>
    </row>
    <row r="20" spans="1:32" x14ac:dyDescent="0.2">
      <c r="A20" s="3">
        <v>41962</v>
      </c>
      <c r="B20" t="s">
        <v>164</v>
      </c>
      <c r="C20" t="s">
        <v>165</v>
      </c>
      <c r="D20" t="s">
        <v>159</v>
      </c>
      <c r="E20" s="2" t="s">
        <v>95</v>
      </c>
      <c r="F20" s="2" t="s">
        <v>95</v>
      </c>
      <c r="G20" s="5">
        <v>5</v>
      </c>
      <c r="H20" s="5">
        <v>2.27</v>
      </c>
      <c r="I20">
        <v>135.12700000000001</v>
      </c>
      <c r="J20">
        <v>2.2770000000000001</v>
      </c>
      <c r="K20">
        <v>46.551000000000002</v>
      </c>
      <c r="L20">
        <v>45.883000000000003</v>
      </c>
      <c r="N20">
        <f t="shared" si="0"/>
        <v>1.5378071472261776</v>
      </c>
      <c r="P20">
        <f t="shared" si="1"/>
        <v>1.5087861950580459</v>
      </c>
      <c r="S20" s="12">
        <v>1.048</v>
      </c>
      <c r="T20" s="12">
        <v>0.29499999999999998</v>
      </c>
      <c r="U20" s="12">
        <v>0.04</v>
      </c>
      <c r="AF20">
        <f t="shared" si="2"/>
        <v>0.61512285889047102</v>
      </c>
    </row>
    <row r="21" spans="1:32" x14ac:dyDescent="0.2">
      <c r="A21" s="3">
        <v>41962</v>
      </c>
      <c r="B21" t="s">
        <v>164</v>
      </c>
      <c r="C21" t="s">
        <v>165</v>
      </c>
      <c r="D21" t="s">
        <v>159</v>
      </c>
      <c r="E21" s="2" t="s">
        <v>124</v>
      </c>
      <c r="F21" s="2" t="s">
        <v>124</v>
      </c>
      <c r="G21" s="5">
        <v>7</v>
      </c>
      <c r="H21" s="5">
        <v>2.2639999999999998</v>
      </c>
      <c r="I21">
        <v>213.71199999999999</v>
      </c>
      <c r="J21">
        <v>2.2639999999999998</v>
      </c>
      <c r="K21">
        <v>83.257999999999996</v>
      </c>
      <c r="L21">
        <v>80.884</v>
      </c>
      <c r="N21">
        <f t="shared" si="0"/>
        <v>1.7482075016568877</v>
      </c>
      <c r="P21">
        <f t="shared" si="1"/>
        <v>2.9310813146652777</v>
      </c>
      <c r="S21" s="12">
        <v>1.5029999999999999</v>
      </c>
      <c r="T21" s="12">
        <v>0.33500000000000002</v>
      </c>
      <c r="U21" s="12">
        <v>6.8000000000000005E-2</v>
      </c>
      <c r="AF21">
        <f t="shared" si="2"/>
        <v>1.1887811011266838</v>
      </c>
    </row>
    <row r="22" spans="1:32" x14ac:dyDescent="0.2">
      <c r="A22" s="3">
        <v>41962</v>
      </c>
      <c r="B22" t="s">
        <v>169</v>
      </c>
      <c r="C22" t="s">
        <v>155</v>
      </c>
      <c r="D22" t="s">
        <v>159</v>
      </c>
      <c r="E22" s="2" t="s">
        <v>81</v>
      </c>
      <c r="F22" s="2" t="s">
        <v>81</v>
      </c>
      <c r="G22" s="5">
        <v>2</v>
      </c>
      <c r="H22" s="5">
        <v>2.2469999999999999</v>
      </c>
      <c r="I22">
        <v>30.748999999999999</v>
      </c>
      <c r="J22">
        <v>2.2669999999999999</v>
      </c>
      <c r="K22">
        <v>7.4889999999999999</v>
      </c>
      <c r="L22">
        <v>7.5940000000000003</v>
      </c>
      <c r="N22">
        <f t="shared" si="0"/>
        <v>0.82476985236458211</v>
      </c>
      <c r="P22">
        <f>((K22-J22)-(L22-J22))/(K22-J22)*100</f>
        <v>-2.0107238605898208</v>
      </c>
      <c r="S22" s="12">
        <v>2.359</v>
      </c>
      <c r="T22" s="12">
        <v>0.376</v>
      </c>
      <c r="U22" s="12">
        <v>0.20699999999999999</v>
      </c>
      <c r="AF22">
        <f t="shared" si="2"/>
        <v>1.7072735943946848</v>
      </c>
    </row>
    <row r="23" spans="1:32" x14ac:dyDescent="0.2">
      <c r="A23" s="3">
        <v>41962</v>
      </c>
      <c r="B23" t="s">
        <v>169</v>
      </c>
      <c r="C23" t="s">
        <v>155</v>
      </c>
      <c r="D23" t="s">
        <v>159</v>
      </c>
      <c r="E23" s="2" t="s">
        <v>94</v>
      </c>
      <c r="F23" s="2" t="s">
        <v>94</v>
      </c>
      <c r="G23" s="5">
        <v>3</v>
      </c>
      <c r="H23" s="5">
        <v>2.2410000000000001</v>
      </c>
      <c r="I23">
        <v>57.308999999999997</v>
      </c>
      <c r="J23">
        <v>2.2410000000000001</v>
      </c>
      <c r="K23">
        <v>16.943000000000001</v>
      </c>
      <c r="N23">
        <f t="shared" si="0"/>
        <v>1.0623447765072114</v>
      </c>
      <c r="P23">
        <f t="shared" si="1"/>
        <v>115.24282410556386</v>
      </c>
      <c r="S23" s="12">
        <v>1.649</v>
      </c>
      <c r="T23" s="12">
        <v>0.33</v>
      </c>
      <c r="U23" s="12">
        <v>9.6000000000000002E-2</v>
      </c>
      <c r="AF23">
        <f t="shared" si="2"/>
        <v>1.0198509854469229</v>
      </c>
    </row>
    <row r="24" spans="1:32" x14ac:dyDescent="0.2">
      <c r="A24" s="3">
        <v>41962</v>
      </c>
      <c r="B24" t="s">
        <v>169</v>
      </c>
      <c r="C24" t="s">
        <v>155</v>
      </c>
      <c r="D24" t="s">
        <v>159</v>
      </c>
      <c r="E24" s="2" t="s">
        <v>95</v>
      </c>
      <c r="F24" s="2" t="s">
        <v>95</v>
      </c>
      <c r="G24" s="5">
        <v>5</v>
      </c>
      <c r="H24" s="5">
        <v>2.2770000000000001</v>
      </c>
      <c r="I24">
        <v>143.084</v>
      </c>
      <c r="J24">
        <v>2.2799999999999998</v>
      </c>
      <c r="K24">
        <v>16.785</v>
      </c>
      <c r="L24">
        <v>16.137</v>
      </c>
      <c r="N24">
        <f t="shared" si="0"/>
        <v>1.6298276415956736</v>
      </c>
      <c r="P24">
        <f t="shared" si="1"/>
        <v>4.4674250258531512</v>
      </c>
      <c r="S24" s="12">
        <v>1.5649999999999999</v>
      </c>
      <c r="T24" s="12">
        <v>0.38100000000000001</v>
      </c>
      <c r="U24" s="12">
        <v>6.8000000000000005E-2</v>
      </c>
      <c r="V24" t="s">
        <v>55</v>
      </c>
      <c r="AF24">
        <f t="shared" si="2"/>
        <v>1.1082827962850583</v>
      </c>
    </row>
    <row r="25" spans="1:32" x14ac:dyDescent="0.2">
      <c r="A25" s="3">
        <v>41962</v>
      </c>
      <c r="B25" t="s">
        <v>169</v>
      </c>
      <c r="C25" t="s">
        <v>155</v>
      </c>
      <c r="D25" t="s">
        <v>159</v>
      </c>
      <c r="E25" s="2" t="s">
        <v>96</v>
      </c>
      <c r="F25" s="2" t="s">
        <v>96</v>
      </c>
      <c r="G25" s="5">
        <v>5</v>
      </c>
      <c r="H25" s="5">
        <v>2.266</v>
      </c>
      <c r="I25">
        <v>162.053</v>
      </c>
      <c r="J25">
        <v>2.2679999999999998</v>
      </c>
      <c r="K25">
        <v>18.2</v>
      </c>
      <c r="L25">
        <v>17.495999999999999</v>
      </c>
      <c r="N25">
        <f t="shared" si="0"/>
        <v>1.8495193375872498</v>
      </c>
      <c r="P25">
        <f t="shared" si="1"/>
        <v>4.4187798142103984</v>
      </c>
      <c r="S25" s="12">
        <v>1.3660000000000001</v>
      </c>
      <c r="T25" s="12">
        <v>0.32800000000000001</v>
      </c>
      <c r="U25" s="12">
        <v>0.05</v>
      </c>
      <c r="AF25">
        <f t="shared" si="2"/>
        <v>0.92475966879362492</v>
      </c>
    </row>
    <row r="26" spans="1:32" x14ac:dyDescent="0.2">
      <c r="A26" s="3">
        <v>41962</v>
      </c>
      <c r="B26" t="s">
        <v>169</v>
      </c>
      <c r="C26" t="s">
        <v>155</v>
      </c>
      <c r="D26" t="s">
        <v>159</v>
      </c>
      <c r="E26" s="2" t="s">
        <v>97</v>
      </c>
      <c r="F26" s="2" t="s">
        <v>97</v>
      </c>
      <c r="G26" s="5">
        <v>5</v>
      </c>
      <c r="H26" s="5">
        <v>2.2429999999999999</v>
      </c>
      <c r="I26">
        <v>188.43700000000001</v>
      </c>
      <c r="J26">
        <v>2.2679999999999998</v>
      </c>
      <c r="K26">
        <v>19.329999999999998</v>
      </c>
      <c r="L26">
        <v>18.483000000000001</v>
      </c>
      <c r="N26">
        <f t="shared" si="0"/>
        <v>2.1551778526583538</v>
      </c>
      <c r="P26">
        <f t="shared" si="1"/>
        <v>4.9642480365724877</v>
      </c>
      <c r="S26" s="12">
        <v>1.7929999999999999</v>
      </c>
      <c r="T26" s="12">
        <v>0.44800000000000001</v>
      </c>
      <c r="U26" s="12">
        <v>8.5000000000000006E-2</v>
      </c>
      <c r="AF26">
        <f t="shared" si="2"/>
        <v>1.8319011747596008</v>
      </c>
    </row>
    <row r="27" spans="1:32" x14ac:dyDescent="0.2">
      <c r="A27" s="3">
        <v>41962</v>
      </c>
      <c r="B27" t="s">
        <v>161</v>
      </c>
      <c r="C27" t="s">
        <v>157</v>
      </c>
      <c r="D27" t="s">
        <v>162</v>
      </c>
      <c r="E27" s="2" t="s">
        <v>81</v>
      </c>
      <c r="F27" s="2" t="s">
        <v>81</v>
      </c>
      <c r="G27" s="5">
        <v>2</v>
      </c>
      <c r="H27" s="5">
        <v>2.2839999999999998</v>
      </c>
      <c r="I27">
        <v>32.67</v>
      </c>
      <c r="J27">
        <v>2.2730000000000001</v>
      </c>
      <c r="K27">
        <v>10.019</v>
      </c>
      <c r="L27">
        <v>9.6140000000000008</v>
      </c>
      <c r="N27">
        <f t="shared" si="0"/>
        <v>0.87928765468915138</v>
      </c>
      <c r="P27">
        <f t="shared" si="1"/>
        <v>5.2285050348566919</v>
      </c>
      <c r="S27" s="12">
        <v>3.109</v>
      </c>
      <c r="T27" s="12">
        <v>0.501</v>
      </c>
      <c r="U27" s="12">
        <v>0.13400000000000001</v>
      </c>
      <c r="AF27">
        <f t="shared" si="2"/>
        <v>1.1782454572834629</v>
      </c>
    </row>
    <row r="28" spans="1:32" x14ac:dyDescent="0.2">
      <c r="A28" s="3">
        <v>41962</v>
      </c>
      <c r="B28" t="s">
        <v>161</v>
      </c>
      <c r="C28" t="s">
        <v>157</v>
      </c>
      <c r="D28" t="s">
        <v>162</v>
      </c>
      <c r="E28" s="2" t="s">
        <v>94</v>
      </c>
      <c r="F28" s="2" t="s">
        <v>94</v>
      </c>
      <c r="G28" s="5">
        <v>3</v>
      </c>
      <c r="H28" s="5">
        <v>2.2690000000000001</v>
      </c>
      <c r="I28">
        <v>103.30500000000001</v>
      </c>
      <c r="J28">
        <v>2.246</v>
      </c>
      <c r="K28">
        <v>15.093</v>
      </c>
      <c r="L28">
        <v>14.545999999999999</v>
      </c>
      <c r="N28">
        <f t="shared" si="0"/>
        <v>1.9491368279069987</v>
      </c>
      <c r="P28">
        <f t="shared" si="1"/>
        <v>4.2578033782206006</v>
      </c>
      <c r="S28" s="12">
        <v>1.8540000000000001</v>
      </c>
      <c r="T28" s="12">
        <v>0.29899999999999999</v>
      </c>
      <c r="U28" s="12">
        <v>5.3999999999999999E-2</v>
      </c>
      <c r="AF28">
        <f t="shared" si="2"/>
        <v>1.0525338870697794</v>
      </c>
    </row>
    <row r="29" spans="1:32" x14ac:dyDescent="0.2">
      <c r="A29" s="3">
        <v>41962</v>
      </c>
      <c r="B29" t="s">
        <v>161</v>
      </c>
      <c r="C29" t="s">
        <v>157</v>
      </c>
      <c r="D29" t="s">
        <v>162</v>
      </c>
      <c r="E29" s="2" t="s">
        <v>95</v>
      </c>
      <c r="F29" s="2" t="s">
        <v>95</v>
      </c>
      <c r="G29" s="5">
        <v>5</v>
      </c>
      <c r="H29" s="5">
        <v>2.2879999999999998</v>
      </c>
      <c r="I29">
        <v>164.0565</v>
      </c>
      <c r="J29">
        <v>2.2679999999999998</v>
      </c>
      <c r="K29">
        <v>16.937999999999999</v>
      </c>
      <c r="L29">
        <v>16.375</v>
      </c>
      <c r="N29">
        <f t="shared" si="0"/>
        <v>1.8724550117499108</v>
      </c>
      <c r="P29">
        <f t="shared" si="1"/>
        <v>3.8377641445126032</v>
      </c>
      <c r="S29" s="12">
        <v>1.9379999999999999</v>
      </c>
      <c r="T29" s="12">
        <v>0.314</v>
      </c>
      <c r="U29" s="12">
        <v>4.1000000000000002E-2</v>
      </c>
      <c r="AF29">
        <f t="shared" si="2"/>
        <v>0.76770655481746342</v>
      </c>
    </row>
    <row r="30" spans="1:32" x14ac:dyDescent="0.2">
      <c r="A30" s="3">
        <v>41962</v>
      </c>
      <c r="B30" t="s">
        <v>161</v>
      </c>
      <c r="C30" t="s">
        <v>157</v>
      </c>
      <c r="D30" t="s">
        <v>162</v>
      </c>
      <c r="E30" s="2" t="s">
        <v>125</v>
      </c>
      <c r="F30" s="2" t="s">
        <v>125</v>
      </c>
      <c r="G30" s="5">
        <v>6</v>
      </c>
      <c r="H30" s="5">
        <v>2.2909999999999999</v>
      </c>
      <c r="I30">
        <v>157.30699999999999</v>
      </c>
      <c r="J30">
        <v>2.2930000000000001</v>
      </c>
      <c r="K30">
        <v>34.024999999999999</v>
      </c>
      <c r="L30">
        <v>31.866</v>
      </c>
      <c r="N30">
        <f t="shared" si="0"/>
        <v>1.4952462217171667</v>
      </c>
      <c r="P30">
        <f t="shared" si="1"/>
        <v>6.8038573049287763</v>
      </c>
      <c r="S30" s="12">
        <v>3.3149999999999999</v>
      </c>
      <c r="T30" s="12">
        <v>0.505</v>
      </c>
      <c r="U30" s="12">
        <v>0.19900000000000001</v>
      </c>
      <c r="AF30">
        <f t="shared" si="2"/>
        <v>2.9755399812171621</v>
      </c>
    </row>
    <row r="31" spans="1:32" x14ac:dyDescent="0.2">
      <c r="A31" s="3"/>
      <c r="E31" s="2"/>
      <c r="F31" s="2"/>
      <c r="S31" s="12"/>
      <c r="T31" s="12"/>
      <c r="U31" s="12"/>
      <c r="AF31">
        <f t="shared" si="2"/>
        <v>0</v>
      </c>
    </row>
    <row r="32" spans="1:32" x14ac:dyDescent="0.2">
      <c r="A32" s="3"/>
      <c r="E32" s="2"/>
      <c r="F32" s="2"/>
      <c r="S32" s="12"/>
      <c r="T32" s="12"/>
      <c r="U32" s="12"/>
      <c r="AF32">
        <f t="shared" si="2"/>
        <v>0</v>
      </c>
    </row>
    <row r="33" spans="1:32" x14ac:dyDescent="0.2">
      <c r="A33" s="3"/>
      <c r="E33" s="2"/>
      <c r="F33" s="2"/>
      <c r="S33" s="12"/>
      <c r="T33" s="12"/>
      <c r="U33" s="12"/>
      <c r="AF33">
        <f t="shared" si="2"/>
        <v>0</v>
      </c>
    </row>
    <row r="34" spans="1:32" x14ac:dyDescent="0.2">
      <c r="A34" s="3"/>
      <c r="E34" s="2"/>
      <c r="F34" s="2"/>
      <c r="S34" s="12"/>
      <c r="T34" s="12"/>
      <c r="U34" s="12"/>
      <c r="AF34">
        <f t="shared" si="2"/>
        <v>0</v>
      </c>
    </row>
    <row r="35" spans="1:32" x14ac:dyDescent="0.2">
      <c r="A35" s="3"/>
      <c r="E35" s="2"/>
      <c r="F35" s="2"/>
      <c r="S35" s="12"/>
      <c r="T35" s="12"/>
      <c r="U35" s="12"/>
      <c r="AF35">
        <f t="shared" si="2"/>
        <v>0</v>
      </c>
    </row>
    <row r="36" spans="1:32" x14ac:dyDescent="0.2">
      <c r="A36" s="3"/>
      <c r="E36" s="2"/>
      <c r="F36" s="2"/>
      <c r="S36" s="12"/>
      <c r="T36" s="12"/>
      <c r="U36" s="12"/>
      <c r="AF36">
        <f t="shared" si="2"/>
        <v>0</v>
      </c>
    </row>
    <row r="37" spans="1:32" x14ac:dyDescent="0.2">
      <c r="A37" s="3"/>
      <c r="E37" s="2"/>
      <c r="F37" s="2"/>
      <c r="S37" s="12"/>
      <c r="T37" s="12"/>
      <c r="U37" s="12"/>
      <c r="AF37">
        <f t="shared" si="2"/>
        <v>0</v>
      </c>
    </row>
    <row r="38" spans="1:32" x14ac:dyDescent="0.2">
      <c r="A38" s="3"/>
      <c r="E38" s="2"/>
      <c r="F38" s="2"/>
      <c r="S38" s="12"/>
      <c r="T38" s="12"/>
      <c r="U38" s="12"/>
      <c r="AF38">
        <f t="shared" si="2"/>
        <v>0</v>
      </c>
    </row>
    <row r="39" spans="1:32" x14ac:dyDescent="0.2">
      <c r="A39" s="3"/>
      <c r="E39" s="2"/>
      <c r="F39" s="2"/>
      <c r="S39" s="12"/>
      <c r="T39" s="12"/>
      <c r="U39" s="12"/>
      <c r="AF39">
        <f t="shared" si="2"/>
        <v>0</v>
      </c>
    </row>
    <row r="40" spans="1:32" x14ac:dyDescent="0.2">
      <c r="A40" s="3"/>
      <c r="E40" s="2"/>
      <c r="F40" s="2"/>
      <c r="S40" s="12"/>
      <c r="T40" s="12"/>
      <c r="U40" s="12"/>
      <c r="AF40">
        <f t="shared" si="2"/>
        <v>0</v>
      </c>
    </row>
    <row r="41" spans="1:32" x14ac:dyDescent="0.2">
      <c r="A41" s="3"/>
      <c r="E41" s="2"/>
      <c r="F41" s="2"/>
      <c r="S41" s="12"/>
      <c r="T41" s="12"/>
      <c r="U41" s="12"/>
      <c r="AF41">
        <f t="shared" si="2"/>
        <v>0</v>
      </c>
    </row>
    <row r="42" spans="1:32" x14ac:dyDescent="0.2">
      <c r="A42" s="3"/>
      <c r="E42" s="2"/>
      <c r="F42" s="2"/>
      <c r="S42" s="12"/>
      <c r="T42" s="12"/>
      <c r="U42" s="12"/>
      <c r="AF42">
        <f t="shared" si="2"/>
        <v>0</v>
      </c>
    </row>
    <row r="43" spans="1:32" x14ac:dyDescent="0.2">
      <c r="A43" s="3"/>
      <c r="E43" s="2"/>
      <c r="F43" s="2"/>
      <c r="S43" s="12"/>
      <c r="T43" s="12"/>
      <c r="U43" s="12"/>
      <c r="AF43">
        <f t="shared" si="2"/>
        <v>0</v>
      </c>
    </row>
    <row r="44" spans="1:32" x14ac:dyDescent="0.2">
      <c r="A44" s="3"/>
      <c r="E44" s="2"/>
      <c r="F44" s="2"/>
      <c r="S44" s="12"/>
      <c r="T44" s="12"/>
      <c r="U44" s="12"/>
      <c r="AF44">
        <f t="shared" si="2"/>
        <v>0</v>
      </c>
    </row>
    <row r="45" spans="1:32" x14ac:dyDescent="0.2">
      <c r="A45" s="3"/>
      <c r="E45" s="2"/>
      <c r="F45" s="2"/>
      <c r="S45" s="12"/>
      <c r="T45" s="12"/>
      <c r="U45" s="12"/>
      <c r="AF45">
        <f t="shared" si="2"/>
        <v>0</v>
      </c>
    </row>
    <row r="46" spans="1:32" x14ac:dyDescent="0.2">
      <c r="A46" s="3"/>
      <c r="E46" s="2"/>
      <c r="F46" s="2"/>
      <c r="S46" s="12"/>
      <c r="T46" s="12"/>
      <c r="U46" s="12"/>
      <c r="AF46">
        <f t="shared" si="2"/>
        <v>0</v>
      </c>
    </row>
    <row r="47" spans="1:32" x14ac:dyDescent="0.2">
      <c r="A47" s="3"/>
      <c r="E47" s="2"/>
      <c r="F47" s="2"/>
      <c r="S47" s="12"/>
      <c r="T47" s="12"/>
      <c r="U47" s="12"/>
      <c r="AF47">
        <f t="shared" si="2"/>
        <v>0</v>
      </c>
    </row>
    <row r="48" spans="1:32" x14ac:dyDescent="0.2">
      <c r="A48" s="3"/>
      <c r="E48" s="2"/>
      <c r="F48" s="2"/>
      <c r="S48" s="12"/>
      <c r="T48" s="12"/>
      <c r="U48" s="12"/>
      <c r="V48">
        <v>2.0099999999999998</v>
      </c>
      <c r="W48">
        <v>0.35199999999999998</v>
      </c>
      <c r="X48">
        <v>8.7999999999999995E-2</v>
      </c>
      <c r="Y48" t="s">
        <v>54</v>
      </c>
      <c r="Z48" t="s">
        <v>58</v>
      </c>
      <c r="AA48" t="s">
        <v>59</v>
      </c>
      <c r="AF48">
        <f t="shared" si="2"/>
        <v>0</v>
      </c>
    </row>
    <row r="49" spans="1:32" x14ac:dyDescent="0.2">
      <c r="A49" s="3"/>
      <c r="E49" s="2"/>
      <c r="F49" s="2"/>
      <c r="S49" s="12"/>
      <c r="T49" s="12"/>
      <c r="U49" s="12"/>
      <c r="AF49">
        <f t="shared" si="2"/>
        <v>0</v>
      </c>
    </row>
    <row r="50" spans="1:32" x14ac:dyDescent="0.2">
      <c r="A50" s="3"/>
      <c r="E50" s="2"/>
      <c r="F50" s="2"/>
      <c r="S50" s="12"/>
      <c r="T50" s="12"/>
      <c r="U50" s="12"/>
      <c r="AF50">
        <f t="shared" si="2"/>
        <v>0</v>
      </c>
    </row>
    <row r="51" spans="1:32" x14ac:dyDescent="0.2">
      <c r="A51" s="3"/>
      <c r="E51" s="2"/>
      <c r="F51" s="2"/>
      <c r="S51" s="12"/>
      <c r="T51" s="12"/>
      <c r="U51" s="12"/>
      <c r="AF51">
        <f t="shared" si="2"/>
        <v>0</v>
      </c>
    </row>
    <row r="52" spans="1:32" x14ac:dyDescent="0.2">
      <c r="A52" s="3"/>
      <c r="E52" s="2"/>
      <c r="F52" s="2"/>
      <c r="S52" s="12"/>
      <c r="T52" s="12"/>
      <c r="U52" s="12"/>
      <c r="AF52">
        <f t="shared" si="2"/>
        <v>0</v>
      </c>
    </row>
    <row r="53" spans="1:32" x14ac:dyDescent="0.2">
      <c r="A53" s="3"/>
      <c r="E53" s="2"/>
      <c r="F53" s="2"/>
      <c r="S53" s="12"/>
      <c r="T53" s="12"/>
      <c r="U53" s="12"/>
      <c r="AF53">
        <f t="shared" si="2"/>
        <v>0</v>
      </c>
    </row>
    <row r="54" spans="1:32" x14ac:dyDescent="0.2">
      <c r="A54" s="3"/>
      <c r="E54" s="2"/>
      <c r="F54" s="2"/>
      <c r="S54" s="12"/>
      <c r="T54" s="12"/>
      <c r="U54" s="12"/>
      <c r="V54">
        <v>15.173999999999999</v>
      </c>
      <c r="W54">
        <v>2.1880000000000002</v>
      </c>
      <c r="X54">
        <v>0.69499999999999995</v>
      </c>
      <c r="Y54" t="s">
        <v>54</v>
      </c>
      <c r="Z54" t="s">
        <v>58</v>
      </c>
      <c r="AA54" t="s">
        <v>59</v>
      </c>
      <c r="AF54">
        <f t="shared" si="2"/>
        <v>0</v>
      </c>
    </row>
    <row r="55" spans="1:32" x14ac:dyDescent="0.2">
      <c r="A55" s="3"/>
      <c r="E55" s="2"/>
      <c r="F55" s="2"/>
      <c r="S55" s="12"/>
      <c r="T55" s="12"/>
      <c r="U55" s="12"/>
      <c r="V55">
        <v>2.1930000000000001</v>
      </c>
      <c r="W55">
        <v>0.34300000000000003</v>
      </c>
      <c r="X55">
        <v>0.13100000000000001</v>
      </c>
      <c r="Y55" t="s">
        <v>54</v>
      </c>
      <c r="Z55" t="s">
        <v>58</v>
      </c>
      <c r="AA55" t="s">
        <v>59</v>
      </c>
      <c r="AF55">
        <f t="shared" si="2"/>
        <v>0</v>
      </c>
    </row>
    <row r="56" spans="1:32" x14ac:dyDescent="0.2">
      <c r="A56" s="3"/>
      <c r="E56" s="2"/>
      <c r="F56" s="2"/>
      <c r="S56" s="12"/>
      <c r="T56" s="12"/>
      <c r="U56" s="12"/>
      <c r="V56">
        <v>1.4790000000000001</v>
      </c>
      <c r="W56">
        <v>0.38800000000000001</v>
      </c>
      <c r="X56">
        <v>7.3999999999999996E-2</v>
      </c>
      <c r="Y56" t="s">
        <v>54</v>
      </c>
      <c r="Z56" t="s">
        <v>58</v>
      </c>
      <c r="AA56" t="s">
        <v>59</v>
      </c>
      <c r="AF56">
        <f t="shared" si="2"/>
        <v>0</v>
      </c>
    </row>
    <row r="57" spans="1:32" x14ac:dyDescent="0.2">
      <c r="A57" s="3"/>
      <c r="E57" s="2"/>
      <c r="F57" s="2"/>
      <c r="S57" s="12"/>
      <c r="T57" s="12"/>
      <c r="U57" s="12"/>
      <c r="AF57">
        <f t="shared" si="2"/>
        <v>0</v>
      </c>
    </row>
    <row r="58" spans="1:32" x14ac:dyDescent="0.2">
      <c r="A58" s="3"/>
      <c r="E58" s="2"/>
      <c r="F58" s="2"/>
      <c r="S58" s="12"/>
      <c r="T58" s="12"/>
      <c r="U58" s="12"/>
      <c r="AF58">
        <f t="shared" si="2"/>
        <v>0</v>
      </c>
    </row>
    <row r="59" spans="1:32" x14ac:dyDescent="0.2">
      <c r="A59" s="3"/>
      <c r="E59" s="2"/>
      <c r="F59" s="2"/>
      <c r="S59" s="12"/>
      <c r="T59" s="12"/>
      <c r="U59" s="12"/>
      <c r="V59" t="s">
        <v>55</v>
      </c>
      <c r="AF59">
        <f t="shared" si="2"/>
        <v>0</v>
      </c>
    </row>
    <row r="60" spans="1:32" x14ac:dyDescent="0.2">
      <c r="A60" s="3"/>
      <c r="E60" s="2"/>
      <c r="F60" s="2"/>
      <c r="S60" s="12"/>
      <c r="T60" s="12"/>
      <c r="U60" s="12"/>
      <c r="AF60">
        <f t="shared" si="2"/>
        <v>0</v>
      </c>
    </row>
    <row r="61" spans="1:32" x14ac:dyDescent="0.2">
      <c r="A61" s="3"/>
      <c r="E61" s="2"/>
      <c r="F61" s="2"/>
      <c r="S61" s="12"/>
      <c r="T61" s="12"/>
      <c r="U61" s="12"/>
      <c r="AF61">
        <f t="shared" si="2"/>
        <v>0</v>
      </c>
    </row>
    <row r="62" spans="1:32" x14ac:dyDescent="0.2">
      <c r="A62" s="3"/>
      <c r="E62" s="2"/>
      <c r="F62" s="2"/>
      <c r="S62" s="12"/>
      <c r="T62" s="12"/>
      <c r="U62" s="12"/>
      <c r="AF62">
        <f t="shared" si="2"/>
        <v>0</v>
      </c>
    </row>
    <row r="63" spans="1:32" x14ac:dyDescent="0.2">
      <c r="A63" s="3"/>
      <c r="E63" s="2"/>
      <c r="F63" s="2"/>
      <c r="S63" s="12"/>
      <c r="T63" s="12"/>
      <c r="U63" s="12"/>
      <c r="AF63">
        <f t="shared" si="2"/>
        <v>0</v>
      </c>
    </row>
    <row r="64" spans="1:32" x14ac:dyDescent="0.2">
      <c r="A64" s="3"/>
      <c r="E64" s="2"/>
      <c r="F64" s="2"/>
      <c r="S64" s="12"/>
      <c r="T64" s="12"/>
      <c r="U64" s="12"/>
      <c r="AF64">
        <f t="shared" si="2"/>
        <v>0</v>
      </c>
    </row>
    <row r="65" spans="1:32" x14ac:dyDescent="0.2">
      <c r="A65" s="3"/>
      <c r="E65" s="2"/>
      <c r="F65" s="2"/>
      <c r="S65" s="12"/>
      <c r="T65" s="12"/>
      <c r="U65" s="12"/>
      <c r="AF65">
        <f t="shared" si="2"/>
        <v>0</v>
      </c>
    </row>
    <row r="66" spans="1:32" x14ac:dyDescent="0.2">
      <c r="A66" s="3"/>
      <c r="E66" s="2"/>
      <c r="F66" s="2"/>
      <c r="S66" s="12"/>
      <c r="T66" s="12"/>
      <c r="U66" s="12"/>
      <c r="AF66">
        <f t="shared" si="2"/>
        <v>0</v>
      </c>
    </row>
    <row r="67" spans="1:32" x14ac:dyDescent="0.2">
      <c r="A67" s="3"/>
      <c r="E67" s="2"/>
      <c r="F67" s="2"/>
      <c r="S67" s="12"/>
      <c r="T67" s="12"/>
      <c r="U67" s="12"/>
      <c r="AF67">
        <f t="shared" si="2"/>
        <v>0</v>
      </c>
    </row>
    <row r="68" spans="1:32" x14ac:dyDescent="0.2">
      <c r="A68" s="3"/>
      <c r="E68" s="2"/>
      <c r="F68" s="2"/>
      <c r="S68" s="12"/>
      <c r="T68" s="12"/>
      <c r="U68" s="12"/>
      <c r="AF68">
        <f t="shared" ref="AF68:AF106" si="3">U68/100*N68*1000</f>
        <v>0</v>
      </c>
    </row>
    <row r="69" spans="1:32" x14ac:dyDescent="0.2">
      <c r="A69" s="3"/>
      <c r="E69" s="2"/>
      <c r="F69" s="2"/>
      <c r="S69" s="12"/>
      <c r="T69" s="12"/>
      <c r="U69" s="12"/>
      <c r="AF69">
        <f t="shared" si="3"/>
        <v>0</v>
      </c>
    </row>
    <row r="70" spans="1:32" x14ac:dyDescent="0.2">
      <c r="A70" s="3"/>
      <c r="E70" s="2"/>
      <c r="F70" s="2"/>
      <c r="S70" s="12"/>
      <c r="T70" s="12"/>
      <c r="U70" s="12"/>
      <c r="AF70">
        <f t="shared" si="3"/>
        <v>0</v>
      </c>
    </row>
    <row r="71" spans="1:32" x14ac:dyDescent="0.2">
      <c r="A71" s="3"/>
      <c r="E71" s="2"/>
      <c r="F71" s="2"/>
      <c r="S71" s="12"/>
      <c r="T71" s="12"/>
      <c r="U71" s="12"/>
      <c r="AF71">
        <f t="shared" si="3"/>
        <v>0</v>
      </c>
    </row>
    <row r="72" spans="1:32" x14ac:dyDescent="0.2">
      <c r="A72" s="3"/>
      <c r="E72" s="2"/>
      <c r="F72" s="2"/>
      <c r="S72" s="12"/>
      <c r="T72" s="12"/>
      <c r="U72" s="12"/>
      <c r="AF72">
        <f t="shared" si="3"/>
        <v>0</v>
      </c>
    </row>
    <row r="73" spans="1:32" x14ac:dyDescent="0.2">
      <c r="A73" s="3"/>
      <c r="E73" s="2"/>
      <c r="F73" s="2"/>
      <c r="S73" s="12"/>
      <c r="T73" s="12"/>
      <c r="U73" s="12"/>
      <c r="AF73">
        <f t="shared" si="3"/>
        <v>0</v>
      </c>
    </row>
    <row r="74" spans="1:32" x14ac:dyDescent="0.2">
      <c r="A74" s="3"/>
      <c r="E74" s="2"/>
      <c r="F74" s="2"/>
      <c r="S74" s="12"/>
      <c r="T74" s="12"/>
      <c r="U74" s="12"/>
      <c r="V74" t="s">
        <v>55</v>
      </c>
      <c r="AF74">
        <f t="shared" si="3"/>
        <v>0</v>
      </c>
    </row>
    <row r="75" spans="1:32" x14ac:dyDescent="0.2">
      <c r="A75" s="3"/>
      <c r="E75" s="2"/>
      <c r="F75" s="2"/>
      <c r="S75" s="12"/>
      <c r="T75" s="12"/>
      <c r="U75" s="12"/>
      <c r="AF75">
        <f t="shared" si="3"/>
        <v>0</v>
      </c>
    </row>
    <row r="76" spans="1:32" x14ac:dyDescent="0.2">
      <c r="A76" s="3"/>
      <c r="E76" s="2"/>
      <c r="F76" s="2"/>
      <c r="S76" s="12"/>
      <c r="T76" s="12"/>
      <c r="U76" s="12"/>
      <c r="AF76">
        <f t="shared" si="3"/>
        <v>0</v>
      </c>
    </row>
    <row r="77" spans="1:32" x14ac:dyDescent="0.2">
      <c r="A77" s="3"/>
      <c r="E77" s="2"/>
      <c r="F77" s="2"/>
      <c r="S77" s="12"/>
      <c r="T77" s="12"/>
      <c r="U77" s="12"/>
      <c r="AF77">
        <f t="shared" si="3"/>
        <v>0</v>
      </c>
    </row>
    <row r="78" spans="1:32" x14ac:dyDescent="0.2">
      <c r="A78" s="3"/>
      <c r="E78" s="2"/>
      <c r="F78" s="2"/>
      <c r="S78" s="12"/>
      <c r="T78" s="12"/>
      <c r="U78" s="12"/>
      <c r="AF78">
        <f t="shared" si="3"/>
        <v>0</v>
      </c>
    </row>
    <row r="79" spans="1:32" x14ac:dyDescent="0.2">
      <c r="A79" s="3"/>
      <c r="E79" s="2"/>
      <c r="F79" s="2"/>
      <c r="S79" s="12"/>
      <c r="T79" s="12"/>
      <c r="U79" s="12"/>
      <c r="AF79">
        <f t="shared" si="3"/>
        <v>0</v>
      </c>
    </row>
    <row r="80" spans="1:32" x14ac:dyDescent="0.2">
      <c r="A80" s="3"/>
      <c r="E80" s="2"/>
      <c r="F80" s="2"/>
      <c r="S80" s="12"/>
      <c r="T80" s="12"/>
      <c r="U80" s="12"/>
      <c r="AF80">
        <f t="shared" si="3"/>
        <v>0</v>
      </c>
    </row>
    <row r="81" spans="1:32" x14ac:dyDescent="0.2">
      <c r="A81" s="3"/>
      <c r="E81" s="2"/>
      <c r="F81" s="2"/>
      <c r="S81" s="12"/>
      <c r="T81" s="12"/>
      <c r="U81" s="12"/>
      <c r="AF81">
        <f t="shared" si="3"/>
        <v>0</v>
      </c>
    </row>
    <row r="82" spans="1:32" x14ac:dyDescent="0.2">
      <c r="A82" s="3"/>
      <c r="E82" s="2"/>
      <c r="F82" s="2"/>
      <c r="S82" s="12"/>
      <c r="T82" s="12"/>
      <c r="U82" s="12"/>
      <c r="AF82">
        <f t="shared" si="3"/>
        <v>0</v>
      </c>
    </row>
    <row r="83" spans="1:32" x14ac:dyDescent="0.2">
      <c r="A83" s="3"/>
      <c r="E83" s="2"/>
      <c r="F83" s="2"/>
      <c r="S83" s="12"/>
      <c r="T83" s="12"/>
      <c r="U83" s="12"/>
      <c r="AF83">
        <f t="shared" si="3"/>
        <v>0</v>
      </c>
    </row>
    <row r="84" spans="1:32" x14ac:dyDescent="0.2">
      <c r="A84" s="3"/>
      <c r="E84" s="2"/>
      <c r="F84" s="2"/>
      <c r="S84" s="12"/>
      <c r="T84" s="12"/>
      <c r="U84" s="12"/>
      <c r="AF84">
        <f t="shared" si="3"/>
        <v>0</v>
      </c>
    </row>
    <row r="85" spans="1:32" x14ac:dyDescent="0.2">
      <c r="A85" s="3"/>
      <c r="E85" s="2"/>
      <c r="F85" s="2"/>
      <c r="S85" s="12"/>
      <c r="T85" s="12"/>
      <c r="U85" s="12"/>
      <c r="AF85">
        <f t="shared" si="3"/>
        <v>0</v>
      </c>
    </row>
    <row r="86" spans="1:32" x14ac:dyDescent="0.2">
      <c r="A86" s="3"/>
      <c r="E86" s="2"/>
      <c r="F86" s="2"/>
      <c r="S86" s="12"/>
      <c r="T86" s="12"/>
      <c r="U86" s="12"/>
      <c r="AF86">
        <f t="shared" si="3"/>
        <v>0</v>
      </c>
    </row>
    <row r="87" spans="1:32" x14ac:dyDescent="0.2">
      <c r="A87" s="3"/>
      <c r="E87" s="2"/>
      <c r="F87" s="2"/>
      <c r="S87" s="12"/>
      <c r="T87" s="12"/>
      <c r="U87" s="12"/>
      <c r="AF87">
        <f t="shared" si="3"/>
        <v>0</v>
      </c>
    </row>
    <row r="88" spans="1:32" x14ac:dyDescent="0.2">
      <c r="A88" s="3"/>
      <c r="E88" s="2"/>
      <c r="F88" s="2"/>
      <c r="S88" s="12"/>
      <c r="T88" s="12"/>
      <c r="U88" s="12"/>
      <c r="AF88">
        <f t="shared" si="3"/>
        <v>0</v>
      </c>
    </row>
    <row r="89" spans="1:32" x14ac:dyDescent="0.2">
      <c r="A89" s="3"/>
      <c r="E89" s="2"/>
      <c r="F89" s="2"/>
      <c r="S89" s="12"/>
      <c r="T89" s="12"/>
      <c r="U89" s="12"/>
      <c r="AF89">
        <f t="shared" si="3"/>
        <v>0</v>
      </c>
    </row>
    <row r="90" spans="1:32" x14ac:dyDescent="0.2">
      <c r="A90" s="3"/>
      <c r="E90" s="2"/>
      <c r="F90" s="2"/>
      <c r="S90" s="12"/>
      <c r="T90" s="12"/>
      <c r="U90" s="12"/>
      <c r="AF90">
        <f t="shared" si="3"/>
        <v>0</v>
      </c>
    </row>
    <row r="91" spans="1:32" x14ac:dyDescent="0.2">
      <c r="A91" s="3"/>
      <c r="E91" s="2"/>
      <c r="F91" s="2"/>
      <c r="S91" s="12"/>
      <c r="T91" s="12"/>
      <c r="U91" s="12"/>
      <c r="AF91">
        <f t="shared" si="3"/>
        <v>0</v>
      </c>
    </row>
    <row r="92" spans="1:32" x14ac:dyDescent="0.2">
      <c r="A92" s="3"/>
      <c r="E92" s="2"/>
      <c r="F92" s="2"/>
      <c r="S92" s="12"/>
      <c r="T92" s="12"/>
      <c r="U92" s="12"/>
      <c r="AF92">
        <f t="shared" si="3"/>
        <v>0</v>
      </c>
    </row>
    <row r="93" spans="1:32" x14ac:dyDescent="0.2">
      <c r="A93" s="3"/>
      <c r="E93" s="2"/>
      <c r="F93" s="2"/>
      <c r="S93" s="12"/>
      <c r="T93" s="12"/>
      <c r="U93" s="12"/>
      <c r="AF93">
        <f t="shared" si="3"/>
        <v>0</v>
      </c>
    </row>
    <row r="94" spans="1:32" x14ac:dyDescent="0.2">
      <c r="A94" s="3"/>
      <c r="E94" s="2"/>
      <c r="F94" s="2"/>
      <c r="S94" s="12"/>
      <c r="T94" s="12"/>
      <c r="U94" s="12"/>
      <c r="AF94">
        <f t="shared" si="3"/>
        <v>0</v>
      </c>
    </row>
    <row r="95" spans="1:32" x14ac:dyDescent="0.2">
      <c r="A95" s="3"/>
      <c r="E95" s="2"/>
      <c r="F95" s="2"/>
      <c r="S95" s="12"/>
      <c r="T95" s="12"/>
      <c r="U95" s="12"/>
      <c r="AF95">
        <f t="shared" si="3"/>
        <v>0</v>
      </c>
    </row>
    <row r="96" spans="1:32" x14ac:dyDescent="0.2">
      <c r="A96" s="3"/>
      <c r="E96" s="2"/>
      <c r="F96" s="2"/>
      <c r="S96" s="12"/>
      <c r="T96" s="12"/>
      <c r="U96" s="12"/>
      <c r="V96" t="s">
        <v>55</v>
      </c>
      <c r="AF96">
        <f t="shared" si="3"/>
        <v>0</v>
      </c>
    </row>
    <row r="97" spans="1:32" x14ac:dyDescent="0.2">
      <c r="A97" s="3"/>
      <c r="E97" s="2"/>
      <c r="F97" s="2"/>
      <c r="S97" s="12"/>
      <c r="T97" s="12"/>
      <c r="U97" s="12"/>
      <c r="AF97">
        <f t="shared" si="3"/>
        <v>0</v>
      </c>
    </row>
    <row r="98" spans="1:32" x14ac:dyDescent="0.2">
      <c r="A98" s="3"/>
      <c r="E98" s="2"/>
      <c r="F98" s="2"/>
      <c r="S98" s="12"/>
      <c r="T98" s="12"/>
      <c r="U98" s="12"/>
      <c r="AF98">
        <f t="shared" si="3"/>
        <v>0</v>
      </c>
    </row>
    <row r="99" spans="1:32" x14ac:dyDescent="0.2">
      <c r="A99" s="3"/>
      <c r="E99" s="2"/>
      <c r="F99" s="2"/>
      <c r="S99" s="12"/>
      <c r="T99" s="12"/>
      <c r="U99" s="12"/>
      <c r="AF99">
        <f t="shared" si="3"/>
        <v>0</v>
      </c>
    </row>
    <row r="100" spans="1:32" x14ac:dyDescent="0.2">
      <c r="A100" s="3"/>
      <c r="E100" s="2"/>
      <c r="F100" s="2"/>
      <c r="S100" s="12"/>
      <c r="T100" s="12"/>
      <c r="U100" s="12"/>
      <c r="AF100">
        <f t="shared" si="3"/>
        <v>0</v>
      </c>
    </row>
    <row r="101" spans="1:32" x14ac:dyDescent="0.2">
      <c r="A101" s="3"/>
      <c r="E101" s="2"/>
      <c r="F101" s="2"/>
      <c r="S101" s="12"/>
      <c r="T101" s="12"/>
      <c r="U101" s="12"/>
      <c r="AF101">
        <f t="shared" si="3"/>
        <v>0</v>
      </c>
    </row>
    <row r="102" spans="1:32" x14ac:dyDescent="0.2">
      <c r="A102" s="3"/>
      <c r="E102" s="2"/>
      <c r="F102" s="2"/>
      <c r="S102" s="12"/>
      <c r="T102" s="12"/>
      <c r="U102" s="12"/>
      <c r="AF102">
        <f t="shared" si="3"/>
        <v>0</v>
      </c>
    </row>
    <row r="103" spans="1:32" x14ac:dyDescent="0.2">
      <c r="A103" s="3"/>
      <c r="E103" s="2"/>
      <c r="F103" s="2"/>
      <c r="S103" s="12"/>
      <c r="T103" s="12"/>
      <c r="U103" s="12"/>
      <c r="AF103">
        <f t="shared" si="3"/>
        <v>0</v>
      </c>
    </row>
    <row r="104" spans="1:32" x14ac:dyDescent="0.2">
      <c r="A104" s="3"/>
      <c r="E104" s="2"/>
      <c r="F104" s="2"/>
      <c r="S104" s="12"/>
      <c r="T104" s="12"/>
      <c r="U104" s="12"/>
      <c r="AF104">
        <f t="shared" si="3"/>
        <v>0</v>
      </c>
    </row>
    <row r="105" spans="1:32" x14ac:dyDescent="0.2">
      <c r="A105" s="3"/>
      <c r="E105" s="2"/>
      <c r="F105" s="2"/>
      <c r="S105" s="12"/>
      <c r="T105" s="12"/>
      <c r="U105" s="12"/>
      <c r="AF105">
        <f t="shared" si="3"/>
        <v>0</v>
      </c>
    </row>
    <row r="106" spans="1:32" x14ac:dyDescent="0.2">
      <c r="A106" s="3"/>
      <c r="E106" s="2"/>
      <c r="F106" s="2"/>
      <c r="S106" s="12"/>
      <c r="T106" s="12"/>
      <c r="U106" s="12"/>
      <c r="AF106">
        <f t="shared" si="3"/>
        <v>0</v>
      </c>
    </row>
    <row r="107" spans="1:32" x14ac:dyDescent="0.2">
      <c r="E107" s="2"/>
      <c r="F107" s="2"/>
    </row>
    <row r="108" spans="1:32" x14ac:dyDescent="0.2">
      <c r="E108" s="2"/>
      <c r="F108" s="2"/>
    </row>
    <row r="109" spans="1:32" x14ac:dyDescent="0.2">
      <c r="E109" s="2"/>
      <c r="F109" s="2"/>
    </row>
    <row r="110" spans="1:32" x14ac:dyDescent="0.2">
      <c r="E110" s="2"/>
      <c r="F110" s="2"/>
    </row>
    <row r="111" spans="1:32" x14ac:dyDescent="0.2">
      <c r="E111" s="2"/>
      <c r="F111" s="2"/>
    </row>
    <row r="112" spans="1:32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</sheetData>
  <mergeCells count="1">
    <mergeCell ref="S1:U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9"/>
  <sheetViews>
    <sheetView workbookViewId="0">
      <selection activeCell="D52" sqref="D52"/>
    </sheetView>
  </sheetViews>
  <sheetFormatPr baseColWidth="10" defaultRowHeight="15" x14ac:dyDescent="0.2"/>
  <cols>
    <col min="7" max="7" width="15.83203125" customWidth="1"/>
  </cols>
  <sheetData>
    <row r="1" spans="1:32" x14ac:dyDescent="0.2">
      <c r="A1" s="6" t="s">
        <v>46</v>
      </c>
      <c r="B1" s="6" t="s">
        <v>47</v>
      </c>
      <c r="C1" s="6"/>
      <c r="D1" s="6"/>
      <c r="E1" s="6"/>
      <c r="F1" s="6"/>
      <c r="G1" s="7"/>
      <c r="H1" s="8" t="s">
        <v>19</v>
      </c>
      <c r="I1" s="6"/>
      <c r="J1" s="8" t="s">
        <v>22</v>
      </c>
      <c r="K1" s="6"/>
      <c r="L1" s="6"/>
      <c r="M1" s="6"/>
      <c r="N1" s="6" t="s">
        <v>44</v>
      </c>
      <c r="O1" s="6">
        <v>3.1415926535897931</v>
      </c>
      <c r="P1" s="6"/>
      <c r="Q1" s="6" t="s">
        <v>45</v>
      </c>
      <c r="R1" s="6">
        <f>O1*5.5</f>
        <v>17.27875959474386</v>
      </c>
      <c r="S1" s="19" t="s">
        <v>53</v>
      </c>
      <c r="T1" s="19"/>
      <c r="U1" s="19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64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M2" s="9"/>
      <c r="N2" s="9" t="s">
        <v>48</v>
      </c>
      <c r="O2" s="9"/>
      <c r="P2" s="9" t="s">
        <v>49</v>
      </c>
      <c r="Q2" s="9"/>
      <c r="R2" s="9"/>
      <c r="S2" s="11" t="s">
        <v>50</v>
      </c>
      <c r="T2" s="11" t="s">
        <v>51</v>
      </c>
      <c r="U2" s="11" t="s">
        <v>52</v>
      </c>
      <c r="V2" s="9" t="s">
        <v>129</v>
      </c>
      <c r="W2" s="9"/>
      <c r="X2" s="9"/>
      <c r="Y2" s="9"/>
      <c r="Z2" s="9"/>
      <c r="AA2" s="9"/>
      <c r="AB2" s="9"/>
      <c r="AC2" s="9"/>
      <c r="AD2" s="9"/>
      <c r="AE2" s="9"/>
      <c r="AF2" s="1" t="s">
        <v>74</v>
      </c>
    </row>
    <row r="3" spans="1:32" x14ac:dyDescent="0.2">
      <c r="A3" s="3">
        <v>42332</v>
      </c>
      <c r="B3" t="s">
        <v>172</v>
      </c>
      <c r="C3" t="s">
        <v>172</v>
      </c>
      <c r="E3" s="2" t="s">
        <v>81</v>
      </c>
      <c r="F3" s="18" t="s">
        <v>81</v>
      </c>
      <c r="G3" s="5">
        <v>2</v>
      </c>
      <c r="H3">
        <v>2.262</v>
      </c>
      <c r="I3">
        <v>14.473000000000001</v>
      </c>
      <c r="J3">
        <v>2.262</v>
      </c>
      <c r="K3">
        <v>6.1079999999999997</v>
      </c>
      <c r="L3">
        <v>5.681</v>
      </c>
      <c r="N3">
        <f>(I3-H3)/(G3*$R$1)</f>
        <v>0.35335291092638804</v>
      </c>
      <c r="P3">
        <f>((K3-J3)-(L3-J3))/(K3-J3)*100</f>
        <v>11.102444097763902</v>
      </c>
      <c r="S3" s="12"/>
      <c r="T3" s="12"/>
      <c r="U3" s="12"/>
      <c r="AF3">
        <f>U3/100*N3*1000</f>
        <v>0</v>
      </c>
    </row>
    <row r="4" spans="1:32" x14ac:dyDescent="0.2">
      <c r="A4" s="3">
        <v>42332</v>
      </c>
      <c r="B4" t="s">
        <v>172</v>
      </c>
      <c r="C4" t="s">
        <v>172</v>
      </c>
      <c r="E4" s="2" t="s">
        <v>94</v>
      </c>
      <c r="F4" s="18" t="s">
        <v>94</v>
      </c>
      <c r="G4">
        <v>3</v>
      </c>
      <c r="H4">
        <v>2.27</v>
      </c>
      <c r="I4">
        <v>92.451999999999998</v>
      </c>
      <c r="J4">
        <v>2.27</v>
      </c>
      <c r="K4">
        <v>30.565000000000001</v>
      </c>
      <c r="L4">
        <v>29.759</v>
      </c>
      <c r="N4">
        <f t="shared" ref="N4:N47" si="0">(I4-H4)/(G4*$R$1)</f>
        <v>1.7397467973228251</v>
      </c>
      <c r="P4">
        <f t="shared" ref="P4:P47" si="1">((K4-J4)-(L4-J4))/(K4-J4)*100</f>
        <v>2.8485598162219508</v>
      </c>
      <c r="S4" s="12"/>
      <c r="T4" s="12"/>
      <c r="U4" s="12"/>
    </row>
    <row r="5" spans="1:32" x14ac:dyDescent="0.2">
      <c r="A5" s="3">
        <v>42332</v>
      </c>
      <c r="B5" t="s">
        <v>172</v>
      </c>
      <c r="C5" t="s">
        <v>172</v>
      </c>
      <c r="E5" s="2" t="s">
        <v>95</v>
      </c>
      <c r="F5" s="18" t="s">
        <v>95</v>
      </c>
      <c r="G5">
        <v>5</v>
      </c>
      <c r="H5">
        <v>2.2679999999999998</v>
      </c>
      <c r="I5">
        <v>139.97499999999999</v>
      </c>
      <c r="J5">
        <v>2.2679999999999998</v>
      </c>
      <c r="K5">
        <v>48.174999999999997</v>
      </c>
      <c r="L5">
        <v>47.244999999999997</v>
      </c>
      <c r="N5">
        <f t="shared" si="0"/>
        <v>1.5939454362440459</v>
      </c>
      <c r="P5">
        <f>((K5-J5)-(L5-J5))/(K5-J5)*100</f>
        <v>2.0258348400026138</v>
      </c>
      <c r="S5" s="12"/>
      <c r="T5" s="12"/>
      <c r="U5" s="12"/>
    </row>
    <row r="6" spans="1:32" x14ac:dyDescent="0.2">
      <c r="A6" s="3">
        <v>42332</v>
      </c>
      <c r="B6" t="s">
        <v>172</v>
      </c>
      <c r="C6" t="s">
        <v>172</v>
      </c>
      <c r="E6" s="2" t="s">
        <v>96</v>
      </c>
      <c r="F6" s="18" t="s">
        <v>96</v>
      </c>
      <c r="G6">
        <v>5</v>
      </c>
      <c r="H6">
        <v>2.2599999999999998</v>
      </c>
      <c r="I6">
        <v>152.28299999999999</v>
      </c>
      <c r="J6">
        <v>2.2599999999999998</v>
      </c>
      <c r="K6">
        <v>50.908999999999999</v>
      </c>
      <c r="L6">
        <v>50.081000000000003</v>
      </c>
      <c r="N6">
        <f t="shared" si="0"/>
        <v>1.7365019656345757</v>
      </c>
      <c r="P6">
        <f t="shared" si="1"/>
        <v>1.701987707866546</v>
      </c>
      <c r="S6" s="12"/>
      <c r="T6" s="12"/>
      <c r="U6" s="12"/>
    </row>
    <row r="7" spans="1:32" x14ac:dyDescent="0.2">
      <c r="A7" s="3">
        <v>42332</v>
      </c>
      <c r="B7" t="s">
        <v>172</v>
      </c>
      <c r="C7" t="s">
        <v>172</v>
      </c>
      <c r="E7" s="2" t="s">
        <v>126</v>
      </c>
      <c r="F7" s="18" t="s">
        <v>126</v>
      </c>
      <c r="G7">
        <v>4.5999999999999996</v>
      </c>
      <c r="H7">
        <v>2.258</v>
      </c>
      <c r="I7">
        <v>146.28399999999999</v>
      </c>
      <c r="J7">
        <v>2.258</v>
      </c>
      <c r="K7">
        <v>50.109000000000002</v>
      </c>
      <c r="L7">
        <v>48.954999999999998</v>
      </c>
      <c r="N7">
        <f t="shared" si="0"/>
        <v>1.8120513702571794</v>
      </c>
      <c r="P7">
        <f t="shared" si="1"/>
        <v>2.4116528390211354</v>
      </c>
      <c r="S7" s="12"/>
      <c r="T7" s="12"/>
      <c r="U7" s="12"/>
    </row>
    <row r="8" spans="1:32" x14ac:dyDescent="0.2">
      <c r="A8" s="3">
        <v>42332</v>
      </c>
      <c r="B8" t="s">
        <v>156</v>
      </c>
      <c r="C8" t="s">
        <v>156</v>
      </c>
      <c r="E8" s="2" t="s">
        <v>81</v>
      </c>
      <c r="F8" s="2" t="s">
        <v>81</v>
      </c>
      <c r="G8">
        <v>2</v>
      </c>
      <c r="H8">
        <v>2.2679999999999998</v>
      </c>
      <c r="I8">
        <v>263969</v>
      </c>
      <c r="J8">
        <v>2.2690000000000001</v>
      </c>
      <c r="K8">
        <v>10.602</v>
      </c>
      <c r="L8">
        <v>9.9600000000000009</v>
      </c>
      <c r="N8">
        <f t="shared" si="0"/>
        <v>7638.4745835661088</v>
      </c>
      <c r="P8">
        <f t="shared" si="1"/>
        <v>7.7043081723268863</v>
      </c>
      <c r="S8" s="12"/>
      <c r="T8" s="12"/>
      <c r="U8" s="12"/>
    </row>
    <row r="9" spans="1:32" x14ac:dyDescent="0.2">
      <c r="A9" s="3">
        <v>42332</v>
      </c>
      <c r="B9" s="13" t="s">
        <v>156</v>
      </c>
      <c r="C9" s="2" t="s">
        <v>156</v>
      </c>
      <c r="E9" s="2" t="s">
        <v>94</v>
      </c>
      <c r="F9" s="2" t="s">
        <v>94</v>
      </c>
      <c r="G9">
        <v>3</v>
      </c>
      <c r="H9">
        <v>2.2679999999999998</v>
      </c>
      <c r="I9">
        <v>60.817999999999998</v>
      </c>
      <c r="J9">
        <v>2.2679999999999998</v>
      </c>
      <c r="K9">
        <v>20.652000000000001</v>
      </c>
      <c r="L9">
        <v>20.074999999999999</v>
      </c>
      <c r="N9">
        <f t="shared" si="0"/>
        <v>1.1295178082461179</v>
      </c>
      <c r="P9">
        <f>((K9-J9)-(L9-J9))/(K9-J9)*100</f>
        <v>3.1385987815491823</v>
      </c>
      <c r="S9" s="12"/>
      <c r="T9" s="12"/>
      <c r="U9" s="12"/>
    </row>
    <row r="10" spans="1:32" x14ac:dyDescent="0.2">
      <c r="A10" s="3">
        <v>42332</v>
      </c>
      <c r="B10" t="s">
        <v>156</v>
      </c>
      <c r="C10" s="2" t="s">
        <v>156</v>
      </c>
      <c r="E10" s="2" t="s">
        <v>95</v>
      </c>
      <c r="F10" s="2" t="s">
        <v>95</v>
      </c>
      <c r="G10">
        <v>5</v>
      </c>
      <c r="H10">
        <v>2.2789999999999999</v>
      </c>
      <c r="I10">
        <v>95.524000000000001</v>
      </c>
      <c r="J10">
        <v>2.2789999999999999</v>
      </c>
      <c r="K10">
        <v>31.977</v>
      </c>
      <c r="L10">
        <v>31.009</v>
      </c>
      <c r="N10">
        <f t="shared" si="0"/>
        <v>1.0793020122620933</v>
      </c>
      <c r="P10">
        <f t="shared" si="1"/>
        <v>3.2594787527779645</v>
      </c>
      <c r="S10" s="12"/>
      <c r="T10" s="12"/>
      <c r="U10" s="12"/>
    </row>
    <row r="11" spans="1:32" x14ac:dyDescent="0.2">
      <c r="A11" s="3">
        <v>42332</v>
      </c>
      <c r="B11" t="s">
        <v>156</v>
      </c>
      <c r="C11" s="2" t="s">
        <v>156</v>
      </c>
      <c r="E11" s="2" t="s">
        <v>96</v>
      </c>
      <c r="F11" s="2" t="s">
        <v>96</v>
      </c>
      <c r="G11">
        <v>5</v>
      </c>
      <c r="H11">
        <v>2.2559999999999998</v>
      </c>
      <c r="I11">
        <v>112.9833</v>
      </c>
      <c r="J11">
        <v>2.2559999999999998</v>
      </c>
      <c r="K11">
        <v>37.582999999999998</v>
      </c>
      <c r="L11">
        <v>35.686</v>
      </c>
      <c r="N11">
        <f t="shared" si="0"/>
        <v>1.2816579731068527</v>
      </c>
      <c r="P11">
        <f t="shared" si="1"/>
        <v>5.3698304413055125</v>
      </c>
      <c r="S11" s="12"/>
      <c r="T11" s="12"/>
      <c r="U11" s="12"/>
    </row>
    <row r="12" spans="1:32" x14ac:dyDescent="0.2">
      <c r="A12" s="3">
        <v>42332</v>
      </c>
      <c r="B12" t="s">
        <v>156</v>
      </c>
      <c r="C12" s="2" t="s">
        <v>156</v>
      </c>
      <c r="E12" s="2" t="s">
        <v>101</v>
      </c>
      <c r="F12" s="2" t="s">
        <v>101</v>
      </c>
      <c r="G12">
        <v>4.5</v>
      </c>
      <c r="H12">
        <v>2.2490000000000001</v>
      </c>
      <c r="I12">
        <v>219.691</v>
      </c>
      <c r="J12">
        <v>2.2490000000000001</v>
      </c>
      <c r="K12">
        <v>77.335999999999999</v>
      </c>
      <c r="L12">
        <v>76.162999999999997</v>
      </c>
      <c r="N12">
        <f t="shared" si="0"/>
        <v>2.7965227584475079</v>
      </c>
      <c r="P12">
        <f t="shared" si="1"/>
        <v>1.5621878620799896</v>
      </c>
      <c r="S12" s="12"/>
      <c r="T12" s="12"/>
      <c r="U12" s="12"/>
    </row>
    <row r="13" spans="1:32" x14ac:dyDescent="0.2">
      <c r="A13" s="3">
        <v>42325</v>
      </c>
      <c r="B13" t="s">
        <v>174</v>
      </c>
      <c r="C13" s="2" t="s">
        <v>174</v>
      </c>
      <c r="E13" s="2" t="s">
        <v>81</v>
      </c>
      <c r="F13" s="18" t="s">
        <v>81</v>
      </c>
      <c r="G13">
        <v>2</v>
      </c>
      <c r="H13">
        <v>2.2669999999999999</v>
      </c>
      <c r="I13">
        <v>29.568999999999999</v>
      </c>
      <c r="J13">
        <v>2.2669999999999999</v>
      </c>
      <c r="K13">
        <v>11.534000000000001</v>
      </c>
      <c r="L13">
        <v>11.198</v>
      </c>
      <c r="N13">
        <f t="shared" si="0"/>
        <v>0.79004513750816852</v>
      </c>
      <c r="P13">
        <f t="shared" si="1"/>
        <v>3.6257688572353541</v>
      </c>
      <c r="S13" s="12"/>
      <c r="T13" s="12"/>
      <c r="U13" s="12"/>
    </row>
    <row r="14" spans="1:32" x14ac:dyDescent="0.2">
      <c r="A14" s="3">
        <v>42325</v>
      </c>
      <c r="B14" t="s">
        <v>174</v>
      </c>
      <c r="C14" s="2" t="s">
        <v>174</v>
      </c>
      <c r="E14" s="2" t="s">
        <v>94</v>
      </c>
      <c r="F14" s="18" t="s">
        <v>94</v>
      </c>
      <c r="G14">
        <v>3</v>
      </c>
      <c r="H14">
        <v>2.2589999999999999</v>
      </c>
      <c r="I14">
        <v>47.56</v>
      </c>
      <c r="J14">
        <v>2.2589999999999999</v>
      </c>
      <c r="K14">
        <v>17.626000000000001</v>
      </c>
      <c r="L14">
        <v>17.233000000000001</v>
      </c>
      <c r="N14">
        <f t="shared" si="0"/>
        <v>0.87392461539466082</v>
      </c>
      <c r="P14">
        <f t="shared" si="1"/>
        <v>2.5574282553523826</v>
      </c>
      <c r="S14" s="12"/>
      <c r="T14" s="12"/>
      <c r="U14" s="12"/>
    </row>
    <row r="15" spans="1:32" x14ac:dyDescent="0.2">
      <c r="A15" s="3">
        <v>42325</v>
      </c>
      <c r="B15" t="s">
        <v>174</v>
      </c>
      <c r="C15" s="2" t="s">
        <v>174</v>
      </c>
      <c r="E15" s="2" t="s">
        <v>95</v>
      </c>
      <c r="F15" s="18" t="s">
        <v>95</v>
      </c>
      <c r="G15">
        <v>5</v>
      </c>
      <c r="H15">
        <v>2.2839999999999998</v>
      </c>
      <c r="I15">
        <v>101.976</v>
      </c>
      <c r="J15">
        <v>2.2839999999999998</v>
      </c>
      <c r="K15">
        <v>35.298999999999999</v>
      </c>
      <c r="L15">
        <v>34.295999999999999</v>
      </c>
      <c r="N15">
        <f t="shared" si="0"/>
        <v>1.153925424488526</v>
      </c>
      <c r="P15">
        <f t="shared" si="1"/>
        <v>3.0380130243828565</v>
      </c>
      <c r="S15" s="12"/>
      <c r="T15" s="12"/>
      <c r="U15" s="12"/>
    </row>
    <row r="16" spans="1:32" x14ac:dyDescent="0.2">
      <c r="A16" s="3">
        <v>42325</v>
      </c>
      <c r="B16" t="s">
        <v>174</v>
      </c>
      <c r="C16" s="2" t="s">
        <v>174</v>
      </c>
      <c r="E16" s="2" t="s">
        <v>96</v>
      </c>
      <c r="F16" s="18" t="s">
        <v>96</v>
      </c>
      <c r="G16">
        <v>5</v>
      </c>
      <c r="H16">
        <v>2.2599999999999998</v>
      </c>
      <c r="I16">
        <v>98.795000000000002</v>
      </c>
      <c r="J16">
        <v>2.2599999999999998</v>
      </c>
      <c r="K16">
        <v>34.012</v>
      </c>
      <c r="L16">
        <v>33.162999999999997</v>
      </c>
      <c r="N16">
        <f t="shared" si="0"/>
        <v>1.1173834495546267</v>
      </c>
      <c r="P16">
        <f t="shared" si="1"/>
        <v>2.673847316704471</v>
      </c>
      <c r="S16" s="12"/>
      <c r="T16" s="12"/>
      <c r="U16" s="12"/>
    </row>
    <row r="17" spans="1:21" x14ac:dyDescent="0.2">
      <c r="A17" s="3">
        <v>42325</v>
      </c>
      <c r="B17" t="s">
        <v>174</v>
      </c>
      <c r="C17" s="2" t="s">
        <v>174</v>
      </c>
      <c r="E17" s="2" t="s">
        <v>127</v>
      </c>
      <c r="F17" s="18" t="s">
        <v>127</v>
      </c>
      <c r="G17">
        <v>1.4</v>
      </c>
      <c r="H17">
        <v>2.2469999999999999</v>
      </c>
      <c r="I17">
        <v>24.895</v>
      </c>
      <c r="J17">
        <v>2.27</v>
      </c>
      <c r="K17">
        <v>9.25</v>
      </c>
      <c r="L17">
        <v>8.8810000000000002</v>
      </c>
      <c r="N17">
        <f t="shared" si="0"/>
        <v>0.93624445484292118</v>
      </c>
      <c r="P17">
        <f t="shared" si="1"/>
        <v>5.2865329512893942</v>
      </c>
      <c r="S17" s="12"/>
      <c r="T17" s="12"/>
      <c r="U17" s="12"/>
    </row>
    <row r="18" spans="1:21" x14ac:dyDescent="0.2">
      <c r="A18" s="3">
        <v>42326</v>
      </c>
      <c r="B18" t="s">
        <v>173</v>
      </c>
      <c r="C18" s="2" t="s">
        <v>173</v>
      </c>
      <c r="E18" s="2" t="s">
        <v>81</v>
      </c>
      <c r="F18" s="2" t="s">
        <v>81</v>
      </c>
      <c r="G18">
        <v>2</v>
      </c>
      <c r="H18">
        <v>2.25</v>
      </c>
      <c r="I18">
        <v>37.430999999999997</v>
      </c>
      <c r="J18">
        <v>2.25</v>
      </c>
      <c r="K18">
        <v>13.704000000000001</v>
      </c>
      <c r="L18">
        <v>12.952999999999999</v>
      </c>
      <c r="N18">
        <f t="shared" si="0"/>
        <v>1.0180418278029038</v>
      </c>
      <c r="P18">
        <f t="shared" si="1"/>
        <v>6.5566614283219939</v>
      </c>
      <c r="S18" s="12"/>
      <c r="T18" s="12"/>
      <c r="U18" s="12"/>
    </row>
    <row r="19" spans="1:21" x14ac:dyDescent="0.2">
      <c r="A19" s="3">
        <v>42326</v>
      </c>
      <c r="B19" t="s">
        <v>173</v>
      </c>
      <c r="C19" s="2" t="s">
        <v>173</v>
      </c>
      <c r="E19" s="2" t="s">
        <v>94</v>
      </c>
      <c r="F19" s="2" t="s">
        <v>94</v>
      </c>
      <c r="G19">
        <v>3</v>
      </c>
      <c r="H19">
        <v>2.2789999999999999</v>
      </c>
      <c r="I19">
        <v>37.319000000000003</v>
      </c>
      <c r="J19">
        <v>2.2789999999999999</v>
      </c>
      <c r="K19">
        <v>13.936</v>
      </c>
      <c r="L19">
        <v>12.906000000000001</v>
      </c>
      <c r="N19">
        <f t="shared" si="0"/>
        <v>0.67597444920485017</v>
      </c>
      <c r="P19">
        <f t="shared" si="1"/>
        <v>8.835892596722994</v>
      </c>
      <c r="S19" s="12"/>
      <c r="T19" s="12"/>
      <c r="U19" s="12"/>
    </row>
    <row r="20" spans="1:21" x14ac:dyDescent="0.2">
      <c r="A20" s="3">
        <v>42326</v>
      </c>
      <c r="B20" t="s">
        <v>173</v>
      </c>
      <c r="C20" s="2" t="s">
        <v>173</v>
      </c>
      <c r="E20" s="2" t="s">
        <v>95</v>
      </c>
      <c r="F20" s="2" t="s">
        <v>95</v>
      </c>
      <c r="G20">
        <v>5</v>
      </c>
      <c r="H20">
        <v>2.2629999999999999</v>
      </c>
      <c r="I20">
        <v>82.777000000000001</v>
      </c>
      <c r="J20">
        <v>2.2629999999999999</v>
      </c>
      <c r="K20">
        <v>28.931000000000001</v>
      </c>
      <c r="L20">
        <v>27.382999999999999</v>
      </c>
      <c r="N20">
        <f t="shared" si="0"/>
        <v>0.93194189731642629</v>
      </c>
      <c r="P20">
        <f t="shared" si="1"/>
        <v>5.8047097645117809</v>
      </c>
      <c r="S20" s="12"/>
      <c r="T20" s="12"/>
      <c r="U20" s="12"/>
    </row>
    <row r="21" spans="1:21" x14ac:dyDescent="0.2">
      <c r="A21" s="3">
        <v>42326</v>
      </c>
      <c r="B21" t="s">
        <v>173</v>
      </c>
      <c r="C21" s="2" t="s">
        <v>173</v>
      </c>
      <c r="E21" s="2" t="s">
        <v>96</v>
      </c>
      <c r="F21" s="2" t="s">
        <v>96</v>
      </c>
      <c r="G21">
        <v>5</v>
      </c>
      <c r="H21">
        <v>2.254</v>
      </c>
      <c r="I21">
        <v>156.85599999999999</v>
      </c>
      <c r="J21">
        <v>2.254</v>
      </c>
      <c r="K21">
        <v>55.354999999999997</v>
      </c>
      <c r="L21">
        <v>54.588000000000001</v>
      </c>
      <c r="N21">
        <f t="shared" si="0"/>
        <v>1.789503455410415</v>
      </c>
      <c r="P21">
        <f t="shared" si="1"/>
        <v>1.4444172426131259</v>
      </c>
      <c r="S21" s="12"/>
      <c r="T21" s="12"/>
      <c r="U21" s="12"/>
    </row>
    <row r="22" spans="1:21" x14ac:dyDescent="0.2">
      <c r="A22" s="3">
        <v>42326</v>
      </c>
      <c r="B22" t="s">
        <v>173</v>
      </c>
      <c r="C22" s="2" t="s">
        <v>173</v>
      </c>
      <c r="E22" s="2" t="s">
        <v>97</v>
      </c>
      <c r="F22" s="2" t="s">
        <v>97</v>
      </c>
      <c r="G22">
        <v>5</v>
      </c>
      <c r="H22">
        <v>2.2389999999999999</v>
      </c>
      <c r="I22">
        <v>138.88</v>
      </c>
      <c r="J22">
        <v>2.2389999999999999</v>
      </c>
      <c r="K22">
        <v>47.76</v>
      </c>
      <c r="L22">
        <v>46.533000000000001</v>
      </c>
      <c r="N22">
        <f t="shared" si="0"/>
        <v>1.5816065875650671</v>
      </c>
      <c r="P22">
        <f t="shared" si="1"/>
        <v>2.6954592385931697</v>
      </c>
      <c r="S22" s="12"/>
      <c r="T22" s="12"/>
      <c r="U22" s="12"/>
    </row>
    <row r="23" spans="1:21" x14ac:dyDescent="0.2">
      <c r="A23" s="3">
        <v>42326</v>
      </c>
      <c r="B23" t="s">
        <v>173</v>
      </c>
      <c r="C23" s="2" t="s">
        <v>173</v>
      </c>
      <c r="E23" s="2" t="s">
        <v>128</v>
      </c>
      <c r="F23" s="2" t="s">
        <v>128</v>
      </c>
      <c r="G23">
        <v>0.9</v>
      </c>
      <c r="H23">
        <v>2.2559999999999998</v>
      </c>
      <c r="I23">
        <v>32.469000000000001</v>
      </c>
      <c r="J23">
        <v>2.2559999999999998</v>
      </c>
      <c r="K23">
        <v>12.818</v>
      </c>
      <c r="L23">
        <v>12.273999999999999</v>
      </c>
      <c r="N23">
        <f t="shared" si="0"/>
        <v>1.9428477962163371</v>
      </c>
      <c r="P23">
        <f t="shared" si="1"/>
        <v>5.1505396705169524</v>
      </c>
      <c r="S23" s="12"/>
      <c r="T23" s="12"/>
      <c r="U23" s="12"/>
    </row>
    <row r="24" spans="1:21" x14ac:dyDescent="0.2">
      <c r="A24" s="3">
        <v>42332</v>
      </c>
      <c r="B24" t="s">
        <v>155</v>
      </c>
      <c r="C24" s="2" t="s">
        <v>155</v>
      </c>
      <c r="E24" s="2" t="s">
        <v>81</v>
      </c>
      <c r="F24" s="2" t="s">
        <v>81</v>
      </c>
      <c r="G24">
        <v>2</v>
      </c>
      <c r="H24">
        <v>2.2610000000000001</v>
      </c>
      <c r="I24">
        <v>6.8620000000000001</v>
      </c>
      <c r="J24">
        <v>2.2610000000000001</v>
      </c>
      <c r="K24">
        <v>3.9</v>
      </c>
      <c r="L24">
        <v>3.4969999999999999</v>
      </c>
      <c r="N24">
        <f t="shared" si="0"/>
        <v>0.13314034421196555</v>
      </c>
      <c r="P24">
        <f t="shared" si="1"/>
        <v>24.588163514338017</v>
      </c>
      <c r="S24" s="12">
        <v>13.791</v>
      </c>
      <c r="T24" s="12">
        <v>2.06</v>
      </c>
      <c r="U24" s="12">
        <v>0.82699999999999996</v>
      </c>
    </row>
    <row r="25" spans="1:21" x14ac:dyDescent="0.2">
      <c r="A25" s="3">
        <v>42332</v>
      </c>
      <c r="B25" t="s">
        <v>155</v>
      </c>
      <c r="C25" s="2" t="s">
        <v>155</v>
      </c>
      <c r="E25" s="2" t="s">
        <v>94</v>
      </c>
      <c r="F25" s="2" t="s">
        <v>94</v>
      </c>
      <c r="G25">
        <v>3</v>
      </c>
      <c r="H25">
        <v>2.25</v>
      </c>
      <c r="I25">
        <v>45.301000000000002</v>
      </c>
      <c r="J25">
        <v>2.25</v>
      </c>
      <c r="K25">
        <v>16.492999999999999</v>
      </c>
      <c r="L25">
        <v>15.393000000000001</v>
      </c>
      <c r="N25">
        <f t="shared" si="0"/>
        <v>0.83051872182414388</v>
      </c>
      <c r="P25">
        <f t="shared" si="1"/>
        <v>7.7230920452151794</v>
      </c>
      <c r="S25" s="12">
        <v>4.274</v>
      </c>
      <c r="T25" s="12">
        <v>0.82599999999999996</v>
      </c>
      <c r="U25" s="12">
        <v>0.26300000000000001</v>
      </c>
    </row>
    <row r="26" spans="1:21" x14ac:dyDescent="0.2">
      <c r="A26" s="3">
        <v>42332</v>
      </c>
      <c r="B26" t="s">
        <v>155</v>
      </c>
      <c r="C26" s="2" t="s">
        <v>155</v>
      </c>
      <c r="E26" s="2" t="s">
        <v>95</v>
      </c>
      <c r="F26" s="2" t="s">
        <v>95</v>
      </c>
      <c r="G26">
        <v>5</v>
      </c>
      <c r="H26">
        <v>2.25</v>
      </c>
      <c r="I26">
        <v>148.57499999999999</v>
      </c>
      <c r="J26">
        <v>2.25</v>
      </c>
      <c r="K26">
        <v>51.357999999999997</v>
      </c>
      <c r="L26">
        <v>50.158999999999999</v>
      </c>
      <c r="N26">
        <f t="shared" si="0"/>
        <v>1.6936979671215699</v>
      </c>
      <c r="P26">
        <f t="shared" si="1"/>
        <v>2.4415573837256623</v>
      </c>
      <c r="S26" s="12">
        <v>1.875</v>
      </c>
      <c r="T26" s="12">
        <v>0.52400000000000002</v>
      </c>
      <c r="U26" s="12">
        <v>0.111</v>
      </c>
    </row>
    <row r="27" spans="1:21" x14ac:dyDescent="0.2">
      <c r="A27" s="3">
        <v>42332</v>
      </c>
      <c r="B27" t="s">
        <v>155</v>
      </c>
      <c r="C27" s="2" t="s">
        <v>155</v>
      </c>
      <c r="E27" s="2" t="s">
        <v>130</v>
      </c>
      <c r="F27" s="2" t="s">
        <v>130</v>
      </c>
      <c r="G27">
        <v>3.8</v>
      </c>
      <c r="H27">
        <v>2.2759999999999998</v>
      </c>
      <c r="I27">
        <v>96.73</v>
      </c>
      <c r="J27">
        <v>2.2759999999999998</v>
      </c>
      <c r="K27">
        <v>33.618000000000002</v>
      </c>
      <c r="L27">
        <v>32.756</v>
      </c>
      <c r="N27">
        <f t="shared" si="0"/>
        <v>1.4385474636174054</v>
      </c>
      <c r="P27">
        <f t="shared" si="1"/>
        <v>2.7503031076510807</v>
      </c>
      <c r="S27" s="12">
        <v>1.7330000000000001</v>
      </c>
      <c r="T27" s="12">
        <v>0.46200000000000002</v>
      </c>
      <c r="U27" s="12">
        <v>2.5000000000000001E-2</v>
      </c>
    </row>
    <row r="28" spans="1:21" x14ac:dyDescent="0.2">
      <c r="A28" s="3">
        <v>42332</v>
      </c>
      <c r="B28" t="s">
        <v>165</v>
      </c>
      <c r="C28" s="2" t="s">
        <v>165</v>
      </c>
      <c r="E28" s="2" t="s">
        <v>81</v>
      </c>
      <c r="F28" s="2" t="s">
        <v>81</v>
      </c>
      <c r="G28">
        <v>2</v>
      </c>
      <c r="H28">
        <v>2.2469999999999999</v>
      </c>
      <c r="I28">
        <v>22.515999999999998</v>
      </c>
      <c r="J28">
        <v>2.2469999999999999</v>
      </c>
      <c r="K28">
        <v>8.7420000000000009</v>
      </c>
      <c r="L28">
        <v>8.5399999999999991</v>
      </c>
      <c r="N28">
        <f t="shared" si="0"/>
        <v>0.58652937118720483</v>
      </c>
      <c r="P28">
        <f t="shared" si="1"/>
        <v>3.1100846805235056</v>
      </c>
      <c r="S28" s="12">
        <v>2.218</v>
      </c>
      <c r="T28" s="12">
        <v>0.46</v>
      </c>
      <c r="U28" s="12">
        <v>0.124</v>
      </c>
    </row>
    <row r="29" spans="1:21" x14ac:dyDescent="0.2">
      <c r="A29" s="3">
        <v>42332</v>
      </c>
      <c r="B29" t="s">
        <v>165</v>
      </c>
      <c r="C29" s="2" t="s">
        <v>165</v>
      </c>
      <c r="E29" s="2" t="s">
        <v>94</v>
      </c>
      <c r="F29" s="2" t="s">
        <v>94</v>
      </c>
      <c r="G29">
        <v>3</v>
      </c>
      <c r="H29">
        <v>2.2440000000000002</v>
      </c>
      <c r="I29">
        <v>67.123000000000005</v>
      </c>
      <c r="J29">
        <v>2.2440000000000002</v>
      </c>
      <c r="K29">
        <v>23.76</v>
      </c>
      <c r="L29">
        <v>23.417000000000002</v>
      </c>
      <c r="N29">
        <f t="shared" si="0"/>
        <v>1.2516137639829188</v>
      </c>
      <c r="P29">
        <f t="shared" si="1"/>
        <v>1.5941624837330355</v>
      </c>
      <c r="S29" s="12">
        <v>1.369</v>
      </c>
      <c r="T29" s="12">
        <v>0.26700000000000002</v>
      </c>
      <c r="U29" s="12">
        <v>6.9000000000000006E-2</v>
      </c>
    </row>
    <row r="30" spans="1:21" x14ac:dyDescent="0.2">
      <c r="A30" s="3">
        <v>42332</v>
      </c>
      <c r="B30" t="s">
        <v>165</v>
      </c>
      <c r="C30" s="2" t="s">
        <v>165</v>
      </c>
      <c r="E30" s="2" t="s">
        <v>95</v>
      </c>
      <c r="F30" s="2" t="s">
        <v>95</v>
      </c>
      <c r="G30">
        <v>5</v>
      </c>
      <c r="H30">
        <v>2.2650000000000001</v>
      </c>
      <c r="I30">
        <v>112.486</v>
      </c>
      <c r="J30">
        <v>2.2650000000000001</v>
      </c>
      <c r="K30">
        <v>38.457999999999998</v>
      </c>
      <c r="L30">
        <v>37.174999999999997</v>
      </c>
      <c r="N30">
        <f t="shared" si="0"/>
        <v>1.2757975987295853</v>
      </c>
      <c r="P30">
        <f t="shared" si="1"/>
        <v>3.5448843699057866</v>
      </c>
      <c r="S30" s="12">
        <v>1.554</v>
      </c>
      <c r="T30" s="12">
        <v>0.28999999999999998</v>
      </c>
      <c r="U30" s="12">
        <v>5.8999999999999997E-2</v>
      </c>
    </row>
    <row r="31" spans="1:21" x14ac:dyDescent="0.2">
      <c r="A31" s="3">
        <v>42332</v>
      </c>
      <c r="B31" t="s">
        <v>165</v>
      </c>
      <c r="C31" s="2" t="s">
        <v>165</v>
      </c>
      <c r="E31" s="2" t="s">
        <v>131</v>
      </c>
      <c r="F31" s="2" t="s">
        <v>131</v>
      </c>
      <c r="G31">
        <v>5.6</v>
      </c>
      <c r="H31">
        <v>2.2610000000000001</v>
      </c>
      <c r="I31">
        <v>207.82499999999999</v>
      </c>
      <c r="J31">
        <v>2.2639999999999998</v>
      </c>
      <c r="K31">
        <v>72.730999999999995</v>
      </c>
      <c r="L31">
        <v>71.813999999999993</v>
      </c>
      <c r="N31">
        <f t="shared" si="0"/>
        <v>2.1244497871261285</v>
      </c>
      <c r="P31">
        <f t="shared" si="1"/>
        <v>1.3013183475953305</v>
      </c>
      <c r="S31" s="12">
        <v>1.45</v>
      </c>
      <c r="T31" s="12">
        <v>0.33900000000000002</v>
      </c>
      <c r="U31" s="12">
        <v>5.1999999999999998E-2</v>
      </c>
    </row>
    <row r="32" spans="1:21" x14ac:dyDescent="0.2">
      <c r="A32" s="3">
        <v>42325</v>
      </c>
      <c r="B32" t="s">
        <v>175</v>
      </c>
      <c r="C32" s="2" t="s">
        <v>175</v>
      </c>
      <c r="E32" s="2" t="s">
        <v>81</v>
      </c>
      <c r="F32" s="2" t="s">
        <v>81</v>
      </c>
      <c r="G32">
        <v>2</v>
      </c>
      <c r="H32">
        <v>2.2799999999999998</v>
      </c>
      <c r="I32">
        <v>4.0259999999999998</v>
      </c>
      <c r="J32">
        <v>2.2799999999999998</v>
      </c>
      <c r="K32">
        <v>2.605</v>
      </c>
      <c r="L32">
        <v>2.4700000000000002</v>
      </c>
      <c r="N32">
        <f t="shared" si="0"/>
        <v>5.0524460116081693E-2</v>
      </c>
      <c r="P32">
        <f t="shared" si="1"/>
        <v>41.538461538461455</v>
      </c>
      <c r="S32" s="12"/>
      <c r="T32" s="12"/>
      <c r="U32" s="12"/>
    </row>
    <row r="33" spans="1:21" x14ac:dyDescent="0.2">
      <c r="A33" s="3">
        <v>42325</v>
      </c>
      <c r="B33" t="s">
        <v>175</v>
      </c>
      <c r="C33" s="2" t="s">
        <v>175</v>
      </c>
      <c r="E33" s="2" t="s">
        <v>94</v>
      </c>
      <c r="F33" s="2" t="s">
        <v>94</v>
      </c>
      <c r="G33">
        <v>3</v>
      </c>
      <c r="H33">
        <v>2.2850000000000001</v>
      </c>
      <c r="I33">
        <v>79.947000000000003</v>
      </c>
      <c r="J33">
        <v>2.2850000000000001</v>
      </c>
      <c r="K33">
        <v>25.274999999999999</v>
      </c>
      <c r="L33">
        <v>24.623000000000001</v>
      </c>
      <c r="N33">
        <f t="shared" si="0"/>
        <v>1.4982171139882154</v>
      </c>
      <c r="P33">
        <f t="shared" si="1"/>
        <v>2.8360156589821552</v>
      </c>
      <c r="S33" s="12"/>
      <c r="T33" s="12"/>
      <c r="U33" s="12"/>
    </row>
    <row r="34" spans="1:21" x14ac:dyDescent="0.2">
      <c r="A34" s="3">
        <v>42325</v>
      </c>
      <c r="B34" t="s">
        <v>175</v>
      </c>
      <c r="C34" s="2" t="s">
        <v>175</v>
      </c>
      <c r="E34" s="2" t="s">
        <v>95</v>
      </c>
      <c r="F34" s="2" t="s">
        <v>95</v>
      </c>
      <c r="G34">
        <v>5</v>
      </c>
      <c r="H34">
        <v>2.2629999999999999</v>
      </c>
      <c r="I34">
        <v>117.562</v>
      </c>
      <c r="J34">
        <v>2.2629999999999999</v>
      </c>
      <c r="K34">
        <v>35.607999999999997</v>
      </c>
      <c r="L34">
        <v>34.64</v>
      </c>
      <c r="N34">
        <f t="shared" si="0"/>
        <v>1.3345749660765411</v>
      </c>
      <c r="P34">
        <f t="shared" si="1"/>
        <v>2.9029839556155239</v>
      </c>
      <c r="S34" s="12"/>
      <c r="T34" s="12"/>
      <c r="U34" s="12"/>
    </row>
    <row r="35" spans="1:21" x14ac:dyDescent="0.2">
      <c r="A35" s="3">
        <v>42325</v>
      </c>
      <c r="B35" t="s">
        <v>175</v>
      </c>
      <c r="C35" s="2" t="s">
        <v>175</v>
      </c>
      <c r="E35" s="2" t="s">
        <v>132</v>
      </c>
      <c r="F35" s="2" t="s">
        <v>132</v>
      </c>
      <c r="G35">
        <v>1.8</v>
      </c>
      <c r="H35">
        <v>2.2719999999999998</v>
      </c>
      <c r="I35">
        <v>82.162999999999997</v>
      </c>
      <c r="J35">
        <v>2.2719999999999998</v>
      </c>
      <c r="K35">
        <v>22.904</v>
      </c>
      <c r="L35">
        <v>22.183</v>
      </c>
      <c r="N35">
        <f t="shared" si="0"/>
        <v>2.568696476475679</v>
      </c>
      <c r="P35">
        <f t="shared" si="1"/>
        <v>3.4945715393563401</v>
      </c>
      <c r="S35" s="12"/>
      <c r="T35" s="12"/>
      <c r="U35" s="12"/>
    </row>
    <row r="36" spans="1:21" x14ac:dyDescent="0.2">
      <c r="A36" s="3">
        <v>42326</v>
      </c>
      <c r="B36" t="s">
        <v>176</v>
      </c>
      <c r="C36" s="2" t="s">
        <v>176</v>
      </c>
      <c r="E36" s="2" t="s">
        <v>81</v>
      </c>
      <c r="F36" s="2" t="s">
        <v>81</v>
      </c>
      <c r="G36" s="4">
        <v>2</v>
      </c>
      <c r="H36">
        <v>2.2679999999999998</v>
      </c>
      <c r="I36">
        <v>11.66</v>
      </c>
      <c r="J36">
        <v>2.2679999999999998</v>
      </c>
      <c r="K36">
        <v>5.56</v>
      </c>
      <c r="L36">
        <v>4.9829999999999997</v>
      </c>
      <c r="N36">
        <f t="shared" si="0"/>
        <v>0.27177876827619657</v>
      </c>
      <c r="P36">
        <f t="shared" si="1"/>
        <v>17.527339003645199</v>
      </c>
      <c r="S36" s="12"/>
      <c r="T36" s="12"/>
      <c r="U36" s="12"/>
    </row>
    <row r="37" spans="1:21" x14ac:dyDescent="0.2">
      <c r="A37" s="3">
        <v>42326</v>
      </c>
      <c r="B37" t="s">
        <v>176</v>
      </c>
      <c r="C37" s="2" t="s">
        <v>176</v>
      </c>
      <c r="E37" s="2" t="s">
        <v>94</v>
      </c>
      <c r="F37" s="2" t="s">
        <v>94</v>
      </c>
      <c r="G37">
        <v>3</v>
      </c>
      <c r="H37">
        <v>2.2599999999999998</v>
      </c>
      <c r="I37">
        <v>5.585</v>
      </c>
      <c r="J37">
        <v>2.2610000000000001</v>
      </c>
      <c r="K37">
        <v>3.41</v>
      </c>
      <c r="N37">
        <f t="shared" si="0"/>
        <v>6.4144264943097218E-2</v>
      </c>
      <c r="P37">
        <f t="shared" si="1"/>
        <v>296.77980852915579</v>
      </c>
      <c r="S37" s="12"/>
      <c r="T37" s="12"/>
      <c r="U37" s="12"/>
    </row>
    <row r="38" spans="1:21" x14ac:dyDescent="0.2">
      <c r="A38" s="3">
        <v>42326</v>
      </c>
      <c r="B38" t="s">
        <v>176</v>
      </c>
      <c r="C38" s="2" t="s">
        <v>176</v>
      </c>
      <c r="E38" s="2" t="s">
        <v>95</v>
      </c>
      <c r="F38" s="2" t="s">
        <v>95</v>
      </c>
      <c r="G38">
        <v>5</v>
      </c>
      <c r="H38">
        <v>2.2669999999999999</v>
      </c>
      <c r="I38">
        <v>112.282</v>
      </c>
      <c r="J38">
        <v>2.2669999999999999</v>
      </c>
      <c r="K38" t="s">
        <v>133</v>
      </c>
      <c r="N38">
        <f t="shared" si="0"/>
        <v>1.273413168309445</v>
      </c>
      <c r="P38" t="e">
        <f t="shared" si="1"/>
        <v>#VALUE!</v>
      </c>
      <c r="S38" s="12"/>
      <c r="T38" s="12"/>
      <c r="U38" s="12"/>
    </row>
    <row r="39" spans="1:21" x14ac:dyDescent="0.2">
      <c r="A39" s="3">
        <v>42326</v>
      </c>
      <c r="B39" t="s">
        <v>176</v>
      </c>
      <c r="C39" s="2" t="s">
        <v>176</v>
      </c>
      <c r="E39" s="2" t="s">
        <v>132</v>
      </c>
      <c r="F39" s="2" t="s">
        <v>132</v>
      </c>
      <c r="G39">
        <v>1.8</v>
      </c>
      <c r="H39">
        <v>2.2530000000000001</v>
      </c>
      <c r="I39">
        <v>46.283000000000001</v>
      </c>
      <c r="J39">
        <v>2.2530000000000001</v>
      </c>
      <c r="K39">
        <v>18.928000000000001</v>
      </c>
      <c r="N39">
        <f t="shared" si="0"/>
        <v>1.4156751806739702</v>
      </c>
      <c r="P39">
        <f t="shared" si="1"/>
        <v>113.51124437781111</v>
      </c>
      <c r="S39" s="12"/>
      <c r="T39" s="12"/>
      <c r="U39" s="12"/>
    </row>
    <row r="40" spans="1:21" x14ac:dyDescent="0.2">
      <c r="A40" s="3">
        <v>42325</v>
      </c>
      <c r="B40" t="s">
        <v>157</v>
      </c>
      <c r="C40" s="2" t="s">
        <v>157</v>
      </c>
      <c r="E40" s="2" t="s">
        <v>81</v>
      </c>
      <c r="F40" s="2" t="s">
        <v>81</v>
      </c>
      <c r="G40">
        <v>2</v>
      </c>
      <c r="H40">
        <v>2.278</v>
      </c>
      <c r="I40">
        <v>15.279</v>
      </c>
      <c r="J40">
        <v>2.278</v>
      </c>
      <c r="K40">
        <v>7.32</v>
      </c>
      <c r="L40">
        <v>6.9269999999999996</v>
      </c>
      <c r="N40">
        <f t="shared" si="0"/>
        <v>0.37621334820686025</v>
      </c>
      <c r="P40">
        <f t="shared" si="1"/>
        <v>7.7945259817532868</v>
      </c>
      <c r="S40" s="12">
        <v>4.423</v>
      </c>
      <c r="T40" s="12">
        <v>0.89400000000000002</v>
      </c>
      <c r="U40" s="12">
        <v>0.245</v>
      </c>
    </row>
    <row r="41" spans="1:21" x14ac:dyDescent="0.2">
      <c r="A41" s="3">
        <v>42325</v>
      </c>
      <c r="B41" t="s">
        <v>157</v>
      </c>
      <c r="C41" s="2" t="s">
        <v>157</v>
      </c>
      <c r="E41" s="2" t="s">
        <v>94</v>
      </c>
      <c r="F41" s="2" t="s">
        <v>94</v>
      </c>
      <c r="G41">
        <v>3</v>
      </c>
      <c r="H41">
        <v>2.2389999999999999</v>
      </c>
      <c r="I41">
        <v>43.951999999999998</v>
      </c>
      <c r="J41">
        <v>2.2389999999999999</v>
      </c>
      <c r="K41">
        <v>15.736000000000001</v>
      </c>
      <c r="L41">
        <v>15.191000000000001</v>
      </c>
      <c r="N41">
        <f t="shared" si="0"/>
        <v>0.80470668378087651</v>
      </c>
      <c r="P41">
        <f t="shared" si="1"/>
        <v>4.0379343557827534</v>
      </c>
      <c r="S41" s="12">
        <v>2.6880000000000002</v>
      </c>
      <c r="T41" s="12">
        <v>0.54100000000000004</v>
      </c>
      <c r="U41" s="12">
        <v>0.127</v>
      </c>
    </row>
    <row r="42" spans="1:21" x14ac:dyDescent="0.2">
      <c r="A42" s="3">
        <v>42325</v>
      </c>
      <c r="B42" t="s">
        <v>157</v>
      </c>
      <c r="C42" s="2" t="s">
        <v>157</v>
      </c>
      <c r="E42" s="2" t="s">
        <v>95</v>
      </c>
      <c r="F42" s="2" t="s">
        <v>95</v>
      </c>
      <c r="G42">
        <v>5</v>
      </c>
      <c r="H42">
        <v>2.294</v>
      </c>
      <c r="I42">
        <v>89.397000000000006</v>
      </c>
      <c r="J42">
        <v>2.294</v>
      </c>
      <c r="K42">
        <v>31.515000000000001</v>
      </c>
      <c r="L42">
        <v>30.420999999999999</v>
      </c>
      <c r="N42">
        <f t="shared" si="0"/>
        <v>1.0082089460460628</v>
      </c>
      <c r="P42">
        <f t="shared" si="1"/>
        <v>3.743882823996445</v>
      </c>
      <c r="S42" s="12">
        <v>2.1989999999999998</v>
      </c>
      <c r="T42" s="12">
        <v>0.438</v>
      </c>
      <c r="U42" s="12">
        <v>0.106</v>
      </c>
    </row>
    <row r="43" spans="1:21" x14ac:dyDescent="0.2">
      <c r="A43" s="3">
        <v>42325</v>
      </c>
      <c r="B43" t="s">
        <v>157</v>
      </c>
      <c r="C43" s="2" t="s">
        <v>157</v>
      </c>
      <c r="E43" s="2" t="s">
        <v>134</v>
      </c>
      <c r="F43" s="2" t="s">
        <v>134</v>
      </c>
      <c r="G43">
        <v>3.9</v>
      </c>
      <c r="H43">
        <v>2.2799999999999998</v>
      </c>
      <c r="I43">
        <v>89.028999999999996</v>
      </c>
      <c r="J43">
        <v>2.2799999999999998</v>
      </c>
      <c r="K43">
        <v>31.792999999999999</v>
      </c>
      <c r="L43">
        <v>30.79</v>
      </c>
      <c r="N43">
        <f t="shared" si="0"/>
        <v>1.2873223457602638</v>
      </c>
      <c r="P43">
        <f t="shared" si="1"/>
        <v>3.398502354894454</v>
      </c>
      <c r="S43" s="12">
        <v>2.444</v>
      </c>
      <c r="T43" s="12">
        <v>0.503</v>
      </c>
      <c r="U43" s="12">
        <v>0.187</v>
      </c>
    </row>
    <row r="44" spans="1:21" x14ac:dyDescent="0.2">
      <c r="A44" s="3">
        <v>42332</v>
      </c>
      <c r="B44" t="s">
        <v>177</v>
      </c>
      <c r="C44" s="2" t="s">
        <v>177</v>
      </c>
      <c r="E44" s="2" t="s">
        <v>81</v>
      </c>
      <c r="F44" s="2" t="s">
        <v>81</v>
      </c>
      <c r="G44">
        <v>2</v>
      </c>
      <c r="H44">
        <v>2.2639999999999998</v>
      </c>
      <c r="I44">
        <v>34.875</v>
      </c>
      <c r="J44">
        <v>2.2639999999999998</v>
      </c>
      <c r="K44">
        <v>13.27</v>
      </c>
      <c r="L44">
        <v>12.787000000000001</v>
      </c>
      <c r="N44">
        <f t="shared" si="0"/>
        <v>0.94367306348541802</v>
      </c>
      <c r="P44">
        <f t="shared" si="1"/>
        <v>4.388515355260755</v>
      </c>
      <c r="S44" s="12"/>
      <c r="T44" s="12"/>
      <c r="U44" s="12"/>
    </row>
    <row r="45" spans="1:21" x14ac:dyDescent="0.2">
      <c r="A45" s="3">
        <v>42332</v>
      </c>
      <c r="B45" t="s">
        <v>177</v>
      </c>
      <c r="C45" s="2" t="s">
        <v>177</v>
      </c>
      <c r="E45" s="2" t="s">
        <v>94</v>
      </c>
      <c r="F45" s="2" t="s">
        <v>94</v>
      </c>
      <c r="G45">
        <v>3</v>
      </c>
      <c r="H45">
        <v>2.2410000000000001</v>
      </c>
      <c r="I45">
        <v>91</v>
      </c>
      <c r="J45">
        <v>2.2410000000000001</v>
      </c>
      <c r="K45">
        <v>28</v>
      </c>
      <c r="L45">
        <v>27.423999999999999</v>
      </c>
      <c r="N45">
        <f t="shared" si="0"/>
        <v>1.7122949810780048</v>
      </c>
      <c r="P45">
        <f t="shared" si="1"/>
        <v>2.2361116502969858</v>
      </c>
      <c r="S45" s="12"/>
      <c r="T45" s="12"/>
      <c r="U45" s="12"/>
    </row>
    <row r="46" spans="1:21" x14ac:dyDescent="0.2">
      <c r="A46" s="3">
        <v>42332</v>
      </c>
      <c r="B46" t="s">
        <v>177</v>
      </c>
      <c r="C46" s="2" t="s">
        <v>177</v>
      </c>
      <c r="E46" s="2" t="s">
        <v>95</v>
      </c>
      <c r="F46" s="2" t="s">
        <v>95</v>
      </c>
      <c r="G46">
        <v>5</v>
      </c>
      <c r="H46">
        <v>2.27</v>
      </c>
      <c r="I46">
        <v>130.59299999999999</v>
      </c>
      <c r="J46">
        <v>2.27</v>
      </c>
      <c r="K46">
        <v>45.78</v>
      </c>
      <c r="L46">
        <v>44.744999999999997</v>
      </c>
      <c r="N46">
        <f t="shared" si="0"/>
        <v>1.4853265281731844</v>
      </c>
      <c r="P46">
        <f t="shared" si="1"/>
        <v>2.3787635026430793</v>
      </c>
      <c r="S46" s="12"/>
      <c r="T46" s="12"/>
      <c r="U46" s="12"/>
    </row>
    <row r="47" spans="1:21" x14ac:dyDescent="0.2">
      <c r="A47" s="3">
        <v>42332</v>
      </c>
      <c r="B47" t="s">
        <v>177</v>
      </c>
      <c r="C47" s="2" t="s">
        <v>177</v>
      </c>
      <c r="E47" s="2" t="s">
        <v>135</v>
      </c>
      <c r="F47" s="2" t="s">
        <v>135</v>
      </c>
      <c r="G47">
        <v>2.8</v>
      </c>
      <c r="H47">
        <v>2.2360000000000002</v>
      </c>
      <c r="I47">
        <v>72.891999999999996</v>
      </c>
      <c r="J47">
        <v>2.2360000000000002</v>
      </c>
      <c r="K47">
        <v>25.558</v>
      </c>
      <c r="L47">
        <v>25.128</v>
      </c>
      <c r="N47">
        <f t="shared" si="0"/>
        <v>1.4604222933897348</v>
      </c>
      <c r="P47">
        <f t="shared" si="1"/>
        <v>1.8437526798730799</v>
      </c>
      <c r="S47" s="12"/>
      <c r="T47" s="12"/>
      <c r="U47" s="12"/>
    </row>
    <row r="48" spans="1:21" x14ac:dyDescent="0.2">
      <c r="C48" s="2"/>
      <c r="E48" s="2"/>
    </row>
    <row r="49" spans="3:5" x14ac:dyDescent="0.2">
      <c r="C49" s="2"/>
      <c r="E49" s="2"/>
    </row>
    <row r="50" spans="3:5" x14ac:dyDescent="0.2">
      <c r="C50" s="2"/>
      <c r="E50" s="2"/>
    </row>
    <row r="51" spans="3:5" x14ac:dyDescent="0.2">
      <c r="C51" s="2"/>
      <c r="E51" s="2"/>
    </row>
    <row r="52" spans="3:5" x14ac:dyDescent="0.2">
      <c r="C52" s="2"/>
      <c r="E52" s="2"/>
    </row>
    <row r="53" spans="3:5" x14ac:dyDescent="0.2">
      <c r="C53" s="2"/>
      <c r="E53" s="2"/>
    </row>
    <row r="54" spans="3:5" x14ac:dyDescent="0.2">
      <c r="C54" s="2"/>
      <c r="E54" s="2"/>
    </row>
    <row r="55" spans="3:5" x14ac:dyDescent="0.2">
      <c r="C55" s="2"/>
      <c r="E55" s="2"/>
    </row>
    <row r="56" spans="3:5" x14ac:dyDescent="0.2">
      <c r="C56" s="2"/>
      <c r="E56" s="2"/>
    </row>
    <row r="57" spans="3:5" x14ac:dyDescent="0.2">
      <c r="C57" s="2"/>
      <c r="E57" s="2"/>
    </row>
    <row r="58" spans="3:5" x14ac:dyDescent="0.2">
      <c r="C58" s="2"/>
      <c r="E58" s="2"/>
    </row>
    <row r="59" spans="3:5" x14ac:dyDescent="0.2">
      <c r="C59" s="2"/>
      <c r="E59" s="2"/>
    </row>
    <row r="60" spans="3:5" x14ac:dyDescent="0.2">
      <c r="C60" s="2"/>
      <c r="E60" s="2"/>
    </row>
    <row r="61" spans="3:5" x14ac:dyDescent="0.2">
      <c r="C61" s="2"/>
      <c r="E61" s="2"/>
    </row>
    <row r="62" spans="3:5" x14ac:dyDescent="0.2">
      <c r="C62" s="2"/>
      <c r="E62" s="2"/>
    </row>
    <row r="63" spans="3:5" x14ac:dyDescent="0.2">
      <c r="C63" s="2"/>
      <c r="E63" s="2"/>
    </row>
    <row r="64" spans="3:5" x14ac:dyDescent="0.2">
      <c r="C64" s="2"/>
      <c r="E64" s="2"/>
    </row>
    <row r="65" spans="3:5" x14ac:dyDescent="0.2">
      <c r="C65" s="2"/>
      <c r="E65" s="2"/>
    </row>
    <row r="66" spans="3:5" x14ac:dyDescent="0.2">
      <c r="C66" s="2"/>
      <c r="E66" s="2"/>
    </row>
    <row r="67" spans="3:5" x14ac:dyDescent="0.2">
      <c r="C67" s="2"/>
      <c r="E67" s="2"/>
    </row>
    <row r="68" spans="3:5" x14ac:dyDescent="0.2">
      <c r="C68" s="2"/>
      <c r="E68" s="2"/>
    </row>
    <row r="69" spans="3:5" x14ac:dyDescent="0.2">
      <c r="C69" s="2"/>
      <c r="E69" s="2"/>
    </row>
    <row r="70" spans="3:5" x14ac:dyDescent="0.2">
      <c r="C70" s="2"/>
      <c r="E70" s="2"/>
    </row>
    <row r="71" spans="3:5" x14ac:dyDescent="0.2">
      <c r="C71" s="2"/>
      <c r="E71" s="2"/>
    </row>
    <row r="72" spans="3:5" x14ac:dyDescent="0.2">
      <c r="C72" s="2"/>
      <c r="E72" s="2"/>
    </row>
    <row r="73" spans="3:5" x14ac:dyDescent="0.2">
      <c r="C73" s="2"/>
      <c r="E73" s="2"/>
    </row>
    <row r="74" spans="3:5" x14ac:dyDescent="0.2">
      <c r="C74" s="2"/>
      <c r="E74" s="2"/>
    </row>
    <row r="75" spans="3:5" x14ac:dyDescent="0.2">
      <c r="C75" s="2"/>
      <c r="E75" s="2"/>
    </row>
    <row r="76" spans="3:5" x14ac:dyDescent="0.2">
      <c r="C76" s="17"/>
      <c r="E76" s="2"/>
    </row>
    <row r="77" spans="3:5" x14ac:dyDescent="0.2">
      <c r="C77" s="17"/>
      <c r="E77" s="2"/>
    </row>
    <row r="78" spans="3:5" x14ac:dyDescent="0.2">
      <c r="C78" s="17"/>
      <c r="E78" s="2"/>
    </row>
    <row r="79" spans="3:5" x14ac:dyDescent="0.2">
      <c r="C79" s="17"/>
      <c r="E79" s="2"/>
    </row>
    <row r="80" spans="3:5" x14ac:dyDescent="0.2">
      <c r="C80" s="17"/>
      <c r="E80" s="2"/>
    </row>
    <row r="81" spans="3:5" x14ac:dyDescent="0.2">
      <c r="C81" s="17"/>
      <c r="E81" s="2"/>
    </row>
    <row r="82" spans="3:5" x14ac:dyDescent="0.2">
      <c r="C82" s="17"/>
      <c r="E82" s="2"/>
    </row>
    <row r="83" spans="3:5" x14ac:dyDescent="0.2">
      <c r="C83" s="17"/>
      <c r="E83" s="2"/>
    </row>
    <row r="84" spans="3:5" x14ac:dyDescent="0.2">
      <c r="E84" s="2"/>
    </row>
    <row r="85" spans="3:5" x14ac:dyDescent="0.2">
      <c r="E85" s="2"/>
    </row>
    <row r="86" spans="3:5" x14ac:dyDescent="0.2">
      <c r="E86" s="2"/>
    </row>
    <row r="87" spans="3:5" x14ac:dyDescent="0.2">
      <c r="E87" s="2"/>
    </row>
    <row r="88" spans="3:5" x14ac:dyDescent="0.2">
      <c r="E88" s="2"/>
    </row>
    <row r="89" spans="3:5" x14ac:dyDescent="0.2">
      <c r="E89" s="2"/>
    </row>
  </sheetData>
  <mergeCells count="1">
    <mergeCell ref="S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9"/>
  <sheetViews>
    <sheetView workbookViewId="0">
      <selection activeCell="D53" sqref="D53"/>
    </sheetView>
  </sheetViews>
  <sheetFormatPr baseColWidth="10" defaultRowHeight="15" x14ac:dyDescent="0.2"/>
  <sheetData>
    <row r="1" spans="1:21" x14ac:dyDescent="0.2">
      <c r="A1" s="6" t="s">
        <v>46</v>
      </c>
      <c r="B1" s="6" t="s">
        <v>47</v>
      </c>
      <c r="C1" s="6"/>
      <c r="D1" s="6"/>
      <c r="E1" s="6"/>
      <c r="F1" s="6"/>
      <c r="G1" s="7"/>
      <c r="H1" s="8" t="s">
        <v>19</v>
      </c>
      <c r="I1" s="6"/>
      <c r="J1" s="8" t="s">
        <v>22</v>
      </c>
      <c r="K1" s="6"/>
      <c r="L1" s="6"/>
      <c r="M1" s="6"/>
      <c r="N1" s="6" t="s">
        <v>44</v>
      </c>
      <c r="O1" s="6">
        <v>3.1415926535897931</v>
      </c>
      <c r="P1" s="6"/>
      <c r="Q1" s="6" t="s">
        <v>45</v>
      </c>
      <c r="R1" s="6">
        <f>O1*5.5</f>
        <v>17.27875959474386</v>
      </c>
      <c r="S1" s="19" t="s">
        <v>53</v>
      </c>
      <c r="T1" s="19"/>
      <c r="U1" s="19"/>
    </row>
    <row r="2" spans="1:21" ht="64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M2" s="9"/>
      <c r="N2" s="9" t="s">
        <v>48</v>
      </c>
      <c r="O2" s="9"/>
      <c r="P2" s="9" t="s">
        <v>49</v>
      </c>
      <c r="Q2" s="9"/>
      <c r="R2" s="9"/>
      <c r="S2" s="11" t="s">
        <v>50</v>
      </c>
      <c r="T2" s="11" t="s">
        <v>51</v>
      </c>
      <c r="U2" s="11" t="s">
        <v>52</v>
      </c>
    </row>
    <row r="3" spans="1:21" x14ac:dyDescent="0.2">
      <c r="A3" s="3">
        <v>42690</v>
      </c>
      <c r="B3" t="s">
        <v>158</v>
      </c>
      <c r="C3" t="s">
        <v>157</v>
      </c>
      <c r="D3" t="s">
        <v>159</v>
      </c>
      <c r="E3" s="2" t="s">
        <v>81</v>
      </c>
      <c r="F3" s="18" t="s">
        <v>81</v>
      </c>
      <c r="G3" s="5">
        <v>2</v>
      </c>
      <c r="H3">
        <v>2.2549999999999999</v>
      </c>
      <c r="I3">
        <v>28.041</v>
      </c>
      <c r="J3">
        <v>2.2970000000000002</v>
      </c>
      <c r="K3">
        <v>8.2050000000000001</v>
      </c>
      <c r="L3">
        <v>7.88</v>
      </c>
      <c r="N3">
        <f>(I3-H3)/(G3*$R$1)</f>
        <v>0.74617624773956615</v>
      </c>
      <c r="P3">
        <f>((K3-J3)-(L3-J3))/(K3-J3)*100</f>
        <v>5.501015572105608</v>
      </c>
      <c r="S3" s="12">
        <v>3.2959999999999998</v>
      </c>
      <c r="T3" s="12">
        <v>0.24</v>
      </c>
      <c r="U3" s="12">
        <v>0.15</v>
      </c>
    </row>
    <row r="4" spans="1:21" x14ac:dyDescent="0.2">
      <c r="A4" s="3">
        <v>42690</v>
      </c>
      <c r="B4" t="s">
        <v>158</v>
      </c>
      <c r="C4" t="s">
        <v>157</v>
      </c>
      <c r="D4" t="s">
        <v>159</v>
      </c>
      <c r="E4" s="2" t="s">
        <v>94</v>
      </c>
      <c r="F4" s="18" t="s">
        <v>94</v>
      </c>
      <c r="G4">
        <v>3</v>
      </c>
      <c r="H4">
        <v>2.2469999999999999</v>
      </c>
      <c r="I4">
        <v>65.872</v>
      </c>
      <c r="J4">
        <v>2.2669999999999999</v>
      </c>
      <c r="K4">
        <v>17.771000000000001</v>
      </c>
      <c r="L4">
        <v>17.331</v>
      </c>
      <c r="N4">
        <f t="shared" ref="N4:N29" si="0">(I4-H4)/(G4*$R$1)</f>
        <v>1.2274222126329506</v>
      </c>
      <c r="P4">
        <f t="shared" ref="P4:P29" si="1">((K4-J4)-(L4-J4))/(K4-J4)*100</f>
        <v>2.8379772961816383</v>
      </c>
      <c r="S4" s="12">
        <v>2.4860000000000002</v>
      </c>
      <c r="T4" s="12">
        <v>0.38400000000000001</v>
      </c>
      <c r="U4" s="12">
        <v>0.109</v>
      </c>
    </row>
    <row r="5" spans="1:21" x14ac:dyDescent="0.2">
      <c r="A5" s="3">
        <v>42690</v>
      </c>
      <c r="B5" t="s">
        <v>158</v>
      </c>
      <c r="C5" t="s">
        <v>157</v>
      </c>
      <c r="D5" t="s">
        <v>159</v>
      </c>
      <c r="E5" t="s">
        <v>139</v>
      </c>
      <c r="F5" t="s">
        <v>160</v>
      </c>
      <c r="G5">
        <v>14.5</v>
      </c>
      <c r="H5">
        <v>2.2559999999999998</v>
      </c>
      <c r="I5">
        <v>183.75200000000001</v>
      </c>
      <c r="J5">
        <v>2.274</v>
      </c>
      <c r="K5">
        <v>29.46</v>
      </c>
      <c r="L5">
        <v>28.713999999999999</v>
      </c>
      <c r="N5">
        <f t="shared" si="0"/>
        <v>0.7244134307562794</v>
      </c>
      <c r="P5">
        <f t="shared" si="1"/>
        <v>2.7440594423600464</v>
      </c>
      <c r="S5" s="12">
        <v>2.2949999999999999</v>
      </c>
      <c r="T5" s="12">
        <v>0.28699999999999998</v>
      </c>
      <c r="U5" s="12">
        <v>4.1000000000000002E-2</v>
      </c>
    </row>
    <row r="6" spans="1:21" x14ac:dyDescent="0.2">
      <c r="A6" s="3">
        <v>42690</v>
      </c>
      <c r="B6" t="s">
        <v>161</v>
      </c>
      <c r="C6" t="s">
        <v>157</v>
      </c>
      <c r="D6" t="s">
        <v>162</v>
      </c>
      <c r="E6" t="s">
        <v>81</v>
      </c>
      <c r="F6" t="s">
        <v>81</v>
      </c>
      <c r="G6">
        <v>2</v>
      </c>
      <c r="H6">
        <v>2.274</v>
      </c>
      <c r="I6">
        <v>14.881</v>
      </c>
      <c r="J6">
        <v>2.2869999999999999</v>
      </c>
      <c r="K6">
        <v>5.673</v>
      </c>
      <c r="L6">
        <v>5.4560000000000004</v>
      </c>
      <c r="N6">
        <f t="shared" si="0"/>
        <v>0.36481206682900447</v>
      </c>
      <c r="P6">
        <f t="shared" si="1"/>
        <v>6.4087418783224939</v>
      </c>
      <c r="S6" s="12">
        <v>3.2130000000000001</v>
      </c>
      <c r="T6" s="12">
        <v>0.47099999999999997</v>
      </c>
      <c r="U6" s="12">
        <v>0.128</v>
      </c>
    </row>
    <row r="7" spans="1:21" x14ac:dyDescent="0.2">
      <c r="A7" s="3">
        <v>42690</v>
      </c>
      <c r="B7" t="s">
        <v>161</v>
      </c>
      <c r="C7" t="s">
        <v>157</v>
      </c>
      <c r="D7" t="s">
        <v>162</v>
      </c>
      <c r="E7" s="18" t="s">
        <v>94</v>
      </c>
      <c r="F7" s="18" t="s">
        <v>94</v>
      </c>
      <c r="G7">
        <v>3</v>
      </c>
      <c r="H7">
        <v>2.258</v>
      </c>
      <c r="I7">
        <v>60.633000000000003</v>
      </c>
      <c r="J7">
        <v>2.2719999999999998</v>
      </c>
      <c r="K7">
        <v>16.420999999999999</v>
      </c>
      <c r="L7">
        <v>15.997</v>
      </c>
      <c r="N7">
        <f t="shared" si="0"/>
        <v>1.1261417943017444</v>
      </c>
      <c r="P7">
        <f t="shared" si="1"/>
        <v>2.9966782104742351</v>
      </c>
      <c r="S7" s="12">
        <v>2.3969999999999998</v>
      </c>
      <c r="T7" s="12">
        <v>0.312</v>
      </c>
      <c r="U7" s="12">
        <v>1.4999999999999999E-2</v>
      </c>
    </row>
    <row r="8" spans="1:21" x14ac:dyDescent="0.2">
      <c r="A8" s="3">
        <v>42690</v>
      </c>
      <c r="B8" t="s">
        <v>161</v>
      </c>
      <c r="C8" t="s">
        <v>157</v>
      </c>
      <c r="D8" t="s">
        <v>162</v>
      </c>
      <c r="E8" t="s">
        <v>139</v>
      </c>
      <c r="F8" s="4" t="s">
        <v>163</v>
      </c>
      <c r="G8">
        <v>7.5</v>
      </c>
      <c r="H8">
        <v>2.2530000000000001</v>
      </c>
      <c r="I8">
        <v>183.244</v>
      </c>
      <c r="J8">
        <v>2.3050000000000002</v>
      </c>
      <c r="K8">
        <v>32.058</v>
      </c>
      <c r="L8">
        <v>30.893999999999998</v>
      </c>
      <c r="N8">
        <f t="shared" si="0"/>
        <v>1.3966357481282536</v>
      </c>
      <c r="P8">
        <f t="shared" si="1"/>
        <v>3.9122105333915953</v>
      </c>
      <c r="S8" s="12">
        <v>1.802</v>
      </c>
      <c r="T8" s="12">
        <v>0.41699999999999998</v>
      </c>
      <c r="U8" s="12">
        <v>5.1999999999999998E-2</v>
      </c>
    </row>
    <row r="9" spans="1:21" x14ac:dyDescent="0.2">
      <c r="A9" s="3">
        <v>42690</v>
      </c>
      <c r="B9" t="s">
        <v>164</v>
      </c>
      <c r="C9" t="s">
        <v>165</v>
      </c>
      <c r="D9" t="s">
        <v>159</v>
      </c>
      <c r="E9" t="s">
        <v>81</v>
      </c>
      <c r="F9" t="s">
        <v>81</v>
      </c>
      <c r="G9">
        <v>2</v>
      </c>
      <c r="H9">
        <v>2.2469999999999999</v>
      </c>
      <c r="I9">
        <v>17.616</v>
      </c>
      <c r="J9">
        <v>2.2759999999999998</v>
      </c>
      <c r="K9">
        <v>5.6870000000000003</v>
      </c>
      <c r="L9">
        <v>5.51</v>
      </c>
      <c r="N9">
        <f t="shared" si="0"/>
        <v>0.44473678552351631</v>
      </c>
      <c r="P9">
        <f t="shared" si="1"/>
        <v>5.1890941072999253</v>
      </c>
      <c r="S9" s="12">
        <v>2.496</v>
      </c>
      <c r="T9" s="12">
        <v>0.60699999999999998</v>
      </c>
      <c r="U9" s="12">
        <v>5.8999999999999997E-2</v>
      </c>
    </row>
    <row r="10" spans="1:21" x14ac:dyDescent="0.2">
      <c r="A10" s="3">
        <v>42690</v>
      </c>
      <c r="B10" t="s">
        <v>164</v>
      </c>
      <c r="C10" t="s">
        <v>165</v>
      </c>
      <c r="D10" t="s">
        <v>159</v>
      </c>
      <c r="E10" s="18" t="s">
        <v>94</v>
      </c>
      <c r="F10" s="18" t="s">
        <v>94</v>
      </c>
      <c r="G10">
        <v>3</v>
      </c>
      <c r="H10">
        <v>2.2450000000000001</v>
      </c>
      <c r="I10">
        <v>42.082000000000001</v>
      </c>
      <c r="J10">
        <v>2.383</v>
      </c>
      <c r="K10">
        <v>9.2560000000000002</v>
      </c>
      <c r="L10">
        <v>8.9559999999999995</v>
      </c>
      <c r="N10">
        <f t="shared" si="0"/>
        <v>0.76851581429719218</v>
      </c>
      <c r="P10">
        <f t="shared" si="1"/>
        <v>4.3649061545176879</v>
      </c>
      <c r="S10" s="12">
        <v>14.69</v>
      </c>
      <c r="T10" s="12">
        <v>2.2370000000000001</v>
      </c>
      <c r="U10" s="12">
        <v>0.94099999999999995</v>
      </c>
    </row>
    <row r="11" spans="1:21" x14ac:dyDescent="0.2">
      <c r="A11" s="3">
        <v>42690</v>
      </c>
      <c r="B11" t="s">
        <v>164</v>
      </c>
      <c r="C11" t="s">
        <v>165</v>
      </c>
      <c r="D11" t="s">
        <v>159</v>
      </c>
      <c r="E11" t="s">
        <v>139</v>
      </c>
      <c r="F11" t="s">
        <v>160</v>
      </c>
      <c r="G11">
        <v>14.5</v>
      </c>
      <c r="H11">
        <v>1.1479999999999999</v>
      </c>
      <c r="I11">
        <v>116.74299999999999</v>
      </c>
      <c r="J11">
        <v>2.68</v>
      </c>
      <c r="K11">
        <v>44.671999999999997</v>
      </c>
      <c r="L11">
        <v>43.457000000000001</v>
      </c>
      <c r="N11">
        <f t="shared" si="0"/>
        <v>0.46137970273874968</v>
      </c>
      <c r="P11">
        <f t="shared" si="1"/>
        <v>2.8934082682415614</v>
      </c>
      <c r="S11" s="12">
        <v>1.706</v>
      </c>
      <c r="T11" s="12">
        <v>0.44400000000000001</v>
      </c>
      <c r="U11" s="12">
        <v>0.124</v>
      </c>
    </row>
    <row r="12" spans="1:21" x14ac:dyDescent="0.2">
      <c r="A12" s="3">
        <v>42690</v>
      </c>
      <c r="B12" t="s">
        <v>166</v>
      </c>
      <c r="C12" t="s">
        <v>165</v>
      </c>
      <c r="D12" t="s">
        <v>162</v>
      </c>
      <c r="E12" t="s">
        <v>81</v>
      </c>
      <c r="F12" t="s">
        <v>81</v>
      </c>
      <c r="G12">
        <v>2</v>
      </c>
      <c r="H12">
        <v>2.242</v>
      </c>
      <c r="I12">
        <v>14.8</v>
      </c>
      <c r="J12">
        <v>2.2759999999999998</v>
      </c>
      <c r="K12">
        <v>4.827</v>
      </c>
      <c r="L12">
        <v>4.4980000000000002</v>
      </c>
      <c r="N12">
        <f t="shared" si="0"/>
        <v>0.36339414097236761</v>
      </c>
      <c r="P12">
        <f t="shared" si="1"/>
        <v>12.896903175225392</v>
      </c>
      <c r="S12" s="12">
        <v>6.085</v>
      </c>
      <c r="T12" s="12">
        <v>0.84899999999999998</v>
      </c>
      <c r="U12" s="12">
        <v>0.40100000000000002</v>
      </c>
    </row>
    <row r="13" spans="1:21" x14ac:dyDescent="0.2">
      <c r="A13" s="3">
        <v>42690</v>
      </c>
      <c r="B13" t="s">
        <v>166</v>
      </c>
      <c r="C13" t="s">
        <v>165</v>
      </c>
      <c r="D13" t="s">
        <v>162</v>
      </c>
      <c r="E13" s="18" t="s">
        <v>94</v>
      </c>
      <c r="F13" s="18" t="s">
        <v>94</v>
      </c>
      <c r="G13">
        <v>3</v>
      </c>
      <c r="H13">
        <v>2.238</v>
      </c>
      <c r="I13">
        <v>54.427999999999997</v>
      </c>
      <c r="J13">
        <v>2.2930000000000001</v>
      </c>
      <c r="K13">
        <v>19.033000000000001</v>
      </c>
      <c r="L13">
        <v>18.379000000000001</v>
      </c>
      <c r="N13">
        <f t="shared" si="0"/>
        <v>1.0068238157534568</v>
      </c>
      <c r="P13">
        <f t="shared" si="1"/>
        <v>3.9068100358422932</v>
      </c>
      <c r="S13" s="12">
        <v>2.056</v>
      </c>
      <c r="T13" s="12">
        <v>0.55900000000000005</v>
      </c>
      <c r="U13" s="12">
        <v>4.1000000000000002E-2</v>
      </c>
    </row>
    <row r="14" spans="1:21" x14ac:dyDescent="0.2">
      <c r="A14" s="3">
        <v>42690</v>
      </c>
      <c r="B14" t="s">
        <v>166</v>
      </c>
      <c r="C14" t="s">
        <v>165</v>
      </c>
      <c r="D14" t="s">
        <v>162</v>
      </c>
      <c r="E14" t="s">
        <v>139</v>
      </c>
      <c r="F14" s="4" t="s">
        <v>168</v>
      </c>
      <c r="G14">
        <v>12.5</v>
      </c>
      <c r="H14">
        <v>2.2400000000000002</v>
      </c>
      <c r="I14">
        <v>109.04900000000001</v>
      </c>
      <c r="J14">
        <v>2.4350000000000001</v>
      </c>
      <c r="K14">
        <v>36.509</v>
      </c>
      <c r="L14">
        <v>35.808</v>
      </c>
      <c r="N14">
        <f t="shared" si="0"/>
        <v>0.49452160921315647</v>
      </c>
      <c r="P14">
        <f t="shared" si="1"/>
        <v>2.0572870810588735</v>
      </c>
      <c r="S14" s="12">
        <v>1.913</v>
      </c>
      <c r="T14" s="12">
        <v>0.45500000000000002</v>
      </c>
      <c r="U14" s="12">
        <v>0.10100000000000001</v>
      </c>
    </row>
    <row r="15" spans="1:21" x14ac:dyDescent="0.2">
      <c r="A15" s="3">
        <v>42690</v>
      </c>
      <c r="B15" t="s">
        <v>169</v>
      </c>
      <c r="C15" t="s">
        <v>155</v>
      </c>
      <c r="D15" t="s">
        <v>159</v>
      </c>
      <c r="E15" t="s">
        <v>81</v>
      </c>
      <c r="F15" t="s">
        <v>81</v>
      </c>
      <c r="G15">
        <v>2</v>
      </c>
      <c r="H15">
        <v>2.2549999999999999</v>
      </c>
      <c r="I15">
        <v>30.843</v>
      </c>
      <c r="J15">
        <v>2.3109999999999999</v>
      </c>
      <c r="K15">
        <v>10.669</v>
      </c>
      <c r="L15">
        <v>10.459</v>
      </c>
      <c r="N15">
        <f t="shared" si="0"/>
        <v>0.82725845692929179</v>
      </c>
      <c r="P15">
        <f t="shared" si="1"/>
        <v>2.5125628140703617</v>
      </c>
      <c r="S15" s="12">
        <v>2.0419999999999998</v>
      </c>
      <c r="T15" s="12">
        <v>0.26300000000000001</v>
      </c>
      <c r="U15" s="12">
        <v>8.7999999999999995E-2</v>
      </c>
    </row>
    <row r="16" spans="1:21" x14ac:dyDescent="0.2">
      <c r="A16" s="3">
        <v>42690</v>
      </c>
      <c r="B16" t="s">
        <v>169</v>
      </c>
      <c r="C16" t="s">
        <v>155</v>
      </c>
      <c r="D16" t="s">
        <v>159</v>
      </c>
      <c r="E16" s="18" t="s">
        <v>94</v>
      </c>
      <c r="F16" s="18" t="s">
        <v>94</v>
      </c>
      <c r="G16">
        <v>3</v>
      </c>
      <c r="H16">
        <v>2.2480000000000002</v>
      </c>
      <c r="I16">
        <v>77.581000000000003</v>
      </c>
      <c r="J16">
        <v>2.2519999999999998</v>
      </c>
      <c r="K16">
        <v>25.262</v>
      </c>
      <c r="L16">
        <v>24.707999999999998</v>
      </c>
      <c r="N16">
        <f t="shared" si="0"/>
        <v>1.4532871912656671</v>
      </c>
      <c r="P16">
        <f t="shared" si="1"/>
        <v>2.407648848326823</v>
      </c>
      <c r="S16" s="12">
        <v>1.1040000000000001</v>
      </c>
      <c r="T16" s="12">
        <v>0.23100000000000001</v>
      </c>
      <c r="U16" s="12">
        <v>7.0000000000000007E-2</v>
      </c>
    </row>
    <row r="17" spans="1:21" x14ac:dyDescent="0.2">
      <c r="A17" s="3">
        <v>42690</v>
      </c>
      <c r="B17" t="s">
        <v>169</v>
      </c>
      <c r="C17" t="s">
        <v>155</v>
      </c>
      <c r="D17" t="s">
        <v>159</v>
      </c>
      <c r="E17" t="s">
        <v>139</v>
      </c>
      <c r="F17" t="s">
        <v>171</v>
      </c>
      <c r="G17">
        <v>6.5</v>
      </c>
      <c r="H17">
        <v>2.258</v>
      </c>
      <c r="I17">
        <v>220.08600000000001</v>
      </c>
      <c r="J17">
        <v>2.262</v>
      </c>
      <c r="K17">
        <v>53.856999999999999</v>
      </c>
      <c r="L17">
        <v>52.570999999999998</v>
      </c>
      <c r="N17">
        <f t="shared" si="0"/>
        <v>1.9394910737802171</v>
      </c>
      <c r="P17">
        <f t="shared" si="1"/>
        <v>2.4924895823238713</v>
      </c>
      <c r="S17" s="12">
        <v>1.82</v>
      </c>
      <c r="T17" s="12">
        <v>0.47299999999999998</v>
      </c>
      <c r="U17" s="12">
        <v>0.109</v>
      </c>
    </row>
    <row r="18" spans="1:21" x14ac:dyDescent="0.2">
      <c r="A18" s="3">
        <v>42690</v>
      </c>
      <c r="B18" t="s">
        <v>170</v>
      </c>
      <c r="C18" t="s">
        <v>155</v>
      </c>
      <c r="D18" t="s">
        <v>162</v>
      </c>
      <c r="E18" t="s">
        <v>81</v>
      </c>
      <c r="F18" t="s">
        <v>81</v>
      </c>
      <c r="G18">
        <v>2</v>
      </c>
      <c r="H18">
        <v>2.25</v>
      </c>
      <c r="I18">
        <v>10.081</v>
      </c>
      <c r="J18">
        <v>2.2669999999999999</v>
      </c>
      <c r="K18">
        <v>4.2430000000000003</v>
      </c>
      <c r="L18">
        <v>3.8849999999999998</v>
      </c>
      <c r="N18">
        <f t="shared" si="0"/>
        <v>0.22660770170047864</v>
      </c>
      <c r="P18">
        <f t="shared" si="1"/>
        <v>18.117408906882616</v>
      </c>
      <c r="S18" s="12">
        <v>9.7989999999999995</v>
      </c>
      <c r="T18" s="12">
        <v>1.3089999999999999</v>
      </c>
      <c r="U18" s="12">
        <v>0.51300000000000001</v>
      </c>
    </row>
    <row r="19" spans="1:21" x14ac:dyDescent="0.2">
      <c r="A19" s="3">
        <v>42690</v>
      </c>
      <c r="B19" t="s">
        <v>170</v>
      </c>
      <c r="C19" t="s">
        <v>155</v>
      </c>
      <c r="D19" t="s">
        <v>162</v>
      </c>
      <c r="E19" s="18" t="s">
        <v>94</v>
      </c>
      <c r="F19" s="18" t="s">
        <v>94</v>
      </c>
      <c r="G19">
        <v>3</v>
      </c>
      <c r="H19">
        <v>2.2400000000000002</v>
      </c>
      <c r="I19">
        <v>77.942999999999998</v>
      </c>
      <c r="J19">
        <v>2.25</v>
      </c>
      <c r="K19">
        <v>26.018000000000001</v>
      </c>
      <c r="L19">
        <v>25.199000000000002</v>
      </c>
      <c r="N19">
        <f t="shared" si="0"/>
        <v>1.4604250493194855</v>
      </c>
      <c r="P19">
        <f t="shared" si="1"/>
        <v>3.4458094917536144</v>
      </c>
      <c r="S19" s="12">
        <v>3.2629999999999999</v>
      </c>
      <c r="T19" s="12">
        <v>0.66700000000000004</v>
      </c>
      <c r="U19" s="12">
        <v>0.16300000000000001</v>
      </c>
    </row>
    <row r="20" spans="1:21" x14ac:dyDescent="0.2">
      <c r="A20" s="3">
        <v>42690</v>
      </c>
      <c r="B20" t="s">
        <v>170</v>
      </c>
      <c r="C20" t="s">
        <v>155</v>
      </c>
      <c r="D20" t="s">
        <v>162</v>
      </c>
      <c r="E20" t="s">
        <v>139</v>
      </c>
      <c r="F20" t="s">
        <v>167</v>
      </c>
      <c r="G20">
        <v>9.5</v>
      </c>
      <c r="H20">
        <v>2.2389999999999999</v>
      </c>
      <c r="I20">
        <v>290.26799999999997</v>
      </c>
      <c r="J20">
        <v>2.2509999999999999</v>
      </c>
      <c r="K20">
        <v>41.448999999999998</v>
      </c>
      <c r="L20">
        <v>40.478999999999999</v>
      </c>
      <c r="N20">
        <f t="shared" si="0"/>
        <v>1.7546885781364796</v>
      </c>
      <c r="P20">
        <f t="shared" si="1"/>
        <v>2.4746160518393765</v>
      </c>
      <c r="S20" s="12">
        <v>1.9630000000000001</v>
      </c>
      <c r="T20" s="12">
        <v>0.45900000000000002</v>
      </c>
      <c r="U20" s="12">
        <v>0.03</v>
      </c>
    </row>
    <row r="21" spans="1:21" x14ac:dyDescent="0.2">
      <c r="A21" s="3">
        <v>42690</v>
      </c>
      <c r="N21" t="e">
        <f t="shared" si="0"/>
        <v>#DIV/0!</v>
      </c>
      <c r="P21" t="e">
        <f t="shared" si="1"/>
        <v>#DIV/0!</v>
      </c>
      <c r="S21" s="12"/>
      <c r="T21" s="12"/>
      <c r="U21" s="12"/>
    </row>
    <row r="22" spans="1:21" x14ac:dyDescent="0.2">
      <c r="A22" s="3">
        <v>42690</v>
      </c>
      <c r="N22" t="e">
        <f t="shared" si="0"/>
        <v>#DIV/0!</v>
      </c>
      <c r="P22" t="e">
        <f t="shared" si="1"/>
        <v>#DIV/0!</v>
      </c>
      <c r="S22" s="12"/>
      <c r="T22" s="12"/>
      <c r="U22" s="12"/>
    </row>
    <row r="23" spans="1:21" x14ac:dyDescent="0.2">
      <c r="A23" s="3">
        <v>42690</v>
      </c>
      <c r="N23" t="e">
        <f t="shared" si="0"/>
        <v>#DIV/0!</v>
      </c>
      <c r="P23" t="e">
        <f t="shared" si="1"/>
        <v>#DIV/0!</v>
      </c>
      <c r="S23" s="12"/>
      <c r="T23" s="12"/>
      <c r="U23" s="12"/>
    </row>
    <row r="24" spans="1:21" x14ac:dyDescent="0.2">
      <c r="A24" s="3">
        <v>42690</v>
      </c>
      <c r="N24" t="e">
        <f t="shared" si="0"/>
        <v>#DIV/0!</v>
      </c>
      <c r="P24" t="e">
        <f t="shared" si="1"/>
        <v>#DIV/0!</v>
      </c>
      <c r="S24" s="12"/>
      <c r="T24" s="12"/>
      <c r="U24" s="12"/>
    </row>
    <row r="25" spans="1:21" x14ac:dyDescent="0.2">
      <c r="A25" s="3">
        <v>42690</v>
      </c>
      <c r="N25" t="e">
        <f t="shared" si="0"/>
        <v>#DIV/0!</v>
      </c>
      <c r="P25" t="e">
        <f t="shared" si="1"/>
        <v>#DIV/0!</v>
      </c>
      <c r="S25" s="12"/>
      <c r="T25" s="12"/>
      <c r="U25" s="12"/>
    </row>
    <row r="26" spans="1:21" x14ac:dyDescent="0.2">
      <c r="A26" s="3">
        <v>42690</v>
      </c>
      <c r="N26" t="e">
        <f t="shared" si="0"/>
        <v>#DIV/0!</v>
      </c>
      <c r="P26" t="e">
        <f t="shared" si="1"/>
        <v>#DIV/0!</v>
      </c>
      <c r="S26" s="12"/>
      <c r="T26" s="12"/>
      <c r="U26" s="12"/>
    </row>
    <row r="27" spans="1:21" x14ac:dyDescent="0.2">
      <c r="A27" s="3">
        <v>42690</v>
      </c>
      <c r="N27" t="e">
        <f t="shared" si="0"/>
        <v>#DIV/0!</v>
      </c>
      <c r="P27" t="e">
        <f t="shared" si="1"/>
        <v>#DIV/0!</v>
      </c>
      <c r="S27" s="12"/>
      <c r="T27" s="12"/>
      <c r="U27" s="12"/>
    </row>
    <row r="28" spans="1:21" x14ac:dyDescent="0.2">
      <c r="A28" s="3">
        <v>42690</v>
      </c>
      <c r="N28" t="e">
        <f t="shared" si="0"/>
        <v>#DIV/0!</v>
      </c>
      <c r="P28" t="e">
        <f t="shared" si="1"/>
        <v>#DIV/0!</v>
      </c>
      <c r="S28" s="12"/>
      <c r="T28" s="12"/>
      <c r="U28" s="12"/>
    </row>
    <row r="29" spans="1:21" x14ac:dyDescent="0.2">
      <c r="A29" s="3">
        <v>42690</v>
      </c>
      <c r="N29" t="e">
        <f t="shared" si="0"/>
        <v>#DIV/0!</v>
      </c>
      <c r="P29" t="e">
        <f t="shared" si="1"/>
        <v>#DIV/0!</v>
      </c>
      <c r="S29" s="12"/>
      <c r="T29" s="12"/>
      <c r="U29" s="12"/>
    </row>
  </sheetData>
  <mergeCells count="1">
    <mergeCell ref="S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86"/>
  <sheetViews>
    <sheetView workbookViewId="0">
      <selection activeCell="H89" sqref="H89"/>
    </sheetView>
  </sheetViews>
  <sheetFormatPr baseColWidth="10" defaultRowHeight="15" x14ac:dyDescent="0.2"/>
  <sheetData>
    <row r="1" spans="1:34" s="6" customFormat="1" x14ac:dyDescent="0.2">
      <c r="A1" s="6" t="s">
        <v>46</v>
      </c>
      <c r="B1" s="6" t="s">
        <v>47</v>
      </c>
      <c r="G1" s="7"/>
      <c r="H1" s="8" t="s">
        <v>19</v>
      </c>
      <c r="J1" s="8" t="s">
        <v>22</v>
      </c>
      <c r="N1" s="6" t="s">
        <v>44</v>
      </c>
      <c r="O1" s="6">
        <v>3.1415926535897931</v>
      </c>
      <c r="Q1" s="6" t="s">
        <v>45</v>
      </c>
      <c r="R1" s="6">
        <f>O1*5.5</f>
        <v>17.27875959474386</v>
      </c>
      <c r="S1" s="19" t="s">
        <v>53</v>
      </c>
      <c r="T1" s="19"/>
      <c r="U1" s="19"/>
    </row>
    <row r="2" spans="1:34" s="9" customFormat="1" ht="49" customHeight="1" x14ac:dyDescent="0.2">
      <c r="A2" s="9" t="s">
        <v>16</v>
      </c>
      <c r="B2" s="9" t="s">
        <v>17</v>
      </c>
      <c r="C2" s="1" t="s">
        <v>60</v>
      </c>
      <c r="D2" s="1" t="s">
        <v>61</v>
      </c>
      <c r="E2" s="9" t="s">
        <v>18</v>
      </c>
      <c r="F2" s="1" t="s">
        <v>68</v>
      </c>
      <c r="G2" s="10" t="s">
        <v>122</v>
      </c>
      <c r="H2" s="9" t="s">
        <v>20</v>
      </c>
      <c r="I2" s="9" t="s">
        <v>21</v>
      </c>
      <c r="J2" s="9" t="s">
        <v>20</v>
      </c>
      <c r="K2" s="9" t="s">
        <v>23</v>
      </c>
      <c r="L2" s="9" t="s">
        <v>24</v>
      </c>
      <c r="N2" s="9" t="s">
        <v>48</v>
      </c>
      <c r="P2" s="9" t="s">
        <v>49</v>
      </c>
      <c r="S2" s="11" t="s">
        <v>50</v>
      </c>
      <c r="T2" s="11" t="s">
        <v>51</v>
      </c>
      <c r="U2" s="11" t="s">
        <v>52</v>
      </c>
      <c r="AF2" s="1" t="s">
        <v>74</v>
      </c>
    </row>
    <row r="3" spans="1:34" x14ac:dyDescent="0.2">
      <c r="A3" s="3">
        <v>41962</v>
      </c>
      <c r="B3" t="s">
        <v>110</v>
      </c>
      <c r="C3" t="s">
        <v>109</v>
      </c>
      <c r="D3" t="s">
        <v>93</v>
      </c>
      <c r="E3" s="2" t="s">
        <v>94</v>
      </c>
      <c r="F3" s="2" t="s">
        <v>94</v>
      </c>
      <c r="G3" s="5">
        <v>3</v>
      </c>
      <c r="H3" s="5">
        <v>2.2690000000000001</v>
      </c>
      <c r="I3">
        <v>103.30500000000001</v>
      </c>
      <c r="J3">
        <v>2.246</v>
      </c>
      <c r="K3">
        <v>15.093</v>
      </c>
      <c r="L3">
        <v>14.545999999999999</v>
      </c>
      <c r="N3">
        <f>(I3-H3)/(G3*$R$1)</f>
        <v>1.9491368279069987</v>
      </c>
      <c r="P3">
        <f>((K3-J3)-(L3-J3))/(K3-J3)*100</f>
        <v>4.2578033782206006</v>
      </c>
      <c r="S3" s="12">
        <v>1.8540000000000001</v>
      </c>
      <c r="T3" s="12">
        <v>0.29899999999999999</v>
      </c>
      <c r="U3" s="12">
        <v>5.3999999999999999E-2</v>
      </c>
      <c r="AF3">
        <v>0.26012283898939376</v>
      </c>
      <c r="AH3" s="13"/>
    </row>
    <row r="4" spans="1:34" x14ac:dyDescent="0.2">
      <c r="A4" s="3">
        <v>41962</v>
      </c>
      <c r="B4" t="s">
        <v>110</v>
      </c>
      <c r="C4" t="s">
        <v>109</v>
      </c>
      <c r="D4" t="s">
        <v>93</v>
      </c>
      <c r="E4" s="2" t="s">
        <v>95</v>
      </c>
      <c r="F4" s="2" t="s">
        <v>95</v>
      </c>
      <c r="G4" s="5">
        <v>5</v>
      </c>
      <c r="H4" s="5">
        <v>2.2879999999999998</v>
      </c>
      <c r="I4">
        <v>164.0565</v>
      </c>
      <c r="J4">
        <v>2.2679999999999998</v>
      </c>
      <c r="K4">
        <v>16.937999999999999</v>
      </c>
      <c r="L4">
        <v>16.375</v>
      </c>
      <c r="N4">
        <f>(I4-H4)/(G4*$R$1)</f>
        <v>1.8724550117499108</v>
      </c>
      <c r="P4">
        <f>((K4-J4)-(L4-J4))/(K4-J4)*100</f>
        <v>3.8377641445126032</v>
      </c>
      <c r="S4" s="12">
        <v>1.9379999999999999</v>
      </c>
      <c r="T4" s="12">
        <v>0.314</v>
      </c>
      <c r="U4" s="12">
        <v>4.1000000000000002E-2</v>
      </c>
      <c r="AF4">
        <v>1.1436673578897762</v>
      </c>
    </row>
    <row r="5" spans="1:34" x14ac:dyDescent="0.2">
      <c r="A5" s="3">
        <v>41962</v>
      </c>
      <c r="B5" t="s">
        <v>110</v>
      </c>
      <c r="C5" t="s">
        <v>109</v>
      </c>
      <c r="D5" t="s">
        <v>93</v>
      </c>
      <c r="E5" s="2" t="s">
        <v>125</v>
      </c>
      <c r="F5" s="2" t="s">
        <v>125</v>
      </c>
      <c r="G5" s="5">
        <v>6</v>
      </c>
      <c r="H5" s="5">
        <v>2.2909999999999999</v>
      </c>
      <c r="I5">
        <v>157.30699999999999</v>
      </c>
      <c r="J5">
        <v>2.2930000000000001</v>
      </c>
      <c r="K5">
        <v>34.024999999999999</v>
      </c>
      <c r="L5">
        <v>31.866</v>
      </c>
      <c r="N5">
        <f>(I5-H5)/(G5*$R$1)</f>
        <v>1.4952462217171667</v>
      </c>
      <c r="P5">
        <f>((K5-J5)-(L5-J5))/(K5-J5)*100</f>
        <v>6.8038573049287763</v>
      </c>
      <c r="S5" s="12">
        <v>3.3149999999999999</v>
      </c>
      <c r="T5" s="12">
        <v>0.505</v>
      </c>
      <c r="U5" s="12">
        <v>0.19900000000000001</v>
      </c>
      <c r="AF5">
        <v>2.3073170143606596</v>
      </c>
    </row>
    <row r="6" spans="1:34" x14ac:dyDescent="0.2">
      <c r="A6" s="3">
        <v>40865</v>
      </c>
      <c r="B6" t="s">
        <v>110</v>
      </c>
      <c r="C6" t="s">
        <v>64</v>
      </c>
      <c r="D6" t="s">
        <v>62</v>
      </c>
      <c r="E6" t="s">
        <v>25</v>
      </c>
      <c r="F6" s="2" t="s">
        <v>0</v>
      </c>
      <c r="G6" s="5">
        <v>2</v>
      </c>
      <c r="H6">
        <v>2.274</v>
      </c>
      <c r="I6">
        <v>22.704000000000001</v>
      </c>
      <c r="J6">
        <v>2.2759999999999998</v>
      </c>
      <c r="K6">
        <v>10.932</v>
      </c>
      <c r="L6">
        <v>10.478999999999999</v>
      </c>
      <c r="N6">
        <v>0.59118827043044042</v>
      </c>
      <c r="P6">
        <v>5.2333641404806048</v>
      </c>
      <c r="S6" s="12">
        <v>1.347</v>
      </c>
      <c r="T6" s="12">
        <v>0.36799999999999999</v>
      </c>
      <c r="U6" s="12">
        <v>4.3999999999999997E-2</v>
      </c>
      <c r="AF6">
        <v>3.2021048557693179</v>
      </c>
    </row>
    <row r="7" spans="1:34" x14ac:dyDescent="0.2">
      <c r="A7" s="3">
        <v>41962</v>
      </c>
      <c r="B7" t="s">
        <v>110</v>
      </c>
      <c r="C7" t="s">
        <v>109</v>
      </c>
      <c r="D7" t="s">
        <v>93</v>
      </c>
      <c r="E7" s="2" t="s">
        <v>81</v>
      </c>
      <c r="F7" s="2" t="s">
        <v>81</v>
      </c>
      <c r="G7" s="5">
        <v>2</v>
      </c>
      <c r="H7" s="5">
        <v>2.2839999999999998</v>
      </c>
      <c r="I7">
        <v>32.67</v>
      </c>
      <c r="J7">
        <v>2.2730000000000001</v>
      </c>
      <c r="K7">
        <v>10.019</v>
      </c>
      <c r="L7">
        <v>9.6140000000000008</v>
      </c>
      <c r="N7">
        <f>(I7-H7)/(G7*$R$1)</f>
        <v>0.87928765468915138</v>
      </c>
      <c r="P7">
        <f>((K7-J7)-(L7-J7))/(K7-J7)*100</f>
        <v>5.2285050348566919</v>
      </c>
      <c r="S7" s="12">
        <v>3.109</v>
      </c>
      <c r="T7" s="12">
        <v>0.501</v>
      </c>
      <c r="U7" s="12">
        <v>0.13400000000000001</v>
      </c>
      <c r="AF7">
        <v>3.6508992242238056</v>
      </c>
    </row>
    <row r="8" spans="1:34" x14ac:dyDescent="0.2">
      <c r="A8" s="15">
        <v>41603</v>
      </c>
      <c r="B8" t="s">
        <v>110</v>
      </c>
      <c r="C8" s="13" t="s">
        <v>77</v>
      </c>
      <c r="D8" s="13" t="s">
        <v>87</v>
      </c>
      <c r="E8" s="13" t="s">
        <v>81</v>
      </c>
      <c r="F8" s="13" t="s">
        <v>81</v>
      </c>
      <c r="G8" s="13">
        <v>2</v>
      </c>
      <c r="H8" s="13">
        <v>2.2429999999999999</v>
      </c>
      <c r="I8" s="13">
        <v>40.802</v>
      </c>
      <c r="J8" s="13">
        <v>2.3149999999999999</v>
      </c>
      <c r="K8" s="13">
        <v>14.384</v>
      </c>
      <c r="L8" s="13">
        <v>14.12</v>
      </c>
      <c r="N8">
        <f>(I8-H8)/(G8*$R$1)</f>
        <v>1.1157919001237078</v>
      </c>
      <c r="P8">
        <f>((K8-J8)-(L8-J8))/(K8-J8)*100</f>
        <v>2.1874223216505189</v>
      </c>
      <c r="S8" s="12">
        <v>1.9890000000000001</v>
      </c>
      <c r="T8" s="12">
        <v>0.34399999999999997</v>
      </c>
      <c r="U8" s="12">
        <v>0.126</v>
      </c>
      <c r="AF8">
        <v>1.9006937286163936</v>
      </c>
    </row>
    <row r="9" spans="1:34" x14ac:dyDescent="0.2">
      <c r="A9" s="3">
        <v>40865</v>
      </c>
      <c r="B9" t="s">
        <v>110</v>
      </c>
      <c r="C9" t="s">
        <v>64</v>
      </c>
      <c r="D9" t="s">
        <v>62</v>
      </c>
      <c r="E9" s="5" t="s">
        <v>28</v>
      </c>
      <c r="F9" s="2" t="s">
        <v>3</v>
      </c>
      <c r="G9" s="5">
        <v>5</v>
      </c>
      <c r="H9">
        <v>2.2869999999999999</v>
      </c>
      <c r="I9">
        <v>125.239</v>
      </c>
      <c r="J9">
        <v>2.2589999999999999</v>
      </c>
      <c r="K9">
        <v>27.593</v>
      </c>
      <c r="L9">
        <v>26.009</v>
      </c>
      <c r="N9">
        <v>1.4231577136752522</v>
      </c>
      <c r="P9">
        <v>6.2524670403410418</v>
      </c>
      <c r="S9" s="12">
        <v>3.5510000000000002</v>
      </c>
      <c r="T9" s="12">
        <v>0.503</v>
      </c>
      <c r="U9" s="12">
        <v>0.22500000000000001</v>
      </c>
      <c r="AF9">
        <v>1.6041516086855938</v>
      </c>
    </row>
    <row r="10" spans="1:34" x14ac:dyDescent="0.2">
      <c r="A10" s="15">
        <v>41603</v>
      </c>
      <c r="B10" t="s">
        <v>110</v>
      </c>
      <c r="C10" s="13" t="s">
        <v>77</v>
      </c>
      <c r="D10" s="13" t="s">
        <v>87</v>
      </c>
      <c r="E10" s="13" t="s">
        <v>78</v>
      </c>
      <c r="F10" s="13" t="s">
        <v>78</v>
      </c>
      <c r="G10" s="13">
        <v>5</v>
      </c>
      <c r="H10" s="13">
        <v>2.2490000000000001</v>
      </c>
      <c r="I10" s="13">
        <v>135.321</v>
      </c>
      <c r="J10" s="13">
        <v>2.2559999999999998</v>
      </c>
      <c r="K10" s="13">
        <v>48.765000000000001</v>
      </c>
      <c r="L10" s="13">
        <v>47.786999999999999</v>
      </c>
      <c r="N10">
        <f>(I10-H10)/(G10*$R$1)</f>
        <v>1.5402957517908873</v>
      </c>
      <c r="P10">
        <f>((K10-J10)-(L10-J10))/(K10-J10)*100</f>
        <v>2.1028188092627267</v>
      </c>
      <c r="S10" s="12">
        <v>2.367</v>
      </c>
      <c r="T10" s="12">
        <v>0.53100000000000003</v>
      </c>
      <c r="U10" s="12">
        <v>0.14299999999999999</v>
      </c>
      <c r="AF10">
        <v>1.0563788389967805</v>
      </c>
    </row>
    <row r="11" spans="1:34" x14ac:dyDescent="0.2">
      <c r="A11" s="3">
        <v>40865</v>
      </c>
      <c r="B11" t="s">
        <v>110</v>
      </c>
      <c r="C11" t="s">
        <v>64</v>
      </c>
      <c r="D11" t="s">
        <v>62</v>
      </c>
      <c r="E11" s="5" t="s">
        <v>32</v>
      </c>
      <c r="F11" s="2" t="s">
        <v>4</v>
      </c>
      <c r="G11" s="5">
        <v>2</v>
      </c>
      <c r="H11">
        <v>2.2749999999999999</v>
      </c>
      <c r="I11">
        <v>53.561999999999998</v>
      </c>
      <c r="J11">
        <v>2.2719999999999998</v>
      </c>
      <c r="K11">
        <v>21.132999999999999</v>
      </c>
      <c r="L11">
        <v>19.846</v>
      </c>
      <c r="N11">
        <v>1.4841053757007341</v>
      </c>
      <c r="P11">
        <v>6.8236042627644293</v>
      </c>
      <c r="S11" s="12">
        <v>3.7269999999999999</v>
      </c>
      <c r="T11" s="12">
        <v>0.51100000000000001</v>
      </c>
      <c r="U11" s="12">
        <v>0.246</v>
      </c>
      <c r="AF11">
        <v>1.2553375073635624</v>
      </c>
    </row>
    <row r="12" spans="1:34" x14ac:dyDescent="0.2">
      <c r="A12" s="15">
        <v>41603</v>
      </c>
      <c r="B12" t="s">
        <v>110</v>
      </c>
      <c r="C12" s="13" t="s">
        <v>77</v>
      </c>
      <c r="D12" s="13" t="s">
        <v>87</v>
      </c>
      <c r="E12" s="13" t="s">
        <v>89</v>
      </c>
      <c r="F12" s="13" t="s">
        <v>89</v>
      </c>
      <c r="G12" s="13">
        <v>4</v>
      </c>
      <c r="H12" s="13">
        <v>2.2770000000000001</v>
      </c>
      <c r="I12" s="13">
        <v>105.565</v>
      </c>
      <c r="J12" s="13">
        <v>2.2850000000000001</v>
      </c>
      <c r="K12" s="13">
        <v>38.033000000000001</v>
      </c>
      <c r="L12" s="13">
        <v>36.704999999999998</v>
      </c>
      <c r="N12">
        <f>(I12-H12)/(G12*$R$1)</f>
        <v>1.494435978370517</v>
      </c>
      <c r="P12">
        <f>((K12-J12)-(L12-J12))/(K12-J12)*100</f>
        <v>3.7148931408750219</v>
      </c>
      <c r="S12" s="12">
        <v>3.2170000000000001</v>
      </c>
      <c r="T12" s="12">
        <v>0.58899999999999997</v>
      </c>
      <c r="U12" s="12">
        <v>0.20300000000000001</v>
      </c>
      <c r="AF12">
        <v>2.7544060520685494</v>
      </c>
    </row>
    <row r="13" spans="1:34" x14ac:dyDescent="0.2">
      <c r="A13" s="3">
        <v>40865</v>
      </c>
      <c r="B13" t="s">
        <v>110</v>
      </c>
      <c r="C13" t="s">
        <v>64</v>
      </c>
      <c r="D13" t="s">
        <v>62</v>
      </c>
      <c r="E13" s="4" t="s">
        <v>26</v>
      </c>
      <c r="F13" s="2" t="s">
        <v>1</v>
      </c>
      <c r="G13" s="5">
        <v>3</v>
      </c>
      <c r="H13">
        <v>2.2629999999999999</v>
      </c>
      <c r="I13">
        <v>50.856000000000002</v>
      </c>
      <c r="J13">
        <v>2.2480000000000002</v>
      </c>
      <c r="K13">
        <v>20.100000000000001</v>
      </c>
      <c r="L13">
        <v>18.873000000000001</v>
      </c>
      <c r="N13">
        <v>0.93743226056539053</v>
      </c>
      <c r="P13">
        <v>6.8731794756889997</v>
      </c>
      <c r="S13" s="12">
        <v>2.7</v>
      </c>
      <c r="T13" s="12">
        <v>0.371</v>
      </c>
      <c r="U13" s="12">
        <v>0.122</v>
      </c>
      <c r="AF13">
        <v>2.1041363801210764</v>
      </c>
    </row>
    <row r="14" spans="1:34" x14ac:dyDescent="0.2">
      <c r="A14" s="15">
        <v>41603</v>
      </c>
      <c r="B14" t="s">
        <v>110</v>
      </c>
      <c r="C14" s="13" t="s">
        <v>77</v>
      </c>
      <c r="D14" s="13" t="s">
        <v>87</v>
      </c>
      <c r="E14" s="13" t="s">
        <v>80</v>
      </c>
      <c r="F14" s="13" t="s">
        <v>80</v>
      </c>
      <c r="G14" s="13">
        <v>3</v>
      </c>
      <c r="H14" s="16">
        <v>2.2599999999999998</v>
      </c>
      <c r="I14" s="13">
        <v>76.566000000000003</v>
      </c>
      <c r="J14" s="13">
        <v>2.302</v>
      </c>
      <c r="K14" s="13">
        <v>25.120999999999999</v>
      </c>
      <c r="L14" s="13">
        <v>24.757999999999999</v>
      </c>
      <c r="N14">
        <f>(I14-H14)/(G14*$R$1)</f>
        <v>1.4334748122892578</v>
      </c>
      <c r="P14">
        <f>((K14-J14)-(L14-J14))/(K14-J14)*100</f>
        <v>1.5907796134799927</v>
      </c>
      <c r="S14" s="12"/>
      <c r="T14" s="12"/>
      <c r="U14" s="12"/>
      <c r="AF14">
        <v>1.6368098557609019</v>
      </c>
    </row>
    <row r="15" spans="1:34" x14ac:dyDescent="0.2">
      <c r="A15" s="3">
        <v>40865</v>
      </c>
      <c r="B15" t="s">
        <v>110</v>
      </c>
      <c r="C15" t="s">
        <v>64</v>
      </c>
      <c r="D15" t="s">
        <v>62</v>
      </c>
      <c r="E15" s="5" t="s">
        <v>27</v>
      </c>
      <c r="F15" s="2" t="s">
        <v>5</v>
      </c>
      <c r="G15" s="5">
        <v>5</v>
      </c>
      <c r="H15">
        <v>2.29</v>
      </c>
      <c r="I15">
        <v>137.89400000000001</v>
      </c>
      <c r="J15">
        <v>2.27</v>
      </c>
      <c r="K15">
        <v>38.247999999999998</v>
      </c>
      <c r="L15">
        <v>36.963000000000001</v>
      </c>
      <c r="N15">
        <v>1.5696034111297004</v>
      </c>
      <c r="P15">
        <v>3.5716271054533242</v>
      </c>
      <c r="S15" s="12">
        <v>2.8490000000000002</v>
      </c>
      <c r="T15" s="12">
        <v>0.41299999999999998</v>
      </c>
      <c r="U15" s="12">
        <v>0.14699999999999999</v>
      </c>
      <c r="AF15">
        <v>0.9530869336829918</v>
      </c>
    </row>
    <row r="16" spans="1:34" x14ac:dyDescent="0.2">
      <c r="A16" s="15">
        <v>41603</v>
      </c>
      <c r="B16" t="s">
        <v>110</v>
      </c>
      <c r="C16" s="13" t="s">
        <v>77</v>
      </c>
      <c r="D16" s="13" t="s">
        <v>87</v>
      </c>
      <c r="E16" s="14" t="s">
        <v>79</v>
      </c>
      <c r="F16" s="14" t="s">
        <v>79</v>
      </c>
      <c r="G16" s="13">
        <v>5</v>
      </c>
      <c r="H16" s="13">
        <v>2.2709999999999999</v>
      </c>
      <c r="I16" s="13">
        <v>134.74100000000001</v>
      </c>
      <c r="J16" s="13">
        <v>2.327</v>
      </c>
      <c r="K16" s="13">
        <v>45.264000000000003</v>
      </c>
      <c r="L16" s="13">
        <v>44.462000000000003</v>
      </c>
      <c r="N16">
        <f>(I16-H16)/(G16*$R$1)</f>
        <v>1.5333276590097005</v>
      </c>
      <c r="P16">
        <f>((K16-J16)-(L16-J16))/(K16-J16)*100</f>
        <v>1.8678529007615801</v>
      </c>
      <c r="S16" s="12">
        <v>2.323</v>
      </c>
      <c r="T16" s="12">
        <v>0.34699999999999998</v>
      </c>
      <c r="U16" s="12">
        <v>7.4999999999999997E-2</v>
      </c>
      <c r="AF16">
        <v>0.95423516425424393</v>
      </c>
    </row>
    <row r="17" spans="1:36" x14ac:dyDescent="0.2">
      <c r="A17" s="3">
        <v>41962</v>
      </c>
      <c r="B17" t="s">
        <v>108</v>
      </c>
      <c r="C17" t="s">
        <v>109</v>
      </c>
      <c r="D17" t="s">
        <v>99</v>
      </c>
      <c r="E17" s="2" t="s">
        <v>94</v>
      </c>
      <c r="F17" s="2" t="s">
        <v>94</v>
      </c>
      <c r="G17" s="5">
        <v>3</v>
      </c>
      <c r="H17" s="5">
        <v>2.2690000000000001</v>
      </c>
      <c r="I17">
        <v>92.566999999999993</v>
      </c>
      <c r="J17">
        <v>2.2690000000000001</v>
      </c>
      <c r="K17">
        <v>30.492000000000001</v>
      </c>
      <c r="L17">
        <v>29.459</v>
      </c>
      <c r="N17">
        <f>(I17-H17)/(G17*$R$1)</f>
        <v>1.7419846122802383</v>
      </c>
      <c r="P17">
        <f>((K17-J17)-(L17-J17))/(K17-J17)*100</f>
        <v>3.6601353506005787</v>
      </c>
      <c r="S17" s="12">
        <v>1.954</v>
      </c>
      <c r="T17" s="12">
        <v>0.27700000000000002</v>
      </c>
      <c r="U17" s="12">
        <v>0.108</v>
      </c>
      <c r="AF17">
        <v>1.2562637891323574</v>
      </c>
    </row>
    <row r="18" spans="1:36" x14ac:dyDescent="0.2">
      <c r="A18" s="3">
        <v>41962</v>
      </c>
      <c r="B18" t="s">
        <v>108</v>
      </c>
      <c r="C18" t="s">
        <v>109</v>
      </c>
      <c r="D18" t="s">
        <v>99</v>
      </c>
      <c r="E18" s="2" t="s">
        <v>95</v>
      </c>
      <c r="F18" s="2" t="s">
        <v>95</v>
      </c>
      <c r="G18" s="5">
        <v>5</v>
      </c>
      <c r="H18" s="5">
        <v>2.2509999999999999</v>
      </c>
      <c r="I18">
        <v>166.25200000000001</v>
      </c>
      <c r="J18">
        <v>2.2509999999999999</v>
      </c>
      <c r="K18">
        <v>59.389000000000003</v>
      </c>
      <c r="L18">
        <v>58.195999999999998</v>
      </c>
      <c r="N18">
        <f>(I18-H18)/(G18*$R$1)</f>
        <v>1.8982959870555587</v>
      </c>
      <c r="P18">
        <f>((K18-J18)-(L18-J18))/(K18-J18)*100</f>
        <v>2.0879274738352844</v>
      </c>
      <c r="S18" s="12">
        <v>1.958</v>
      </c>
      <c r="T18" s="12">
        <v>0.28299999999999997</v>
      </c>
      <c r="U18" s="12">
        <v>7.0999999999999994E-2</v>
      </c>
      <c r="AF18">
        <v>0.80777048395567441</v>
      </c>
    </row>
    <row r="19" spans="1:36" x14ac:dyDescent="0.2">
      <c r="A19" s="3">
        <v>41962</v>
      </c>
      <c r="B19" t="s">
        <v>108</v>
      </c>
      <c r="C19" t="s">
        <v>109</v>
      </c>
      <c r="D19" t="s">
        <v>99</v>
      </c>
      <c r="E19" s="2" t="s">
        <v>96</v>
      </c>
      <c r="F19" s="2" t="s">
        <v>96</v>
      </c>
      <c r="G19" s="5">
        <v>5</v>
      </c>
      <c r="H19" s="5">
        <v>2.2690000000000001</v>
      </c>
      <c r="I19">
        <v>142.06100000000001</v>
      </c>
      <c r="J19">
        <v>2.2679999999999998</v>
      </c>
      <c r="K19">
        <v>51.854999999999997</v>
      </c>
      <c r="L19">
        <v>50.872999999999998</v>
      </c>
      <c r="N19">
        <f>(I19-H19)/(G19*$R$1)</f>
        <v>1.6180791130692536</v>
      </c>
      <c r="P19">
        <f>((K19-J19)-(L19-J19))/(K19-J19)*100</f>
        <v>1.9803577550567677</v>
      </c>
      <c r="S19" s="12">
        <v>2.5139999999999998</v>
      </c>
      <c r="T19" s="12">
        <v>0.27600000000000002</v>
      </c>
      <c r="U19" s="12">
        <v>5.6000000000000001E-2</v>
      </c>
      <c r="AF19">
        <v>0.80389624751914424</v>
      </c>
    </row>
    <row r="20" spans="1:36" x14ac:dyDescent="0.2">
      <c r="A20" s="3">
        <v>40868</v>
      </c>
      <c r="B20" t="s">
        <v>108</v>
      </c>
      <c r="C20" t="s">
        <v>64</v>
      </c>
      <c r="D20" t="s">
        <v>63</v>
      </c>
      <c r="E20" t="s">
        <v>25</v>
      </c>
      <c r="F20" s="2" t="s">
        <v>0</v>
      </c>
      <c r="G20" s="5">
        <v>2</v>
      </c>
      <c r="H20">
        <v>2.2690000000000001</v>
      </c>
      <c r="I20">
        <v>40.018000000000001</v>
      </c>
      <c r="J20">
        <v>2.27</v>
      </c>
      <c r="K20">
        <v>8.5220000000000002</v>
      </c>
      <c r="L20">
        <v>8.1539999999999999</v>
      </c>
      <c r="N20">
        <v>1.0923527175956287</v>
      </c>
      <c r="P20">
        <v>5.8861164427383281</v>
      </c>
      <c r="S20" s="12">
        <v>3.0590000000000002</v>
      </c>
      <c r="T20" s="12">
        <v>0.38700000000000001</v>
      </c>
      <c r="U20" s="12">
        <v>0.17399999999999999</v>
      </c>
      <c r="AF20">
        <v>1.0436070309980665</v>
      </c>
    </row>
    <row r="21" spans="1:36" x14ac:dyDescent="0.2">
      <c r="A21" s="3">
        <v>41962</v>
      </c>
      <c r="B21" t="s">
        <v>108</v>
      </c>
      <c r="C21" t="s">
        <v>109</v>
      </c>
      <c r="D21" t="s">
        <v>99</v>
      </c>
      <c r="E21" s="2" t="s">
        <v>81</v>
      </c>
      <c r="F21" s="2" t="s">
        <v>81</v>
      </c>
      <c r="G21" s="5">
        <v>2</v>
      </c>
      <c r="H21" s="5">
        <v>2.2599999999999998</v>
      </c>
      <c r="I21">
        <v>51.292000000000002</v>
      </c>
      <c r="J21">
        <v>2.2599999999999998</v>
      </c>
      <c r="K21">
        <v>21.994</v>
      </c>
      <c r="L21">
        <v>21.190999999999999</v>
      </c>
      <c r="N21">
        <f>(I21-H21)/(G21*$R$1)</f>
        <v>1.4188518490330571</v>
      </c>
      <c r="P21">
        <f>((K21-J21)-(L21-J21))/(K21-J21)*100</f>
        <v>4.0691192865106123</v>
      </c>
      <c r="S21" s="12">
        <v>2.46</v>
      </c>
      <c r="T21" s="12">
        <v>0.50600000000000001</v>
      </c>
      <c r="U21" s="12">
        <v>0.13900000000000001</v>
      </c>
      <c r="AF21">
        <v>1.4965090438474449</v>
      </c>
    </row>
    <row r="22" spans="1:36" x14ac:dyDescent="0.2">
      <c r="A22" s="15">
        <v>41603</v>
      </c>
      <c r="B22" t="s">
        <v>108</v>
      </c>
      <c r="C22" s="13" t="s">
        <v>77</v>
      </c>
      <c r="D22" s="13" t="s">
        <v>76</v>
      </c>
      <c r="E22" s="13" t="s">
        <v>81</v>
      </c>
      <c r="F22" s="13" t="s">
        <v>81</v>
      </c>
      <c r="G22" s="13">
        <v>2</v>
      </c>
      <c r="H22" s="13">
        <v>2.6459999999999999</v>
      </c>
      <c r="I22" s="13">
        <v>9.9870000000000001</v>
      </c>
      <c r="J22" s="13">
        <v>2.7250000000000001</v>
      </c>
      <c r="K22" s="13">
        <v>5.173</v>
      </c>
      <c r="L22" s="13">
        <v>4.5679999999999996</v>
      </c>
      <c r="N22">
        <f>(I22-H22)/(G22*$R$1)</f>
        <v>0.2124284431341098</v>
      </c>
      <c r="P22">
        <f>((K22-J22)-(L22-J22))/(K22-J22)*100</f>
        <v>24.714052287581715</v>
      </c>
      <c r="S22" s="12">
        <v>15.561</v>
      </c>
      <c r="T22" s="12">
        <v>2.1640000000000001</v>
      </c>
      <c r="U22" s="12">
        <v>0.98799999999999999</v>
      </c>
      <c r="AF22">
        <v>1.1861768136547666</v>
      </c>
    </row>
    <row r="23" spans="1:36" x14ac:dyDescent="0.2">
      <c r="A23" s="3">
        <v>40868</v>
      </c>
      <c r="B23" t="s">
        <v>108</v>
      </c>
      <c r="C23" t="s">
        <v>64</v>
      </c>
      <c r="D23" t="s">
        <v>63</v>
      </c>
      <c r="E23" s="5" t="s">
        <v>31</v>
      </c>
      <c r="F23" s="2" t="s">
        <v>3</v>
      </c>
      <c r="G23" s="5">
        <v>4</v>
      </c>
      <c r="H23">
        <v>2.2839999999999998</v>
      </c>
      <c r="I23">
        <v>98.686999999999998</v>
      </c>
      <c r="J23">
        <v>2.2770000000000001</v>
      </c>
      <c r="K23">
        <v>26.248000000000001</v>
      </c>
      <c r="L23">
        <v>25.225999999999999</v>
      </c>
      <c r="N23">
        <v>1.3948194526261806</v>
      </c>
      <c r="P23">
        <v>4.2634850444286929</v>
      </c>
      <c r="S23" s="12">
        <v>2.3639999999999999</v>
      </c>
      <c r="T23" s="12">
        <v>0.309</v>
      </c>
      <c r="U23" s="12">
        <v>0.09</v>
      </c>
      <c r="AF23">
        <v>1.0338221272222523</v>
      </c>
    </row>
    <row r="24" spans="1:36" x14ac:dyDescent="0.2">
      <c r="A24" s="15">
        <v>41603</v>
      </c>
      <c r="B24" t="s">
        <v>108</v>
      </c>
      <c r="C24" s="13" t="s">
        <v>77</v>
      </c>
      <c r="D24" s="13" t="s">
        <v>76</v>
      </c>
      <c r="E24" s="14" t="s">
        <v>78</v>
      </c>
      <c r="F24" s="14" t="s">
        <v>78</v>
      </c>
      <c r="G24" s="13">
        <v>5</v>
      </c>
      <c r="H24" s="13">
        <v>2.641</v>
      </c>
      <c r="I24" s="13">
        <v>126.92</v>
      </c>
      <c r="J24" s="13">
        <v>2.8119999999999998</v>
      </c>
      <c r="K24" s="13">
        <v>42.832000000000001</v>
      </c>
      <c r="L24" s="13">
        <v>42.343000000000004</v>
      </c>
      <c r="N24">
        <f>(I24-H24)/(G24*$R$1)</f>
        <v>1.4385176125467392</v>
      </c>
      <c r="P24">
        <f>((K24-J24)-(L24-J24))/(K24-J24)*100</f>
        <v>1.2218890554722568</v>
      </c>
      <c r="S24" s="12">
        <v>1.992</v>
      </c>
      <c r="T24" s="12">
        <v>0.45200000000000001</v>
      </c>
      <c r="U24" s="12">
        <v>7.1999999999999995E-2</v>
      </c>
      <c r="AF24">
        <v>1.0294932671022188</v>
      </c>
    </row>
    <row r="25" spans="1:36" x14ac:dyDescent="0.2">
      <c r="A25" s="3">
        <v>41962</v>
      </c>
      <c r="B25" t="s">
        <v>108</v>
      </c>
      <c r="C25" t="s">
        <v>109</v>
      </c>
      <c r="D25" t="s">
        <v>99</v>
      </c>
      <c r="E25" s="2" t="s">
        <v>75</v>
      </c>
      <c r="F25" s="2" t="s">
        <v>75</v>
      </c>
      <c r="G25" s="5">
        <v>6</v>
      </c>
      <c r="H25" s="5">
        <v>2.2930000000000001</v>
      </c>
      <c r="I25">
        <v>137.185</v>
      </c>
      <c r="J25">
        <v>2.2930000000000001</v>
      </c>
      <c r="K25">
        <v>51.308</v>
      </c>
      <c r="L25">
        <v>50.387</v>
      </c>
      <c r="N25">
        <f>(I25-H25)/(G25*$R$1)</f>
        <v>1.3011350656698151</v>
      </c>
      <c r="P25">
        <f>((K25-J25)-(L25-J25))/(K25-J25)*100</f>
        <v>1.8790166275629898</v>
      </c>
      <c r="S25" s="12"/>
      <c r="T25" s="12"/>
      <c r="U25" s="12"/>
      <c r="V25" t="s">
        <v>55</v>
      </c>
      <c r="AF25">
        <v>0</v>
      </c>
    </row>
    <row r="26" spans="1:36" x14ac:dyDescent="0.2">
      <c r="A26" s="15">
        <v>41603</v>
      </c>
      <c r="B26" t="s">
        <v>108</v>
      </c>
      <c r="C26" s="13" t="s">
        <v>77</v>
      </c>
      <c r="D26" s="13" t="s">
        <v>76</v>
      </c>
      <c r="E26" s="14" t="s">
        <v>75</v>
      </c>
      <c r="F26" s="14" t="s">
        <v>75</v>
      </c>
      <c r="G26" s="13">
        <v>6</v>
      </c>
      <c r="H26" s="13">
        <v>2.6560000000000001</v>
      </c>
      <c r="I26" s="13">
        <v>145.56100000000001</v>
      </c>
      <c r="J26" s="13">
        <v>2.774</v>
      </c>
      <c r="K26" s="13">
        <v>45.548000000000002</v>
      </c>
      <c r="L26" s="13">
        <v>45.14</v>
      </c>
      <c r="N26">
        <f>(I26-H26)/(G26*$R$1)</f>
        <v>1.3784264934877155</v>
      </c>
      <c r="P26">
        <f>((K26-J26)-(L26-J26))/(K26-J26)*100</f>
        <v>0.95385046991163147</v>
      </c>
      <c r="S26" s="12">
        <v>2.6669999999999998</v>
      </c>
      <c r="T26" s="12">
        <v>0.48</v>
      </c>
      <c r="U26" s="12">
        <v>6.4000000000000001E-2</v>
      </c>
      <c r="AF26">
        <v>1.8422248324864126</v>
      </c>
    </row>
    <row r="27" spans="1:36" x14ac:dyDescent="0.2">
      <c r="A27" s="3">
        <v>40868</v>
      </c>
      <c r="B27" t="s">
        <v>108</v>
      </c>
      <c r="C27" t="s">
        <v>64</v>
      </c>
      <c r="D27" t="s">
        <v>63</v>
      </c>
      <c r="E27" s="4" t="s">
        <v>26</v>
      </c>
      <c r="F27" s="2" t="s">
        <v>1</v>
      </c>
      <c r="G27" s="5">
        <v>3</v>
      </c>
      <c r="H27">
        <v>2.2709999999999999</v>
      </c>
      <c r="I27">
        <v>63.866</v>
      </c>
      <c r="J27">
        <v>2.2829999999999999</v>
      </c>
      <c r="K27">
        <v>21.405000000000001</v>
      </c>
      <c r="L27">
        <v>20.198</v>
      </c>
      <c r="N27">
        <v>1.1882604508782175</v>
      </c>
      <c r="P27">
        <v>6.3121012446396856</v>
      </c>
      <c r="S27" s="12">
        <v>2.8639999999999999</v>
      </c>
      <c r="T27" s="12">
        <v>0.33500000000000002</v>
      </c>
      <c r="U27" s="12">
        <v>0.13500000000000001</v>
      </c>
      <c r="AF27">
        <v>1.5068850201446404</v>
      </c>
    </row>
    <row r="28" spans="1:36" x14ac:dyDescent="0.2">
      <c r="A28" s="15">
        <v>41603</v>
      </c>
      <c r="B28" t="s">
        <v>108</v>
      </c>
      <c r="C28" s="13" t="s">
        <v>77</v>
      </c>
      <c r="D28" s="13" t="s">
        <v>76</v>
      </c>
      <c r="E28" s="14" t="s">
        <v>80</v>
      </c>
      <c r="F28" s="14" t="s">
        <v>80</v>
      </c>
      <c r="G28" s="13">
        <v>3</v>
      </c>
      <c r="H28" s="13">
        <v>2.645</v>
      </c>
      <c r="I28" s="13">
        <v>7.4939999999999998</v>
      </c>
      <c r="J28" s="13">
        <v>2.7210000000000001</v>
      </c>
      <c r="K28" s="13">
        <v>4.3719999999999999</v>
      </c>
      <c r="L28" s="13">
        <v>4.016</v>
      </c>
      <c r="N28">
        <f>(I28-H28)/(G28*$R$1)</f>
        <v>9.3544523521527354E-2</v>
      </c>
      <c r="P28">
        <f>((K28-J28)-(L28-J28))/(K28-J28)*100</f>
        <v>21.562689279224706</v>
      </c>
      <c r="S28" s="12">
        <v>11.930999999999999</v>
      </c>
      <c r="T28" s="12">
        <v>1.9410000000000001</v>
      </c>
      <c r="U28" s="12">
        <v>0.81399999999999995</v>
      </c>
      <c r="AF28">
        <v>1.4347991743308648</v>
      </c>
    </row>
    <row r="29" spans="1:36" x14ac:dyDescent="0.2">
      <c r="A29" s="3">
        <v>40868</v>
      </c>
      <c r="B29" t="s">
        <v>108</v>
      </c>
      <c r="C29" t="s">
        <v>64</v>
      </c>
      <c r="D29" t="s">
        <v>63</v>
      </c>
      <c r="E29" s="5" t="s">
        <v>27</v>
      </c>
      <c r="F29" s="2" t="s">
        <v>5</v>
      </c>
      <c r="G29" s="5">
        <v>5</v>
      </c>
      <c r="H29">
        <v>2.2959999999999998</v>
      </c>
      <c r="I29">
        <v>87.59</v>
      </c>
      <c r="J29">
        <v>2.274</v>
      </c>
      <c r="K29">
        <v>25.507999999999999</v>
      </c>
      <c r="L29">
        <v>23.844000000000001</v>
      </c>
      <c r="N29">
        <v>0.98726994298764525</v>
      </c>
      <c r="P29">
        <v>7.1619178789704652</v>
      </c>
      <c r="S29" s="12">
        <v>2.4950000000000001</v>
      </c>
      <c r="T29" s="12">
        <v>0.27300000000000002</v>
      </c>
      <c r="U29" s="12">
        <v>0.107</v>
      </c>
    </row>
    <row r="30" spans="1:36" x14ac:dyDescent="0.2">
      <c r="A30" s="15">
        <v>41603</v>
      </c>
      <c r="B30" t="s">
        <v>108</v>
      </c>
      <c r="C30" s="13" t="s">
        <v>77</v>
      </c>
      <c r="D30" s="13" t="s">
        <v>76</v>
      </c>
      <c r="E30" s="14" t="s">
        <v>79</v>
      </c>
      <c r="F30" s="14" t="s">
        <v>79</v>
      </c>
      <c r="G30" s="13">
        <v>5</v>
      </c>
      <c r="H30" s="13">
        <v>2.6549999999999998</v>
      </c>
      <c r="I30" s="13">
        <v>88.353999999999999</v>
      </c>
      <c r="J30" s="13">
        <v>2.863</v>
      </c>
      <c r="K30" s="13">
        <v>29.318000000000001</v>
      </c>
      <c r="L30" s="13">
        <v>28.713000000000001</v>
      </c>
      <c r="N30">
        <f>(I30-H30)/(G30*$R$1)</f>
        <v>0.99195777949326114</v>
      </c>
      <c r="P30">
        <f>((K30-J30)-(L30-J30))/(K30-J30)*100</f>
        <v>2.2869022869022886</v>
      </c>
      <c r="S30" s="12">
        <v>2.4209999999999998</v>
      </c>
      <c r="T30" s="12">
        <v>0.48499999999999999</v>
      </c>
      <c r="U30" s="12">
        <v>0.13100000000000001</v>
      </c>
    </row>
    <row r="31" spans="1:36" x14ac:dyDescent="0.2">
      <c r="A31" s="3">
        <v>41962</v>
      </c>
      <c r="B31" t="s">
        <v>117</v>
      </c>
      <c r="C31" t="s">
        <v>118</v>
      </c>
      <c r="D31" t="s">
        <v>93</v>
      </c>
      <c r="E31" s="2" t="s">
        <v>94</v>
      </c>
      <c r="F31" s="2" t="s">
        <v>94</v>
      </c>
      <c r="G31" s="5">
        <v>3</v>
      </c>
      <c r="H31" s="5">
        <v>2.262</v>
      </c>
      <c r="I31">
        <v>42.694000000000003</v>
      </c>
      <c r="J31">
        <v>2.2629999999999999</v>
      </c>
      <c r="K31">
        <v>14.167</v>
      </c>
      <c r="N31">
        <f>(I31-H31)/(G31*$R$1)</f>
        <v>0.77999426170806219</v>
      </c>
      <c r="S31" s="12">
        <v>1.5209999999999999</v>
      </c>
      <c r="T31" s="12">
        <v>0.39100000000000001</v>
      </c>
      <c r="U31" s="12">
        <v>6.8000000000000005E-2</v>
      </c>
    </row>
    <row r="32" spans="1:36" x14ac:dyDescent="0.2">
      <c r="A32" s="3">
        <v>41962</v>
      </c>
      <c r="B32" t="s">
        <v>117</v>
      </c>
      <c r="C32" t="s">
        <v>118</v>
      </c>
      <c r="D32" t="s">
        <v>93</v>
      </c>
      <c r="E32" s="2" t="s">
        <v>95</v>
      </c>
      <c r="F32" s="2" t="s">
        <v>95</v>
      </c>
      <c r="G32" s="5">
        <v>5</v>
      </c>
      <c r="H32" s="5">
        <v>2.27</v>
      </c>
      <c r="I32">
        <v>135.12700000000001</v>
      </c>
      <c r="J32">
        <v>2.2770000000000001</v>
      </c>
      <c r="K32">
        <v>46.551000000000002</v>
      </c>
      <c r="L32">
        <v>45.883000000000003</v>
      </c>
      <c r="N32">
        <f>(I32-H32)/(G32*$R$1)</f>
        <v>1.5378071472261776</v>
      </c>
      <c r="P32">
        <f>((K32-J32)-(L32-J32))/(K32-J32)*100</f>
        <v>1.5087861950580459</v>
      </c>
      <c r="S32" s="12">
        <v>1.768</v>
      </c>
      <c r="T32" s="12">
        <v>0.35899999999999999</v>
      </c>
      <c r="U32" s="12">
        <v>6.2E-2</v>
      </c>
      <c r="AJ32" s="13"/>
    </row>
    <row r="33" spans="1:36" x14ac:dyDescent="0.2">
      <c r="A33" s="3">
        <v>41962</v>
      </c>
      <c r="B33" t="s">
        <v>117</v>
      </c>
      <c r="C33" t="s">
        <v>118</v>
      </c>
      <c r="D33" t="s">
        <v>93</v>
      </c>
      <c r="E33" s="2" t="s">
        <v>96</v>
      </c>
      <c r="F33" s="2" t="s">
        <v>96</v>
      </c>
      <c r="G33" s="5">
        <v>5</v>
      </c>
      <c r="H33" s="5">
        <v>2.2400000000000002</v>
      </c>
      <c r="I33">
        <v>172.53</v>
      </c>
      <c r="J33">
        <v>2.2400000000000002</v>
      </c>
      <c r="K33">
        <v>67.37</v>
      </c>
      <c r="L33">
        <v>65.126000000000005</v>
      </c>
      <c r="N33">
        <f>(I33-H33)/(G33*$R$1)</f>
        <v>1.9710905642995533</v>
      </c>
      <c r="P33">
        <f>((K33-J33)-(L33-J33))/(K33-J33)*100</f>
        <v>3.4454168585905212</v>
      </c>
      <c r="S33" s="12">
        <v>1.159</v>
      </c>
      <c r="T33" s="12">
        <v>0.311</v>
      </c>
      <c r="U33" s="12">
        <v>5.0999999999999997E-2</v>
      </c>
      <c r="AJ33" s="14"/>
    </row>
    <row r="34" spans="1:36" x14ac:dyDescent="0.2">
      <c r="A34" s="3">
        <v>40865</v>
      </c>
      <c r="B34" t="s">
        <v>117</v>
      </c>
      <c r="C34" t="s">
        <v>66</v>
      </c>
      <c r="D34" t="s">
        <v>62</v>
      </c>
      <c r="E34" t="s">
        <v>25</v>
      </c>
      <c r="F34" s="2" t="s">
        <v>0</v>
      </c>
      <c r="G34" s="5">
        <v>2</v>
      </c>
      <c r="H34">
        <v>2.2669999999999999</v>
      </c>
      <c r="I34">
        <v>41.045999999999999</v>
      </c>
      <c r="J34">
        <v>2.2549999999999999</v>
      </c>
      <c r="K34">
        <v>11.093</v>
      </c>
      <c r="L34">
        <v>10.747999999999999</v>
      </c>
      <c r="N34">
        <v>1.1221580978473835</v>
      </c>
      <c r="P34">
        <v>3.9035980991174744</v>
      </c>
      <c r="S34" s="12">
        <v>1.7829999999999999</v>
      </c>
      <c r="T34" s="12">
        <v>0.36</v>
      </c>
      <c r="U34" s="12">
        <v>9.2999999999999999E-2</v>
      </c>
      <c r="AJ34" s="13"/>
    </row>
    <row r="35" spans="1:36" x14ac:dyDescent="0.2">
      <c r="A35" s="3">
        <v>41962</v>
      </c>
      <c r="B35" t="s">
        <v>117</v>
      </c>
      <c r="C35" t="s">
        <v>118</v>
      </c>
      <c r="D35" t="s">
        <v>93</v>
      </c>
      <c r="E35" s="2" t="s">
        <v>81</v>
      </c>
      <c r="F35" s="2" t="s">
        <v>81</v>
      </c>
      <c r="G35" s="5">
        <v>2</v>
      </c>
      <c r="H35" s="5">
        <v>2.2639999999999998</v>
      </c>
      <c r="I35">
        <v>32.165999999999997</v>
      </c>
      <c r="J35">
        <v>2.2629999999999999</v>
      </c>
      <c r="K35">
        <v>10.948</v>
      </c>
      <c r="L35">
        <v>10.718</v>
      </c>
      <c r="N35">
        <f>(I35-H35)/(G35*$R$1)</f>
        <v>0.86528201969706442</v>
      </c>
      <c r="P35">
        <f>((K35-J35)-(L35-J35))/(K35-J35)*100</f>
        <v>2.6482440990213059</v>
      </c>
      <c r="S35" s="12">
        <v>1.62</v>
      </c>
      <c r="T35" s="12">
        <v>0.309</v>
      </c>
      <c r="U35" s="12">
        <v>0.08</v>
      </c>
      <c r="AJ35" s="13"/>
    </row>
    <row r="36" spans="1:36" x14ac:dyDescent="0.2">
      <c r="A36" s="15">
        <v>41603</v>
      </c>
      <c r="B36" t="s">
        <v>117</v>
      </c>
      <c r="C36" s="13" t="s">
        <v>83</v>
      </c>
      <c r="D36" s="13" t="s">
        <v>87</v>
      </c>
      <c r="E36" s="13" t="s">
        <v>81</v>
      </c>
      <c r="F36" s="13" t="s">
        <v>81</v>
      </c>
      <c r="G36" s="13">
        <v>2</v>
      </c>
      <c r="H36" s="13">
        <v>2.2629999999999999</v>
      </c>
      <c r="I36" s="13">
        <v>13.819000000000001</v>
      </c>
      <c r="J36" s="13">
        <v>2.335</v>
      </c>
      <c r="K36" s="13">
        <v>6.5410000000000004</v>
      </c>
      <c r="L36" s="13">
        <v>5.9169999999999998</v>
      </c>
      <c r="N36">
        <f>(I36-H36)/(G36*$R$1)</f>
        <v>0.33439900406726236</v>
      </c>
      <c r="P36">
        <f>((K36-J36)-(L36-J36))/(K36-J36)*100</f>
        <v>14.835948644793165</v>
      </c>
      <c r="S36" s="12">
        <v>5.0720000000000001</v>
      </c>
      <c r="T36" s="12">
        <v>0.72799999999999998</v>
      </c>
      <c r="U36" s="12">
        <v>0.40200000000000002</v>
      </c>
      <c r="AJ36" s="13"/>
    </row>
    <row r="37" spans="1:36" x14ac:dyDescent="0.2">
      <c r="A37" s="3">
        <v>40865</v>
      </c>
      <c r="B37" t="s">
        <v>117</v>
      </c>
      <c r="C37" t="s">
        <v>66</v>
      </c>
      <c r="D37" t="s">
        <v>62</v>
      </c>
      <c r="E37" s="5" t="s">
        <v>28</v>
      </c>
      <c r="F37" s="2" t="s">
        <v>3</v>
      </c>
      <c r="G37" s="5">
        <v>5</v>
      </c>
      <c r="H37">
        <v>2.2629999999999999</v>
      </c>
      <c r="I37">
        <v>137.59</v>
      </c>
      <c r="J37">
        <v>2.2639999999999998</v>
      </c>
      <c r="K37">
        <v>30.978999999999999</v>
      </c>
      <c r="L37">
        <v>30.225999999999999</v>
      </c>
      <c r="N37">
        <v>1.566397162457958</v>
      </c>
      <c r="P37">
        <v>2.6223228277903536</v>
      </c>
      <c r="S37" s="12">
        <v>1.635</v>
      </c>
      <c r="T37" s="12">
        <v>0.38600000000000001</v>
      </c>
      <c r="U37" s="12">
        <v>6.6000000000000003E-2</v>
      </c>
      <c r="AJ37" s="13"/>
    </row>
    <row r="38" spans="1:36" x14ac:dyDescent="0.2">
      <c r="A38" s="15">
        <v>41603</v>
      </c>
      <c r="B38" t="s">
        <v>117</v>
      </c>
      <c r="C38" s="13" t="s">
        <v>83</v>
      </c>
      <c r="D38" s="13" t="s">
        <v>87</v>
      </c>
      <c r="E38" s="13" t="s">
        <v>78</v>
      </c>
      <c r="F38" s="13" t="s">
        <v>78</v>
      </c>
      <c r="G38" s="13">
        <v>5</v>
      </c>
      <c r="H38" s="13">
        <v>2.2229999999999999</v>
      </c>
      <c r="I38" s="13">
        <v>122.342</v>
      </c>
      <c r="J38" s="13">
        <v>2.2360000000000002</v>
      </c>
      <c r="K38" s="13">
        <v>40.78</v>
      </c>
      <c r="L38" s="13">
        <v>40.914999999999999</v>
      </c>
      <c r="N38">
        <f>(I38-H38)/(G38*$R$1)</f>
        <v>1.3903660079458457</v>
      </c>
      <c r="P38">
        <f>((K38-J38)-(L38-J38))/(K38-J38)*100</f>
        <v>-0.35024906600248545</v>
      </c>
      <c r="S38" s="12">
        <v>1.8720000000000001</v>
      </c>
      <c r="T38" s="12">
        <v>0.378</v>
      </c>
      <c r="U38" s="12">
        <v>0.128</v>
      </c>
      <c r="AJ38" s="13"/>
    </row>
    <row r="39" spans="1:36" x14ac:dyDescent="0.2">
      <c r="A39" s="3">
        <v>40865</v>
      </c>
      <c r="B39" t="s">
        <v>117</v>
      </c>
      <c r="C39" t="s">
        <v>66</v>
      </c>
      <c r="D39" t="s">
        <v>62</v>
      </c>
      <c r="E39" s="5" t="s">
        <v>40</v>
      </c>
      <c r="F39" s="2" t="s">
        <v>4</v>
      </c>
      <c r="G39" s="5">
        <v>3</v>
      </c>
      <c r="H39">
        <v>2.2669999999999999</v>
      </c>
      <c r="I39">
        <v>74.382000000000005</v>
      </c>
      <c r="J39">
        <v>2.274</v>
      </c>
      <c r="K39">
        <v>22.138999999999999</v>
      </c>
      <c r="L39">
        <v>21.446999999999999</v>
      </c>
      <c r="N39">
        <v>1.3912071177057013</v>
      </c>
      <c r="P39">
        <v>3.4835137175937594</v>
      </c>
      <c r="S39" s="12">
        <v>1.6080000000000001</v>
      </c>
      <c r="T39" s="12">
        <v>0.41499999999999998</v>
      </c>
      <c r="U39" s="12">
        <v>7.3999999999999996E-2</v>
      </c>
    </row>
    <row r="40" spans="1:36" x14ac:dyDescent="0.2">
      <c r="A40" s="15">
        <v>41603</v>
      </c>
      <c r="B40" t="s">
        <v>117</v>
      </c>
      <c r="C40" s="13" t="s">
        <v>83</v>
      </c>
      <c r="D40" s="13" t="s">
        <v>87</v>
      </c>
      <c r="E40" s="13" t="s">
        <v>91</v>
      </c>
      <c r="F40" s="13" t="s">
        <v>91</v>
      </c>
      <c r="G40" s="13">
        <v>1</v>
      </c>
      <c r="H40" s="13">
        <v>2.2280000000000002</v>
      </c>
      <c r="I40" s="13">
        <v>50.29</v>
      </c>
      <c r="J40" s="13">
        <v>2.2280000000000002</v>
      </c>
      <c r="K40" s="13">
        <v>17.565999999999999</v>
      </c>
      <c r="L40" s="13">
        <v>17.294</v>
      </c>
      <c r="N40">
        <f>(I40-H40)/(G40*$R$1)</f>
        <v>2.7815654090482451</v>
      </c>
      <c r="P40">
        <f>((K40-J40)-(L40-J40))/(K40-J40)*100</f>
        <v>1.7733733211631144</v>
      </c>
      <c r="S40" s="12">
        <v>1.726</v>
      </c>
      <c r="T40" s="12">
        <v>0.49399999999999999</v>
      </c>
      <c r="U40" s="12">
        <v>0.10100000000000001</v>
      </c>
    </row>
    <row r="41" spans="1:36" x14ac:dyDescent="0.2">
      <c r="A41" s="3">
        <v>41962</v>
      </c>
      <c r="B41" t="s">
        <v>117</v>
      </c>
      <c r="C41" t="s">
        <v>118</v>
      </c>
      <c r="D41" t="s">
        <v>93</v>
      </c>
      <c r="E41" s="2" t="s">
        <v>123</v>
      </c>
      <c r="F41" s="2" t="s">
        <v>123</v>
      </c>
      <c r="G41" s="5">
        <v>5.5</v>
      </c>
      <c r="H41" s="5">
        <v>2.2389999999999999</v>
      </c>
      <c r="I41">
        <v>136.03299999999999</v>
      </c>
      <c r="J41">
        <v>2.2450000000000001</v>
      </c>
      <c r="K41">
        <v>57.337000000000003</v>
      </c>
      <c r="L41">
        <v>56.209000000000003</v>
      </c>
      <c r="N41">
        <f>(I41-H41)/(G41*$R$1)</f>
        <v>1.4078662119693914</v>
      </c>
      <c r="P41">
        <f>((K41-J41)-(L41-J41))/(K41-J41)*100</f>
        <v>2.0474842082335005</v>
      </c>
      <c r="S41" s="12">
        <v>1.653</v>
      </c>
      <c r="T41" s="12">
        <v>0.42499999999999999</v>
      </c>
      <c r="U41" s="12">
        <v>8.3000000000000004E-2</v>
      </c>
    </row>
    <row r="42" spans="1:36" x14ac:dyDescent="0.2">
      <c r="A42" s="3">
        <v>40865</v>
      </c>
      <c r="B42" t="s">
        <v>117</v>
      </c>
      <c r="C42" t="s">
        <v>66</v>
      </c>
      <c r="D42" t="s">
        <v>62</v>
      </c>
      <c r="E42" s="4" t="s">
        <v>26</v>
      </c>
      <c r="F42" s="2" t="s">
        <v>1</v>
      </c>
      <c r="G42" s="5">
        <v>3</v>
      </c>
      <c r="H42">
        <v>2.2810000000000001</v>
      </c>
      <c r="I42">
        <v>95.742999999999995</v>
      </c>
      <c r="J42">
        <v>2.2810000000000001</v>
      </c>
      <c r="K42">
        <v>25.359000000000002</v>
      </c>
      <c r="L42">
        <v>24.827000000000002</v>
      </c>
      <c r="N42">
        <v>1.8030229443945118</v>
      </c>
      <c r="P42">
        <v>2.3052257561313803</v>
      </c>
      <c r="S42" s="12">
        <v>1.7050000000000001</v>
      </c>
      <c r="T42" s="12">
        <v>0.501</v>
      </c>
      <c r="U42" s="12">
        <v>8.3000000000000004E-2</v>
      </c>
    </row>
    <row r="43" spans="1:36" x14ac:dyDescent="0.2">
      <c r="A43" s="15">
        <v>41603</v>
      </c>
      <c r="B43" t="s">
        <v>117</v>
      </c>
      <c r="C43" s="13" t="s">
        <v>83</v>
      </c>
      <c r="D43" s="13" t="s">
        <v>87</v>
      </c>
      <c r="E43" s="14" t="s">
        <v>80</v>
      </c>
      <c r="F43" s="14" t="s">
        <v>80</v>
      </c>
      <c r="G43" s="13">
        <v>3</v>
      </c>
      <c r="H43" s="13">
        <v>2.2440000000000002</v>
      </c>
      <c r="I43" s="13">
        <v>92.369</v>
      </c>
      <c r="J43" s="13">
        <v>2.4940000000000002</v>
      </c>
      <c r="K43" s="13">
        <v>29.524000000000001</v>
      </c>
      <c r="L43" s="13">
        <v>28.427</v>
      </c>
      <c r="N43">
        <f>(I43-H43)/(G43*$R$1)</f>
        <v>1.7386471813523721</v>
      </c>
      <c r="P43">
        <f>((K43-J43)-(L43-J43))/(K43-J43)*100</f>
        <v>4.058453570107293</v>
      </c>
      <c r="S43" s="12">
        <v>2.4940000000000002</v>
      </c>
      <c r="T43" s="12">
        <v>0.504</v>
      </c>
      <c r="U43" s="12">
        <v>0.157</v>
      </c>
    </row>
    <row r="44" spans="1:36" x14ac:dyDescent="0.2">
      <c r="A44" s="3">
        <v>40865</v>
      </c>
      <c r="B44" t="s">
        <v>117</v>
      </c>
      <c r="C44" t="s">
        <v>66</v>
      </c>
      <c r="D44" t="s">
        <v>62</v>
      </c>
      <c r="E44" s="5" t="s">
        <v>27</v>
      </c>
      <c r="F44" s="2" t="s">
        <v>5</v>
      </c>
      <c r="G44" s="5">
        <v>5</v>
      </c>
      <c r="H44">
        <v>2.2759999999999998</v>
      </c>
      <c r="I44">
        <v>144.607</v>
      </c>
      <c r="J44">
        <v>2.274</v>
      </c>
      <c r="K44">
        <v>41.139000000000003</v>
      </c>
      <c r="L44">
        <v>40.281999999999996</v>
      </c>
      <c r="N44">
        <v>1.6474677967427314</v>
      </c>
      <c r="P44">
        <v>2.2050688279943556</v>
      </c>
      <c r="S44" s="12">
        <v>1.7350000000000001</v>
      </c>
      <c r="T44" s="12">
        <v>0.43</v>
      </c>
      <c r="U44" s="12">
        <v>7.1999999999999995E-2</v>
      </c>
    </row>
    <row r="45" spans="1:36" x14ac:dyDescent="0.2">
      <c r="A45" s="15">
        <v>41603</v>
      </c>
      <c r="B45" t="s">
        <v>117</v>
      </c>
      <c r="C45" s="13" t="s">
        <v>83</v>
      </c>
      <c r="D45" s="13" t="s">
        <v>87</v>
      </c>
      <c r="E45" s="13" t="s">
        <v>79</v>
      </c>
      <c r="F45" s="13" t="s">
        <v>79</v>
      </c>
      <c r="G45" s="13">
        <v>5</v>
      </c>
      <c r="H45" s="13">
        <v>2.2650000000000001</v>
      </c>
      <c r="I45" s="13">
        <v>106.47499999999999</v>
      </c>
      <c r="J45" s="13">
        <v>2.3029999999999999</v>
      </c>
      <c r="K45" s="13">
        <v>35.524000000000001</v>
      </c>
      <c r="L45" s="13">
        <v>34.433999999999997</v>
      </c>
      <c r="N45">
        <f>(I45-H45)/(G45*$R$1)</f>
        <v>1.2062208450622847</v>
      </c>
      <c r="P45">
        <f>((K45-J45)-(L45-J45))/(K45-J45)*100</f>
        <v>3.2810571626381</v>
      </c>
      <c r="S45" s="12">
        <v>1.363</v>
      </c>
      <c r="T45" s="12">
        <v>0.36699999999999999</v>
      </c>
      <c r="U45" s="12">
        <v>0.114</v>
      </c>
    </row>
    <row r="46" spans="1:36" x14ac:dyDescent="0.2">
      <c r="A46" s="3">
        <v>41962</v>
      </c>
      <c r="B46" t="s">
        <v>120</v>
      </c>
      <c r="C46" t="s">
        <v>118</v>
      </c>
      <c r="D46" t="s">
        <v>99</v>
      </c>
      <c r="E46" s="2" t="s">
        <v>94</v>
      </c>
      <c r="F46" s="2" t="s">
        <v>94</v>
      </c>
      <c r="G46" s="5">
        <v>3</v>
      </c>
      <c r="H46" s="5">
        <v>2.2400000000000002</v>
      </c>
      <c r="I46">
        <v>42.694000000000003</v>
      </c>
      <c r="J46">
        <v>2.2629999999999999</v>
      </c>
      <c r="K46">
        <v>14.167</v>
      </c>
      <c r="N46">
        <f>(I46-H46)/(G46*$R$1)</f>
        <v>0.78041867488964056</v>
      </c>
      <c r="S46" s="12">
        <v>1.8380000000000001</v>
      </c>
      <c r="T46" s="12">
        <v>0.41099999999999998</v>
      </c>
      <c r="U46" s="12">
        <v>8.3000000000000004E-2</v>
      </c>
    </row>
    <row r="47" spans="1:36" x14ac:dyDescent="0.2">
      <c r="A47" s="3">
        <v>41962</v>
      </c>
      <c r="B47" t="s">
        <v>120</v>
      </c>
      <c r="C47" t="s">
        <v>118</v>
      </c>
      <c r="D47" t="s">
        <v>99</v>
      </c>
      <c r="E47" s="2" t="s">
        <v>95</v>
      </c>
      <c r="F47" s="2" t="s">
        <v>95</v>
      </c>
      <c r="G47" s="5">
        <v>5</v>
      </c>
      <c r="H47" s="5">
        <v>2.27</v>
      </c>
      <c r="I47">
        <v>135.12700000000001</v>
      </c>
      <c r="J47">
        <v>2.2770000000000001</v>
      </c>
      <c r="K47">
        <v>46.551000000000002</v>
      </c>
      <c r="L47">
        <v>45.883000000000003</v>
      </c>
      <c r="N47">
        <f>(I47-H47)/(G47*$R$1)</f>
        <v>1.5378071472261776</v>
      </c>
      <c r="P47">
        <f>((K47-J47)-(L47-J47))/(K47-J47)*100</f>
        <v>1.5087861950580459</v>
      </c>
      <c r="S47" s="12">
        <v>1.048</v>
      </c>
      <c r="T47" s="12">
        <v>0.29499999999999998</v>
      </c>
      <c r="U47" s="12">
        <v>0.04</v>
      </c>
    </row>
    <row r="48" spans="1:36" x14ac:dyDescent="0.2">
      <c r="A48" s="3">
        <v>41962</v>
      </c>
      <c r="B48" t="s">
        <v>120</v>
      </c>
      <c r="C48" t="s">
        <v>118</v>
      </c>
      <c r="D48" t="s">
        <v>99</v>
      </c>
      <c r="E48" s="2" t="s">
        <v>124</v>
      </c>
      <c r="F48" s="2" t="s">
        <v>124</v>
      </c>
      <c r="G48" s="5">
        <v>7</v>
      </c>
      <c r="H48" s="5">
        <v>2.2639999999999998</v>
      </c>
      <c r="I48">
        <v>213.71199999999999</v>
      </c>
      <c r="J48">
        <v>2.2639999999999998</v>
      </c>
      <c r="K48">
        <v>83.257999999999996</v>
      </c>
      <c r="L48">
        <v>80.884</v>
      </c>
      <c r="N48">
        <f>(I48-H48)/(G48*$R$1)</f>
        <v>1.7482075016568877</v>
      </c>
      <c r="P48">
        <f>((K48-J48)-(L48-J48))/(K48-J48)*100</f>
        <v>2.9310813146652777</v>
      </c>
      <c r="S48" s="12">
        <v>1.5029999999999999</v>
      </c>
      <c r="T48" s="12">
        <v>0.33500000000000002</v>
      </c>
      <c r="U48" s="12">
        <v>6.8000000000000005E-2</v>
      </c>
    </row>
    <row r="49" spans="1:32" x14ac:dyDescent="0.2">
      <c r="A49" s="3">
        <v>40865</v>
      </c>
      <c r="B49" t="s">
        <v>120</v>
      </c>
      <c r="C49" t="s">
        <v>66</v>
      </c>
      <c r="D49" t="s">
        <v>63</v>
      </c>
      <c r="E49" t="s">
        <v>25</v>
      </c>
      <c r="F49" s="2" t="s">
        <v>0</v>
      </c>
      <c r="G49" s="5">
        <v>2</v>
      </c>
      <c r="H49">
        <v>2.258</v>
      </c>
      <c r="I49">
        <v>53.720999999999997</v>
      </c>
      <c r="J49">
        <v>2.258</v>
      </c>
      <c r="K49">
        <v>16.643000000000001</v>
      </c>
      <c r="L49">
        <v>16.16</v>
      </c>
      <c r="N49">
        <v>1.4891983338796746</v>
      </c>
      <c r="P49">
        <v>3.3576642335766458</v>
      </c>
      <c r="S49" s="12">
        <v>1.401</v>
      </c>
      <c r="T49" s="12">
        <v>0.312</v>
      </c>
      <c r="U49" s="12">
        <v>6.4000000000000001E-2</v>
      </c>
    </row>
    <row r="50" spans="1:32" x14ac:dyDescent="0.2">
      <c r="A50" s="3">
        <v>41962</v>
      </c>
      <c r="B50" t="s">
        <v>120</v>
      </c>
      <c r="C50" t="s">
        <v>118</v>
      </c>
      <c r="D50" t="s">
        <v>99</v>
      </c>
      <c r="E50" s="2" t="s">
        <v>81</v>
      </c>
      <c r="F50" s="2" t="s">
        <v>81</v>
      </c>
      <c r="G50" s="5">
        <v>2</v>
      </c>
      <c r="H50" s="5">
        <v>2.2469999999999999</v>
      </c>
      <c r="I50">
        <v>12.489000000000001</v>
      </c>
      <c r="J50">
        <v>2.2480000000000002</v>
      </c>
      <c r="K50">
        <v>5.6340000000000003</v>
      </c>
      <c r="L50">
        <v>5.194</v>
      </c>
      <c r="N50">
        <f>(I50-H50)/(G50*$R$1)</f>
        <v>0.29637544129948951</v>
      </c>
      <c r="P50">
        <f>((K50-J50)-(L50-J50))/(K50-J50)*100</f>
        <v>12.994683992912002</v>
      </c>
      <c r="S50" s="12">
        <v>5.8419999999999996</v>
      </c>
      <c r="T50" s="12">
        <v>0.85699999999999998</v>
      </c>
      <c r="U50" s="12">
        <v>0.32</v>
      </c>
    </row>
    <row r="51" spans="1:32" x14ac:dyDescent="0.2">
      <c r="A51" s="15">
        <v>41603</v>
      </c>
      <c r="B51" t="s">
        <v>120</v>
      </c>
      <c r="C51" s="13" t="s">
        <v>83</v>
      </c>
      <c r="D51" s="13" t="s">
        <v>76</v>
      </c>
      <c r="E51" s="13" t="s">
        <v>81</v>
      </c>
      <c r="F51" s="13" t="s">
        <v>81</v>
      </c>
      <c r="G51" s="13">
        <v>2</v>
      </c>
      <c r="H51" s="13">
        <v>2.6379999999999999</v>
      </c>
      <c r="I51" s="13">
        <v>9.7319999999999993</v>
      </c>
      <c r="J51" s="13">
        <v>2.6469999999999998</v>
      </c>
      <c r="K51" s="13">
        <v>5.37</v>
      </c>
      <c r="L51" s="13">
        <v>4.3460000000000001</v>
      </c>
      <c r="N51">
        <f>(I51-H51)/(G51*$R$1)</f>
        <v>0.20528093932616465</v>
      </c>
      <c r="P51">
        <f>((K51-J51)-(L51-J51))/(K51-J51)*100</f>
        <v>37.605582078589791</v>
      </c>
      <c r="S51" s="12">
        <v>16.117999999999999</v>
      </c>
      <c r="T51" s="12">
        <v>2.44</v>
      </c>
      <c r="U51" s="12">
        <v>1.159</v>
      </c>
    </row>
    <row r="52" spans="1:32" x14ac:dyDescent="0.2">
      <c r="A52" s="3">
        <v>40865</v>
      </c>
      <c r="B52" t="s">
        <v>120</v>
      </c>
      <c r="C52" t="s">
        <v>66</v>
      </c>
      <c r="D52" t="s">
        <v>63</v>
      </c>
      <c r="E52" s="5" t="s">
        <v>28</v>
      </c>
      <c r="F52" s="2" t="s">
        <v>3</v>
      </c>
      <c r="G52" s="5">
        <v>5</v>
      </c>
      <c r="H52">
        <v>2.2789999999999999</v>
      </c>
      <c r="I52">
        <v>131.51300000000001</v>
      </c>
      <c r="J52">
        <v>2.2789999999999999</v>
      </c>
      <c r="K52">
        <v>40.832999999999998</v>
      </c>
      <c r="L52">
        <v>39.981000000000002</v>
      </c>
      <c r="N52">
        <v>1.4958712665845824</v>
      </c>
      <c r="P52">
        <v>2.2098874306168073</v>
      </c>
      <c r="S52" s="12">
        <v>1.355</v>
      </c>
      <c r="T52" s="12">
        <v>0.35199999999999998</v>
      </c>
      <c r="U52" s="12">
        <v>5.3999999999999999E-2</v>
      </c>
    </row>
    <row r="53" spans="1:32" x14ac:dyDescent="0.2">
      <c r="A53" s="15">
        <v>41603</v>
      </c>
      <c r="B53" t="s">
        <v>120</v>
      </c>
      <c r="C53" s="13" t="s">
        <v>83</v>
      </c>
      <c r="D53" s="13" t="s">
        <v>76</v>
      </c>
      <c r="E53" s="14" t="s">
        <v>78</v>
      </c>
      <c r="F53" s="14" t="s">
        <v>78</v>
      </c>
      <c r="G53" s="13">
        <v>5</v>
      </c>
      <c r="H53" s="13">
        <v>2.653</v>
      </c>
      <c r="I53" s="13">
        <v>148.47399999999999</v>
      </c>
      <c r="J53" s="13">
        <v>2.6680000000000001</v>
      </c>
      <c r="K53" s="13">
        <v>50.508000000000003</v>
      </c>
      <c r="L53" s="13">
        <v>49.975000000000001</v>
      </c>
      <c r="N53">
        <f>(I53-H53)/(G53*$R$1)</f>
        <v>1.6878642150256926</v>
      </c>
      <c r="P53">
        <f>((K53-J53)-(L53-J53))/(K53-J53)*100</f>
        <v>1.1141304347826113</v>
      </c>
      <c r="S53" s="12">
        <v>1.4410000000000001</v>
      </c>
      <c r="T53" s="12">
        <v>0.44400000000000001</v>
      </c>
      <c r="U53" s="12">
        <v>0.09</v>
      </c>
    </row>
    <row r="54" spans="1:32" x14ac:dyDescent="0.2">
      <c r="A54" s="3">
        <v>40865</v>
      </c>
      <c r="B54" t="s">
        <v>120</v>
      </c>
      <c r="C54" t="s">
        <v>66</v>
      </c>
      <c r="D54" t="s">
        <v>63</v>
      </c>
      <c r="E54" s="5" t="s">
        <v>39</v>
      </c>
      <c r="F54" s="2" t="s">
        <v>4</v>
      </c>
      <c r="G54" s="5">
        <v>4</v>
      </c>
      <c r="H54">
        <v>2.27</v>
      </c>
      <c r="I54">
        <v>99.745999999999995</v>
      </c>
      <c r="J54">
        <v>2.2559999999999998</v>
      </c>
      <c r="K54">
        <v>33.790999999999997</v>
      </c>
      <c r="L54">
        <v>32.880000000000003</v>
      </c>
      <c r="N54">
        <v>1.4103442938932356</v>
      </c>
      <c r="P54">
        <v>2.888853654669397</v>
      </c>
      <c r="S54" s="12">
        <v>1.4370000000000001</v>
      </c>
      <c r="T54" s="12">
        <v>0.374</v>
      </c>
      <c r="U54" s="12">
        <v>5.7000000000000002E-2</v>
      </c>
    </row>
    <row r="55" spans="1:32" x14ac:dyDescent="0.2">
      <c r="A55" s="15">
        <v>41603</v>
      </c>
      <c r="B55" t="s">
        <v>120</v>
      </c>
      <c r="C55" s="13" t="s">
        <v>83</v>
      </c>
      <c r="D55" s="13" t="s">
        <v>76</v>
      </c>
      <c r="E55" s="13" t="s">
        <v>85</v>
      </c>
      <c r="F55" s="13" t="s">
        <v>85</v>
      </c>
      <c r="G55" s="13">
        <v>5</v>
      </c>
      <c r="H55" s="13">
        <v>2.6560000000000001</v>
      </c>
      <c r="I55" s="13">
        <v>131.26400000000001</v>
      </c>
      <c r="J55" s="13">
        <v>2.6880000000000002</v>
      </c>
      <c r="K55" s="13">
        <v>43.017000000000003</v>
      </c>
      <c r="L55" s="13">
        <v>42.406999999999996</v>
      </c>
      <c r="N55">
        <f>(I55-H55)/(G55*$R$1)</f>
        <v>1.4886253760845438</v>
      </c>
      <c r="P55">
        <f>((K55-J55)-(L55-J55))/(K55-J55)*100</f>
        <v>1.5125592005752846</v>
      </c>
      <c r="S55" s="12">
        <v>1.429</v>
      </c>
      <c r="T55" s="12">
        <v>0.495</v>
      </c>
      <c r="U55" s="12">
        <v>6.4000000000000001E-2</v>
      </c>
    </row>
    <row r="56" spans="1:32" x14ac:dyDescent="0.2">
      <c r="A56" s="3">
        <v>40865</v>
      </c>
      <c r="B56" t="s">
        <v>120</v>
      </c>
      <c r="C56" t="s">
        <v>66</v>
      </c>
      <c r="D56" t="s">
        <v>63</v>
      </c>
      <c r="E56" s="4" t="s">
        <v>26</v>
      </c>
      <c r="F56" s="2" t="s">
        <v>1</v>
      </c>
      <c r="G56" s="5">
        <v>3</v>
      </c>
      <c r="H56">
        <v>2.2690000000000001</v>
      </c>
      <c r="I56">
        <v>93.869</v>
      </c>
      <c r="J56">
        <v>2.2719999999999998</v>
      </c>
      <c r="K56">
        <v>31.96</v>
      </c>
      <c r="L56">
        <v>30.981999999999999</v>
      </c>
      <c r="N56">
        <v>1.7671021560263775</v>
      </c>
      <c r="P56">
        <v>3.2942603071948309</v>
      </c>
      <c r="S56" s="12">
        <v>1.446</v>
      </c>
      <c r="T56" s="12">
        <v>0.32400000000000001</v>
      </c>
      <c r="U56" s="12">
        <v>5.3999999999999999E-2</v>
      </c>
    </row>
    <row r="57" spans="1:32" x14ac:dyDescent="0.2">
      <c r="A57" s="15">
        <v>41603</v>
      </c>
      <c r="B57" t="s">
        <v>120</v>
      </c>
      <c r="C57" s="13" t="s">
        <v>83</v>
      </c>
      <c r="D57" s="13" t="s">
        <v>76</v>
      </c>
      <c r="E57" s="13" t="s">
        <v>80</v>
      </c>
      <c r="F57" s="13" t="s">
        <v>80</v>
      </c>
      <c r="G57" s="13">
        <v>3</v>
      </c>
      <c r="H57" s="13">
        <v>2.645</v>
      </c>
      <c r="I57" s="13">
        <v>67.134</v>
      </c>
      <c r="J57" s="13">
        <v>2.68</v>
      </c>
      <c r="K57" s="13">
        <v>24.363</v>
      </c>
      <c r="L57" s="13">
        <v>23.678999999999998</v>
      </c>
      <c r="N57">
        <f>(I57-H57)/(G57*$R$1)</f>
        <v>1.2440900757640292</v>
      </c>
      <c r="P57">
        <f>((K57-J57)-(L57-J57))/(K57-J57)*100</f>
        <v>3.1545450352811004</v>
      </c>
      <c r="S57" s="12">
        <v>1.847</v>
      </c>
      <c r="T57" s="12">
        <v>0.44400000000000001</v>
      </c>
      <c r="U57" s="12">
        <v>0.12</v>
      </c>
    </row>
    <row r="58" spans="1:32" x14ac:dyDescent="0.2">
      <c r="A58" s="15">
        <v>41603</v>
      </c>
      <c r="B58" t="s">
        <v>120</v>
      </c>
      <c r="C58" s="13" t="s">
        <v>83</v>
      </c>
      <c r="D58" s="13" t="s">
        <v>76</v>
      </c>
      <c r="E58" s="13" t="s">
        <v>84</v>
      </c>
      <c r="F58" s="13" t="s">
        <v>84</v>
      </c>
      <c r="G58" s="13">
        <v>5</v>
      </c>
      <c r="H58" s="13">
        <v>2.6629999999999998</v>
      </c>
      <c r="I58" s="13">
        <v>153.18299999999999</v>
      </c>
      <c r="J58" s="13">
        <v>2.6859999999999999</v>
      </c>
      <c r="K58" s="13">
        <v>54.151000000000003</v>
      </c>
      <c r="L58" s="13">
        <v>53.668999999999997</v>
      </c>
      <c r="N58">
        <f>(I58-H58)/(G58*$R$1)</f>
        <v>1.7422546933957881</v>
      </c>
      <c r="P58">
        <f>((K58-J58)-(L58-J58))/(K58-J58)*100</f>
        <v>0.93655882638687737</v>
      </c>
      <c r="S58" s="12">
        <v>1.4330000000000001</v>
      </c>
      <c r="T58" s="12">
        <v>0.50600000000000001</v>
      </c>
      <c r="U58" s="12">
        <v>6.9000000000000006E-2</v>
      </c>
    </row>
    <row r="59" spans="1:32" x14ac:dyDescent="0.2">
      <c r="A59" s="15">
        <v>41603</v>
      </c>
      <c r="B59" t="s">
        <v>120</v>
      </c>
      <c r="C59" s="13" t="s">
        <v>83</v>
      </c>
      <c r="D59" s="13" t="s">
        <v>76</v>
      </c>
      <c r="E59" s="13" t="s">
        <v>82</v>
      </c>
      <c r="F59" s="13" t="s">
        <v>82</v>
      </c>
      <c r="G59" s="13">
        <v>3</v>
      </c>
      <c r="H59" s="13">
        <v>2.6469999999999998</v>
      </c>
      <c r="I59" s="13">
        <v>102.249</v>
      </c>
      <c r="J59" s="13">
        <v>2.6509999999999998</v>
      </c>
      <c r="K59" s="13">
        <v>32.924999999999997</v>
      </c>
      <c r="L59" s="13">
        <v>32.579000000000001</v>
      </c>
      <c r="N59">
        <f>(I59-H59)/(G59*$R$1)</f>
        <v>1.9214728050713892</v>
      </c>
      <c r="P59">
        <f>((K59-J59)-(L59-J59))/(K59-J59)*100</f>
        <v>1.1428948933077774</v>
      </c>
      <c r="S59" s="12">
        <v>1.744</v>
      </c>
      <c r="T59" s="12">
        <v>0.45200000000000001</v>
      </c>
      <c r="U59" s="12">
        <v>0.13300000000000001</v>
      </c>
      <c r="AF59">
        <f>U59/100*N59*1000</f>
        <v>2.5555588307449475</v>
      </c>
    </row>
    <row r="60" spans="1:32" x14ac:dyDescent="0.2">
      <c r="A60" s="3">
        <v>40865</v>
      </c>
      <c r="B60" t="s">
        <v>120</v>
      </c>
      <c r="C60" t="s">
        <v>66</v>
      </c>
      <c r="D60" t="s">
        <v>63</v>
      </c>
      <c r="E60" s="5" t="s">
        <v>27</v>
      </c>
      <c r="F60" s="2" t="s">
        <v>5</v>
      </c>
      <c r="G60" s="5">
        <v>5</v>
      </c>
      <c r="H60">
        <v>2.2410000000000001</v>
      </c>
      <c r="I60">
        <v>104.631</v>
      </c>
      <c r="J60">
        <v>2.2949999999999999</v>
      </c>
      <c r="K60">
        <v>28.024000000000001</v>
      </c>
      <c r="L60">
        <v>27.173999999999999</v>
      </c>
      <c r="N60">
        <v>1.1851545180493939</v>
      </c>
      <c r="P60">
        <v>3.303665124956281</v>
      </c>
      <c r="S60" s="12">
        <v>1.8140000000000001</v>
      </c>
      <c r="T60" s="12">
        <v>0.36299999999999999</v>
      </c>
      <c r="U60" s="12">
        <v>0.106</v>
      </c>
      <c r="AF60">
        <f t="shared" ref="AF60:AF86" si="0">U60/100*N60*1000</f>
        <v>1.2562637891323574</v>
      </c>
    </row>
    <row r="61" spans="1:32" x14ac:dyDescent="0.2">
      <c r="A61" s="15">
        <v>41603</v>
      </c>
      <c r="B61" t="s">
        <v>120</v>
      </c>
      <c r="C61" s="13" t="s">
        <v>83</v>
      </c>
      <c r="D61" s="13" t="s">
        <v>76</v>
      </c>
      <c r="E61" s="13" t="s">
        <v>79</v>
      </c>
      <c r="F61" s="13" t="s">
        <v>79</v>
      </c>
      <c r="G61" s="13">
        <v>5</v>
      </c>
      <c r="H61" s="13">
        <v>2.641</v>
      </c>
      <c r="I61" s="13">
        <v>161.47300000000001</v>
      </c>
      <c r="J61" s="13">
        <v>2.673</v>
      </c>
      <c r="K61" s="13">
        <v>52.329000000000001</v>
      </c>
      <c r="L61" s="13">
        <v>51.795999999999999</v>
      </c>
      <c r="N61">
        <f>(I61-H61)/(G61*$R$1)</f>
        <v>1.8384653033579583</v>
      </c>
      <c r="P61">
        <f>((K61-J61)-(L61-J61))/(K61-J61)*100</f>
        <v>1.0733848880296466</v>
      </c>
      <c r="S61" s="12">
        <v>1.2949999999999999</v>
      </c>
      <c r="T61" s="12">
        <v>0.432</v>
      </c>
      <c r="U61" s="12">
        <v>8.8999999999999996E-2</v>
      </c>
      <c r="AF61">
        <f t="shared" si="0"/>
        <v>1.6362341199885828</v>
      </c>
    </row>
    <row r="62" spans="1:32" x14ac:dyDescent="0.2">
      <c r="A62" s="3">
        <v>41968</v>
      </c>
      <c r="B62" t="s">
        <v>115</v>
      </c>
      <c r="C62" t="s">
        <v>116</v>
      </c>
      <c r="D62" t="s">
        <v>93</v>
      </c>
      <c r="E62" s="2" t="s">
        <v>94</v>
      </c>
      <c r="F62" s="2" t="s">
        <v>94</v>
      </c>
      <c r="G62" s="5">
        <v>3</v>
      </c>
      <c r="H62">
        <v>2.2589999999999999</v>
      </c>
      <c r="I62">
        <v>76.328999999999994</v>
      </c>
      <c r="J62">
        <v>2.2589999999999999</v>
      </c>
      <c r="K62">
        <v>19.613</v>
      </c>
      <c r="N62">
        <f>(I62-H62)/(G62*$R$1)</f>
        <v>1.4289220163414167</v>
      </c>
      <c r="S62" s="12">
        <v>1.319</v>
      </c>
      <c r="T62" s="12">
        <v>0.27100000000000002</v>
      </c>
      <c r="U62" s="12">
        <v>5.8999999999999997E-2</v>
      </c>
      <c r="AF62">
        <f t="shared" si="0"/>
        <v>0.84306398964143581</v>
      </c>
    </row>
    <row r="63" spans="1:32" x14ac:dyDescent="0.2">
      <c r="A63" s="3">
        <v>41968</v>
      </c>
      <c r="B63" t="s">
        <v>115</v>
      </c>
      <c r="C63" t="s">
        <v>116</v>
      </c>
      <c r="D63" t="s">
        <v>93</v>
      </c>
      <c r="E63" s="2" t="s">
        <v>95</v>
      </c>
      <c r="F63" s="2" t="s">
        <v>95</v>
      </c>
      <c r="G63" s="5">
        <v>5</v>
      </c>
      <c r="H63">
        <v>2.266</v>
      </c>
      <c r="I63">
        <v>155.255</v>
      </c>
      <c r="J63">
        <v>2.266</v>
      </c>
      <c r="K63">
        <v>60.698</v>
      </c>
      <c r="L63">
        <v>58.237000000000002</v>
      </c>
      <c r="N63">
        <f>(I63-H63)/(G63*$R$1)</f>
        <v>1.7708331337226166</v>
      </c>
      <c r="P63">
        <f>((K63-J63)-(L63-J63))/(K63-J63)*100</f>
        <v>4.2117332968236552</v>
      </c>
      <c r="S63" s="12">
        <v>1.972</v>
      </c>
      <c r="T63" s="12">
        <v>0.48099999999999998</v>
      </c>
      <c r="U63" s="12">
        <v>8.5999999999999993E-2</v>
      </c>
      <c r="AF63">
        <f t="shared" si="0"/>
        <v>1.5229164950014502</v>
      </c>
    </row>
    <row r="64" spans="1:32" x14ac:dyDescent="0.2">
      <c r="A64" s="3">
        <v>41968</v>
      </c>
      <c r="B64" t="s">
        <v>115</v>
      </c>
      <c r="C64" t="s">
        <v>116</v>
      </c>
      <c r="D64" t="s">
        <v>93</v>
      </c>
      <c r="E64" s="2" t="s">
        <v>96</v>
      </c>
      <c r="F64" s="2" t="s">
        <v>96</v>
      </c>
      <c r="G64" s="5">
        <v>5</v>
      </c>
      <c r="H64">
        <v>2.2629999999999999</v>
      </c>
      <c r="I64">
        <v>137.18299999999999</v>
      </c>
      <c r="J64">
        <v>2.2629999999999999</v>
      </c>
      <c r="K64">
        <v>40.682000000000002</v>
      </c>
      <c r="L64">
        <v>38.655999999999999</v>
      </c>
      <c r="N64">
        <f>(I64-H64)/(G64*$R$1)</f>
        <v>1.5616861761424379</v>
      </c>
      <c r="P64">
        <f>((K64-J64)-(L64-J64))/(K64-J64)*100</f>
        <v>5.2734324162523833</v>
      </c>
      <c r="S64" s="12">
        <v>2.2290000000000001</v>
      </c>
      <c r="T64" s="12">
        <v>0.45</v>
      </c>
      <c r="U64" s="12">
        <v>0.10100000000000001</v>
      </c>
      <c r="AF64">
        <f t="shared" si="0"/>
        <v>1.5773030379038624</v>
      </c>
    </row>
    <row r="65" spans="1:32" x14ac:dyDescent="0.2">
      <c r="A65" s="3">
        <v>40861</v>
      </c>
      <c r="B65" t="s">
        <v>115</v>
      </c>
      <c r="C65" t="s">
        <v>67</v>
      </c>
      <c r="D65" t="s">
        <v>62</v>
      </c>
      <c r="E65" t="s">
        <v>25</v>
      </c>
      <c r="F65" s="2" t="s">
        <v>0</v>
      </c>
      <c r="G65" s="5">
        <v>2</v>
      </c>
      <c r="H65">
        <v>2.2839999999999998</v>
      </c>
      <c r="I65">
        <v>10.930999999999999</v>
      </c>
      <c r="J65">
        <v>2.2890000000000001</v>
      </c>
      <c r="K65">
        <v>5.0030000000000001</v>
      </c>
      <c r="L65">
        <v>4.4160000000000004</v>
      </c>
      <c r="N65">
        <v>0.25022050780283983</v>
      </c>
      <c r="P65">
        <v>21.628592483419297</v>
      </c>
      <c r="S65" s="12"/>
      <c r="T65" s="12"/>
      <c r="U65" s="12"/>
      <c r="AF65">
        <f t="shared" si="0"/>
        <v>0</v>
      </c>
    </row>
    <row r="66" spans="1:32" x14ac:dyDescent="0.2">
      <c r="A66" s="3">
        <v>41968</v>
      </c>
      <c r="B66" t="s">
        <v>115</v>
      </c>
      <c r="C66" t="s">
        <v>116</v>
      </c>
      <c r="D66" t="s">
        <v>93</v>
      </c>
      <c r="E66" s="2" t="s">
        <v>81</v>
      </c>
      <c r="F66" s="2" t="s">
        <v>81</v>
      </c>
      <c r="G66" s="5">
        <v>2</v>
      </c>
      <c r="H66">
        <v>2.262</v>
      </c>
      <c r="I66">
        <v>25.882999999999999</v>
      </c>
      <c r="J66">
        <v>2.262</v>
      </c>
      <c r="K66">
        <v>9.34</v>
      </c>
      <c r="L66">
        <v>9.0489999999999995</v>
      </c>
      <c r="N66">
        <f>(I66-H66)/(G66*$R$1)</f>
        <v>0.68352707468612006</v>
      </c>
      <c r="P66">
        <f>((K66-J66)-(L66-J66))/(K66-J66)*100</f>
        <v>4.1113308844306351</v>
      </c>
      <c r="S66" s="12">
        <v>1.71</v>
      </c>
      <c r="T66" s="12">
        <v>0.314</v>
      </c>
      <c r="U66" s="12">
        <v>8.7999999999999995E-2</v>
      </c>
      <c r="AF66">
        <f t="shared" si="0"/>
        <v>0.60150382572378558</v>
      </c>
    </row>
    <row r="67" spans="1:32" x14ac:dyDescent="0.2">
      <c r="A67" s="15">
        <v>41603</v>
      </c>
      <c r="B67" t="s">
        <v>115</v>
      </c>
      <c r="C67" s="13" t="s">
        <v>88</v>
      </c>
      <c r="D67" s="13" t="s">
        <v>87</v>
      </c>
      <c r="E67" s="13" t="s">
        <v>81</v>
      </c>
      <c r="F67" s="13" t="s">
        <v>81</v>
      </c>
      <c r="G67" s="13">
        <v>2</v>
      </c>
      <c r="H67" s="13">
        <v>2.6549999999999998</v>
      </c>
      <c r="I67" s="13">
        <v>46.744</v>
      </c>
      <c r="J67" s="13">
        <v>2.6859999999999999</v>
      </c>
      <c r="K67" s="13">
        <v>17.177</v>
      </c>
      <c r="L67" s="13">
        <v>16.812999999999999</v>
      </c>
      <c r="N67">
        <f>(I67-H67)/(G67*$R$1)</f>
        <v>1.2758149610870135</v>
      </c>
      <c r="P67">
        <f>((K67-J67)-(L67-J67))/(K67-J67)*100</f>
        <v>2.5119039403767909</v>
      </c>
      <c r="S67" s="12">
        <v>0.66100000000000003</v>
      </c>
      <c r="T67" s="12">
        <v>0.157</v>
      </c>
      <c r="U67" s="12">
        <v>8.3000000000000004E-2</v>
      </c>
      <c r="AF67">
        <f t="shared" si="0"/>
        <v>1.0589264177022213</v>
      </c>
    </row>
    <row r="68" spans="1:32" x14ac:dyDescent="0.2">
      <c r="A68" s="3">
        <v>40861</v>
      </c>
      <c r="B68" t="s">
        <v>115</v>
      </c>
      <c r="C68" t="s">
        <v>67</v>
      </c>
      <c r="D68" t="s">
        <v>62</v>
      </c>
      <c r="E68" s="5" t="s">
        <v>31</v>
      </c>
      <c r="F68" s="2" t="s">
        <v>15</v>
      </c>
      <c r="G68" s="5">
        <v>4</v>
      </c>
      <c r="H68">
        <v>2.2799999999999998</v>
      </c>
      <c r="I68">
        <v>103.47</v>
      </c>
      <c r="J68">
        <v>2.2709999999999999</v>
      </c>
      <c r="K68">
        <v>21.661999999999999</v>
      </c>
      <c r="L68">
        <v>20.919</v>
      </c>
      <c r="N68">
        <v>1.4640807901335355</v>
      </c>
      <c r="P68">
        <v>3.8316744881646057</v>
      </c>
      <c r="S68" s="12">
        <v>1.841</v>
      </c>
      <c r="T68" s="12">
        <v>0.52300000000000002</v>
      </c>
      <c r="U68" s="12">
        <v>9.8000000000000004E-2</v>
      </c>
      <c r="AF68">
        <f t="shared" si="0"/>
        <v>1.4347991743308648</v>
      </c>
    </row>
    <row r="69" spans="1:32" x14ac:dyDescent="0.2">
      <c r="A69" s="15">
        <v>41603</v>
      </c>
      <c r="B69" t="s">
        <v>115</v>
      </c>
      <c r="C69" s="13" t="s">
        <v>88</v>
      </c>
      <c r="D69" s="13" t="s">
        <v>87</v>
      </c>
      <c r="E69" s="13" t="s">
        <v>86</v>
      </c>
      <c r="F69" s="13" t="s">
        <v>86</v>
      </c>
      <c r="G69" s="13">
        <v>2</v>
      </c>
      <c r="H69" s="13">
        <v>2.641</v>
      </c>
      <c r="I69" s="13">
        <v>190.55600000000001</v>
      </c>
      <c r="J69" s="16">
        <v>2.71</v>
      </c>
      <c r="K69" s="13">
        <v>66.257999999999996</v>
      </c>
      <c r="L69" s="13">
        <v>65.260000000000005</v>
      </c>
      <c r="N69">
        <f>(I69-H69)/(G69*$R$1)</f>
        <v>5.4377456602024585</v>
      </c>
      <c r="P69">
        <f>((K69-J69)-(L69-J69))/(K69-J69)*100</f>
        <v>1.5704664190847712</v>
      </c>
      <c r="S69" s="12">
        <v>1.833</v>
      </c>
      <c r="T69" s="12">
        <v>0.51800000000000002</v>
      </c>
      <c r="U69" s="12">
        <v>0.14099999999999999</v>
      </c>
      <c r="AF69">
        <f t="shared" si="0"/>
        <v>7.6672213808854659</v>
      </c>
    </row>
    <row r="70" spans="1:32" x14ac:dyDescent="0.2">
      <c r="A70" s="3">
        <v>41968</v>
      </c>
      <c r="B70" t="s">
        <v>115</v>
      </c>
      <c r="C70" t="s">
        <v>116</v>
      </c>
      <c r="D70" t="s">
        <v>93</v>
      </c>
      <c r="E70" s="2" t="s">
        <v>113</v>
      </c>
      <c r="F70" s="2" t="s">
        <v>113</v>
      </c>
      <c r="G70" s="5">
        <v>2</v>
      </c>
      <c r="H70">
        <v>2.258</v>
      </c>
      <c r="I70">
        <v>93.058000000000007</v>
      </c>
      <c r="J70">
        <v>2.258</v>
      </c>
      <c r="K70">
        <v>37.191000000000003</v>
      </c>
      <c r="L70">
        <v>35.936999999999998</v>
      </c>
      <c r="N70">
        <f>(I70-H70)/(G70*$R$1)</f>
        <v>2.6275034241352908</v>
      </c>
      <c r="P70">
        <f>((K70-J70)-(L70-J70))/(K70-J70)*100</f>
        <v>3.5897289096270142</v>
      </c>
      <c r="S70" s="12">
        <v>2.9289999999999998</v>
      </c>
      <c r="T70" s="12">
        <v>0.55700000000000005</v>
      </c>
      <c r="U70" s="12">
        <v>0.13700000000000001</v>
      </c>
      <c r="AF70">
        <f t="shared" si="0"/>
        <v>3.5996796910653486</v>
      </c>
    </row>
    <row r="71" spans="1:32" x14ac:dyDescent="0.2">
      <c r="A71" s="3">
        <v>40861</v>
      </c>
      <c r="B71" t="s">
        <v>115</v>
      </c>
      <c r="C71" t="s">
        <v>67</v>
      </c>
      <c r="D71" t="s">
        <v>62</v>
      </c>
      <c r="E71" s="4" t="s">
        <v>26</v>
      </c>
      <c r="F71" s="2" t="s">
        <v>1</v>
      </c>
      <c r="G71" s="5">
        <v>3</v>
      </c>
      <c r="H71">
        <v>2.2850000000000001</v>
      </c>
      <c r="I71">
        <v>74.629000000000005</v>
      </c>
      <c r="J71">
        <v>2.2789999999999999</v>
      </c>
      <c r="K71">
        <v>17.808</v>
      </c>
      <c r="L71">
        <v>17.123999999999999</v>
      </c>
      <c r="N71">
        <v>1.3956248730957672</v>
      </c>
      <c r="P71">
        <v>4.4046622448322559</v>
      </c>
      <c r="S71" s="12">
        <v>2.2120000000000002</v>
      </c>
      <c r="T71" s="12">
        <v>0.5</v>
      </c>
      <c r="U71" s="12">
        <v>0.13200000000000001</v>
      </c>
      <c r="AF71">
        <f t="shared" si="0"/>
        <v>1.8422248324864126</v>
      </c>
    </row>
    <row r="72" spans="1:32" x14ac:dyDescent="0.2">
      <c r="A72" s="15">
        <v>41603</v>
      </c>
      <c r="B72" t="s">
        <v>115</v>
      </c>
      <c r="C72" s="13" t="s">
        <v>88</v>
      </c>
      <c r="D72" s="13" t="s">
        <v>87</v>
      </c>
      <c r="E72" s="13" t="s">
        <v>80</v>
      </c>
      <c r="F72" s="13" t="s">
        <v>80</v>
      </c>
      <c r="G72" s="13">
        <v>3</v>
      </c>
      <c r="H72" s="13">
        <v>2.6469999999999998</v>
      </c>
      <c r="I72" s="13">
        <v>74.106999999999999</v>
      </c>
      <c r="J72" s="13">
        <v>2.6970000000000001</v>
      </c>
      <c r="K72" s="13">
        <v>24.873000000000001</v>
      </c>
      <c r="L72" s="13">
        <v>24.393999999999998</v>
      </c>
      <c r="N72">
        <f>(I72-H72)/(G72*$R$1)</f>
        <v>1.3785711797996172</v>
      </c>
      <c r="P72">
        <f>((K72-J72)-(L72-J72))/(K72-J72)*100</f>
        <v>2.1599927849927973</v>
      </c>
      <c r="S72" s="12">
        <v>1.3240000000000001</v>
      </c>
      <c r="T72" s="12">
        <v>0.26200000000000001</v>
      </c>
      <c r="U72" s="12">
        <v>9.7000000000000003E-2</v>
      </c>
      <c r="AF72">
        <f t="shared" si="0"/>
        <v>1.3372140444056286</v>
      </c>
    </row>
    <row r="73" spans="1:32" x14ac:dyDescent="0.2">
      <c r="A73" s="3">
        <v>40861</v>
      </c>
      <c r="B73" t="s">
        <v>115</v>
      </c>
      <c r="C73" t="s">
        <v>67</v>
      </c>
      <c r="D73" t="s">
        <v>62</v>
      </c>
      <c r="E73" s="5" t="s">
        <v>27</v>
      </c>
      <c r="F73" s="2" t="s">
        <v>5</v>
      </c>
      <c r="G73" s="5">
        <v>5</v>
      </c>
      <c r="H73">
        <v>2.2850000000000001</v>
      </c>
      <c r="I73">
        <v>143.791</v>
      </c>
      <c r="J73">
        <v>2.2869999999999999</v>
      </c>
      <c r="K73">
        <v>40.616999999999997</v>
      </c>
      <c r="L73">
        <v>38.548999999999999</v>
      </c>
      <c r="N73">
        <v>1.6379185001572178</v>
      </c>
      <c r="P73">
        <v>5.395251761022692</v>
      </c>
      <c r="S73" s="12">
        <v>2.149</v>
      </c>
      <c r="T73" s="12">
        <v>0.46</v>
      </c>
      <c r="U73" s="12">
        <v>9.1999999999999998E-2</v>
      </c>
      <c r="AF73">
        <f t="shared" si="0"/>
        <v>1.5068850201446404</v>
      </c>
    </row>
    <row r="74" spans="1:32" x14ac:dyDescent="0.2">
      <c r="A74" s="15">
        <v>41603</v>
      </c>
      <c r="B74" t="s">
        <v>115</v>
      </c>
      <c r="C74" s="13" t="s">
        <v>88</v>
      </c>
      <c r="D74" s="13" t="s">
        <v>87</v>
      </c>
      <c r="E74" s="14" t="s">
        <v>79</v>
      </c>
      <c r="F74" s="14" t="s">
        <v>79</v>
      </c>
      <c r="G74" s="13">
        <v>5</v>
      </c>
      <c r="H74" s="13">
        <v>2.6539999999999999</v>
      </c>
      <c r="I74" s="13">
        <v>152.40199999999999</v>
      </c>
      <c r="J74" s="13">
        <v>2.79</v>
      </c>
      <c r="K74" s="13">
        <v>48.521000000000001</v>
      </c>
      <c r="L74" s="13">
        <v>47.469000000000001</v>
      </c>
      <c r="N74">
        <f>(I74-H74)/(G74*$R$1)</f>
        <v>1.7333188667727377</v>
      </c>
      <c r="P74">
        <f>((K74-J74)-(L74-J74))/(K74-J74)*100</f>
        <v>2.3004089129911867</v>
      </c>
      <c r="S74" s="12">
        <v>1.534</v>
      </c>
      <c r="T74" s="12">
        <v>0.45100000000000001</v>
      </c>
      <c r="U74" s="12">
        <v>0.11</v>
      </c>
      <c r="AF74">
        <f t="shared" si="0"/>
        <v>1.9066507534500114</v>
      </c>
    </row>
    <row r="75" spans="1:32" x14ac:dyDescent="0.2">
      <c r="A75" s="3">
        <v>41962</v>
      </c>
      <c r="B75" t="s">
        <v>121</v>
      </c>
      <c r="C75" t="s">
        <v>116</v>
      </c>
      <c r="D75" t="s">
        <v>99</v>
      </c>
      <c r="E75" s="2" t="s">
        <v>94</v>
      </c>
      <c r="F75" s="2" t="s">
        <v>94</v>
      </c>
      <c r="G75" s="5">
        <v>3</v>
      </c>
      <c r="H75" s="5">
        <v>2.2410000000000001</v>
      </c>
      <c r="I75">
        <v>57.308999999999997</v>
      </c>
      <c r="J75">
        <v>2.2410000000000001</v>
      </c>
      <c r="K75">
        <v>16.943000000000001</v>
      </c>
      <c r="N75">
        <f>(I75-H75)/(G75*$R$1)</f>
        <v>1.0623447765072114</v>
      </c>
      <c r="S75" s="12">
        <v>1.649</v>
      </c>
      <c r="T75" s="12">
        <v>0.33</v>
      </c>
      <c r="U75" s="12">
        <v>9.6000000000000002E-2</v>
      </c>
      <c r="AF75">
        <f t="shared" si="0"/>
        <v>1.0198509854469229</v>
      </c>
    </row>
    <row r="76" spans="1:32" x14ac:dyDescent="0.2">
      <c r="A76" s="3">
        <v>41962</v>
      </c>
      <c r="B76" t="s">
        <v>121</v>
      </c>
      <c r="C76" t="s">
        <v>116</v>
      </c>
      <c r="D76" t="s">
        <v>99</v>
      </c>
      <c r="E76" s="2" t="s">
        <v>95</v>
      </c>
      <c r="F76" s="2" t="s">
        <v>95</v>
      </c>
      <c r="G76" s="5">
        <v>5</v>
      </c>
      <c r="H76" s="5">
        <v>2.2770000000000001</v>
      </c>
      <c r="I76">
        <v>143.084</v>
      </c>
      <c r="J76">
        <v>2.2799999999999998</v>
      </c>
      <c r="K76">
        <v>16.785</v>
      </c>
      <c r="L76">
        <v>16.137</v>
      </c>
      <c r="N76">
        <f>(I76-H76)/(G76*$R$1)</f>
        <v>1.6298276415956736</v>
      </c>
      <c r="P76">
        <f>((K76-J76)-(L76-J76))/(K76-J76)*100</f>
        <v>4.4674250258531512</v>
      </c>
      <c r="S76" s="12">
        <v>1.5649999999999999</v>
      </c>
      <c r="T76" s="12">
        <v>0.38100000000000001</v>
      </c>
      <c r="U76" s="12">
        <v>6.8000000000000005E-2</v>
      </c>
      <c r="AF76">
        <f t="shared" si="0"/>
        <v>1.1082827962850583</v>
      </c>
    </row>
    <row r="77" spans="1:32" x14ac:dyDescent="0.2">
      <c r="A77" s="3">
        <v>41962</v>
      </c>
      <c r="B77" t="s">
        <v>121</v>
      </c>
      <c r="C77" t="s">
        <v>116</v>
      </c>
      <c r="D77" t="s">
        <v>99</v>
      </c>
      <c r="E77" s="2" t="s">
        <v>96</v>
      </c>
      <c r="F77" s="2" t="s">
        <v>96</v>
      </c>
      <c r="G77" s="5">
        <v>5</v>
      </c>
      <c r="H77" s="5">
        <v>2.266</v>
      </c>
      <c r="I77">
        <v>162.053</v>
      </c>
      <c r="J77">
        <v>2.2679999999999998</v>
      </c>
      <c r="K77">
        <v>18.2</v>
      </c>
      <c r="L77">
        <v>17.495999999999999</v>
      </c>
      <c r="N77">
        <f>(I77-H77)/(G77*$R$1)</f>
        <v>1.8495193375872498</v>
      </c>
      <c r="P77">
        <f>((K77-J77)-(L77-J77))/(K77-J77)*100</f>
        <v>4.4187798142103984</v>
      </c>
      <c r="S77" s="12">
        <v>1.3660000000000001</v>
      </c>
      <c r="T77" s="12">
        <v>0.32800000000000001</v>
      </c>
      <c r="U77" s="12">
        <v>0.05</v>
      </c>
      <c r="AF77">
        <f t="shared" si="0"/>
        <v>0.92475966879362492</v>
      </c>
    </row>
    <row r="78" spans="1:32" x14ac:dyDescent="0.2">
      <c r="A78" s="3">
        <v>40868</v>
      </c>
      <c r="B78" t="s">
        <v>121</v>
      </c>
      <c r="C78" t="s">
        <v>65</v>
      </c>
      <c r="D78" t="s">
        <v>63</v>
      </c>
      <c r="E78" t="s">
        <v>25</v>
      </c>
      <c r="F78" s="2" t="s">
        <v>0</v>
      </c>
      <c r="G78" s="5">
        <v>2</v>
      </c>
      <c r="H78">
        <v>2.2709999999999999</v>
      </c>
      <c r="I78">
        <v>46.959000000000003</v>
      </c>
      <c r="J78">
        <v>2.2810000000000001</v>
      </c>
      <c r="K78">
        <v>14.868</v>
      </c>
      <c r="L78">
        <v>14.262</v>
      </c>
      <c r="N78">
        <v>1.2931483812528399</v>
      </c>
      <c r="P78">
        <v>4.8144911416540861</v>
      </c>
      <c r="S78" s="12">
        <v>3.246</v>
      </c>
      <c r="T78" s="12">
        <v>0.55400000000000005</v>
      </c>
      <c r="U78" s="12">
        <v>0.21299999999999999</v>
      </c>
      <c r="AF78">
        <f t="shared" si="0"/>
        <v>2.7544060520685494</v>
      </c>
    </row>
    <row r="79" spans="1:32" x14ac:dyDescent="0.2">
      <c r="A79" s="3">
        <v>41962</v>
      </c>
      <c r="B79" t="s">
        <v>121</v>
      </c>
      <c r="C79" t="s">
        <v>116</v>
      </c>
      <c r="D79" t="s">
        <v>99</v>
      </c>
      <c r="E79" s="2" t="s">
        <v>81</v>
      </c>
      <c r="F79" s="2" t="s">
        <v>81</v>
      </c>
      <c r="G79" s="5">
        <v>2</v>
      </c>
      <c r="H79" s="5">
        <v>2.2469999999999999</v>
      </c>
      <c r="I79">
        <v>30.748999999999999</v>
      </c>
      <c r="J79">
        <v>2.2669999999999999</v>
      </c>
      <c r="K79">
        <v>7.4889999999999999</v>
      </c>
      <c r="L79">
        <v>7.5940000000000003</v>
      </c>
      <c r="N79">
        <f>(I79-H79)/(G79*$R$1)</f>
        <v>0.82476985236458211</v>
      </c>
      <c r="P79">
        <f>((K79-J79)-(L79-J79))/(K79-J79)*100</f>
        <v>-2.0107238605898208</v>
      </c>
      <c r="S79" s="12"/>
      <c r="T79" s="12"/>
      <c r="U79" s="12"/>
      <c r="AF79">
        <f t="shared" si="0"/>
        <v>0</v>
      </c>
    </row>
    <row r="80" spans="1:32" x14ac:dyDescent="0.2">
      <c r="A80" s="15">
        <v>41603</v>
      </c>
      <c r="B80" t="s">
        <v>121</v>
      </c>
      <c r="C80" s="13" t="s">
        <v>88</v>
      </c>
      <c r="D80" s="13" t="s">
        <v>76</v>
      </c>
      <c r="E80" s="13" t="s">
        <v>81</v>
      </c>
      <c r="F80" s="13" t="s">
        <v>81</v>
      </c>
      <c r="G80" s="13">
        <v>2</v>
      </c>
      <c r="H80" s="13">
        <v>2.2679999999999998</v>
      </c>
      <c r="I80" s="13">
        <v>11.967000000000001</v>
      </c>
      <c r="J80" s="13">
        <v>2.2759999999999998</v>
      </c>
      <c r="K80" s="13">
        <v>6.1239999999999997</v>
      </c>
      <c r="L80" s="13">
        <v>6.0110000000000001</v>
      </c>
      <c r="N80">
        <f>(I80-H80)/(G80*$R$1)</f>
        <v>0.28066250782696245</v>
      </c>
      <c r="P80">
        <f>((K80-J80)-(L80-J80))/(K80-J80)*100</f>
        <v>2.936590436590425</v>
      </c>
      <c r="S80" s="12">
        <v>3.4119999999999999</v>
      </c>
      <c r="T80" s="12">
        <v>0.73399999999999999</v>
      </c>
      <c r="U80" s="12">
        <v>0.26</v>
      </c>
      <c r="V80" t="s">
        <v>55</v>
      </c>
      <c r="AF80">
        <f t="shared" si="0"/>
        <v>0.72972252035010232</v>
      </c>
    </row>
    <row r="81" spans="1:32" x14ac:dyDescent="0.2">
      <c r="A81" s="15">
        <v>41603</v>
      </c>
      <c r="B81" t="s">
        <v>121</v>
      </c>
      <c r="C81" s="13" t="s">
        <v>88</v>
      </c>
      <c r="D81" s="13" t="s">
        <v>76</v>
      </c>
      <c r="E81" s="13" t="s">
        <v>90</v>
      </c>
      <c r="F81" s="13" t="s">
        <v>90</v>
      </c>
      <c r="G81" s="13">
        <v>4.5</v>
      </c>
      <c r="H81" s="16">
        <v>2.2799999999999998</v>
      </c>
      <c r="I81" s="13">
        <v>127.509</v>
      </c>
      <c r="J81" s="13">
        <v>2.2869999999999999</v>
      </c>
      <c r="K81" s="13">
        <v>40.104999999999997</v>
      </c>
      <c r="L81" s="13">
        <v>39.462000000000003</v>
      </c>
      <c r="N81">
        <f>(I81-H81)/(G81*$R$1)</f>
        <v>1.6105708580569669</v>
      </c>
      <c r="P81">
        <f>((K81-J81)-(L81-J81))/(K81-J81)*100</f>
        <v>1.7002485588872855</v>
      </c>
      <c r="S81" s="12">
        <v>2.0019999999999998</v>
      </c>
      <c r="T81" s="12">
        <v>0.61699999999999999</v>
      </c>
      <c r="U81" s="12">
        <v>0.14399999999999999</v>
      </c>
      <c r="AF81">
        <f t="shared" si="0"/>
        <v>2.3192220356020323</v>
      </c>
    </row>
    <row r="82" spans="1:32" x14ac:dyDescent="0.2">
      <c r="A82" s="3">
        <v>41962</v>
      </c>
      <c r="B82" t="s">
        <v>121</v>
      </c>
      <c r="C82" t="s">
        <v>116</v>
      </c>
      <c r="D82" t="s">
        <v>99</v>
      </c>
      <c r="E82" s="2" t="s">
        <v>97</v>
      </c>
      <c r="F82" s="2" t="s">
        <v>97</v>
      </c>
      <c r="G82" s="5">
        <v>5</v>
      </c>
      <c r="H82" s="5">
        <v>2.2429999999999999</v>
      </c>
      <c r="I82">
        <v>188.43700000000001</v>
      </c>
      <c r="J82">
        <v>2.2679999999999998</v>
      </c>
      <c r="K82">
        <v>19.329999999999998</v>
      </c>
      <c r="L82">
        <v>18.483000000000001</v>
      </c>
      <c r="N82">
        <f>(I82-H82)/(G82*$R$1)</f>
        <v>2.1551778526583538</v>
      </c>
      <c r="P82">
        <f>((K82-J82)-(L82-J82))/(K82-J82)*100</f>
        <v>4.9642480365724877</v>
      </c>
      <c r="S82" s="12">
        <v>1.7929999999999999</v>
      </c>
      <c r="T82" s="12">
        <v>0.44800000000000001</v>
      </c>
      <c r="U82" s="12">
        <v>8.5000000000000006E-2</v>
      </c>
      <c r="AF82">
        <f t="shared" si="0"/>
        <v>1.8319011747596008</v>
      </c>
    </row>
    <row r="83" spans="1:32" x14ac:dyDescent="0.2">
      <c r="A83" s="3">
        <v>40868</v>
      </c>
      <c r="B83" t="s">
        <v>121</v>
      </c>
      <c r="C83" t="s">
        <v>65</v>
      </c>
      <c r="D83" t="s">
        <v>63</v>
      </c>
      <c r="E83" s="4" t="s">
        <v>26</v>
      </c>
      <c r="F83" s="2" t="s">
        <v>1</v>
      </c>
      <c r="G83" s="5">
        <v>3</v>
      </c>
      <c r="H83">
        <v>2.2839999999999998</v>
      </c>
      <c r="I83">
        <v>97.128</v>
      </c>
      <c r="J83">
        <v>2.2690000000000001</v>
      </c>
      <c r="K83">
        <v>30.234000000000002</v>
      </c>
      <c r="L83">
        <v>28.771000000000001</v>
      </c>
      <c r="N83">
        <v>1.829683808800936</v>
      </c>
      <c r="P83">
        <v>5.2315394242803537</v>
      </c>
      <c r="S83" s="12">
        <v>1.891</v>
      </c>
      <c r="T83" s="12">
        <v>0.41799999999999998</v>
      </c>
      <c r="U83" s="12">
        <v>0.115</v>
      </c>
      <c r="AF83">
        <f t="shared" si="0"/>
        <v>2.1041363801210764</v>
      </c>
    </row>
    <row r="84" spans="1:32" x14ac:dyDescent="0.2">
      <c r="A84" s="15">
        <v>41603</v>
      </c>
      <c r="B84" t="s">
        <v>121</v>
      </c>
      <c r="C84" s="13" t="s">
        <v>88</v>
      </c>
      <c r="D84" s="13" t="s">
        <v>76</v>
      </c>
      <c r="E84" s="14" t="s">
        <v>80</v>
      </c>
      <c r="F84" s="14" t="s">
        <v>80</v>
      </c>
      <c r="G84" s="13">
        <v>3</v>
      </c>
      <c r="H84" s="13">
        <v>2.2749999999999999</v>
      </c>
      <c r="I84" s="13">
        <v>58.58</v>
      </c>
      <c r="J84" s="13">
        <v>2.2970000000000002</v>
      </c>
      <c r="K84" s="13">
        <v>21.338000000000001</v>
      </c>
      <c r="L84" s="13">
        <v>20.809000000000001</v>
      </c>
      <c r="N84">
        <f>(I84-H84)/(G84*$R$1)</f>
        <v>1.0862083722168689</v>
      </c>
      <c r="P84">
        <f>((K84-J84)-(L84-J84))/(K84-J84)*100</f>
        <v>2.7782154298618766</v>
      </c>
      <c r="S84" s="12">
        <v>2.14</v>
      </c>
      <c r="T84" s="12">
        <v>0.54</v>
      </c>
      <c r="U84" s="12">
        <v>0.13600000000000001</v>
      </c>
      <c r="AF84">
        <f t="shared" si="0"/>
        <v>1.4772433862149419</v>
      </c>
    </row>
    <row r="85" spans="1:32" x14ac:dyDescent="0.2">
      <c r="A85" s="3">
        <v>40868</v>
      </c>
      <c r="B85" t="s">
        <v>121</v>
      </c>
      <c r="C85" t="s">
        <v>65</v>
      </c>
      <c r="D85" t="s">
        <v>63</v>
      </c>
      <c r="E85" s="5" t="s">
        <v>27</v>
      </c>
      <c r="F85" s="2" t="s">
        <v>5</v>
      </c>
      <c r="G85" s="5">
        <v>5</v>
      </c>
      <c r="H85">
        <v>2.266</v>
      </c>
      <c r="I85">
        <v>154.32</v>
      </c>
      <c r="J85">
        <v>2.258</v>
      </c>
      <c r="K85">
        <v>42.411999999999999</v>
      </c>
      <c r="L85">
        <v>40.552</v>
      </c>
      <c r="N85">
        <v>1.7600105975923679</v>
      </c>
      <c r="P85">
        <v>4.6321661602829103</v>
      </c>
      <c r="S85" s="12">
        <v>1.83</v>
      </c>
      <c r="T85" s="12">
        <v>0.49099999999999999</v>
      </c>
      <c r="U85" s="12">
        <v>9.2999999999999999E-2</v>
      </c>
      <c r="AF85">
        <f t="shared" si="0"/>
        <v>1.6368098557609019</v>
      </c>
    </row>
    <row r="86" spans="1:32" x14ac:dyDescent="0.2">
      <c r="A86" s="15">
        <v>41603</v>
      </c>
      <c r="B86" t="s">
        <v>121</v>
      </c>
      <c r="C86" s="13" t="s">
        <v>88</v>
      </c>
      <c r="D86" s="13" t="s">
        <v>76</v>
      </c>
      <c r="E86" s="14" t="s">
        <v>79</v>
      </c>
      <c r="F86" s="14" t="s">
        <v>79</v>
      </c>
      <c r="G86" s="13">
        <v>5</v>
      </c>
      <c r="H86" s="13">
        <v>2.2810000000000001</v>
      </c>
      <c r="I86" s="13">
        <v>106.678</v>
      </c>
      <c r="J86" s="13">
        <v>2.298</v>
      </c>
      <c r="K86" s="13">
        <v>38.243000000000002</v>
      </c>
      <c r="L86" s="13">
        <v>37.241</v>
      </c>
      <c r="N86">
        <f>(I86-H86)/(G86*$R$1)</f>
        <v>1.2083853522883343</v>
      </c>
      <c r="P86">
        <f>((K86-J86)-(L86-J86))/(K86-J86)*100</f>
        <v>2.7875921546807692</v>
      </c>
      <c r="S86" s="12">
        <v>2.0049999999999999</v>
      </c>
      <c r="T86" s="12">
        <v>0.63200000000000001</v>
      </c>
      <c r="U86" s="12">
        <v>0.121</v>
      </c>
      <c r="AF86">
        <f t="shared" si="0"/>
        <v>1.4621462762688844</v>
      </c>
    </row>
  </sheetData>
  <sortState ref="A3:U86">
    <sortCondition ref="B3:B86"/>
    <sortCondition ref="D3:D86"/>
    <sortCondition ref="E3:E86"/>
  </sortState>
  <mergeCells count="1">
    <mergeCell ref="S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9"/>
  <sheetViews>
    <sheetView workbookViewId="0">
      <selection activeCell="N2" sqref="N2"/>
    </sheetView>
  </sheetViews>
  <sheetFormatPr baseColWidth="10" defaultRowHeight="15" x14ac:dyDescent="0.2"/>
  <sheetData>
    <row r="1" spans="1:17" x14ac:dyDescent="0.2">
      <c r="D1" t="s">
        <v>140</v>
      </c>
      <c r="E1" t="s">
        <v>142</v>
      </c>
      <c r="F1" t="s">
        <v>141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</row>
    <row r="2" spans="1:17" x14ac:dyDescent="0.2">
      <c r="A2" t="s">
        <v>77</v>
      </c>
      <c r="B2" t="s">
        <v>93</v>
      </c>
      <c r="C2" t="s">
        <v>81</v>
      </c>
      <c r="D2">
        <f>AVERAGE(Averages!N6:N8)</f>
        <v>0.86208927508109989</v>
      </c>
      <c r="E2">
        <f>STDEV(Averages!N6:N8)/SQRT(3)</f>
        <v>0.15168397000308928</v>
      </c>
      <c r="F2">
        <f>AVERAGE(Averages!P6:P8)</f>
        <v>4.2164304989959387</v>
      </c>
      <c r="G2">
        <f>STDEV(Averages!P6:P8)/SQRT(3)</f>
        <v>1.0145050583951101</v>
      </c>
      <c r="H2" s="13">
        <f>AVERAGE(Averages!U6:U8)</f>
        <v>0.10133333333333333</v>
      </c>
      <c r="I2" s="13">
        <f>STDEV(Averages!U6:U8)/SQRT(3)</f>
        <v>2.875953948016401E-2</v>
      </c>
      <c r="J2" s="13">
        <f>AVERAGE(Averages!S6:S8)</f>
        <v>2.148333333333333</v>
      </c>
      <c r="K2" s="13">
        <f>STDEV(Averages!S6:S8)/SQRT(3)</f>
        <v>0.51484668699634417</v>
      </c>
    </row>
    <row r="3" spans="1:17" x14ac:dyDescent="0.2">
      <c r="A3" t="s">
        <v>88</v>
      </c>
      <c r="B3" t="s">
        <v>93</v>
      </c>
      <c r="C3" t="s">
        <v>81</v>
      </c>
      <c r="D3">
        <f>AVERAGE(Averages!N65,Averages!N66,Averages!N67)</f>
        <v>0.7365208478586579</v>
      </c>
      <c r="E3">
        <f>STDEV(Averages!N65,Averages!N66,Averages!N67)/SQRT(3)</f>
        <v>0.29724695156727426</v>
      </c>
      <c r="F3">
        <f>AVERAGE(Averages!P65,Averages!P66,Averages!P67)</f>
        <v>9.4172757694089082</v>
      </c>
      <c r="G3">
        <f>STDEV(Averages!P65,Averages!P66,Averages!P67)/SQRT(3)</f>
        <v>6.1230910917810002</v>
      </c>
      <c r="H3" s="13">
        <f>AVERAGE(Averages!U65,Averages!U66,Averages!U67)</f>
        <v>8.5499999999999993E-2</v>
      </c>
      <c r="I3" s="13">
        <f>STDEV(Averages!U65,Averages!U66,Averages!U67)/SQRT(3)</f>
        <v>2.0412414523193114E-3</v>
      </c>
      <c r="J3" s="13">
        <f>AVERAGE(Averages!S65,Averages!S66,Averages!S67)</f>
        <v>1.1855</v>
      </c>
      <c r="K3" s="13">
        <f>STDEV(Averages!S65,Averages!S66,Averages!S67)/SQRT(3)</f>
        <v>0.42825245669659212</v>
      </c>
    </row>
    <row r="4" spans="1:17" x14ac:dyDescent="0.2">
      <c r="A4" t="s">
        <v>83</v>
      </c>
      <c r="B4" t="s">
        <v>93</v>
      </c>
      <c r="C4" t="s">
        <v>81</v>
      </c>
      <c r="D4">
        <f>AVERAGE(Averages!N34,Averages!N35,Averages!N36)</f>
        <v>0.77394637387057008</v>
      </c>
      <c r="E4">
        <f>STDEV(Averages!N34,Averages!N35,Averages!N36)/SQRT(3)</f>
        <v>0.23194665163008685</v>
      </c>
      <c r="F4">
        <f>AVERAGE(Averages!P34,Averages!P35,Averages!P36)</f>
        <v>7.1292636143106485</v>
      </c>
      <c r="G4">
        <f>STDEV(Averages!P34,Averages!P35,Averages!P36)/SQRT(3)</f>
        <v>3.8703455502787198</v>
      </c>
      <c r="H4" s="13">
        <f>AVERAGE(Averages!U34,Averages!U35,Averages!U36)</f>
        <v>0.19166666666666665</v>
      </c>
      <c r="I4" s="13">
        <f>STDEV(Averages!U34,Averages!U35,Averages!U36)/SQRT(3)</f>
        <v>0.10523360257594112</v>
      </c>
      <c r="J4" s="13">
        <f>AVERAGE(Averages!S34,Averages!S35,Averages!S36)</f>
        <v>2.8249999999999997</v>
      </c>
      <c r="K4" s="13">
        <f>STDEV(Averages!S34,Averages!S35,Averages!S36)/SQRT(3)</f>
        <v>1.124484919122233</v>
      </c>
    </row>
    <row r="5" spans="1:17" x14ac:dyDescent="0.2">
      <c r="A5" t="s">
        <v>77</v>
      </c>
      <c r="B5" t="s">
        <v>93</v>
      </c>
      <c r="C5" s="2" t="s">
        <v>94</v>
      </c>
      <c r="D5">
        <f>AVERAGE(Averages!N3,Averages!N13,Averages!N14)</f>
        <v>1.4400146335872155</v>
      </c>
      <c r="E5">
        <f>STDEV(Averages!N13:N14,Averages!N3)/SQRT(3)</f>
        <v>0.29207225695132666</v>
      </c>
      <c r="F5">
        <f>AVERAGE(Averages!P3,Averages!P13,Averages!P14)</f>
        <v>4.2405874891298643</v>
      </c>
      <c r="G5">
        <f>STDEV(Averages!P13:P14,Averages!P3)/SQRT(3)</f>
        <v>1.5249217866494356</v>
      </c>
      <c r="H5" s="13">
        <f>AVERAGE(Averages!U3,Averages!U13,Averages!U14)</f>
        <v>8.7999999999999995E-2</v>
      </c>
      <c r="I5" s="13">
        <f>STDEV(Averages!U13:U14,Averages!U3)/SQRT(3)</f>
        <v>2.7760883751542696E-2</v>
      </c>
      <c r="J5" s="13">
        <f>AVERAGE(Averages!S3,Averages!S13,Averages!S14)</f>
        <v>2.2770000000000001</v>
      </c>
      <c r="K5" s="13">
        <f>STDEV(Averages!U13:U14,Averages!U3)/SQRT(3)</f>
        <v>2.7760883751542696E-2</v>
      </c>
      <c r="Q5" t="s">
        <v>154</v>
      </c>
    </row>
    <row r="6" spans="1:17" x14ac:dyDescent="0.2">
      <c r="A6" t="s">
        <v>88</v>
      </c>
      <c r="B6" t="s">
        <v>93</v>
      </c>
      <c r="C6" s="2" t="s">
        <v>94</v>
      </c>
      <c r="D6">
        <f>AVERAGE(Averages!N62,Averages!N71,Averages!N72)</f>
        <v>1.401039356412267</v>
      </c>
      <c r="E6">
        <f>STDEV(Averages!N62,Averages!N71,Averages!N72)/SQRT(3)</f>
        <v>1.4785005436852166E-2</v>
      </c>
      <c r="F6">
        <f>AVERAGE(Averages!P62,Averages!P71,Averages!P72)</f>
        <v>3.2823275149125264</v>
      </c>
      <c r="G6">
        <f>STDEV(Averages!P62,Averages!P71,Averages!P72)/SQRT(3)</f>
        <v>0.91638246963590242</v>
      </c>
      <c r="H6" s="13">
        <f>AVERAGE(Averages!U62,Averages!U71,Averages!U72)</f>
        <v>9.6000000000000016E-2</v>
      </c>
      <c r="I6" s="13">
        <f>STDEV(Averages!U62,Averages!U71,Averages!U72)/SQRT(3)</f>
        <v>2.1079215671683148E-2</v>
      </c>
      <c r="J6" s="13">
        <f>AVERAGE(Averages!S62,Averages!S71,Averages!S72)</f>
        <v>1.6183333333333334</v>
      </c>
      <c r="K6" s="13">
        <f>STDEV(Averages!S62,Averages!S71,Averages!S72)/SQRT(3)</f>
        <v>0.29683684257704723</v>
      </c>
      <c r="Q6" t="s">
        <v>153</v>
      </c>
    </row>
    <row r="7" spans="1:17" x14ac:dyDescent="0.2">
      <c r="A7" t="s">
        <v>83</v>
      </c>
      <c r="B7" t="s">
        <v>93</v>
      </c>
      <c r="C7" s="2" t="s">
        <v>94</v>
      </c>
      <c r="D7">
        <f>AVERAGE(Averages!N43,Averages!N42,Averages!N31)</f>
        <v>1.4405547958183156</v>
      </c>
      <c r="E7">
        <f>STDEV(Averages!N43,Averages!N42,Averages!N31)/SQRT(3)</f>
        <v>0.33080267236668998</v>
      </c>
      <c r="F7">
        <f>AVERAGE(Averages!P43,Averages!P42,Averages!P31)</f>
        <v>3.1818396631193364</v>
      </c>
      <c r="G7">
        <f>STDEV(Averages!P43,Averages!P42,Averages!P31)/SQRT(3)</f>
        <v>0.71575225784936236</v>
      </c>
      <c r="H7" s="13">
        <f>AVERAGE(Averages!U43,Averages!U42,Averages!U31)</f>
        <v>0.10266666666666667</v>
      </c>
      <c r="I7" s="13">
        <v>3</v>
      </c>
      <c r="J7" s="13">
        <f>AVERAGE(Averages!S43,Averages!S42,Averages!S31)</f>
        <v>1.9066666666666665</v>
      </c>
      <c r="K7" s="13">
        <f>STDEV(Averages!S43,Averages!S42,Averages!S31)/SQRT(3)</f>
        <v>0.29843164115831428</v>
      </c>
      <c r="Q7" t="s">
        <v>151</v>
      </c>
    </row>
    <row r="8" spans="1:17" x14ac:dyDescent="0.2">
      <c r="A8" t="s">
        <v>77</v>
      </c>
      <c r="B8" t="s">
        <v>93</v>
      </c>
      <c r="C8" t="s">
        <v>139</v>
      </c>
      <c r="D8">
        <f>AVERAGE(Averages!N4,Averages!N5,Averages!N9,Averages!N10,Averages!N11,Averages!N12,Averages!N15,Averages!N16)</f>
        <v>1.5515783903929834</v>
      </c>
      <c r="E8">
        <f>STDEV(Averages!N4,Averages!N5,Averages!N9,Averages!N10,Averages!N11,Averages!N12,Averages!N15,Averages!N16)/SQRT(8)</f>
        <v>4.8408629144357548E-2</v>
      </c>
      <c r="F8">
        <f>AVERAGE(Averages!P4,Averages!P5,Averages!P9,Averages!P10,Averages!P11,Averages!P12,Averages!P15,Averages!P16)</f>
        <v>4.3718605886124369</v>
      </c>
      <c r="G8">
        <f>STDEV(Averages!P4,Averages!P5,Averages!P9,Averages!P10,Averages!P11,Averages!P12,Averages!P15,Averages!P16)/SQRT(8)</f>
        <v>0.71010788493730537</v>
      </c>
      <c r="H8" s="13">
        <f>AVERAGE(Averages!U4,Averages!U5,Averages!U9,Averages!U10,Averages!U11,Averages!U12,Averages!U15,Averages!U16)</f>
        <v>0.15987499999999999</v>
      </c>
      <c r="I8" s="13">
        <f>STDEV(Averages!U4,Averages!U5,Averages!U9,Averages!U10,Averages!U11,Averages!U12,Averages!U15,Averages!U16)/SQRT(8)</f>
        <v>2.564694182548867E-2</v>
      </c>
      <c r="J8" s="13">
        <f>AVERAGE(Averages!S4,Averages!S5,Averages!S9,Averages!S10,Averages!S11,Averages!S12,Averages!S15,Averages!S16)</f>
        <v>2.9108749999999999</v>
      </c>
      <c r="K8" s="13">
        <f>STDEV(Averages!U4,Averages!U5,Averages!U9,Averages!U10,Averages!U11,Averages!U12,Averages!U15,Averages!U16)/SQRT(8)</f>
        <v>2.564694182548867E-2</v>
      </c>
      <c r="Q8" t="s">
        <v>149</v>
      </c>
    </row>
    <row r="9" spans="1:17" x14ac:dyDescent="0.2">
      <c r="A9" t="s">
        <v>83</v>
      </c>
      <c r="B9" t="s">
        <v>93</v>
      </c>
      <c r="C9" t="s">
        <v>139</v>
      </c>
      <c r="D9">
        <f>AVERAGE(Averages!N32,Averages!N33,Averages!N37,Averages!N38,Averages!N39,Averages!N40,Averages!N41,Averages!N44,Averages!N45)</f>
        <v>1.6555542513842099</v>
      </c>
      <c r="E9">
        <f>STDEV(Averages!N32,Averages!N33,Averages!N37,Averages!N38,Averages!N39,Averages!N40,Averages!N41,Averages!N44,Averages!N45)/SQRT(9)</f>
        <v>0.15779721234828994</v>
      </c>
      <c r="F9">
        <f>AVERAGE(Averages!P32,Averages!P33,Averages!P37,Averages!P38,Averages!P39,Averages!P40,Averages!P41,Averages!P44,Averages!P45)</f>
        <v>2.2240860058954741</v>
      </c>
      <c r="G9">
        <f>STDEV(Averages!P32,Averages!P33,Averages!P37,Averages!P38,Averages!P39,Averages!P40,Averages!P41,Averages!P44,Averages!P45)/SQRT(9)</f>
        <v>0.40358006329455942</v>
      </c>
      <c r="H9" s="13">
        <f>AVERAGE(Averages!U32,Averages!U33,Averages!U37,Averages!U38,Averages!U39,Averages!U40,Averages!U41,Averages!U44,Averages!U45)</f>
        <v>8.3444444444444432E-2</v>
      </c>
      <c r="I9" s="13">
        <f>STDEV(Averages!U32,Averages!U33,Averages!U37,Averages!U38,Averages!U39,Averages!U40,Averages!U41,Averages!U44,Averages!U45)/SQRT(9)</f>
        <v>8.5506840387693222E-3</v>
      </c>
      <c r="J9" s="13">
        <f>AVERAGE(Averages!S32,Averages!S33,Averages!S37,Averages!S38,Averages!S39,Averages!S40,Averages!S41,Averages!S44,Averages!S45)</f>
        <v>1.6132222222222223</v>
      </c>
      <c r="K9" s="13">
        <f>STDEV(Averages!S32,Averages!S33,Averages!S37,Averages!S38,Averages!S39,Averages!S40,Averages!S41,Averages!S44,Averages!S45)/SQRT(9)</f>
        <v>7.3549261227836074E-2</v>
      </c>
      <c r="Q9" t="s">
        <v>152</v>
      </c>
    </row>
    <row r="10" spans="1:17" x14ac:dyDescent="0.2">
      <c r="A10" t="s">
        <v>88</v>
      </c>
      <c r="B10" t="s">
        <v>93</v>
      </c>
      <c r="C10" t="s">
        <v>139</v>
      </c>
      <c r="D10">
        <f>AVERAGE(Averages!N63,Averages!N64,Averages!N68,Averages!N69,Averages!N70,Averages!N73,Averages!N74)</f>
        <v>2.3190123644666136</v>
      </c>
      <c r="E10">
        <f>STDEV(Averages!N63,Averages!N64,Averages!N68,Averages!N69,Averages!N70,Averages!N73,Averages!N74)/SQRT(7)</f>
        <v>0.53969879717875069</v>
      </c>
      <c r="F10">
        <f>AVERAGE(Averages!P63,Averages!P64,Averages!P68,Averages!P69,Averages!P70,Averages!P73,Averages!P74)</f>
        <v>3.7389566005666159</v>
      </c>
      <c r="G10">
        <f>STDEV(Averages!P63,Averages!P64,Averages!P68,Averages!P69,Averages!P70,Averages!P73,Averages!P74)/SQRT(7)</f>
        <v>0.53727890511517562</v>
      </c>
      <c r="H10" s="13">
        <f>AVERAGE(Averages!U63,Averages!U64,Averages!U68,Averages!U69,Averages!U70,Averages!U73,Averages!U74)</f>
        <v>0.10928571428571429</v>
      </c>
      <c r="I10" s="13">
        <f>STDEV(Averages!U63,Averages!U64,Averages!U68,Averages!U69,Averages!U70,Averages!U73,Averages!U74)/SQRT(7)</f>
        <v>8.1816120361579217E-3</v>
      </c>
      <c r="J10" s="13">
        <f>AVERAGE(Averages!S63,Averages!S64,Averages!S68,Averages!S69,Averages!S70,Averages!S73,Averages!S74)</f>
        <v>2.0695714285714284</v>
      </c>
      <c r="K10" s="13">
        <f>STDEV(Averages!S63,Averages!S64,Averages!S68,Averages!S69,Averages!S70,Averages!S73,Averages!S74)/SQRT(7)</f>
        <v>0.1672545617774715</v>
      </c>
      <c r="Q10" t="s">
        <v>150</v>
      </c>
    </row>
    <row r="11" spans="1:17" x14ac:dyDescent="0.2">
      <c r="A11" t="s">
        <v>88</v>
      </c>
      <c r="B11" t="s">
        <v>99</v>
      </c>
      <c r="C11" t="s">
        <v>81</v>
      </c>
      <c r="D11">
        <f>AVERAGE(Averages!N78,Averages!N79,Averages!N80)</f>
        <v>0.79952691381479468</v>
      </c>
      <c r="E11">
        <f>STDEV(Averages!N78,Averages!N79,Averages!N80)/SQRT(3)</f>
        <v>0.29255188453316111</v>
      </c>
      <c r="F11">
        <f>AVERAGE(Averages!P78,Averages!P79,Averages!P80)</f>
        <v>1.9134525725515636</v>
      </c>
      <c r="G11">
        <f>STDEV(Averages!P78,Averages!P79,Averages!P80)/SQRT(3)</f>
        <v>2.0355996883258038</v>
      </c>
      <c r="H11" s="13">
        <f>AVERAGE(Averages!U78,Averages!U79,Averages!U80)</f>
        <v>0.23649999999999999</v>
      </c>
      <c r="I11" s="13">
        <f>STDEV(Averages!U78,Averages!U79,Averages!U80)/SQRT(3)</f>
        <v>1.9187669651801569E-2</v>
      </c>
      <c r="J11" s="13">
        <f>AVERAGE(Averages!S78,Averages!S79,Averages!S80)</f>
        <v>3.3289999999999997</v>
      </c>
      <c r="K11" s="13">
        <f>STDEV(Averages!S78,Averages!S79,Averages!S80)/SQRT(3)</f>
        <v>6.776921621700123E-2</v>
      </c>
      <c r="Q11" t="s">
        <v>148</v>
      </c>
    </row>
    <row r="12" spans="1:17" x14ac:dyDescent="0.2">
      <c r="A12" t="s">
        <v>77</v>
      </c>
      <c r="B12" t="s">
        <v>99</v>
      </c>
      <c r="C12" t="s">
        <v>81</v>
      </c>
      <c r="D12">
        <f>AVERAGE(Averages!N20,Averages!N21,Averages!N22)</f>
        <v>0.90787766992093177</v>
      </c>
      <c r="E12">
        <f>STDEV(Averages!N20,Averages!N21,Averages!N22)/SQRT(3)</f>
        <v>0.36027195329183415</v>
      </c>
      <c r="F12">
        <f>AVERAGE(Averages!P20,Averages!P21,Averages!P22)</f>
        <v>11.556429338943552</v>
      </c>
      <c r="G12">
        <f>STDEV(Averages!P20,Averages!P21,Averages!P22)/SQRT(3)</f>
        <v>6.5996881469337154</v>
      </c>
      <c r="H12" s="13">
        <f>AVERAGE(Averages!U20,Averages!U21,Averages!U22)</f>
        <v>0.43366666666666664</v>
      </c>
      <c r="I12" s="13">
        <f>STDEV(Averages!U20,Averages!U21,Averages!U22)/SQRT(3)</f>
        <v>0.27735076067039094</v>
      </c>
      <c r="J12" s="13">
        <f>AVERAGE(Averages!S20,Averages!S21,Averages!S22)</f>
        <v>7.0266666666666664</v>
      </c>
      <c r="K12" s="13">
        <f>STDEV(Averages!U20,Averages!U21,Averages!U22)/SQRT(3)</f>
        <v>0.27735076067039094</v>
      </c>
    </row>
    <row r="13" spans="1:17" x14ac:dyDescent="0.2">
      <c r="A13" t="s">
        <v>83</v>
      </c>
      <c r="B13" t="s">
        <v>99</v>
      </c>
      <c r="C13" t="s">
        <v>81</v>
      </c>
      <c r="D13">
        <f>AVERAGE(Averages!N49,Averages!N50,Averages!N51)</f>
        <v>0.6636182381684429</v>
      </c>
      <c r="E13">
        <f>STDEV(Averages!N49,Averages!N50,Averages!N51)/SQRT(3)</f>
        <v>0.41362681364500814</v>
      </c>
      <c r="F13">
        <f>AVERAGE(Averages!P49,Averages!P50,Averages!P51)</f>
        <v>17.985976768359478</v>
      </c>
      <c r="G13">
        <f>STDEV(Averages!P49,Averages!P50,Averages!P51)/SQRT(3)</f>
        <v>10.196645230292955</v>
      </c>
      <c r="H13" s="13">
        <f>AVERAGE(Averages!U49,Averages!U50,Averages!U51)</f>
        <v>0.51433333333333342</v>
      </c>
      <c r="I13" s="13">
        <f>STDEV(Averages!U49,Averages!U50,Averages!U51)/SQRT(3)</f>
        <v>0.3306964032328007</v>
      </c>
      <c r="J13" s="13">
        <f>AVERAGE(Averages!S49,Averages!S50,Averages!S51)</f>
        <v>7.786999999999999</v>
      </c>
      <c r="K13" s="13">
        <f>STDEV(Averages!S49,Averages!S50,Averages!S51)/SQRT(3)</f>
        <v>4.3583173740944261</v>
      </c>
    </row>
    <row r="14" spans="1:17" x14ac:dyDescent="0.2">
      <c r="A14" t="s">
        <v>83</v>
      </c>
      <c r="B14" t="s">
        <v>99</v>
      </c>
      <c r="C14" s="2" t="s">
        <v>94</v>
      </c>
      <c r="D14">
        <f>AVERAGE(Averages!N46,Averages!N57,Averages!N56)</f>
        <v>1.2638703022266824</v>
      </c>
      <c r="E14">
        <f>STDEV(Averages!N46,Averages!N57,Averages!N56)/SQRT(3)</f>
        <v>0.28500264092706995</v>
      </c>
      <c r="F14">
        <f>AVERAGE(Averages!P46,Averages!P57,Averages!P56)</f>
        <v>3.2244026712379656</v>
      </c>
      <c r="G14">
        <f>STDEV(Averages!P46,Averages!P57,Averages!P56)/SQRT(3)</f>
        <v>5.7038520910474233E-2</v>
      </c>
      <c r="H14" s="13">
        <f>AVERAGE(Averages!U46,Averages!U57,Averages!U56)</f>
        <v>8.5666666666666669E-2</v>
      </c>
      <c r="I14" s="13">
        <f>STDEV(Averages!U46,Averages!U57,Averages!U56)/SQRT(3)</f>
        <v>1.9099156467702393E-2</v>
      </c>
      <c r="J14" s="13">
        <f>AVERAGE(Averages!S46,Averages!S57,Averages!S56)</f>
        <v>1.7103333333333335</v>
      </c>
      <c r="K14" s="13">
        <f>STDEV(Averages!S46,Averages!S57,Averages!S56)/SQRT(3)</f>
        <v>0.13219220013971278</v>
      </c>
    </row>
    <row r="15" spans="1:17" x14ac:dyDescent="0.2">
      <c r="A15" t="s">
        <v>88</v>
      </c>
      <c r="B15" t="s">
        <v>99</v>
      </c>
      <c r="C15" s="2" t="s">
        <v>94</v>
      </c>
      <c r="D15">
        <f>AVERAGE(Averages!N75,Averages!N83,Averages!N84)</f>
        <v>1.3260789858416722</v>
      </c>
      <c r="E15">
        <f>STDEV(Averages!N75,Averages!N83,Averages!N84)/SQRT(3)</f>
        <v>0.25189662633768528</v>
      </c>
      <c r="F15">
        <f>AVERAGE(Averages!P75,Averages!P83,Averages!P84)</f>
        <v>4.0048774270711149</v>
      </c>
      <c r="G15">
        <f>STDEV(Averages!P75,Averages!P83,Averages!P84)/SQRT(3)</f>
        <v>1.0015653266753197</v>
      </c>
      <c r="H15" s="13">
        <f>AVERAGE(Averages!U75,Averages!U83,Averages!U84)</f>
        <v>0.11566666666666668</v>
      </c>
      <c r="I15" s="13">
        <f>STDEV(Averages!U75,Averages!U83,Averages!U84)/SQRT(3)</f>
        <v>1.1551815634108958E-2</v>
      </c>
      <c r="J15" s="13">
        <f>AVERAGE(Averages!S75,Averages!S83,Averages!S84)</f>
        <v>1.8933333333333333</v>
      </c>
      <c r="K15" s="13">
        <f>STDEV(Averages!S75,Averages!S83,Averages!S84)/SQRT(3)</f>
        <v>0.14174429245808937</v>
      </c>
    </row>
    <row r="16" spans="1:17" x14ac:dyDescent="0.2">
      <c r="A16" t="s">
        <v>77</v>
      </c>
      <c r="B16" t="s">
        <v>99</v>
      </c>
      <c r="C16" s="2" t="s">
        <v>94</v>
      </c>
      <c r="D16">
        <f>AVERAGE(Averages!N17,Averages!N27,Averages!N28)</f>
        <v>1.007929862226661</v>
      </c>
      <c r="E16">
        <f>STDEV(Averages!N17,Averages!N27,Averages!N28)/SQRT(3)</f>
        <v>0.48433047342328472</v>
      </c>
      <c r="F16">
        <f>AVERAGE(Averages!P17,Averages!P27,Averages!P28)</f>
        <v>10.511641958154991</v>
      </c>
      <c r="G16">
        <f>STDEV(Averages!P17,Averages!P27,Averages!P28)/SQRT(3)</f>
        <v>5.5783051770580592</v>
      </c>
      <c r="H16" s="13">
        <f>AVERAGE(Averages!U17,Averages!U27,Averages!U28)</f>
        <v>0.35233333333333333</v>
      </c>
      <c r="I16" s="13">
        <f>STDEV(Averages!U17,Averages!U27,Averages!U28)/SQRT(3)</f>
        <v>0.23096488429581194</v>
      </c>
      <c r="J16" s="13">
        <f>AVERAGE(Averages!S17,Averages!S27,Averages!S28)</f>
        <v>5.5829999999999993</v>
      </c>
      <c r="K16" s="13">
        <f>STDEV(Averages!U17,Averages!U27,Averages!U28)/SQRT(3)</f>
        <v>0.23096488429581194</v>
      </c>
    </row>
    <row r="17" spans="1:11" x14ac:dyDescent="0.2">
      <c r="A17" t="s">
        <v>83</v>
      </c>
      <c r="B17" t="s">
        <v>99</v>
      </c>
      <c r="C17" t="s">
        <v>139</v>
      </c>
      <c r="D17">
        <f>AVERAGE(Averages!N48,Averages!N52,Averages!N53,Averages!N54,Averages!N55,Averages!N58,Averages!N59,Averages!N60,Averages!N61)</f>
        <v>1.6131399970132747</v>
      </c>
      <c r="E17">
        <f>STDEV(Averages!N48,Averages!N52,Averages!N53,Averages!N54,Averages!N55,Averages!N58,Averages!N59,Averages!N60,Averages!N61)/SQRT(9)</f>
        <v>7.8163972231792167E-2</v>
      </c>
      <c r="F17">
        <f>AVERAGE(Averages!P48,Averages!P52,Averages!P53,Averages!P54,Averages!P55,Averages!P58,Averages!P59,Averages!P60,Averages!P61)</f>
        <v>1.9014461964433289</v>
      </c>
      <c r="G17">
        <f>STDEV(Averages!P48,Averages!P52,Averages!P53,Averages!P54,Averages!P55,Averages!P58,Averages!P59,Averages!P60,Averages!P61)/SQRT(9)</f>
        <v>0.31313088172884435</v>
      </c>
      <c r="H17" s="13">
        <f>AVERAGE(Averages!U48,Averages!U52,Averages!U53,Averages!U54,Averages!U55,Averages!U58,Averages!U59,Averages!U60,Averages!U61)</f>
        <v>8.1111111111111106E-2</v>
      </c>
      <c r="I17" s="13">
        <f>STDEV(Averages!U48,Averages!U52,Averages!U53,Averages!U54,Averages!U55,Averages!U58,Averages!U59,Averages!U60,Averages!U61)/SQRT(9)</f>
        <v>8.6449157255137337E-3</v>
      </c>
      <c r="J17" s="13">
        <f>AVERAGE(Averages!S48,Averages!S52,Averages!S53,Averages!S54,Averages!S55,Averages!S58,Averages!S59,Averages!S60,Averages!S61)</f>
        <v>1.4945555555555556</v>
      </c>
      <c r="K17" s="13">
        <f>STDEV(Averages!S48,Averages!S52,Averages!S53,Averages!S54,Averages!S55,Averages!S58,Averages!S59,Averages!S60,Averages!S61)/SQRT(9)</f>
        <v>5.7482391291959915E-2</v>
      </c>
    </row>
    <row r="18" spans="1:11" x14ac:dyDescent="0.2">
      <c r="A18" t="s">
        <v>77</v>
      </c>
      <c r="B18" t="s">
        <v>99</v>
      </c>
      <c r="C18" t="s">
        <v>139</v>
      </c>
      <c r="D18">
        <f>AVERAGE(Averages!N18,Averages!N19,Averages!N23,Averages!N24,Averages!N25,Averages!N26,Averages!N30,Averages!N29)</f>
        <v>1.3760626808670211</v>
      </c>
      <c r="E18">
        <f>STDEV(Averages!N18,Averages!N19,Averages!N23,Averages!N24,Averages!N25,Averages!N26,Averages!N30,Averages!N29)/SQRT(8)</f>
        <v>0.10689348152172533</v>
      </c>
      <c r="F18">
        <f>AVERAGE(Averages!P18,Averages!P19,Averages!P23,Averages!P24,Averages!P25,Averages!P26,Averages!P30,Averages!P29)</f>
        <v>2.7294183240175474</v>
      </c>
      <c r="G18">
        <f>STDEV(Averages!P18,Averages!P19,Averages!P23,Averages!P24,Averages!P25,Averages!P26,Averages!P30,Averages!P29)/SQRT(8)</f>
        <v>0.72354909551388946</v>
      </c>
      <c r="H18" s="13">
        <f>AVERAGE(Averages!U18,Averages!U19,Averages!U23,Averages!U24,Averages!U25,Averages!U26,Averages!U30,Averages!U29)</f>
        <v>8.4428571428571422E-2</v>
      </c>
      <c r="I18" s="13">
        <f>STDEV(Averages!U18,Averages!U19,Averages!U23,Averages!U24,Averages!U25,Averages!U26,Averages!U30,Averages!U29)/SQRT(8)</f>
        <v>9.4314569899025275E-3</v>
      </c>
      <c r="J18" s="13">
        <f>AVERAGE(Averages!S18,Averages!S19,Averages!S23,Averages!S24,Averages!S25,Averages!S26,Averages!S30,Averages!S29)</f>
        <v>2.3444285714285713</v>
      </c>
      <c r="K18" s="13">
        <f>STDEV(Averages!S18,Averages!S19,Averages!S23,Averages!S24,Averages!S25,Averages!S26,Averages!S30,Averages!S29)/SQRT(8)</f>
        <v>9.5225359267472873E-2</v>
      </c>
    </row>
    <row r="19" spans="1:11" x14ac:dyDescent="0.2">
      <c r="A19" t="s">
        <v>88</v>
      </c>
      <c r="B19" t="s">
        <v>99</v>
      </c>
      <c r="C19" t="s">
        <v>139</v>
      </c>
      <c r="D19">
        <f>AVERAGE(Averages!N86,Averages!N85,Averages!N82,Averages!N81,Averages!N77,Averages!N76)</f>
        <v>1.7022486066298244</v>
      </c>
      <c r="E19">
        <f>STDEV(Averages!N86,Averages!N85,Averages!N82,Averages!N81,Averages!N77,Averages!N76)/SQRT(6)</f>
        <v>0.12750431854820915</v>
      </c>
      <c r="F19">
        <f>AVERAGE(Averages!P86,Averages!P85,Averages!P82,Averages!P81,Averages!P77,Averages!P76)</f>
        <v>3.8284099584145004</v>
      </c>
      <c r="G19">
        <f>STDEV(Averages!P86,Averages!P85,Averages!P82,Averages!P81,Averages!P77,Averages!P76)/SQRT(6)</f>
        <v>0.52616225754319035</v>
      </c>
      <c r="H19" s="13">
        <f>AVERAGE(Averages!U86,Averages!U85,Averages!U82,Averages!U81,Averages!U77,Averages!U76)</f>
        <v>9.3499999999999986E-2</v>
      </c>
      <c r="I19" s="13">
        <f>STDEV(Averages!U86,Averages!U85,Averages!U82,Averages!U81,Averages!U77,Averages!U76)/SQRT(6)</f>
        <v>1.404931789566077E-2</v>
      </c>
      <c r="J19" s="13">
        <f>AVERAGE(Averages!S86,Averages!S85,Averages!S82,Averages!S81,Averages!S77,Averages!S76)</f>
        <v>1.7601666666666667</v>
      </c>
      <c r="K19" s="13">
        <f>STDEV(Averages!S86,Averages!S85,Averages!S82,Averages!S81,Averages!S77,Averages!S76)/SQRT(6)</f>
        <v>0.10293020828589464</v>
      </c>
    </row>
  </sheetData>
  <sortState ref="A2:K19">
    <sortCondition ref="B2:B19"/>
    <sortCondition ref="C2:C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9"/>
  <sheetViews>
    <sheetView tabSelected="1" topLeftCell="E33" zoomScale="120" zoomScaleNormal="120" workbookViewId="0">
      <selection activeCell="F12" sqref="F12"/>
    </sheetView>
  </sheetViews>
  <sheetFormatPr baseColWidth="10" defaultRowHeight="15" x14ac:dyDescent="0.2"/>
  <sheetData>
    <row r="1" spans="1:17" x14ac:dyDescent="0.2">
      <c r="C1" t="s">
        <v>192</v>
      </c>
      <c r="D1" t="s">
        <v>140</v>
      </c>
      <c r="E1" t="s">
        <v>142</v>
      </c>
      <c r="F1" t="s">
        <v>141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</row>
    <row r="2" spans="1:17" x14ac:dyDescent="0.2">
      <c r="A2" t="s">
        <v>77</v>
      </c>
      <c r="B2" t="s">
        <v>93</v>
      </c>
      <c r="C2" t="s">
        <v>193</v>
      </c>
      <c r="D2">
        <f>AVERAGE(Averages!N6:N8)</f>
        <v>0.86208927508109989</v>
      </c>
      <c r="E2">
        <f>STDEV(Averages!N6:N8)/SQRT(3)</f>
        <v>0.15168397000308928</v>
      </c>
      <c r="F2">
        <f>AVERAGE(Averages!P6:P8)</f>
        <v>4.2164304989959387</v>
      </c>
      <c r="G2">
        <f>STDEV(Averages!P6:P8)/SQRT(3)</f>
        <v>1.0145050583951101</v>
      </c>
      <c r="H2" s="13">
        <f>AVERAGE(Averages!U6:U8)</f>
        <v>0.10133333333333333</v>
      </c>
      <c r="I2" s="13">
        <f>STDEV(Averages!U6:U8)/SQRT(3)</f>
        <v>2.875953948016401E-2</v>
      </c>
      <c r="J2" s="13">
        <f>AVERAGE(Averages!S6:S8)</f>
        <v>2.148333333333333</v>
      </c>
      <c r="K2" s="13">
        <f>STDEV(Averages!S6:S8)/SQRT(3)</f>
        <v>0.51484668699634417</v>
      </c>
    </row>
    <row r="3" spans="1:17" x14ac:dyDescent="0.2">
      <c r="A3" t="s">
        <v>88</v>
      </c>
      <c r="B3" t="s">
        <v>93</v>
      </c>
      <c r="C3" t="s">
        <v>193</v>
      </c>
      <c r="D3">
        <f>AVERAGE(Averages!N65,Averages!N66,Averages!N67)</f>
        <v>0.7365208478586579</v>
      </c>
      <c r="E3">
        <f>STDEV(Averages!N65,Averages!N66,Averages!N67)/SQRT(3)</f>
        <v>0.29724695156727426</v>
      </c>
      <c r="F3">
        <f>AVERAGE(Averages!P65,Averages!P66,Averages!P67)</f>
        <v>9.4172757694089082</v>
      </c>
      <c r="G3">
        <f>STDEV(Averages!P65,Averages!P66,Averages!P67)/SQRT(3)</f>
        <v>6.1230910917810002</v>
      </c>
      <c r="H3" s="13">
        <f>AVERAGE(Averages!U65,Averages!U66,Averages!U67)</f>
        <v>8.5499999999999993E-2</v>
      </c>
      <c r="I3" s="13">
        <f>STDEV(Averages!U65,Averages!U66,Averages!U67)/SQRT(3)</f>
        <v>2.0412414523193114E-3</v>
      </c>
      <c r="J3" s="13">
        <f>AVERAGE(Averages!S65,Averages!S66,Averages!S67)</f>
        <v>1.1855</v>
      </c>
      <c r="K3" s="13">
        <f>STDEV(Averages!S65,Averages!S66,Averages!S67)/SQRT(3)</f>
        <v>0.42825245669659212</v>
      </c>
    </row>
    <row r="4" spans="1:17" x14ac:dyDescent="0.2">
      <c r="A4" t="s">
        <v>83</v>
      </c>
      <c r="B4" t="s">
        <v>93</v>
      </c>
      <c r="C4" t="s">
        <v>193</v>
      </c>
      <c r="D4">
        <f>AVERAGE(Averages!N34,Averages!N35,Averages!N36)</f>
        <v>0.77394637387057008</v>
      </c>
      <c r="E4">
        <f>STDEV(Averages!N34,Averages!N35,Averages!N36)/SQRT(3)</f>
        <v>0.23194665163008685</v>
      </c>
      <c r="F4">
        <f>AVERAGE(Averages!P34,Averages!P35,Averages!P36)</f>
        <v>7.1292636143106485</v>
      </c>
      <c r="G4">
        <f>STDEV(Averages!P34,Averages!P35,Averages!P36)/SQRT(3)</f>
        <v>3.8703455502787198</v>
      </c>
      <c r="H4" s="13">
        <f>AVERAGE(Averages!U34,Averages!U35,Averages!U36)</f>
        <v>0.19166666666666665</v>
      </c>
      <c r="I4" s="13">
        <f>STDEV(Averages!U34,Averages!U35,Averages!U36)/SQRT(3)</f>
        <v>0.10523360257594112</v>
      </c>
      <c r="J4" s="13">
        <f>AVERAGE(Averages!S34,Averages!S35,Averages!S36)</f>
        <v>2.8249999999999997</v>
      </c>
      <c r="K4" s="13">
        <f>STDEV(Averages!S34,Averages!S35,Averages!S36)/SQRT(3)</f>
        <v>1.124484919122233</v>
      </c>
    </row>
    <row r="5" spans="1:17" x14ac:dyDescent="0.2">
      <c r="A5" t="s">
        <v>77</v>
      </c>
      <c r="B5" t="s">
        <v>93</v>
      </c>
      <c r="C5" s="2" t="s">
        <v>194</v>
      </c>
      <c r="D5">
        <f>AVERAGE(Averages!N3,Averages!N13,Averages!N14)</f>
        <v>1.4400146335872155</v>
      </c>
      <c r="E5">
        <f>STDEV(Averages!N13:N14,Averages!N3)/SQRT(3)</f>
        <v>0.29207225695132666</v>
      </c>
      <c r="F5">
        <f>AVERAGE(Averages!P3,Averages!P13,Averages!P14)</f>
        <v>4.2405874891298643</v>
      </c>
      <c r="G5">
        <f>STDEV(Averages!P13:P14,Averages!P3)/SQRT(3)</f>
        <v>1.5249217866494356</v>
      </c>
      <c r="H5" s="13">
        <f>AVERAGE(Averages!U3,Averages!U13,Averages!U14)</f>
        <v>8.7999999999999995E-2</v>
      </c>
      <c r="I5" s="13">
        <f>STDEV(Averages!U13:U14,Averages!U3)/SQRT(3)</f>
        <v>2.7760883751542696E-2</v>
      </c>
      <c r="J5" s="13">
        <f>AVERAGE(Averages!S3,Averages!S13,Averages!S14)</f>
        <v>2.2770000000000001</v>
      </c>
      <c r="K5" s="13">
        <f>STDEV(Averages!U13:U14,Averages!U3)/SQRT(3)</f>
        <v>2.7760883751542696E-2</v>
      </c>
      <c r="Q5" t="s">
        <v>154</v>
      </c>
    </row>
    <row r="6" spans="1:17" x14ac:dyDescent="0.2">
      <c r="A6" t="s">
        <v>88</v>
      </c>
      <c r="B6" t="s">
        <v>93</v>
      </c>
      <c r="C6" s="2" t="s">
        <v>194</v>
      </c>
      <c r="D6">
        <f>AVERAGE(Averages!N62,Averages!N71,Averages!N72)</f>
        <v>1.401039356412267</v>
      </c>
      <c r="E6">
        <f>STDEV(Averages!N62,Averages!N71,Averages!N72)/SQRT(3)</f>
        <v>1.4785005436852166E-2</v>
      </c>
      <c r="F6">
        <f>AVERAGE(Averages!P62,Averages!P71,Averages!P72)</f>
        <v>3.2823275149125264</v>
      </c>
      <c r="G6">
        <f>STDEV(Averages!P62,Averages!P71,Averages!P72)/SQRT(3)</f>
        <v>0.91638246963590242</v>
      </c>
      <c r="H6" s="13">
        <f>AVERAGE(Averages!U62,Averages!U71,Averages!U72)</f>
        <v>9.6000000000000016E-2</v>
      </c>
      <c r="I6" s="13">
        <f>STDEV(Averages!U62,Averages!U71,Averages!U72)/SQRT(3)</f>
        <v>2.1079215671683148E-2</v>
      </c>
      <c r="J6" s="13">
        <f>AVERAGE(Averages!S62,Averages!S71,Averages!S72)</f>
        <v>1.6183333333333334</v>
      </c>
      <c r="K6" s="13">
        <f>STDEV(Averages!S62,Averages!S71,Averages!S72)/SQRT(3)</f>
        <v>0.29683684257704723</v>
      </c>
      <c r="Q6" t="s">
        <v>153</v>
      </c>
    </row>
    <row r="7" spans="1:17" x14ac:dyDescent="0.2">
      <c r="A7" t="s">
        <v>83</v>
      </c>
      <c r="B7" t="s">
        <v>93</v>
      </c>
      <c r="C7" s="2" t="s">
        <v>194</v>
      </c>
      <c r="D7">
        <f>AVERAGE(Averages!N43,Averages!N42,Averages!N31)</f>
        <v>1.4405547958183156</v>
      </c>
      <c r="E7">
        <f>STDEV(Averages!N43,Averages!N42,Averages!N31)/SQRT(3)</f>
        <v>0.33080267236668998</v>
      </c>
      <c r="F7">
        <f>AVERAGE(Averages!P43,Averages!P42,Averages!P31)</f>
        <v>3.1818396631193364</v>
      </c>
      <c r="G7">
        <f>STDEV(Averages!P43,Averages!P42,Averages!P31)/SQRT(3)</f>
        <v>0.71575225784936236</v>
      </c>
      <c r="H7" s="13">
        <f>AVERAGE(Averages!U43,Averages!U42,Averages!U31)</f>
        <v>0.10266666666666667</v>
      </c>
      <c r="I7" s="13">
        <v>3</v>
      </c>
      <c r="J7" s="13">
        <f>AVERAGE(Averages!S43,Averages!S42,Averages!S31)</f>
        <v>1.9066666666666665</v>
      </c>
      <c r="K7" s="13">
        <f>STDEV(Averages!S43,Averages!S42,Averages!S31)/SQRT(3)</f>
        <v>0.29843164115831428</v>
      </c>
      <c r="Q7" t="s">
        <v>151</v>
      </c>
    </row>
    <row r="8" spans="1:17" x14ac:dyDescent="0.2">
      <c r="A8" t="s">
        <v>77</v>
      </c>
      <c r="B8" t="s">
        <v>93</v>
      </c>
      <c r="C8" t="s">
        <v>195</v>
      </c>
      <c r="D8">
        <f>AVERAGE(Averages!N4,Averages!N5,Averages!N9,Averages!N10,Averages!N11,Averages!N12,Averages!N15,Averages!N16)</f>
        <v>1.5515783903929834</v>
      </c>
      <c r="E8">
        <f>STDEV(Averages!N4,Averages!N5,Averages!N9,Averages!N10,Averages!N11,Averages!N12,Averages!N15,Averages!N16)/SQRT(8)</f>
        <v>4.8408629144357548E-2</v>
      </c>
      <c r="F8">
        <f>AVERAGE(Averages!P4,Averages!P5,Averages!P9,Averages!P10,Averages!P11,Averages!P12,Averages!P15,Averages!P16)</f>
        <v>4.3718605886124369</v>
      </c>
      <c r="G8">
        <f>STDEV(Averages!P4,Averages!P5,Averages!P9,Averages!P10,Averages!P11,Averages!P12,Averages!P15,Averages!P16)/SQRT(8)</f>
        <v>0.71010788493730537</v>
      </c>
      <c r="H8" s="13">
        <f>AVERAGE(Averages!U4,Averages!U5,Averages!U9,Averages!U10,Averages!U11,Averages!U12,Averages!U15,Averages!U16)</f>
        <v>0.15987499999999999</v>
      </c>
      <c r="I8" s="13">
        <f>STDEV(Averages!U4,Averages!U5,Averages!U9,Averages!U10,Averages!U11,Averages!U12,Averages!U15,Averages!U16)/SQRT(8)</f>
        <v>2.564694182548867E-2</v>
      </c>
      <c r="J8" s="13">
        <f>AVERAGE(Averages!S4,Averages!S5,Averages!S9,Averages!S10,Averages!S11,Averages!S12,Averages!S15,Averages!S16)</f>
        <v>2.9108749999999999</v>
      </c>
      <c r="K8" s="13">
        <f>STDEV(Averages!U4,Averages!U5,Averages!U9,Averages!U10,Averages!U11,Averages!U12,Averages!U15,Averages!U16)/SQRT(8)</f>
        <v>2.564694182548867E-2</v>
      </c>
      <c r="Q8" t="s">
        <v>149</v>
      </c>
    </row>
    <row r="9" spans="1:17" x14ac:dyDescent="0.2">
      <c r="A9" t="s">
        <v>83</v>
      </c>
      <c r="B9" t="s">
        <v>93</v>
      </c>
      <c r="C9" t="s">
        <v>195</v>
      </c>
      <c r="D9">
        <f>AVERAGE(Averages!N32,Averages!N33,Averages!N37,Averages!N38,Averages!N39,Averages!N40,Averages!N41,Averages!N44,Averages!N45)</f>
        <v>1.6555542513842099</v>
      </c>
      <c r="E9">
        <f>STDEV(Averages!N32,Averages!N33,Averages!N37,Averages!N38,Averages!N39,Averages!N40,Averages!N41,Averages!N44,Averages!N45)/SQRT(9)</f>
        <v>0.15779721234828994</v>
      </c>
      <c r="F9">
        <f>AVERAGE(Averages!P32,Averages!P33,Averages!P37,Averages!P38,Averages!P39,Averages!P40,Averages!P41,Averages!P44,Averages!P45)</f>
        <v>2.2240860058954741</v>
      </c>
      <c r="G9">
        <f>STDEV(Averages!P32,Averages!P33,Averages!P37,Averages!P38,Averages!P39,Averages!P40,Averages!P41,Averages!P44,Averages!P45)/SQRT(9)</f>
        <v>0.40358006329455942</v>
      </c>
      <c r="H9" s="13">
        <f>AVERAGE(Averages!U32,Averages!U33,Averages!U37,Averages!U38,Averages!U39,Averages!U40,Averages!U41,Averages!U44,Averages!U45)</f>
        <v>8.3444444444444432E-2</v>
      </c>
      <c r="I9" s="13">
        <f>STDEV(Averages!U32,Averages!U33,Averages!U37,Averages!U38,Averages!U39,Averages!U40,Averages!U41,Averages!U44,Averages!U45)/SQRT(9)</f>
        <v>8.5506840387693222E-3</v>
      </c>
      <c r="J9" s="13">
        <f>AVERAGE(Averages!S32,Averages!S33,Averages!S37,Averages!S38,Averages!S39,Averages!S40,Averages!S41,Averages!S44,Averages!S45)</f>
        <v>1.6132222222222223</v>
      </c>
      <c r="K9" s="13">
        <f>STDEV(Averages!S32,Averages!S33,Averages!S37,Averages!S38,Averages!S39,Averages!S40,Averages!S41,Averages!S44,Averages!S45)/SQRT(9)</f>
        <v>7.3549261227836074E-2</v>
      </c>
      <c r="Q9" t="s">
        <v>152</v>
      </c>
    </row>
    <row r="10" spans="1:17" x14ac:dyDescent="0.2">
      <c r="A10" t="s">
        <v>88</v>
      </c>
      <c r="B10" t="s">
        <v>93</v>
      </c>
      <c r="C10" t="s">
        <v>195</v>
      </c>
      <c r="D10">
        <f>AVERAGE(Averages!N63,Averages!N64,Averages!N68,Averages!N69,Averages!N70,Averages!N73,Averages!N74)</f>
        <v>2.3190123644666136</v>
      </c>
      <c r="E10">
        <f>STDEV(Averages!N63,Averages!N64,Averages!N68,Averages!N69,Averages!N70,Averages!N73,Averages!N74)/SQRT(7)</f>
        <v>0.53969879717875069</v>
      </c>
      <c r="F10">
        <f>AVERAGE(Averages!P63,Averages!P64,Averages!P68,Averages!P69,Averages!P70,Averages!P73,Averages!P74)</f>
        <v>3.7389566005666159</v>
      </c>
      <c r="G10">
        <f>STDEV(Averages!P63,Averages!P64,Averages!P68,Averages!P69,Averages!P70,Averages!P73,Averages!P74)/SQRT(7)</f>
        <v>0.53727890511517562</v>
      </c>
      <c r="H10" s="13">
        <f>AVERAGE(Averages!U63,Averages!U64,Averages!U68,Averages!U69,Averages!U70,Averages!U73,Averages!U74)</f>
        <v>0.10928571428571429</v>
      </c>
      <c r="I10" s="13">
        <f>STDEV(Averages!U63,Averages!U64,Averages!U68,Averages!U69,Averages!U70,Averages!U73,Averages!U74)/SQRT(7)</f>
        <v>8.1816120361579217E-3</v>
      </c>
      <c r="J10" s="13">
        <f>AVERAGE(Averages!S63,Averages!S64,Averages!S68,Averages!S69,Averages!S70,Averages!S73,Averages!S74)</f>
        <v>2.0695714285714284</v>
      </c>
      <c r="K10" s="13">
        <f>STDEV(Averages!S63,Averages!S64,Averages!S68,Averages!S69,Averages!S70,Averages!S73,Averages!S74)/SQRT(7)</f>
        <v>0.1672545617774715</v>
      </c>
      <c r="Q10" t="s">
        <v>150</v>
      </c>
    </row>
    <row r="11" spans="1:17" x14ac:dyDescent="0.2">
      <c r="A11" t="s">
        <v>88</v>
      </c>
      <c r="B11" t="s">
        <v>99</v>
      </c>
      <c r="C11" t="s">
        <v>193</v>
      </c>
      <c r="D11">
        <f>AVERAGE(Averages!N78,Averages!N79,Averages!N80)</f>
        <v>0.79952691381479468</v>
      </c>
      <c r="E11">
        <f>STDEV(Averages!N78,Averages!N79,Averages!N80)/SQRT(3)</f>
        <v>0.29255188453316111</v>
      </c>
      <c r="F11">
        <f>AVERAGE(Averages!P78,Averages!P79,Averages!P80)</f>
        <v>1.9134525725515636</v>
      </c>
      <c r="G11">
        <f>STDEV(Averages!P78,Averages!P79,Averages!P80)/SQRT(3)</f>
        <v>2.0355996883258038</v>
      </c>
      <c r="H11" s="13">
        <f>AVERAGE(Averages!U78,Averages!U79,Averages!U80)</f>
        <v>0.23649999999999999</v>
      </c>
      <c r="I11" s="13">
        <f>STDEV(Averages!U78,Averages!U79,Averages!U80)/SQRT(3)</f>
        <v>1.9187669651801569E-2</v>
      </c>
      <c r="J11" s="13">
        <f>AVERAGE(Averages!S78,Averages!S79,Averages!S80)</f>
        <v>3.3289999999999997</v>
      </c>
      <c r="K11" s="13">
        <f>STDEV(Averages!S78,Averages!S79,Averages!S80)/SQRT(3)</f>
        <v>6.776921621700123E-2</v>
      </c>
      <c r="Q11" t="s">
        <v>148</v>
      </c>
    </row>
    <row r="12" spans="1:17" x14ac:dyDescent="0.2">
      <c r="A12" t="s">
        <v>77</v>
      </c>
      <c r="B12" t="s">
        <v>99</v>
      </c>
      <c r="C12" t="s">
        <v>193</v>
      </c>
      <c r="D12">
        <f>AVERAGE(Averages!N20,Averages!N21,Averages!N22)</f>
        <v>0.90787766992093177</v>
      </c>
      <c r="E12">
        <f>STDEV(Averages!N20,Averages!N21,Averages!N22)/SQRT(3)</f>
        <v>0.36027195329183415</v>
      </c>
      <c r="F12">
        <f>AVERAGE(Averages!P20,Averages!P21,Averages!P22)</f>
        <v>11.556429338943552</v>
      </c>
      <c r="G12">
        <f>STDEV(Averages!P20,Averages!P21,Averages!P22)/SQRT(3)</f>
        <v>6.5996881469337154</v>
      </c>
      <c r="H12" s="13">
        <f>AVERAGE(Averages!U20,Averages!U21,Averages!U22)</f>
        <v>0.43366666666666664</v>
      </c>
      <c r="I12" s="13">
        <f>STDEV(Averages!U20,Averages!U21,Averages!U22)/SQRT(3)</f>
        <v>0.27735076067039094</v>
      </c>
      <c r="J12" s="13">
        <f>AVERAGE(Averages!S20,Averages!S21,Averages!S22)</f>
        <v>7.0266666666666664</v>
      </c>
      <c r="K12" s="13">
        <f>STDEV(Averages!U20,Averages!U21,Averages!U22)/SQRT(3)</f>
        <v>0.27735076067039094</v>
      </c>
    </row>
    <row r="13" spans="1:17" x14ac:dyDescent="0.2">
      <c r="A13" t="s">
        <v>83</v>
      </c>
      <c r="B13" t="s">
        <v>99</v>
      </c>
      <c r="C13" t="s">
        <v>193</v>
      </c>
      <c r="D13">
        <f>AVERAGE(Averages!N49,Averages!N50,Averages!N51)</f>
        <v>0.6636182381684429</v>
      </c>
      <c r="E13">
        <f>STDEV(Averages!N49,Averages!N50,Averages!N51)/SQRT(3)</f>
        <v>0.41362681364500814</v>
      </c>
      <c r="F13">
        <f>AVERAGE(Averages!P49,Averages!P50,Averages!P51)</f>
        <v>17.985976768359478</v>
      </c>
      <c r="G13">
        <f>STDEV(Averages!P49,Averages!P50,Averages!P51)/SQRT(3)</f>
        <v>10.196645230292955</v>
      </c>
      <c r="H13" s="13">
        <f>AVERAGE(Averages!U49,Averages!U50,Averages!U51)</f>
        <v>0.51433333333333342</v>
      </c>
      <c r="I13" s="13">
        <f>STDEV(Averages!U49,Averages!U50,Averages!U51)/SQRT(3)</f>
        <v>0.3306964032328007</v>
      </c>
      <c r="J13" s="13">
        <f>AVERAGE(Averages!S49,Averages!S50,Averages!S51)</f>
        <v>7.786999999999999</v>
      </c>
      <c r="K13" s="13">
        <f>STDEV(Averages!S49,Averages!S50,Averages!S51)/SQRT(3)</f>
        <v>4.3583173740944261</v>
      </c>
    </row>
    <row r="14" spans="1:17" x14ac:dyDescent="0.2">
      <c r="A14" t="s">
        <v>83</v>
      </c>
      <c r="B14" t="s">
        <v>99</v>
      </c>
      <c r="C14" s="2" t="s">
        <v>194</v>
      </c>
      <c r="D14">
        <f>AVERAGE(Averages!N46,Averages!N57,Averages!N56)</f>
        <v>1.2638703022266824</v>
      </c>
      <c r="E14">
        <f>STDEV(Averages!N46,Averages!N57,Averages!N56)/SQRT(3)</f>
        <v>0.28500264092706995</v>
      </c>
      <c r="F14">
        <f>AVERAGE(Averages!P46,Averages!P57,Averages!P56)</f>
        <v>3.2244026712379656</v>
      </c>
      <c r="G14">
        <f>STDEV(Averages!P46,Averages!P57,Averages!P56)/SQRT(3)</f>
        <v>5.7038520910474233E-2</v>
      </c>
      <c r="H14" s="13">
        <f>AVERAGE(Averages!U46,Averages!U57,Averages!U56)</f>
        <v>8.5666666666666669E-2</v>
      </c>
      <c r="I14" s="13">
        <f>STDEV(Averages!U46,Averages!U57,Averages!U56)/SQRT(3)</f>
        <v>1.9099156467702393E-2</v>
      </c>
      <c r="J14" s="13">
        <f>AVERAGE(Averages!S46,Averages!S57,Averages!S56)</f>
        <v>1.7103333333333335</v>
      </c>
      <c r="K14" s="13">
        <f>STDEV(Averages!S46,Averages!S57,Averages!S56)/SQRT(3)</f>
        <v>0.13219220013971278</v>
      </c>
    </row>
    <row r="15" spans="1:17" x14ac:dyDescent="0.2">
      <c r="A15" t="s">
        <v>88</v>
      </c>
      <c r="B15" t="s">
        <v>99</v>
      </c>
      <c r="C15" s="2" t="s">
        <v>194</v>
      </c>
      <c r="D15">
        <f>AVERAGE(Averages!N75,Averages!N83,Averages!N84)</f>
        <v>1.3260789858416722</v>
      </c>
      <c r="E15">
        <f>STDEV(Averages!N75,Averages!N83,Averages!N84)/SQRT(3)</f>
        <v>0.25189662633768528</v>
      </c>
      <c r="F15">
        <f>AVERAGE(Averages!P75,Averages!P83,Averages!P84)</f>
        <v>4.0048774270711149</v>
      </c>
      <c r="G15">
        <f>STDEV(Averages!P75,Averages!P83,Averages!P84)/SQRT(3)</f>
        <v>1.0015653266753197</v>
      </c>
      <c r="H15" s="13">
        <f>AVERAGE(Averages!U75,Averages!U83,Averages!U84)</f>
        <v>0.11566666666666668</v>
      </c>
      <c r="I15" s="13">
        <f>STDEV(Averages!U75,Averages!U83,Averages!U84)/SQRT(3)</f>
        <v>1.1551815634108958E-2</v>
      </c>
      <c r="J15" s="13">
        <f>AVERAGE(Averages!S75,Averages!S83,Averages!S84)</f>
        <v>1.8933333333333333</v>
      </c>
      <c r="K15" s="13">
        <f>STDEV(Averages!S75,Averages!S83,Averages!S84)/SQRT(3)</f>
        <v>0.14174429245808937</v>
      </c>
    </row>
    <row r="16" spans="1:17" x14ac:dyDescent="0.2">
      <c r="A16" t="s">
        <v>77</v>
      </c>
      <c r="B16" t="s">
        <v>99</v>
      </c>
      <c r="C16" s="2" t="s">
        <v>194</v>
      </c>
      <c r="D16">
        <f>AVERAGE(Averages!N17,Averages!N27,Averages!N28)</f>
        <v>1.007929862226661</v>
      </c>
      <c r="E16">
        <f>STDEV(Averages!N17,Averages!N27,Averages!N28)/SQRT(3)</f>
        <v>0.48433047342328472</v>
      </c>
      <c r="F16">
        <f>AVERAGE(Averages!P17,Averages!P27,Averages!P28)</f>
        <v>10.511641958154991</v>
      </c>
      <c r="G16">
        <f>STDEV(Averages!P17,Averages!P27,Averages!P28)/SQRT(3)</f>
        <v>5.5783051770580592</v>
      </c>
      <c r="H16" s="13">
        <f>AVERAGE(Averages!U17,Averages!U27,Averages!U28)</f>
        <v>0.35233333333333333</v>
      </c>
      <c r="I16" s="13">
        <f>STDEV(Averages!U17,Averages!U27,Averages!U28)/SQRT(3)</f>
        <v>0.23096488429581194</v>
      </c>
      <c r="J16" s="13">
        <f>AVERAGE(Averages!S17,Averages!S27,Averages!S28)</f>
        <v>5.5829999999999993</v>
      </c>
      <c r="K16" s="13">
        <f>STDEV(Averages!U17,Averages!U27,Averages!U28)/SQRT(3)</f>
        <v>0.23096488429581194</v>
      </c>
    </row>
    <row r="17" spans="1:11" x14ac:dyDescent="0.2">
      <c r="A17" t="s">
        <v>83</v>
      </c>
      <c r="B17" t="s">
        <v>99</v>
      </c>
      <c r="C17" t="s">
        <v>195</v>
      </c>
      <c r="D17">
        <f>AVERAGE(Averages!N48,Averages!N52,Averages!N53,Averages!N54,Averages!N55,Averages!N58,Averages!N59,Averages!N60,Averages!N61)</f>
        <v>1.6131399970132747</v>
      </c>
      <c r="E17">
        <f>STDEV(Averages!N48,Averages!N52,Averages!N53,Averages!N54,Averages!N55,Averages!N58,Averages!N59,Averages!N60,Averages!N61)/SQRT(9)</f>
        <v>7.8163972231792167E-2</v>
      </c>
      <c r="F17">
        <f>AVERAGE(Averages!P48,Averages!P52,Averages!P53,Averages!P54,Averages!P55,Averages!P58,Averages!P59,Averages!P60,Averages!P61)</f>
        <v>1.9014461964433289</v>
      </c>
      <c r="G17">
        <f>STDEV(Averages!P48,Averages!P52,Averages!P53,Averages!P54,Averages!P55,Averages!P58,Averages!P59,Averages!P60,Averages!P61)/SQRT(9)</f>
        <v>0.31313088172884435</v>
      </c>
      <c r="H17" s="13">
        <f>AVERAGE(Averages!U48,Averages!U52,Averages!U53,Averages!U54,Averages!U55,Averages!U58,Averages!U59,Averages!U60,Averages!U61)</f>
        <v>8.1111111111111106E-2</v>
      </c>
      <c r="I17" s="13">
        <f>STDEV(Averages!U48,Averages!U52,Averages!U53,Averages!U54,Averages!U55,Averages!U58,Averages!U59,Averages!U60,Averages!U61)/SQRT(9)</f>
        <v>8.6449157255137337E-3</v>
      </c>
      <c r="J17" s="13">
        <f>AVERAGE(Averages!S48,Averages!S52,Averages!S53,Averages!S54,Averages!S55,Averages!S58,Averages!S59,Averages!S60,Averages!S61)</f>
        <v>1.4945555555555556</v>
      </c>
      <c r="K17" s="13">
        <f>STDEV(Averages!S48,Averages!S52,Averages!S53,Averages!S54,Averages!S55,Averages!S58,Averages!S59,Averages!S60,Averages!S61)/SQRT(9)</f>
        <v>5.7482391291959915E-2</v>
      </c>
    </row>
    <row r="18" spans="1:11" x14ac:dyDescent="0.2">
      <c r="A18" t="s">
        <v>77</v>
      </c>
      <c r="B18" t="s">
        <v>99</v>
      </c>
      <c r="C18" t="s">
        <v>195</v>
      </c>
      <c r="D18">
        <f>AVERAGE(Averages!N18,Averages!N19,Averages!N23,Averages!N24,Averages!N25,Averages!N26,Averages!N30,Averages!N29)</f>
        <v>1.3760626808670211</v>
      </c>
      <c r="E18">
        <f>STDEV(Averages!N18,Averages!N19,Averages!N23,Averages!N24,Averages!N25,Averages!N26,Averages!N30,Averages!N29)/SQRT(8)</f>
        <v>0.10689348152172533</v>
      </c>
      <c r="F18">
        <f>AVERAGE(Averages!P18,Averages!P19,Averages!P23,Averages!P24,Averages!P25,Averages!P26,Averages!P30,Averages!P29)</f>
        <v>2.7294183240175474</v>
      </c>
      <c r="G18">
        <f>STDEV(Averages!P18,Averages!P19,Averages!P23,Averages!P24,Averages!P25,Averages!P26,Averages!P30,Averages!P29)/SQRT(8)</f>
        <v>0.72354909551388946</v>
      </c>
      <c r="H18" s="13">
        <f>AVERAGE(Averages!U18,Averages!U19,Averages!U23,Averages!U24,Averages!U25,Averages!U26,Averages!U30,Averages!U29)</f>
        <v>8.4428571428571422E-2</v>
      </c>
      <c r="I18" s="13">
        <f>STDEV(Averages!U18,Averages!U19,Averages!U23,Averages!U24,Averages!U25,Averages!U26,Averages!U30,Averages!U29)/SQRT(8)</f>
        <v>9.4314569899025275E-3</v>
      </c>
      <c r="J18" s="13">
        <f>AVERAGE(Averages!S18,Averages!S19,Averages!S23,Averages!S24,Averages!S25,Averages!S26,Averages!S30,Averages!S29)</f>
        <v>2.3444285714285713</v>
      </c>
      <c r="K18" s="13">
        <f>STDEV(Averages!S18,Averages!S19,Averages!S23,Averages!S24,Averages!S25,Averages!S26,Averages!S30,Averages!S29)/SQRT(8)</f>
        <v>9.5225359267472873E-2</v>
      </c>
    </row>
    <row r="19" spans="1:11" x14ac:dyDescent="0.2">
      <c r="A19" t="s">
        <v>88</v>
      </c>
      <c r="B19" t="s">
        <v>99</v>
      </c>
      <c r="C19" t="s">
        <v>195</v>
      </c>
      <c r="D19">
        <f>AVERAGE(Averages!N86,Averages!N85,Averages!N82,Averages!N81,Averages!N77,Averages!N76)</f>
        <v>1.7022486066298244</v>
      </c>
      <c r="E19">
        <f>STDEV(Averages!N86,Averages!N85,Averages!N82,Averages!N81,Averages!N77,Averages!N76)/SQRT(6)</f>
        <v>0.12750431854820915</v>
      </c>
      <c r="F19">
        <f>AVERAGE(Averages!P86,Averages!P85,Averages!P82,Averages!P81,Averages!P77,Averages!P76)</f>
        <v>3.8284099584145004</v>
      </c>
      <c r="G19">
        <f>STDEV(Averages!P86,Averages!P85,Averages!P82,Averages!P81,Averages!P77,Averages!P76)/SQRT(6)</f>
        <v>0.52616225754319035</v>
      </c>
      <c r="H19" s="13">
        <f>AVERAGE(Averages!U86,Averages!U85,Averages!U82,Averages!U81,Averages!U77,Averages!U76)</f>
        <v>9.3499999999999986E-2</v>
      </c>
      <c r="I19" s="13">
        <f>STDEV(Averages!U86,Averages!U85,Averages!U82,Averages!U81,Averages!U77,Averages!U76)/SQRT(6)</f>
        <v>1.404931789566077E-2</v>
      </c>
      <c r="J19" s="13">
        <f>AVERAGE(Averages!S86,Averages!S85,Averages!S82,Averages!S81,Averages!S77,Averages!S76)</f>
        <v>1.7601666666666667</v>
      </c>
      <c r="K19" s="13">
        <f>STDEV(Averages!S86,Averages!S85,Averages!S82,Averages!S81,Averages!S77,Averages!S76)/SQRT(6)</f>
        <v>0.10293020828589464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2011</vt:lpstr>
      <vt:lpstr>2012</vt:lpstr>
      <vt:lpstr>2013</vt:lpstr>
      <vt:lpstr>2014</vt:lpstr>
      <vt:lpstr>2015</vt:lpstr>
      <vt:lpstr>2016</vt:lpstr>
      <vt:lpstr>Averages</vt:lpstr>
      <vt:lpstr>Graphics 2011-2014</vt:lpstr>
      <vt:lpstr>Graphics 2011-2015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2018-10-30T20:33:03Z</dcterms:modified>
</cp:coreProperties>
</file>