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600" windowHeight="17480" tabRatio="500"/>
  </bookViews>
  <sheets>
    <sheet name="tres rios m1w nov2012_.xls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P10" i="1" l="1"/>
  <c r="J10" i="1"/>
  <c r="AT10" i="1"/>
  <c r="AS10" i="1"/>
  <c r="AR10" i="1"/>
  <c r="AQ10" i="1"/>
  <c r="Q10" i="1"/>
  <c r="AU10" i="1"/>
  <c r="O10" i="1"/>
  <c r="AV10" i="1"/>
  <c r="AW10" i="1"/>
  <c r="AX10" i="1"/>
  <c r="BA10" i="1"/>
  <c r="S10" i="1"/>
  <c r="K10" i="1"/>
  <c r="BD10" i="1"/>
  <c r="L10" i="1"/>
  <c r="M10" i="1"/>
  <c r="BB10" i="1"/>
  <c r="N10" i="1"/>
  <c r="AY10" i="1"/>
  <c r="AZ10" i="1"/>
  <c r="BC10" i="1"/>
  <c r="BE10" i="1"/>
  <c r="BF10" i="1"/>
  <c r="BG10" i="1"/>
  <c r="BH10" i="1"/>
  <c r="BI10" i="1"/>
  <c r="AP11" i="1"/>
  <c r="J11" i="1"/>
  <c r="AT11" i="1"/>
  <c r="AS11" i="1"/>
  <c r="AR11" i="1"/>
  <c r="AQ11" i="1"/>
  <c r="Q11" i="1"/>
  <c r="AU11" i="1"/>
  <c r="O11" i="1"/>
  <c r="AV11" i="1"/>
  <c r="AW11" i="1"/>
  <c r="AX11" i="1"/>
  <c r="BA11" i="1"/>
  <c r="S11" i="1"/>
  <c r="K11" i="1"/>
  <c r="BD11" i="1"/>
  <c r="L11" i="1"/>
  <c r="M11" i="1"/>
  <c r="BB11" i="1"/>
  <c r="N11" i="1"/>
  <c r="AY11" i="1"/>
  <c r="AZ11" i="1"/>
  <c r="BC11" i="1"/>
  <c r="BE11" i="1"/>
  <c r="BF11" i="1"/>
  <c r="BG11" i="1"/>
  <c r="BH11" i="1"/>
  <c r="BI11" i="1"/>
  <c r="AP12" i="1"/>
  <c r="J12" i="1"/>
  <c r="AT12" i="1"/>
  <c r="AS12" i="1"/>
  <c r="AR12" i="1"/>
  <c r="AQ12" i="1"/>
  <c r="Q12" i="1"/>
  <c r="AU12" i="1"/>
  <c r="O12" i="1"/>
  <c r="AV12" i="1"/>
  <c r="AW12" i="1"/>
  <c r="AX12" i="1"/>
  <c r="BA12" i="1"/>
  <c r="S12" i="1"/>
  <c r="K12" i="1"/>
  <c r="BD12" i="1"/>
  <c r="L12" i="1"/>
  <c r="M12" i="1"/>
  <c r="BB12" i="1"/>
  <c r="N12" i="1"/>
  <c r="AY12" i="1"/>
  <c r="AZ12" i="1"/>
  <c r="BC12" i="1"/>
  <c r="BE12" i="1"/>
  <c r="BF12" i="1"/>
  <c r="BG12" i="1"/>
  <c r="BH12" i="1"/>
  <c r="BI12" i="1"/>
  <c r="AP13" i="1"/>
  <c r="J13" i="1"/>
  <c r="AT13" i="1"/>
  <c r="AS13" i="1"/>
  <c r="AR13" i="1"/>
  <c r="AQ13" i="1"/>
  <c r="Q13" i="1"/>
  <c r="AU13" i="1"/>
  <c r="O13" i="1"/>
  <c r="AV13" i="1"/>
  <c r="AW13" i="1"/>
  <c r="AX13" i="1"/>
  <c r="BA13" i="1"/>
  <c r="S13" i="1"/>
  <c r="K13" i="1"/>
  <c r="BD13" i="1"/>
  <c r="L13" i="1"/>
  <c r="M13" i="1"/>
  <c r="BB13" i="1"/>
  <c r="N13" i="1"/>
  <c r="AY13" i="1"/>
  <c r="AZ13" i="1"/>
  <c r="BC13" i="1"/>
  <c r="BE13" i="1"/>
  <c r="BF13" i="1"/>
  <c r="BG13" i="1"/>
  <c r="BH13" i="1"/>
  <c r="BI13" i="1"/>
  <c r="AP14" i="1"/>
  <c r="J14" i="1"/>
  <c r="AT14" i="1"/>
  <c r="AS14" i="1"/>
  <c r="AR14" i="1"/>
  <c r="AQ14" i="1"/>
  <c r="Q14" i="1"/>
  <c r="AU14" i="1"/>
  <c r="O14" i="1"/>
  <c r="AV14" i="1"/>
  <c r="AW14" i="1"/>
  <c r="AX14" i="1"/>
  <c r="BA14" i="1"/>
  <c r="S14" i="1"/>
  <c r="K14" i="1"/>
  <c r="BD14" i="1"/>
  <c r="L14" i="1"/>
  <c r="M14" i="1"/>
  <c r="BB14" i="1"/>
  <c r="N14" i="1"/>
  <c r="AY14" i="1"/>
  <c r="AZ14" i="1"/>
  <c r="BC14" i="1"/>
  <c r="BE14" i="1"/>
  <c r="BF14" i="1"/>
  <c r="BG14" i="1"/>
  <c r="BH14" i="1"/>
  <c r="BI14" i="1"/>
  <c r="AP15" i="1"/>
  <c r="J15" i="1"/>
  <c r="AT15" i="1"/>
  <c r="AS15" i="1"/>
  <c r="AR15" i="1"/>
  <c r="AQ15" i="1"/>
  <c r="Q15" i="1"/>
  <c r="AU15" i="1"/>
  <c r="O15" i="1"/>
  <c r="AV15" i="1"/>
  <c r="AW15" i="1"/>
  <c r="AX15" i="1"/>
  <c r="BA15" i="1"/>
  <c r="S15" i="1"/>
  <c r="K15" i="1"/>
  <c r="BD15" i="1"/>
  <c r="L15" i="1"/>
  <c r="M15" i="1"/>
  <c r="BB15" i="1"/>
  <c r="N15" i="1"/>
  <c r="AY15" i="1"/>
  <c r="AZ15" i="1"/>
  <c r="BC15" i="1"/>
  <c r="BE15" i="1"/>
  <c r="BF15" i="1"/>
  <c r="BG15" i="1"/>
  <c r="BH15" i="1"/>
  <c r="BI15" i="1"/>
  <c r="AP16" i="1"/>
  <c r="J16" i="1"/>
  <c r="AT16" i="1"/>
  <c r="AS16" i="1"/>
  <c r="AR16" i="1"/>
  <c r="AQ16" i="1"/>
  <c r="Q16" i="1"/>
  <c r="AU16" i="1"/>
  <c r="O16" i="1"/>
  <c r="AV16" i="1"/>
  <c r="AW16" i="1"/>
  <c r="AX16" i="1"/>
  <c r="BA16" i="1"/>
  <c r="S16" i="1"/>
  <c r="K16" i="1"/>
  <c r="BD16" i="1"/>
  <c r="L16" i="1"/>
  <c r="M16" i="1"/>
  <c r="BB16" i="1"/>
  <c r="N16" i="1"/>
  <c r="AY16" i="1"/>
  <c r="AZ16" i="1"/>
  <c r="BC16" i="1"/>
  <c r="BE16" i="1"/>
  <c r="BF16" i="1"/>
  <c r="BG16" i="1"/>
  <c r="BH16" i="1"/>
  <c r="BI16" i="1"/>
  <c r="AP17" i="1"/>
  <c r="J17" i="1"/>
  <c r="AT17" i="1"/>
  <c r="AS17" i="1"/>
  <c r="AR17" i="1"/>
  <c r="AQ17" i="1"/>
  <c r="Q17" i="1"/>
  <c r="AU17" i="1"/>
  <c r="O17" i="1"/>
  <c r="AV17" i="1"/>
  <c r="AW17" i="1"/>
  <c r="AX17" i="1"/>
  <c r="BA17" i="1"/>
  <c r="S17" i="1"/>
  <c r="K17" i="1"/>
  <c r="BD17" i="1"/>
  <c r="L17" i="1"/>
  <c r="M17" i="1"/>
  <c r="BB17" i="1"/>
  <c r="N17" i="1"/>
  <c r="AY17" i="1"/>
  <c r="AZ17" i="1"/>
  <c r="BC17" i="1"/>
  <c r="BE17" i="1"/>
  <c r="BF17" i="1"/>
  <c r="BG17" i="1"/>
  <c r="BH17" i="1"/>
  <c r="BI17" i="1"/>
  <c r="AP18" i="1"/>
  <c r="J18" i="1"/>
  <c r="AT18" i="1"/>
  <c r="AS18" i="1"/>
  <c r="AR18" i="1"/>
  <c r="AQ18" i="1"/>
  <c r="Q18" i="1"/>
  <c r="AU18" i="1"/>
  <c r="O18" i="1"/>
  <c r="AV18" i="1"/>
  <c r="AW18" i="1"/>
  <c r="AX18" i="1"/>
  <c r="BA18" i="1"/>
  <c r="S18" i="1"/>
  <c r="K18" i="1"/>
  <c r="BD18" i="1"/>
  <c r="L18" i="1"/>
  <c r="M18" i="1"/>
  <c r="BB18" i="1"/>
  <c r="N18" i="1"/>
  <c r="AY18" i="1"/>
  <c r="AZ18" i="1"/>
  <c r="BC18" i="1"/>
  <c r="BE18" i="1"/>
  <c r="BF18" i="1"/>
  <c r="BG18" i="1"/>
  <c r="BH18" i="1"/>
  <c r="BI18" i="1"/>
  <c r="AP19" i="1"/>
  <c r="J19" i="1"/>
  <c r="AT19" i="1"/>
  <c r="AS19" i="1"/>
  <c r="AR19" i="1"/>
  <c r="AQ19" i="1"/>
  <c r="Q19" i="1"/>
  <c r="AU19" i="1"/>
  <c r="O19" i="1"/>
  <c r="AV19" i="1"/>
  <c r="AW19" i="1"/>
  <c r="AX19" i="1"/>
  <c r="BA19" i="1"/>
  <c r="S19" i="1"/>
  <c r="K19" i="1"/>
  <c r="BD19" i="1"/>
  <c r="L19" i="1"/>
  <c r="M19" i="1"/>
  <c r="BB19" i="1"/>
  <c r="N19" i="1"/>
  <c r="AY19" i="1"/>
  <c r="AZ19" i="1"/>
  <c r="BC19" i="1"/>
  <c r="BE19" i="1"/>
  <c r="BF19" i="1"/>
  <c r="BG19" i="1"/>
  <c r="BH19" i="1"/>
  <c r="BI19" i="1"/>
  <c r="AP20" i="1"/>
  <c r="J20" i="1"/>
  <c r="AT20" i="1"/>
  <c r="AS20" i="1"/>
  <c r="AR20" i="1"/>
  <c r="AQ20" i="1"/>
  <c r="Q20" i="1"/>
  <c r="AU20" i="1"/>
  <c r="O20" i="1"/>
  <c r="AV20" i="1"/>
  <c r="AW20" i="1"/>
  <c r="AX20" i="1"/>
  <c r="BA20" i="1"/>
  <c r="S20" i="1"/>
  <c r="K20" i="1"/>
  <c r="BD20" i="1"/>
  <c r="L20" i="1"/>
  <c r="M20" i="1"/>
  <c r="BB20" i="1"/>
  <c r="N20" i="1"/>
  <c r="AY20" i="1"/>
  <c r="AZ20" i="1"/>
  <c r="BC20" i="1"/>
  <c r="BE20" i="1"/>
  <c r="BF20" i="1"/>
  <c r="BG20" i="1"/>
  <c r="BH20" i="1"/>
  <c r="BI20" i="1"/>
  <c r="AP21" i="1"/>
  <c r="J21" i="1"/>
  <c r="AT21" i="1"/>
  <c r="AS21" i="1"/>
  <c r="AR21" i="1"/>
  <c r="AQ21" i="1"/>
  <c r="Q21" i="1"/>
  <c r="AU21" i="1"/>
  <c r="O21" i="1"/>
  <c r="AV21" i="1"/>
  <c r="AW21" i="1"/>
  <c r="AX21" i="1"/>
  <c r="BA21" i="1"/>
  <c r="S21" i="1"/>
  <c r="K21" i="1"/>
  <c r="BD21" i="1"/>
  <c r="L21" i="1"/>
  <c r="M21" i="1"/>
  <c r="BB21" i="1"/>
  <c r="N21" i="1"/>
  <c r="AY21" i="1"/>
  <c r="AZ21" i="1"/>
  <c r="BC21" i="1"/>
  <c r="BE21" i="1"/>
  <c r="BF21" i="1"/>
  <c r="BG21" i="1"/>
  <c r="BH21" i="1"/>
  <c r="BI21" i="1"/>
  <c r="AP22" i="1"/>
  <c r="J22" i="1"/>
  <c r="AT22" i="1"/>
  <c r="AS22" i="1"/>
  <c r="AR22" i="1"/>
  <c r="AQ22" i="1"/>
  <c r="Q22" i="1"/>
  <c r="AU22" i="1"/>
  <c r="O22" i="1"/>
  <c r="AV22" i="1"/>
  <c r="AW22" i="1"/>
  <c r="AX22" i="1"/>
  <c r="BA22" i="1"/>
  <c r="S22" i="1"/>
  <c r="K22" i="1"/>
  <c r="BD22" i="1"/>
  <c r="L22" i="1"/>
  <c r="M22" i="1"/>
  <c r="BB22" i="1"/>
  <c r="N22" i="1"/>
  <c r="AY22" i="1"/>
  <c r="AZ22" i="1"/>
  <c r="BC22" i="1"/>
  <c r="BE22" i="1"/>
  <c r="BF22" i="1"/>
  <c r="BG22" i="1"/>
  <c r="BH22" i="1"/>
  <c r="BI22" i="1"/>
  <c r="AP23" i="1"/>
  <c r="J23" i="1"/>
  <c r="AT23" i="1"/>
  <c r="AS23" i="1"/>
  <c r="AR23" i="1"/>
  <c r="AQ23" i="1"/>
  <c r="Q23" i="1"/>
  <c r="AU23" i="1"/>
  <c r="O23" i="1"/>
  <c r="AV23" i="1"/>
  <c r="AW23" i="1"/>
  <c r="AX23" i="1"/>
  <c r="BA23" i="1"/>
  <c r="S23" i="1"/>
  <c r="K23" i="1"/>
  <c r="BD23" i="1"/>
  <c r="L23" i="1"/>
  <c r="M23" i="1"/>
  <c r="BB23" i="1"/>
  <c r="N23" i="1"/>
  <c r="AY23" i="1"/>
  <c r="AZ23" i="1"/>
  <c r="BC23" i="1"/>
  <c r="BE23" i="1"/>
  <c r="BF23" i="1"/>
  <c r="BG23" i="1"/>
  <c r="BH23" i="1"/>
  <c r="BI23" i="1"/>
  <c r="AP24" i="1"/>
  <c r="J24" i="1"/>
  <c r="AT24" i="1"/>
  <c r="AS24" i="1"/>
  <c r="AR24" i="1"/>
  <c r="AQ24" i="1"/>
  <c r="Q24" i="1"/>
  <c r="AU24" i="1"/>
  <c r="O24" i="1"/>
  <c r="AV24" i="1"/>
  <c r="AW24" i="1"/>
  <c r="AX24" i="1"/>
  <c r="BA24" i="1"/>
  <c r="S24" i="1"/>
  <c r="K24" i="1"/>
  <c r="BD24" i="1"/>
  <c r="L24" i="1"/>
  <c r="M24" i="1"/>
  <c r="BB24" i="1"/>
  <c r="N24" i="1"/>
  <c r="AY24" i="1"/>
  <c r="AZ24" i="1"/>
  <c r="BC24" i="1"/>
  <c r="BE24" i="1"/>
  <c r="BF24" i="1"/>
  <c r="BG24" i="1"/>
  <c r="BH24" i="1"/>
  <c r="BI24" i="1"/>
  <c r="AP25" i="1"/>
  <c r="J25" i="1"/>
  <c r="AT25" i="1"/>
  <c r="AS25" i="1"/>
  <c r="AR25" i="1"/>
  <c r="AQ25" i="1"/>
  <c r="Q25" i="1"/>
  <c r="AU25" i="1"/>
  <c r="O25" i="1"/>
  <c r="AV25" i="1"/>
  <c r="AW25" i="1"/>
  <c r="AX25" i="1"/>
  <c r="BA25" i="1"/>
  <c r="S25" i="1"/>
  <c r="K25" i="1"/>
  <c r="BD25" i="1"/>
  <c r="L25" i="1"/>
  <c r="M25" i="1"/>
  <c r="BB25" i="1"/>
  <c r="N25" i="1"/>
  <c r="AY25" i="1"/>
  <c r="AZ25" i="1"/>
  <c r="BC25" i="1"/>
  <c r="BE25" i="1"/>
  <c r="BF25" i="1"/>
  <c r="BG25" i="1"/>
  <c r="BH25" i="1"/>
  <c r="BI25" i="1"/>
  <c r="AP26" i="1"/>
  <c r="J26" i="1"/>
  <c r="AT26" i="1"/>
  <c r="AS26" i="1"/>
  <c r="AR26" i="1"/>
  <c r="AQ26" i="1"/>
  <c r="Q26" i="1"/>
  <c r="AU26" i="1"/>
  <c r="O26" i="1"/>
  <c r="AV26" i="1"/>
  <c r="AW26" i="1"/>
  <c r="AX26" i="1"/>
  <c r="BA26" i="1"/>
  <c r="S26" i="1"/>
  <c r="K26" i="1"/>
  <c r="BD26" i="1"/>
  <c r="L26" i="1"/>
  <c r="M26" i="1"/>
  <c r="BB26" i="1"/>
  <c r="N26" i="1"/>
  <c r="AY26" i="1"/>
  <c r="AZ26" i="1"/>
  <c r="BC26" i="1"/>
  <c r="BE26" i="1"/>
  <c r="BF26" i="1"/>
  <c r="BG26" i="1"/>
  <c r="BH26" i="1"/>
  <c r="BI26" i="1"/>
  <c r="AP27" i="1"/>
  <c r="J27" i="1"/>
  <c r="AT27" i="1"/>
  <c r="AS27" i="1"/>
  <c r="AR27" i="1"/>
  <c r="AQ27" i="1"/>
  <c r="Q27" i="1"/>
  <c r="AU27" i="1"/>
  <c r="O27" i="1"/>
  <c r="AV27" i="1"/>
  <c r="AW27" i="1"/>
  <c r="AX27" i="1"/>
  <c r="BA27" i="1"/>
  <c r="S27" i="1"/>
  <c r="K27" i="1"/>
  <c r="BD27" i="1"/>
  <c r="L27" i="1"/>
  <c r="M27" i="1"/>
  <c r="BB27" i="1"/>
  <c r="N27" i="1"/>
  <c r="AY27" i="1"/>
  <c r="AZ27" i="1"/>
  <c r="BC27" i="1"/>
  <c r="BE27" i="1"/>
  <c r="BF27" i="1"/>
  <c r="BG27" i="1"/>
  <c r="BH27" i="1"/>
  <c r="BI27" i="1"/>
  <c r="AP28" i="1"/>
  <c r="J28" i="1"/>
  <c r="AT28" i="1"/>
  <c r="AS28" i="1"/>
  <c r="AR28" i="1"/>
  <c r="AQ28" i="1"/>
  <c r="Q28" i="1"/>
  <c r="AU28" i="1"/>
  <c r="O28" i="1"/>
  <c r="AV28" i="1"/>
  <c r="AW28" i="1"/>
  <c r="AX28" i="1"/>
  <c r="BA28" i="1"/>
  <c r="S28" i="1"/>
  <c r="K28" i="1"/>
  <c r="BD28" i="1"/>
  <c r="L28" i="1"/>
  <c r="M28" i="1"/>
  <c r="BB28" i="1"/>
  <c r="N28" i="1"/>
  <c r="AY28" i="1"/>
  <c r="AZ28" i="1"/>
  <c r="BC28" i="1"/>
  <c r="BE28" i="1"/>
  <c r="BF28" i="1"/>
  <c r="BG28" i="1"/>
  <c r="BH28" i="1"/>
  <c r="BI28" i="1"/>
  <c r="AP29" i="1"/>
  <c r="J29" i="1"/>
  <c r="AT29" i="1"/>
  <c r="AS29" i="1"/>
  <c r="AR29" i="1"/>
  <c r="AQ29" i="1"/>
  <c r="Q29" i="1"/>
  <c r="AU29" i="1"/>
  <c r="O29" i="1"/>
  <c r="AV29" i="1"/>
  <c r="AW29" i="1"/>
  <c r="AX29" i="1"/>
  <c r="BA29" i="1"/>
  <c r="S29" i="1"/>
  <c r="K29" i="1"/>
  <c r="BD29" i="1"/>
  <c r="L29" i="1"/>
  <c r="M29" i="1"/>
  <c r="BB29" i="1"/>
  <c r="N29" i="1"/>
  <c r="AY29" i="1"/>
  <c r="AZ29" i="1"/>
  <c r="BC29" i="1"/>
  <c r="BE29" i="1"/>
  <c r="BF29" i="1"/>
  <c r="BG29" i="1"/>
  <c r="BH29" i="1"/>
  <c r="BI29" i="1"/>
  <c r="AP30" i="1"/>
  <c r="J30" i="1"/>
  <c r="AT30" i="1"/>
  <c r="AS30" i="1"/>
  <c r="AR30" i="1"/>
  <c r="AQ30" i="1"/>
  <c r="Q30" i="1"/>
  <c r="AU30" i="1"/>
  <c r="O30" i="1"/>
  <c r="AV30" i="1"/>
  <c r="AW30" i="1"/>
  <c r="AX30" i="1"/>
  <c r="BA30" i="1"/>
  <c r="S30" i="1"/>
  <c r="K30" i="1"/>
  <c r="BD30" i="1"/>
  <c r="L30" i="1"/>
  <c r="M30" i="1"/>
  <c r="BB30" i="1"/>
  <c r="N30" i="1"/>
  <c r="AY30" i="1"/>
  <c r="AZ30" i="1"/>
  <c r="BC30" i="1"/>
  <c r="BE30" i="1"/>
  <c r="BF30" i="1"/>
  <c r="BG30" i="1"/>
  <c r="BH30" i="1"/>
  <c r="BI30" i="1"/>
  <c r="AP31" i="1"/>
  <c r="J31" i="1"/>
  <c r="AT31" i="1"/>
  <c r="AS31" i="1"/>
  <c r="AR31" i="1"/>
  <c r="AQ31" i="1"/>
  <c r="Q31" i="1"/>
  <c r="AU31" i="1"/>
  <c r="O31" i="1"/>
  <c r="AV31" i="1"/>
  <c r="AW31" i="1"/>
  <c r="AX31" i="1"/>
  <c r="BA31" i="1"/>
  <c r="S31" i="1"/>
  <c r="K31" i="1"/>
  <c r="BD31" i="1"/>
  <c r="L31" i="1"/>
  <c r="M31" i="1"/>
  <c r="BB31" i="1"/>
  <c r="N31" i="1"/>
  <c r="AY31" i="1"/>
  <c r="AZ31" i="1"/>
  <c r="BC31" i="1"/>
  <c r="BE31" i="1"/>
  <c r="BF31" i="1"/>
  <c r="BG31" i="1"/>
  <c r="BH31" i="1"/>
  <c r="BI31" i="1"/>
  <c r="AP32" i="1"/>
  <c r="J32" i="1"/>
  <c r="AT32" i="1"/>
  <c r="AS32" i="1"/>
  <c r="AR32" i="1"/>
  <c r="AQ32" i="1"/>
  <c r="Q32" i="1"/>
  <c r="AU32" i="1"/>
  <c r="O32" i="1"/>
  <c r="AV32" i="1"/>
  <c r="AW32" i="1"/>
  <c r="AX32" i="1"/>
  <c r="BA32" i="1"/>
  <c r="S32" i="1"/>
  <c r="K32" i="1"/>
  <c r="BD32" i="1"/>
  <c r="L32" i="1"/>
  <c r="M32" i="1"/>
  <c r="BB32" i="1"/>
  <c r="N32" i="1"/>
  <c r="AY32" i="1"/>
  <c r="AZ32" i="1"/>
  <c r="BC32" i="1"/>
  <c r="BE32" i="1"/>
  <c r="BF32" i="1"/>
  <c r="BG32" i="1"/>
  <c r="BH32" i="1"/>
  <c r="BI32" i="1"/>
  <c r="AP33" i="1"/>
  <c r="J33" i="1"/>
  <c r="AT33" i="1"/>
  <c r="AS33" i="1"/>
  <c r="AR33" i="1"/>
  <c r="AQ33" i="1"/>
  <c r="Q33" i="1"/>
  <c r="AU33" i="1"/>
  <c r="O33" i="1"/>
  <c r="AV33" i="1"/>
  <c r="AW33" i="1"/>
  <c r="AX33" i="1"/>
  <c r="BA33" i="1"/>
  <c r="S33" i="1"/>
  <c r="K33" i="1"/>
  <c r="BD33" i="1"/>
  <c r="L33" i="1"/>
  <c r="M33" i="1"/>
  <c r="BB33" i="1"/>
  <c r="N33" i="1"/>
  <c r="AY33" i="1"/>
  <c r="AZ33" i="1"/>
  <c r="BC33" i="1"/>
  <c r="BE33" i="1"/>
  <c r="BF33" i="1"/>
  <c r="BG33" i="1"/>
  <c r="BH33" i="1"/>
  <c r="BI33" i="1"/>
  <c r="AP34" i="1"/>
  <c r="J34" i="1"/>
  <c r="AT34" i="1"/>
  <c r="AS34" i="1"/>
  <c r="AR34" i="1"/>
  <c r="AQ34" i="1"/>
  <c r="Q34" i="1"/>
  <c r="AU34" i="1"/>
  <c r="O34" i="1"/>
  <c r="AV34" i="1"/>
  <c r="AW34" i="1"/>
  <c r="AX34" i="1"/>
  <c r="BA34" i="1"/>
  <c r="S34" i="1"/>
  <c r="K34" i="1"/>
  <c r="BD34" i="1"/>
  <c r="L34" i="1"/>
  <c r="M34" i="1"/>
  <c r="BB34" i="1"/>
  <c r="N34" i="1"/>
  <c r="AY34" i="1"/>
  <c r="AZ34" i="1"/>
  <c r="BC34" i="1"/>
  <c r="BE34" i="1"/>
  <c r="BF34" i="1"/>
  <c r="BG34" i="1"/>
  <c r="BH34" i="1"/>
  <c r="BI34" i="1"/>
  <c r="AP35" i="1"/>
  <c r="J35" i="1"/>
  <c r="AT35" i="1"/>
  <c r="AS35" i="1"/>
  <c r="AR35" i="1"/>
  <c r="AQ35" i="1"/>
  <c r="Q35" i="1"/>
  <c r="AU35" i="1"/>
  <c r="O35" i="1"/>
  <c r="AV35" i="1"/>
  <c r="AW35" i="1"/>
  <c r="AX35" i="1"/>
  <c r="BA35" i="1"/>
  <c r="S35" i="1"/>
  <c r="K35" i="1"/>
  <c r="BD35" i="1"/>
  <c r="L35" i="1"/>
  <c r="M35" i="1"/>
  <c r="BB35" i="1"/>
  <c r="N35" i="1"/>
  <c r="AY35" i="1"/>
  <c r="AZ35" i="1"/>
  <c r="BC35" i="1"/>
  <c r="BE35" i="1"/>
  <c r="BF35" i="1"/>
  <c r="BG35" i="1"/>
  <c r="BH35" i="1"/>
  <c r="BI35" i="1"/>
  <c r="AP36" i="1"/>
  <c r="J36" i="1"/>
  <c r="AT36" i="1"/>
  <c r="AS36" i="1"/>
  <c r="AR36" i="1"/>
  <c r="AQ36" i="1"/>
  <c r="Q36" i="1"/>
  <c r="AU36" i="1"/>
  <c r="O36" i="1"/>
  <c r="AV36" i="1"/>
  <c r="AW36" i="1"/>
  <c r="AX36" i="1"/>
  <c r="BA36" i="1"/>
  <c r="S36" i="1"/>
  <c r="K36" i="1"/>
  <c r="BD36" i="1"/>
  <c r="L36" i="1"/>
  <c r="M36" i="1"/>
  <c r="BB36" i="1"/>
  <c r="N36" i="1"/>
  <c r="AY36" i="1"/>
  <c r="AZ36" i="1"/>
  <c r="BC36" i="1"/>
  <c r="BE36" i="1"/>
  <c r="BF36" i="1"/>
  <c r="BG36" i="1"/>
  <c r="BH36" i="1"/>
  <c r="BI36" i="1"/>
  <c r="AP37" i="1"/>
  <c r="J37" i="1"/>
  <c r="AT37" i="1"/>
  <c r="AS37" i="1"/>
  <c r="AR37" i="1"/>
  <c r="AQ37" i="1"/>
  <c r="Q37" i="1"/>
  <c r="AU37" i="1"/>
  <c r="O37" i="1"/>
  <c r="AV37" i="1"/>
  <c r="AW37" i="1"/>
  <c r="AX37" i="1"/>
  <c r="BA37" i="1"/>
  <c r="S37" i="1"/>
  <c r="K37" i="1"/>
  <c r="BD37" i="1"/>
  <c r="L37" i="1"/>
  <c r="M37" i="1"/>
  <c r="BB37" i="1"/>
  <c r="N37" i="1"/>
  <c r="AY37" i="1"/>
  <c r="AZ37" i="1"/>
  <c r="BC37" i="1"/>
  <c r="BE37" i="1"/>
  <c r="BF37" i="1"/>
  <c r="BG37" i="1"/>
  <c r="BH37" i="1"/>
  <c r="BI37" i="1"/>
  <c r="AP38" i="1"/>
  <c r="J38" i="1"/>
  <c r="AT38" i="1"/>
  <c r="AS38" i="1"/>
  <c r="AR38" i="1"/>
  <c r="AQ38" i="1"/>
  <c r="Q38" i="1"/>
  <c r="AU38" i="1"/>
  <c r="O38" i="1"/>
  <c r="AV38" i="1"/>
  <c r="AW38" i="1"/>
  <c r="AX38" i="1"/>
  <c r="BA38" i="1"/>
  <c r="S38" i="1"/>
  <c r="K38" i="1"/>
  <c r="BD38" i="1"/>
  <c r="L38" i="1"/>
  <c r="M38" i="1"/>
  <c r="BB38" i="1"/>
  <c r="N38" i="1"/>
  <c r="AY38" i="1"/>
  <c r="AZ38" i="1"/>
  <c r="BC38" i="1"/>
  <c r="BE38" i="1"/>
  <c r="BF38" i="1"/>
  <c r="BG38" i="1"/>
  <c r="BH38" i="1"/>
  <c r="BI38" i="1"/>
  <c r="AP39" i="1"/>
  <c r="J39" i="1"/>
  <c r="AT39" i="1"/>
  <c r="AS39" i="1"/>
  <c r="AR39" i="1"/>
  <c r="AQ39" i="1"/>
  <c r="Q39" i="1"/>
  <c r="AU39" i="1"/>
  <c r="O39" i="1"/>
  <c r="AV39" i="1"/>
  <c r="AW39" i="1"/>
  <c r="AX39" i="1"/>
  <c r="BA39" i="1"/>
  <c r="S39" i="1"/>
  <c r="K39" i="1"/>
  <c r="BD39" i="1"/>
  <c r="L39" i="1"/>
  <c r="M39" i="1"/>
  <c r="BB39" i="1"/>
  <c r="N39" i="1"/>
  <c r="AY39" i="1"/>
  <c r="AZ39" i="1"/>
  <c r="BC39" i="1"/>
  <c r="BE39" i="1"/>
  <c r="BF39" i="1"/>
  <c r="BG39" i="1"/>
  <c r="BH39" i="1"/>
  <c r="BI39" i="1"/>
  <c r="AP40" i="1"/>
  <c r="J40" i="1"/>
  <c r="AT40" i="1"/>
  <c r="AS40" i="1"/>
  <c r="AR40" i="1"/>
  <c r="AQ40" i="1"/>
  <c r="Q40" i="1"/>
  <c r="AU40" i="1"/>
  <c r="O40" i="1"/>
  <c r="AV40" i="1"/>
  <c r="AW40" i="1"/>
  <c r="AX40" i="1"/>
  <c r="BA40" i="1"/>
  <c r="S40" i="1"/>
  <c r="K40" i="1"/>
  <c r="BD40" i="1"/>
  <c r="L40" i="1"/>
  <c r="M40" i="1"/>
  <c r="BB40" i="1"/>
  <c r="N40" i="1"/>
  <c r="AY40" i="1"/>
  <c r="AZ40" i="1"/>
  <c r="BC40" i="1"/>
  <c r="BE40" i="1"/>
  <c r="BF40" i="1"/>
  <c r="BG40" i="1"/>
  <c r="BH40" i="1"/>
  <c r="BI40" i="1"/>
  <c r="AP41" i="1"/>
  <c r="J41" i="1"/>
  <c r="AT41" i="1"/>
  <c r="AS41" i="1"/>
  <c r="AR41" i="1"/>
  <c r="AQ41" i="1"/>
  <c r="Q41" i="1"/>
  <c r="AU41" i="1"/>
  <c r="O41" i="1"/>
  <c r="AV41" i="1"/>
  <c r="AW41" i="1"/>
  <c r="AX41" i="1"/>
  <c r="BA41" i="1"/>
  <c r="S41" i="1"/>
  <c r="K41" i="1"/>
  <c r="BD41" i="1"/>
  <c r="L41" i="1"/>
  <c r="M41" i="1"/>
  <c r="BB41" i="1"/>
  <c r="N41" i="1"/>
  <c r="AY41" i="1"/>
  <c r="AZ41" i="1"/>
  <c r="BC41" i="1"/>
  <c r="BE41" i="1"/>
  <c r="BF41" i="1"/>
  <c r="BG41" i="1"/>
  <c r="BH41" i="1"/>
  <c r="BI41" i="1"/>
  <c r="AP42" i="1"/>
  <c r="J42" i="1"/>
  <c r="AT42" i="1"/>
  <c r="AS42" i="1"/>
  <c r="AR42" i="1"/>
  <c r="AQ42" i="1"/>
  <c r="Q42" i="1"/>
  <c r="AU42" i="1"/>
  <c r="O42" i="1"/>
  <c r="AV42" i="1"/>
  <c r="AW42" i="1"/>
  <c r="AX42" i="1"/>
  <c r="BA42" i="1"/>
  <c r="S42" i="1"/>
  <c r="K42" i="1"/>
  <c r="BD42" i="1"/>
  <c r="L42" i="1"/>
  <c r="M42" i="1"/>
  <c r="BB42" i="1"/>
  <c r="N42" i="1"/>
  <c r="AY42" i="1"/>
  <c r="AZ42" i="1"/>
  <c r="BC42" i="1"/>
  <c r="BE42" i="1"/>
  <c r="BF42" i="1"/>
  <c r="BG42" i="1"/>
  <c r="BH42" i="1"/>
  <c r="BI42" i="1"/>
  <c r="AP43" i="1"/>
  <c r="J43" i="1"/>
  <c r="AT43" i="1"/>
  <c r="AS43" i="1"/>
  <c r="AR43" i="1"/>
  <c r="AQ43" i="1"/>
  <c r="Q43" i="1"/>
  <c r="AU43" i="1"/>
  <c r="O43" i="1"/>
  <c r="AV43" i="1"/>
  <c r="AW43" i="1"/>
  <c r="AX43" i="1"/>
  <c r="BA43" i="1"/>
  <c r="S43" i="1"/>
  <c r="K43" i="1"/>
  <c r="BD43" i="1"/>
  <c r="L43" i="1"/>
  <c r="M43" i="1"/>
  <c r="BB43" i="1"/>
  <c r="N43" i="1"/>
  <c r="AY43" i="1"/>
  <c r="AZ43" i="1"/>
  <c r="BC43" i="1"/>
  <c r="BE43" i="1"/>
  <c r="BF43" i="1"/>
  <c r="BG43" i="1"/>
  <c r="BH43" i="1"/>
  <c r="BI43" i="1"/>
  <c r="AP44" i="1"/>
  <c r="J44" i="1"/>
  <c r="AT44" i="1"/>
  <c r="AS44" i="1"/>
  <c r="AR44" i="1"/>
  <c r="AQ44" i="1"/>
  <c r="Q44" i="1"/>
  <c r="AU44" i="1"/>
  <c r="O44" i="1"/>
  <c r="AV44" i="1"/>
  <c r="AW44" i="1"/>
  <c r="AX44" i="1"/>
  <c r="BA44" i="1"/>
  <c r="S44" i="1"/>
  <c r="K44" i="1"/>
  <c r="BD44" i="1"/>
  <c r="L44" i="1"/>
  <c r="M44" i="1"/>
  <c r="BB44" i="1"/>
  <c r="N44" i="1"/>
  <c r="AY44" i="1"/>
  <c r="AZ44" i="1"/>
  <c r="BC44" i="1"/>
  <c r="BE44" i="1"/>
  <c r="BF44" i="1"/>
  <c r="BG44" i="1"/>
  <c r="BH44" i="1"/>
  <c r="BI44" i="1"/>
  <c r="AP45" i="1"/>
  <c r="J45" i="1"/>
  <c r="AT45" i="1"/>
  <c r="AS45" i="1"/>
  <c r="AR45" i="1"/>
  <c r="AQ45" i="1"/>
  <c r="Q45" i="1"/>
  <c r="AU45" i="1"/>
  <c r="O45" i="1"/>
  <c r="AV45" i="1"/>
  <c r="AW45" i="1"/>
  <c r="AX45" i="1"/>
  <c r="BA45" i="1"/>
  <c r="S45" i="1"/>
  <c r="K45" i="1"/>
  <c r="BD45" i="1"/>
  <c r="L45" i="1"/>
  <c r="M45" i="1"/>
  <c r="BB45" i="1"/>
  <c r="N45" i="1"/>
  <c r="AY45" i="1"/>
  <c r="AZ45" i="1"/>
  <c r="BC45" i="1"/>
  <c r="BE45" i="1"/>
  <c r="BF45" i="1"/>
  <c r="BG45" i="1"/>
  <c r="BH45" i="1"/>
  <c r="BI45" i="1"/>
  <c r="AP46" i="1"/>
  <c r="J46" i="1"/>
  <c r="AT46" i="1"/>
  <c r="AS46" i="1"/>
  <c r="AR46" i="1"/>
  <c r="AQ46" i="1"/>
  <c r="Q46" i="1"/>
  <c r="AU46" i="1"/>
  <c r="O46" i="1"/>
  <c r="AV46" i="1"/>
  <c r="AW46" i="1"/>
  <c r="AX46" i="1"/>
  <c r="BA46" i="1"/>
  <c r="S46" i="1"/>
  <c r="K46" i="1"/>
  <c r="BD46" i="1"/>
  <c r="L46" i="1"/>
  <c r="M46" i="1"/>
  <c r="BB46" i="1"/>
  <c r="N46" i="1"/>
  <c r="AY46" i="1"/>
  <c r="AZ46" i="1"/>
  <c r="BC46" i="1"/>
  <c r="BE46" i="1"/>
  <c r="BF46" i="1"/>
  <c r="BG46" i="1"/>
  <c r="BH46" i="1"/>
  <c r="BI46" i="1"/>
  <c r="AP47" i="1"/>
  <c r="J47" i="1"/>
  <c r="AT47" i="1"/>
  <c r="AS47" i="1"/>
  <c r="AR47" i="1"/>
  <c r="AQ47" i="1"/>
  <c r="Q47" i="1"/>
  <c r="AU47" i="1"/>
  <c r="O47" i="1"/>
  <c r="AV47" i="1"/>
  <c r="AW47" i="1"/>
  <c r="AX47" i="1"/>
  <c r="BA47" i="1"/>
  <c r="S47" i="1"/>
  <c r="K47" i="1"/>
  <c r="BD47" i="1"/>
  <c r="L47" i="1"/>
  <c r="M47" i="1"/>
  <c r="BB47" i="1"/>
  <c r="N47" i="1"/>
  <c r="AY47" i="1"/>
  <c r="AZ47" i="1"/>
  <c r="BC47" i="1"/>
  <c r="BE47" i="1"/>
  <c r="BF47" i="1"/>
  <c r="BG47" i="1"/>
  <c r="BH47" i="1"/>
  <c r="BI47" i="1"/>
  <c r="AP48" i="1"/>
  <c r="J48" i="1"/>
  <c r="AT48" i="1"/>
  <c r="AS48" i="1"/>
  <c r="AR48" i="1"/>
  <c r="AQ48" i="1"/>
  <c r="Q48" i="1"/>
  <c r="AU48" i="1"/>
  <c r="O48" i="1"/>
  <c r="AV48" i="1"/>
  <c r="AW48" i="1"/>
  <c r="AX48" i="1"/>
  <c r="BA48" i="1"/>
  <c r="S48" i="1"/>
  <c r="K48" i="1"/>
  <c r="BD48" i="1"/>
  <c r="L48" i="1"/>
  <c r="M48" i="1"/>
  <c r="BB48" i="1"/>
  <c r="N48" i="1"/>
  <c r="AY48" i="1"/>
  <c r="AZ48" i="1"/>
  <c r="BC48" i="1"/>
  <c r="BE48" i="1"/>
  <c r="BF48" i="1"/>
  <c r="BG48" i="1"/>
  <c r="BH48" i="1"/>
  <c r="BI48" i="1"/>
  <c r="AP49" i="1"/>
  <c r="J49" i="1"/>
  <c r="AT49" i="1"/>
  <c r="AS49" i="1"/>
  <c r="AR49" i="1"/>
  <c r="AQ49" i="1"/>
  <c r="Q49" i="1"/>
  <c r="AU49" i="1"/>
  <c r="O49" i="1"/>
  <c r="AV49" i="1"/>
  <c r="AW49" i="1"/>
  <c r="AX49" i="1"/>
  <c r="BA49" i="1"/>
  <c r="S49" i="1"/>
  <c r="K49" i="1"/>
  <c r="BD49" i="1"/>
  <c r="L49" i="1"/>
  <c r="M49" i="1"/>
  <c r="BB49" i="1"/>
  <c r="N49" i="1"/>
  <c r="AY49" i="1"/>
  <c r="AZ49" i="1"/>
  <c r="BC49" i="1"/>
  <c r="BE49" i="1"/>
  <c r="BF49" i="1"/>
  <c r="BG49" i="1"/>
  <c r="BH49" i="1"/>
  <c r="BI49" i="1"/>
  <c r="AP50" i="1"/>
  <c r="J50" i="1"/>
  <c r="AT50" i="1"/>
  <c r="AS50" i="1"/>
  <c r="AR50" i="1"/>
  <c r="AQ50" i="1"/>
  <c r="Q50" i="1"/>
  <c r="AU50" i="1"/>
  <c r="O50" i="1"/>
  <c r="AV50" i="1"/>
  <c r="AW50" i="1"/>
  <c r="AX50" i="1"/>
  <c r="BA50" i="1"/>
  <c r="S50" i="1"/>
  <c r="K50" i="1"/>
  <c r="BD50" i="1"/>
  <c r="L50" i="1"/>
  <c r="M50" i="1"/>
  <c r="BB50" i="1"/>
  <c r="N50" i="1"/>
  <c r="AY50" i="1"/>
  <c r="AZ50" i="1"/>
  <c r="BC50" i="1"/>
  <c r="BE50" i="1"/>
  <c r="BF50" i="1"/>
  <c r="BG50" i="1"/>
  <c r="BH50" i="1"/>
  <c r="BI50" i="1"/>
  <c r="AP51" i="1"/>
  <c r="J51" i="1"/>
  <c r="AT51" i="1"/>
  <c r="AS51" i="1"/>
  <c r="AR51" i="1"/>
  <c r="AQ51" i="1"/>
  <c r="Q51" i="1"/>
  <c r="AU51" i="1"/>
  <c r="O51" i="1"/>
  <c r="AV51" i="1"/>
  <c r="AW51" i="1"/>
  <c r="AX51" i="1"/>
  <c r="BA51" i="1"/>
  <c r="S51" i="1"/>
  <c r="K51" i="1"/>
  <c r="BD51" i="1"/>
  <c r="L51" i="1"/>
  <c r="M51" i="1"/>
  <c r="BB51" i="1"/>
  <c r="N51" i="1"/>
  <c r="AY51" i="1"/>
  <c r="AZ51" i="1"/>
  <c r="BC51" i="1"/>
  <c r="BE51" i="1"/>
  <c r="BF51" i="1"/>
  <c r="BG51" i="1"/>
  <c r="BH51" i="1"/>
  <c r="BI51" i="1"/>
  <c r="AP52" i="1"/>
  <c r="J52" i="1"/>
  <c r="AT52" i="1"/>
  <c r="AS52" i="1"/>
  <c r="AR52" i="1"/>
  <c r="AQ52" i="1"/>
  <c r="Q52" i="1"/>
  <c r="AU52" i="1"/>
  <c r="O52" i="1"/>
  <c r="AV52" i="1"/>
  <c r="AW52" i="1"/>
  <c r="AX52" i="1"/>
  <c r="BA52" i="1"/>
  <c r="S52" i="1"/>
  <c r="K52" i="1"/>
  <c r="BD52" i="1"/>
  <c r="L52" i="1"/>
  <c r="M52" i="1"/>
  <c r="BB52" i="1"/>
  <c r="N52" i="1"/>
  <c r="AY52" i="1"/>
  <c r="AZ52" i="1"/>
  <c r="BC52" i="1"/>
  <c r="BE52" i="1"/>
  <c r="BF52" i="1"/>
  <c r="BG52" i="1"/>
  <c r="BH52" i="1"/>
  <c r="BI52" i="1"/>
  <c r="AP53" i="1"/>
  <c r="J53" i="1"/>
  <c r="AT53" i="1"/>
  <c r="AS53" i="1"/>
  <c r="AR53" i="1"/>
  <c r="AQ53" i="1"/>
  <c r="Q53" i="1"/>
  <c r="AU53" i="1"/>
  <c r="O53" i="1"/>
  <c r="AV53" i="1"/>
  <c r="AW53" i="1"/>
  <c r="AX53" i="1"/>
  <c r="BA53" i="1"/>
  <c r="S53" i="1"/>
  <c r="K53" i="1"/>
  <c r="BD53" i="1"/>
  <c r="L53" i="1"/>
  <c r="M53" i="1"/>
  <c r="BB53" i="1"/>
  <c r="N53" i="1"/>
  <c r="AY53" i="1"/>
  <c r="AZ53" i="1"/>
  <c r="BC53" i="1"/>
  <c r="BE53" i="1"/>
  <c r="BF53" i="1"/>
  <c r="BG53" i="1"/>
  <c r="BH53" i="1"/>
  <c r="BI53" i="1"/>
  <c r="AP54" i="1"/>
  <c r="J54" i="1"/>
  <c r="AT54" i="1"/>
  <c r="AS54" i="1"/>
  <c r="AR54" i="1"/>
  <c r="AQ54" i="1"/>
  <c r="Q54" i="1"/>
  <c r="AU54" i="1"/>
  <c r="O54" i="1"/>
  <c r="AV54" i="1"/>
  <c r="AW54" i="1"/>
  <c r="AX54" i="1"/>
  <c r="BA54" i="1"/>
  <c r="S54" i="1"/>
  <c r="K54" i="1"/>
  <c r="BD54" i="1"/>
  <c r="L54" i="1"/>
  <c r="M54" i="1"/>
  <c r="BB54" i="1"/>
  <c r="N54" i="1"/>
  <c r="AY54" i="1"/>
  <c r="AZ54" i="1"/>
  <c r="BC54" i="1"/>
  <c r="BE54" i="1"/>
  <c r="BF54" i="1"/>
  <c r="BG54" i="1"/>
  <c r="BH54" i="1"/>
  <c r="BI54" i="1"/>
  <c r="AP55" i="1"/>
  <c r="J55" i="1"/>
  <c r="AT55" i="1"/>
  <c r="AS55" i="1"/>
  <c r="AR55" i="1"/>
  <c r="AQ55" i="1"/>
  <c r="Q55" i="1"/>
  <c r="AU55" i="1"/>
  <c r="O55" i="1"/>
  <c r="AV55" i="1"/>
  <c r="AW55" i="1"/>
  <c r="AX55" i="1"/>
  <c r="BA55" i="1"/>
  <c r="S55" i="1"/>
  <c r="K55" i="1"/>
  <c r="BD55" i="1"/>
  <c r="L55" i="1"/>
  <c r="M55" i="1"/>
  <c r="BB55" i="1"/>
  <c r="N55" i="1"/>
  <c r="AY55" i="1"/>
  <c r="AZ55" i="1"/>
  <c r="BC55" i="1"/>
  <c r="BE55" i="1"/>
  <c r="BF55" i="1"/>
  <c r="BG55" i="1"/>
  <c r="BH55" i="1"/>
  <c r="BI55" i="1"/>
  <c r="AP56" i="1"/>
  <c r="J56" i="1"/>
  <c r="AT56" i="1"/>
  <c r="AS56" i="1"/>
  <c r="AR56" i="1"/>
  <c r="AQ56" i="1"/>
  <c r="Q56" i="1"/>
  <c r="AU56" i="1"/>
  <c r="O56" i="1"/>
  <c r="AV56" i="1"/>
  <c r="AW56" i="1"/>
  <c r="AX56" i="1"/>
  <c r="BA56" i="1"/>
  <c r="S56" i="1"/>
  <c r="K56" i="1"/>
  <c r="BD56" i="1"/>
  <c r="L56" i="1"/>
  <c r="M56" i="1"/>
  <c r="BB56" i="1"/>
  <c r="N56" i="1"/>
  <c r="AY56" i="1"/>
  <c r="AZ56" i="1"/>
  <c r="BC56" i="1"/>
  <c r="BE56" i="1"/>
  <c r="BF56" i="1"/>
  <c r="BG56" i="1"/>
  <c r="BH56" i="1"/>
  <c r="BI56" i="1"/>
  <c r="AP57" i="1"/>
  <c r="J57" i="1"/>
  <c r="AT57" i="1"/>
  <c r="AS57" i="1"/>
  <c r="AR57" i="1"/>
  <c r="AQ57" i="1"/>
  <c r="Q57" i="1"/>
  <c r="AU57" i="1"/>
  <c r="O57" i="1"/>
  <c r="AV57" i="1"/>
  <c r="AW57" i="1"/>
  <c r="AX57" i="1"/>
  <c r="BA57" i="1"/>
  <c r="S57" i="1"/>
  <c r="K57" i="1"/>
  <c r="BD57" i="1"/>
  <c r="L57" i="1"/>
  <c r="M57" i="1"/>
  <c r="BB57" i="1"/>
  <c r="N57" i="1"/>
  <c r="AY57" i="1"/>
  <c r="AZ57" i="1"/>
  <c r="BC57" i="1"/>
  <c r="BE57" i="1"/>
  <c r="BF57" i="1"/>
  <c r="BG57" i="1"/>
  <c r="BH57" i="1"/>
  <c r="BI57" i="1"/>
  <c r="AP58" i="1"/>
  <c r="J58" i="1"/>
  <c r="AT58" i="1"/>
  <c r="AS58" i="1"/>
  <c r="AR58" i="1"/>
  <c r="AQ58" i="1"/>
  <c r="Q58" i="1"/>
  <c r="AU58" i="1"/>
  <c r="O58" i="1"/>
  <c r="AV58" i="1"/>
  <c r="AW58" i="1"/>
  <c r="AX58" i="1"/>
  <c r="BA58" i="1"/>
  <c r="S58" i="1"/>
  <c r="K58" i="1"/>
  <c r="BD58" i="1"/>
  <c r="L58" i="1"/>
  <c r="M58" i="1"/>
  <c r="BB58" i="1"/>
  <c r="N58" i="1"/>
  <c r="AY58" i="1"/>
  <c r="AZ58" i="1"/>
  <c r="BC58" i="1"/>
  <c r="BE58" i="1"/>
  <c r="BF58" i="1"/>
  <c r="BG58" i="1"/>
  <c r="BH58" i="1"/>
  <c r="BI58" i="1"/>
  <c r="AP59" i="1"/>
  <c r="J59" i="1"/>
  <c r="AT59" i="1"/>
  <c r="AS59" i="1"/>
  <c r="AR59" i="1"/>
  <c r="AQ59" i="1"/>
  <c r="Q59" i="1"/>
  <c r="AU59" i="1"/>
  <c r="O59" i="1"/>
  <c r="AV59" i="1"/>
  <c r="AW59" i="1"/>
  <c r="AX59" i="1"/>
  <c r="BA59" i="1"/>
  <c r="S59" i="1"/>
  <c r="K59" i="1"/>
  <c r="BD59" i="1"/>
  <c r="L59" i="1"/>
  <c r="M59" i="1"/>
  <c r="BB59" i="1"/>
  <c r="N59" i="1"/>
  <c r="AY59" i="1"/>
  <c r="AZ59" i="1"/>
  <c r="BC59" i="1"/>
  <c r="BE59" i="1"/>
  <c r="BF59" i="1"/>
  <c r="BG59" i="1"/>
  <c r="BH59" i="1"/>
  <c r="BI59" i="1"/>
  <c r="AP60" i="1"/>
  <c r="J60" i="1"/>
  <c r="AT60" i="1"/>
  <c r="AS60" i="1"/>
  <c r="AR60" i="1"/>
  <c r="AQ60" i="1"/>
  <c r="Q60" i="1"/>
  <c r="AU60" i="1"/>
  <c r="O60" i="1"/>
  <c r="AV60" i="1"/>
  <c r="AW60" i="1"/>
  <c r="AX60" i="1"/>
  <c r="BA60" i="1"/>
  <c r="S60" i="1"/>
  <c r="K60" i="1"/>
  <c r="BD60" i="1"/>
  <c r="L60" i="1"/>
  <c r="M60" i="1"/>
  <c r="BB60" i="1"/>
  <c r="N60" i="1"/>
  <c r="AY60" i="1"/>
  <c r="AZ60" i="1"/>
  <c r="BC60" i="1"/>
  <c r="BE60" i="1"/>
  <c r="BF60" i="1"/>
  <c r="BG60" i="1"/>
  <c r="BH60" i="1"/>
  <c r="BI60" i="1"/>
  <c r="AP61" i="1"/>
  <c r="J61" i="1"/>
  <c r="AT61" i="1"/>
  <c r="AS61" i="1"/>
  <c r="AR61" i="1"/>
  <c r="AQ61" i="1"/>
  <c r="Q61" i="1"/>
  <c r="AU61" i="1"/>
  <c r="O61" i="1"/>
  <c r="AV61" i="1"/>
  <c r="AW61" i="1"/>
  <c r="AX61" i="1"/>
  <c r="BA61" i="1"/>
  <c r="S61" i="1"/>
  <c r="K61" i="1"/>
  <c r="BD61" i="1"/>
  <c r="L61" i="1"/>
  <c r="M61" i="1"/>
  <c r="BB61" i="1"/>
  <c r="N61" i="1"/>
  <c r="AY61" i="1"/>
  <c r="AZ61" i="1"/>
  <c r="BC61" i="1"/>
  <c r="BE61" i="1"/>
  <c r="BF61" i="1"/>
  <c r="BG61" i="1"/>
  <c r="BH61" i="1"/>
  <c r="BI61" i="1"/>
  <c r="AP62" i="1"/>
  <c r="J62" i="1"/>
  <c r="AT62" i="1"/>
  <c r="AS62" i="1"/>
  <c r="AR62" i="1"/>
  <c r="AQ62" i="1"/>
  <c r="Q62" i="1"/>
  <c r="AU62" i="1"/>
  <c r="O62" i="1"/>
  <c r="AV62" i="1"/>
  <c r="AW62" i="1"/>
  <c r="AX62" i="1"/>
  <c r="BA62" i="1"/>
  <c r="S62" i="1"/>
  <c r="K62" i="1"/>
  <c r="BD62" i="1"/>
  <c r="L62" i="1"/>
  <c r="M62" i="1"/>
  <c r="BB62" i="1"/>
  <c r="N62" i="1"/>
  <c r="AY62" i="1"/>
  <c r="AZ62" i="1"/>
  <c r="BC62" i="1"/>
  <c r="BE62" i="1"/>
  <c r="BF62" i="1"/>
  <c r="BG62" i="1"/>
  <c r="BH62" i="1"/>
  <c r="BI62" i="1"/>
  <c r="AP63" i="1"/>
  <c r="J63" i="1"/>
  <c r="AT63" i="1"/>
  <c r="AS63" i="1"/>
  <c r="AR63" i="1"/>
  <c r="AQ63" i="1"/>
  <c r="Q63" i="1"/>
  <c r="AU63" i="1"/>
  <c r="O63" i="1"/>
  <c r="AV63" i="1"/>
  <c r="AW63" i="1"/>
  <c r="AX63" i="1"/>
  <c r="BA63" i="1"/>
  <c r="S63" i="1"/>
  <c r="K63" i="1"/>
  <c r="BD63" i="1"/>
  <c r="L63" i="1"/>
  <c r="M63" i="1"/>
  <c r="BB63" i="1"/>
  <c r="N63" i="1"/>
  <c r="AY63" i="1"/>
  <c r="AZ63" i="1"/>
  <c r="BC63" i="1"/>
  <c r="BE63" i="1"/>
  <c r="BF63" i="1"/>
  <c r="BG63" i="1"/>
  <c r="BH63" i="1"/>
  <c r="BI63" i="1"/>
  <c r="AP64" i="1"/>
  <c r="J64" i="1"/>
  <c r="AT64" i="1"/>
  <c r="AS64" i="1"/>
  <c r="AR64" i="1"/>
  <c r="AQ64" i="1"/>
  <c r="Q64" i="1"/>
  <c r="AU64" i="1"/>
  <c r="O64" i="1"/>
  <c r="AV64" i="1"/>
  <c r="AW64" i="1"/>
  <c r="AX64" i="1"/>
  <c r="BA64" i="1"/>
  <c r="S64" i="1"/>
  <c r="K64" i="1"/>
  <c r="BD64" i="1"/>
  <c r="L64" i="1"/>
  <c r="M64" i="1"/>
  <c r="BB64" i="1"/>
  <c r="N64" i="1"/>
  <c r="AY64" i="1"/>
  <c r="AZ64" i="1"/>
  <c r="BC64" i="1"/>
  <c r="BE64" i="1"/>
  <c r="BF64" i="1"/>
  <c r="BG64" i="1"/>
  <c r="BH64" i="1"/>
  <c r="BI64" i="1"/>
</calcChain>
</file>

<file path=xl/sharedStrings.xml><?xml version="1.0" encoding="utf-8"?>
<sst xmlns="http://schemas.openxmlformats.org/spreadsheetml/2006/main" count="352" uniqueCount="145">
  <si>
    <t>OPEN 6.1.4</t>
  </si>
  <si>
    <t>Tue Nov 20 2012 07:48:49</t>
  </si>
  <si>
    <t>Unit=</t>
  </si>
  <si>
    <t>PSC-3149</t>
  </si>
  <si>
    <t>LightSource=</t>
  </si>
  <si>
    <t>Sun+Sky</t>
  </si>
  <si>
    <t>Config=</t>
  </si>
  <si>
    <t>/User/Configs/UserPrefs/Tres Rios official.xml</t>
  </si>
  <si>
    <t>Remark=</t>
  </si>
  <si>
    <t>nov 2012 data</t>
  </si>
  <si>
    <t>Obs</t>
  </si>
  <si>
    <t>HHMMSS</t>
  </si>
  <si>
    <t>transect</t>
  </si>
  <si>
    <t>quad</t>
  </si>
  <si>
    <t>section</t>
  </si>
  <si>
    <t>plant sp</t>
  </si>
  <si>
    <t>aux2</t>
  </si>
  <si>
    <t>FTime</t>
  </si>
  <si>
    <t>EBal?</t>
  </si>
  <si>
    <t>Photo</t>
  </si>
  <si>
    <t>Cond</t>
  </si>
  <si>
    <t>Ci</t>
  </si>
  <si>
    <t>Trmmol</t>
  </si>
  <si>
    <t>VpdL</t>
  </si>
  <si>
    <t>CTleaf</t>
  </si>
  <si>
    <t>Area</t>
  </si>
  <si>
    <t>BLC_1</t>
  </si>
  <si>
    <t>StmRat</t>
  </si>
  <si>
    <t>BLCond</t>
  </si>
  <si>
    <t>Tair</t>
  </si>
  <si>
    <t>Tleaf</t>
  </si>
  <si>
    <t>TBlk</t>
  </si>
  <si>
    <t>CO2R</t>
  </si>
  <si>
    <t>CO2S</t>
  </si>
  <si>
    <t>H2OR</t>
  </si>
  <si>
    <t>H2OS</t>
  </si>
  <si>
    <t>RH_R</t>
  </si>
  <si>
    <t>RH_S</t>
  </si>
  <si>
    <t>Flow</t>
  </si>
  <si>
    <t>PARi</t>
  </si>
  <si>
    <t>PARo</t>
  </si>
  <si>
    <t>Press</t>
  </si>
  <si>
    <t>CsMch</t>
  </si>
  <si>
    <t>HsMch</t>
  </si>
  <si>
    <t>StableF</t>
  </si>
  <si>
    <t>BLCslope</t>
  </si>
  <si>
    <t>BLCoffst</t>
  </si>
  <si>
    <t>f_parin</t>
  </si>
  <si>
    <t>f_parout</t>
  </si>
  <si>
    <t>alphaK</t>
  </si>
  <si>
    <t>Status</t>
  </si>
  <si>
    <t>fda</t>
  </si>
  <si>
    <t>Trans</t>
  </si>
  <si>
    <t>Tair_K</t>
  </si>
  <si>
    <t>Twall_K</t>
  </si>
  <si>
    <t>R(W/m2)</t>
  </si>
  <si>
    <t>Tl-Ta</t>
  </si>
  <si>
    <t>SVTleaf</t>
  </si>
  <si>
    <t>h2o_i</t>
  </si>
  <si>
    <t>h20diff</t>
  </si>
  <si>
    <t>CTair</t>
  </si>
  <si>
    <t>SVTair</t>
  </si>
  <si>
    <t>CndTotal</t>
  </si>
  <si>
    <t>vp_kPa</t>
  </si>
  <si>
    <t>VpdA</t>
  </si>
  <si>
    <t>CndCO2</t>
  </si>
  <si>
    <t>Ci_Pa</t>
  </si>
  <si>
    <t>Ci/Ca</t>
  </si>
  <si>
    <t>RHsfc</t>
  </si>
  <si>
    <t>C2sfc</t>
  </si>
  <si>
    <t>AHs/Cs</t>
  </si>
  <si>
    <t>in</t>
  </si>
  <si>
    <t>out</t>
  </si>
  <si>
    <t>07:50:08</t>
  </si>
  <si>
    <t>m1w</t>
  </si>
  <si>
    <t>test</t>
  </si>
  <si>
    <t>07:51:17</t>
  </si>
  <si>
    <t>08:11:31</t>
  </si>
  <si>
    <t>200</t>
  </si>
  <si>
    <t>scal</t>
  </si>
  <si>
    <t>08:12:57</t>
  </si>
  <si>
    <t>150</t>
  </si>
  <si>
    <t>08:14:10</t>
  </si>
  <si>
    <t>100</t>
  </si>
  <si>
    <t>08:15:18</t>
  </si>
  <si>
    <t>50</t>
  </si>
  <si>
    <t>08:19:28</t>
  </si>
  <si>
    <t>350</t>
  </si>
  <si>
    <t>tlat</t>
  </si>
  <si>
    <t>08:20:50</t>
  </si>
  <si>
    <t>300</t>
  </si>
  <si>
    <t>08:22:02</t>
  </si>
  <si>
    <t>250</t>
  </si>
  <si>
    <t>08:23:28</t>
  </si>
  <si>
    <t>08:24:18</t>
  </si>
  <si>
    <t>08:31:46</t>
  </si>
  <si>
    <t>sac/stab</t>
  </si>
  <si>
    <t>08:33:42</t>
  </si>
  <si>
    <t>2000</t>
  </si>
  <si>
    <t>08:35:34</t>
  </si>
  <si>
    <t>08:37:52</t>
  </si>
  <si>
    <t>08:39:56</t>
  </si>
  <si>
    <t>sam</t>
  </si>
  <si>
    <t>08:41:52</t>
  </si>
  <si>
    <t>08:42:50</t>
  </si>
  <si>
    <t>09:18:23</t>
  </si>
  <si>
    <t>09:19:43</t>
  </si>
  <si>
    <t>09:20:22</t>
  </si>
  <si>
    <t>09:21:13</t>
  </si>
  <si>
    <t>09:22:01</t>
  </si>
  <si>
    <t>09:25:57</t>
  </si>
  <si>
    <t>09:27:23</t>
  </si>
  <si>
    <t>09:28:58</t>
  </si>
  <si>
    <t>09:30:07</t>
  </si>
  <si>
    <t>09:34:09</t>
  </si>
  <si>
    <t>275</t>
  </si>
  <si>
    <t>09:36:00</t>
  </si>
  <si>
    <t>09:37:41</t>
  </si>
  <si>
    <t>09:38:21</t>
  </si>
  <si>
    <t>09:39:46</t>
  </si>
  <si>
    <t>09:52:52</t>
  </si>
  <si>
    <t>09:54:24</t>
  </si>
  <si>
    <t>09:56:12</t>
  </si>
  <si>
    <t>09:57:30</t>
  </si>
  <si>
    <t>09:58:50</t>
  </si>
  <si>
    <t>tdom</t>
  </si>
  <si>
    <t>09:59:39</t>
  </si>
  <si>
    <t>10:37:41</t>
  </si>
  <si>
    <t>225</t>
  </si>
  <si>
    <t>10:39:22</t>
  </si>
  <si>
    <t>10:41:03</t>
  </si>
  <si>
    <t>10:42:59</t>
  </si>
  <si>
    <t>10:48:37</t>
  </si>
  <si>
    <t>10:49:52</t>
  </si>
  <si>
    <t>10:52:26</t>
  </si>
  <si>
    <t>10:54:57</t>
  </si>
  <si>
    <t>10:56:27</t>
  </si>
  <si>
    <t>11:00:01</t>
  </si>
  <si>
    <t>11:01:32</t>
  </si>
  <si>
    <t>11:06:30</t>
  </si>
  <si>
    <t>11:07:40</t>
  </si>
  <si>
    <t>11:09:00</t>
  </si>
  <si>
    <t>11:10:42</t>
  </si>
  <si>
    <t>11:12:46</t>
  </si>
  <si>
    <t>11:15:18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</si>
</sst>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64"/>
  <sheetViews>
    <sheetView tabSelected="1" topLeftCell="A50" workbookViewId="0">
      <selection activeCell="A64" sqref="A64:XFD64"/>
    </sheetView>
  </sheetViews>
  <sheetFormatPr baseColWidth="10" defaultRowHeight="15" x14ac:dyDescent="0"/>
  <sheetData>
    <row r="1" spans="1:61">
      <c r="A1" s="1" t="s">
        <v>0</v>
      </c>
    </row>
    <row r="2" spans="1:61">
      <c r="A2" s="1" t="s">
        <v>1</v>
      </c>
    </row>
    <row r="3" spans="1:61">
      <c r="A3" s="1" t="s">
        <v>2</v>
      </c>
      <c r="B3" s="1" t="s">
        <v>3</v>
      </c>
    </row>
    <row r="4" spans="1:61">
      <c r="A4" s="1" t="s">
        <v>4</v>
      </c>
      <c r="B4" s="1" t="s">
        <v>5</v>
      </c>
      <c r="C4" s="1">
        <v>1</v>
      </c>
      <c r="D4" s="1">
        <v>0.18999999761581421</v>
      </c>
    </row>
    <row r="5" spans="1:61">
      <c r="A5" s="1" t="s">
        <v>6</v>
      </c>
      <c r="B5" s="1" t="s">
        <v>7</v>
      </c>
    </row>
    <row r="6" spans="1:61">
      <c r="A6" s="1" t="s">
        <v>8</v>
      </c>
      <c r="B6" s="1" t="s">
        <v>9</v>
      </c>
    </row>
    <row r="8" spans="1:61">
      <c r="A8" s="1" t="s">
        <v>10</v>
      </c>
      <c r="B8" s="1" t="s">
        <v>11</v>
      </c>
      <c r="C8" s="1" t="s">
        <v>12</v>
      </c>
      <c r="D8" s="1" t="s">
        <v>13</v>
      </c>
      <c r="E8" s="1" t="s">
        <v>14</v>
      </c>
      <c r="F8" s="1" t="s">
        <v>15</v>
      </c>
      <c r="G8" s="1" t="s">
        <v>16</v>
      </c>
      <c r="H8" s="1" t="s">
        <v>17</v>
      </c>
      <c r="I8" s="1" t="s">
        <v>18</v>
      </c>
      <c r="J8" s="1" t="s">
        <v>19</v>
      </c>
      <c r="K8" s="1" t="s">
        <v>20</v>
      </c>
      <c r="L8" s="1" t="s">
        <v>21</v>
      </c>
      <c r="M8" s="1" t="s">
        <v>22</v>
      </c>
      <c r="N8" s="1" t="s">
        <v>23</v>
      </c>
      <c r="O8" s="1" t="s">
        <v>24</v>
      </c>
      <c r="P8" s="1" t="s">
        <v>25</v>
      </c>
      <c r="Q8" s="1" t="s">
        <v>26</v>
      </c>
      <c r="R8" s="1" t="s">
        <v>27</v>
      </c>
      <c r="S8" s="1" t="s">
        <v>28</v>
      </c>
      <c r="T8" s="1" t="s">
        <v>29</v>
      </c>
      <c r="U8" s="1" t="s">
        <v>30</v>
      </c>
      <c r="V8" s="1" t="s">
        <v>31</v>
      </c>
      <c r="W8" s="1" t="s">
        <v>32</v>
      </c>
      <c r="X8" s="1" t="s">
        <v>33</v>
      </c>
      <c r="Y8" s="1" t="s">
        <v>34</v>
      </c>
      <c r="Z8" s="1" t="s">
        <v>35</v>
      </c>
      <c r="AA8" s="1" t="s">
        <v>36</v>
      </c>
      <c r="AB8" s="1" t="s">
        <v>37</v>
      </c>
      <c r="AC8" s="1" t="s">
        <v>38</v>
      </c>
      <c r="AD8" s="1" t="s">
        <v>39</v>
      </c>
      <c r="AE8" s="1" t="s">
        <v>40</v>
      </c>
      <c r="AF8" s="1" t="s">
        <v>41</v>
      </c>
      <c r="AG8" s="1" t="s">
        <v>42</v>
      </c>
      <c r="AH8" s="1" t="s">
        <v>43</v>
      </c>
      <c r="AI8" s="1" t="s">
        <v>44</v>
      </c>
      <c r="AJ8" s="1" t="s">
        <v>45</v>
      </c>
      <c r="AK8" s="1" t="s">
        <v>46</v>
      </c>
      <c r="AL8" s="1" t="s">
        <v>47</v>
      </c>
      <c r="AM8" s="1" t="s">
        <v>48</v>
      </c>
      <c r="AN8" s="1" t="s">
        <v>49</v>
      </c>
      <c r="AO8" s="1" t="s">
        <v>50</v>
      </c>
      <c r="AP8" s="1" t="s">
        <v>51</v>
      </c>
      <c r="AQ8" s="1" t="s">
        <v>52</v>
      </c>
      <c r="AR8" s="1" t="s">
        <v>53</v>
      </c>
      <c r="AS8" s="1" t="s">
        <v>54</v>
      </c>
      <c r="AT8" s="1" t="s">
        <v>55</v>
      </c>
      <c r="AU8" s="1" t="s">
        <v>56</v>
      </c>
      <c r="AV8" s="1" t="s">
        <v>57</v>
      </c>
      <c r="AW8" s="1" t="s">
        <v>58</v>
      </c>
      <c r="AX8" s="1" t="s">
        <v>59</v>
      </c>
      <c r="AY8" s="1" t="s">
        <v>60</v>
      </c>
      <c r="AZ8" s="1" t="s">
        <v>61</v>
      </c>
      <c r="BA8" s="1" t="s">
        <v>62</v>
      </c>
      <c r="BB8" s="1" t="s">
        <v>63</v>
      </c>
      <c r="BC8" s="1" t="s">
        <v>64</v>
      </c>
      <c r="BD8" s="1" t="s">
        <v>65</v>
      </c>
      <c r="BE8" s="1" t="s">
        <v>66</v>
      </c>
      <c r="BF8" s="1" t="s">
        <v>67</v>
      </c>
      <c r="BG8" s="1" t="s">
        <v>68</v>
      </c>
      <c r="BH8" s="1" t="s">
        <v>69</v>
      </c>
      <c r="BI8" s="1" t="s">
        <v>70</v>
      </c>
    </row>
    <row r="9" spans="1:61">
      <c r="A9" s="1" t="s">
        <v>71</v>
      </c>
      <c r="B9" s="1" t="s">
        <v>71</v>
      </c>
      <c r="C9" s="1" t="s">
        <v>71</v>
      </c>
      <c r="D9" s="1" t="s">
        <v>71</v>
      </c>
      <c r="E9" s="1" t="s">
        <v>71</v>
      </c>
      <c r="F9" s="1" t="s">
        <v>71</v>
      </c>
      <c r="G9" s="1" t="s">
        <v>71</v>
      </c>
      <c r="H9" s="1" t="s">
        <v>71</v>
      </c>
      <c r="I9" s="1" t="s">
        <v>71</v>
      </c>
      <c r="J9" s="1" t="s">
        <v>72</v>
      </c>
      <c r="K9" s="1" t="s">
        <v>72</v>
      </c>
      <c r="L9" s="1" t="s">
        <v>72</v>
      </c>
      <c r="M9" s="1" t="s">
        <v>72</v>
      </c>
      <c r="N9" s="1" t="s">
        <v>72</v>
      </c>
      <c r="O9" s="1" t="s">
        <v>72</v>
      </c>
      <c r="P9" s="1" t="s">
        <v>71</v>
      </c>
      <c r="Q9" s="1" t="s">
        <v>72</v>
      </c>
      <c r="R9" s="1" t="s">
        <v>71</v>
      </c>
      <c r="S9" s="1" t="s">
        <v>72</v>
      </c>
      <c r="T9" s="1" t="s">
        <v>71</v>
      </c>
      <c r="U9" s="1" t="s">
        <v>71</v>
      </c>
      <c r="V9" s="1" t="s">
        <v>71</v>
      </c>
      <c r="W9" s="1" t="s">
        <v>71</v>
      </c>
      <c r="X9" s="1" t="s">
        <v>71</v>
      </c>
      <c r="Y9" s="1" t="s">
        <v>71</v>
      </c>
      <c r="Z9" s="1" t="s">
        <v>71</v>
      </c>
      <c r="AA9" s="1" t="s">
        <v>71</v>
      </c>
      <c r="AB9" s="1" t="s">
        <v>71</v>
      </c>
      <c r="AC9" s="1" t="s">
        <v>71</v>
      </c>
      <c r="AD9" s="1" t="s">
        <v>71</v>
      </c>
      <c r="AE9" s="1" t="s">
        <v>71</v>
      </c>
      <c r="AF9" s="1" t="s">
        <v>71</v>
      </c>
      <c r="AG9" s="1" t="s">
        <v>71</v>
      </c>
      <c r="AH9" s="1" t="s">
        <v>71</v>
      </c>
      <c r="AI9" s="1" t="s">
        <v>71</v>
      </c>
      <c r="AJ9" s="1" t="s">
        <v>71</v>
      </c>
      <c r="AK9" s="1" t="s">
        <v>71</v>
      </c>
      <c r="AL9" s="1" t="s">
        <v>71</v>
      </c>
      <c r="AM9" s="1" t="s">
        <v>71</v>
      </c>
      <c r="AN9" s="1" t="s">
        <v>71</v>
      </c>
      <c r="AO9" s="1" t="s">
        <v>71</v>
      </c>
      <c r="AP9" s="1" t="s">
        <v>72</v>
      </c>
      <c r="AQ9" s="1" t="s">
        <v>72</v>
      </c>
      <c r="AR9" s="1" t="s">
        <v>72</v>
      </c>
      <c r="AS9" s="1" t="s">
        <v>72</v>
      </c>
      <c r="AT9" s="1" t="s">
        <v>72</v>
      </c>
      <c r="AU9" s="1" t="s">
        <v>72</v>
      </c>
      <c r="AV9" s="1" t="s">
        <v>72</v>
      </c>
      <c r="AW9" s="1" t="s">
        <v>72</v>
      </c>
      <c r="AX9" s="1" t="s">
        <v>72</v>
      </c>
      <c r="AY9" s="1" t="s">
        <v>72</v>
      </c>
      <c r="AZ9" s="1" t="s">
        <v>72</v>
      </c>
      <c r="BA9" s="1" t="s">
        <v>72</v>
      </c>
      <c r="BB9" s="1" t="s">
        <v>72</v>
      </c>
      <c r="BC9" s="1" t="s">
        <v>72</v>
      </c>
      <c r="BD9" s="1" t="s">
        <v>72</v>
      </c>
      <c r="BE9" s="1" t="s">
        <v>72</v>
      </c>
      <c r="BF9" s="1" t="s">
        <v>72</v>
      </c>
      <c r="BG9" s="1" t="s">
        <v>72</v>
      </c>
      <c r="BH9" s="1" t="s">
        <v>72</v>
      </c>
      <c r="BI9" s="1" t="s">
        <v>72</v>
      </c>
    </row>
    <row r="10" spans="1:61">
      <c r="A10" s="1">
        <v>1</v>
      </c>
      <c r="B10" s="1" t="s">
        <v>73</v>
      </c>
      <c r="C10" s="1" t="s">
        <v>74</v>
      </c>
      <c r="D10" s="1">
        <v>0</v>
      </c>
      <c r="E10" s="1" t="s">
        <v>75</v>
      </c>
      <c r="F10" s="1" t="s">
        <v>75</v>
      </c>
      <c r="G10" s="1">
        <v>0</v>
      </c>
      <c r="H10" s="1">
        <v>145</v>
      </c>
      <c r="I10" s="1">
        <v>0</v>
      </c>
      <c r="J10">
        <f t="shared" ref="J10:J41" si="0">(W10-X10*(1000-Y10)/(1000-Z10))*AP10</f>
        <v>0.36384010085143742</v>
      </c>
      <c r="K10">
        <f t="shared" ref="K10:K41" si="1">IF(BA10&lt;&gt;0,1/(1/BA10-1/S10),0)</f>
        <v>-5.7571571962986047E-3</v>
      </c>
      <c r="L10">
        <f t="shared" ref="L10:L41" si="2">((BD10-AQ10/2)*X10-J10)/(BD10+AQ10/2)</f>
        <v>495.88632322332796</v>
      </c>
      <c r="M10">
        <f t="shared" ref="M10:M41" si="3">AQ10*1000</f>
        <v>-4.6948933760912456E-2</v>
      </c>
      <c r="N10">
        <f t="shared" ref="N10:N41" si="4">(AV10-BB10)</f>
        <v>0.79040954734625046</v>
      </c>
      <c r="O10">
        <f t="shared" ref="O10:O41" si="5">(U10+AU10*I10)</f>
        <v>16.109992980957031</v>
      </c>
      <c r="P10" s="1">
        <v>6</v>
      </c>
      <c r="Q10">
        <f t="shared" ref="Q10:Q41" si="6">(P10*AJ10+AK10)</f>
        <v>1.4200000166893005</v>
      </c>
      <c r="R10" s="1">
        <v>1</v>
      </c>
      <c r="S10">
        <f t="shared" ref="S10:S41" si="7">Q10*(R10+1)*(R10+1)/(R10*R10+1)</f>
        <v>2.8400000333786011</v>
      </c>
      <c r="T10" s="1">
        <v>16.247007369995117</v>
      </c>
      <c r="U10" s="1">
        <v>16.109992980957031</v>
      </c>
      <c r="V10" s="1">
        <v>16.236303329467773</v>
      </c>
      <c r="W10" s="1">
        <v>401.198486328125</v>
      </c>
      <c r="X10" s="1">
        <v>400.78488159179688</v>
      </c>
      <c r="Y10" s="1">
        <v>10.679732322692871</v>
      </c>
      <c r="Z10" s="1">
        <v>10.624049186706543</v>
      </c>
      <c r="AA10" s="1">
        <v>56.7861328125</v>
      </c>
      <c r="AB10" s="1">
        <v>56.49005126953125</v>
      </c>
      <c r="AC10" s="1">
        <v>500.51217651367188</v>
      </c>
      <c r="AD10" s="1">
        <v>51.985019683837891</v>
      </c>
      <c r="AE10" s="1">
        <v>109.21539306640625</v>
      </c>
      <c r="AF10" s="1">
        <v>98.563949584960938</v>
      </c>
      <c r="AG10" s="1">
        <v>7.4887552261352539</v>
      </c>
      <c r="AH10" s="1">
        <v>-0.39996349811553955</v>
      </c>
      <c r="AI10" s="1">
        <v>1</v>
      </c>
      <c r="AJ10" s="1">
        <v>-0.21956524252891541</v>
      </c>
      <c r="AK10" s="1">
        <v>2.737391471862793</v>
      </c>
      <c r="AL10" s="1">
        <v>1</v>
      </c>
      <c r="AM10" s="1">
        <v>0</v>
      </c>
      <c r="AN10" s="1">
        <v>0.18999999761581421</v>
      </c>
      <c r="AO10" s="1">
        <v>111115</v>
      </c>
      <c r="AP10">
        <f t="shared" ref="AP10:AP41" si="8">AC10*0.000001/(P10*0.0001)</f>
        <v>0.83418696085611976</v>
      </c>
      <c r="AQ10">
        <f t="shared" ref="AQ10:AQ41" si="9">(Z10-Y10)/(1000-Z10)*AP10</f>
        <v>-4.6948933760912455E-5</v>
      </c>
      <c r="AR10">
        <f t="shared" ref="AR10:AR41" si="10">(U10+273.15)</f>
        <v>289.25999298095701</v>
      </c>
      <c r="AS10">
        <f t="shared" ref="AS10:AS41" si="11">(T10+273.15)</f>
        <v>289.39700736999509</v>
      </c>
      <c r="AT10">
        <f t="shared" ref="AT10:AT41" si="12">(AD10*AL10+AE10*AM10)*AN10</f>
        <v>9.8771536159872539</v>
      </c>
      <c r="AU10">
        <f t="shared" ref="AU10:AU41" si="13">((AT10+0.00000010773*(AS10^4-AR10^4))-AQ10*44100)/(Q10*51.4+0.00000043092*AR10^3)</f>
        <v>0.16036934241687517</v>
      </c>
      <c r="AV10">
        <f t="shared" ref="AV10:AV41" si="14">0.61365*EXP(17.502*O10/(240.97+O10))</f>
        <v>1.8375577957729394</v>
      </c>
      <c r="AW10">
        <f t="shared" ref="AW10:AW41" si="15">AV10*1000/AF10</f>
        <v>18.643305219714097</v>
      </c>
      <c r="AX10">
        <f t="shared" ref="AX10:AX41" si="16">(AW10-Z10)</f>
        <v>8.0192560330075544</v>
      </c>
      <c r="AY10">
        <f t="shared" ref="AY10:AY41" si="17">IF(I10,U10,(T10+U10)/2)</f>
        <v>16.178500175476074</v>
      </c>
      <c r="AZ10">
        <f t="shared" ref="AZ10:AZ41" si="18">0.61365*EXP(17.502*AY10/(240.97+AY10))</f>
        <v>1.8456064814578304</v>
      </c>
      <c r="BA10">
        <f t="shared" ref="BA10:BA41" si="19">IF(AX10&lt;&gt;0,(1000-(AW10+Z10)/2)/AX10*AQ10,0)</f>
        <v>-5.7688516277326317E-3</v>
      </c>
      <c r="BB10">
        <f t="shared" ref="BB10:BB41" si="20">Z10*AF10/1000</f>
        <v>1.047148248426689</v>
      </c>
      <c r="BC10">
        <f t="shared" ref="BC10:BC41" si="21">(AZ10-BB10)</f>
        <v>0.79845823303114138</v>
      </c>
      <c r="BD10">
        <f t="shared" ref="BD10:BD41" si="22">1/(1.6/K10+1.37/S10)</f>
        <v>-3.6044797688712742E-3</v>
      </c>
      <c r="BE10">
        <f t="shared" ref="BE10:BE41" si="23">L10*AF10*0.001</f>
        <v>48.876514562055746</v>
      </c>
      <c r="BF10">
        <f t="shared" ref="BF10:BF41" si="24">L10/X10</f>
        <v>1.2372879966275594</v>
      </c>
      <c r="BG10">
        <f t="shared" ref="BG10:BG41" si="25">(1-AQ10*AF10/AV10/K10)*100</f>
        <v>56.258392819442513</v>
      </c>
      <c r="BH10">
        <f t="shared" ref="BH10:BH41" si="26">(X10-J10/(S10/1.35))</f>
        <v>400.61192943321356</v>
      </c>
      <c r="BI10">
        <f t="shared" ref="BI10:BI41" si="27">J10*BG10/100/BH10</f>
        <v>5.1094482748243191E-4</v>
      </c>
    </row>
    <row r="11" spans="1:61">
      <c r="A11" s="1">
        <v>2</v>
      </c>
      <c r="B11" s="1" t="s">
        <v>76</v>
      </c>
      <c r="C11" s="1" t="s">
        <v>74</v>
      </c>
      <c r="D11" s="1">
        <v>0</v>
      </c>
      <c r="E11" s="1" t="s">
        <v>75</v>
      </c>
      <c r="F11" s="1" t="s">
        <v>75</v>
      </c>
      <c r="G11" s="1">
        <v>0</v>
      </c>
      <c r="H11" s="1">
        <v>227</v>
      </c>
      <c r="I11" s="1">
        <v>0</v>
      </c>
      <c r="J11">
        <f t="shared" si="0"/>
        <v>0.34578470333857275</v>
      </c>
      <c r="K11">
        <f t="shared" si="1"/>
        <v>-5.5742345280707832E-3</v>
      </c>
      <c r="L11">
        <f t="shared" si="2"/>
        <v>494.27242330945649</v>
      </c>
      <c r="M11">
        <f t="shared" si="3"/>
        <v>-4.6601250530213058E-2</v>
      </c>
      <c r="N11">
        <f t="shared" si="4"/>
        <v>0.8103155905708852</v>
      </c>
      <c r="O11">
        <f t="shared" si="5"/>
        <v>16.260387420654297</v>
      </c>
      <c r="P11" s="1">
        <v>6</v>
      </c>
      <c r="Q11">
        <f t="shared" si="6"/>
        <v>1.4200000166893005</v>
      </c>
      <c r="R11" s="1">
        <v>1</v>
      </c>
      <c r="S11">
        <f t="shared" si="7"/>
        <v>2.8400000333786011</v>
      </c>
      <c r="T11" s="1">
        <v>16.407449722290039</v>
      </c>
      <c r="U11" s="1">
        <v>16.260387420654297</v>
      </c>
      <c r="V11" s="1">
        <v>16.408929824829102</v>
      </c>
      <c r="W11" s="1">
        <v>401.55770874023438</v>
      </c>
      <c r="X11" s="1">
        <v>401.1656494140625</v>
      </c>
      <c r="Y11" s="1">
        <v>10.656697273254395</v>
      </c>
      <c r="Z11" s="1">
        <v>10.601431846618652</v>
      </c>
      <c r="AA11" s="1">
        <v>56.089214324951172</v>
      </c>
      <c r="AB11" s="1">
        <v>55.798336029052734</v>
      </c>
      <c r="AC11" s="1">
        <v>500.572021484375</v>
      </c>
      <c r="AD11" s="1">
        <v>52.671421051025391</v>
      </c>
      <c r="AE11" s="1">
        <v>114.36770629882812</v>
      </c>
      <c r="AF11" s="1">
        <v>98.56707763671875</v>
      </c>
      <c r="AG11" s="1">
        <v>7.4887552261352539</v>
      </c>
      <c r="AH11" s="1">
        <v>-0.39996349811553955</v>
      </c>
      <c r="AI11" s="1">
        <v>1</v>
      </c>
      <c r="AJ11" s="1">
        <v>-0.21956524252891541</v>
      </c>
      <c r="AK11" s="1">
        <v>2.737391471862793</v>
      </c>
      <c r="AL11" s="1">
        <v>1</v>
      </c>
      <c r="AM11" s="1">
        <v>0</v>
      </c>
      <c r="AN11" s="1">
        <v>0.18999999761581421</v>
      </c>
      <c r="AO11" s="1">
        <v>111115</v>
      </c>
      <c r="AP11">
        <f t="shared" si="8"/>
        <v>0.8342867024739582</v>
      </c>
      <c r="AQ11">
        <f t="shared" si="9"/>
        <v>-4.6601250530213061E-5</v>
      </c>
      <c r="AR11">
        <f t="shared" si="10"/>
        <v>289.41038742065427</v>
      </c>
      <c r="AS11">
        <f t="shared" si="11"/>
        <v>289.55744972229002</v>
      </c>
      <c r="AT11">
        <f t="shared" si="12"/>
        <v>10.007569874116371</v>
      </c>
      <c r="AU11">
        <f t="shared" si="13"/>
        <v>0.16300396969658967</v>
      </c>
      <c r="AV11">
        <f t="shared" si="14"/>
        <v>1.8552677464569285</v>
      </c>
      <c r="AW11">
        <f t="shared" si="15"/>
        <v>18.822387666749634</v>
      </c>
      <c r="AX11">
        <f t="shared" si="16"/>
        <v>8.2209558201309818</v>
      </c>
      <c r="AY11">
        <f t="shared" si="17"/>
        <v>16.333918571472168</v>
      </c>
      <c r="AZ11">
        <f t="shared" si="18"/>
        <v>1.8639809483505796</v>
      </c>
      <c r="BA11">
        <f t="shared" si="19"/>
        <v>-5.5851969214368528E-3</v>
      </c>
      <c r="BB11">
        <f t="shared" si="20"/>
        <v>1.0449521558860433</v>
      </c>
      <c r="BC11">
        <f t="shared" si="21"/>
        <v>0.8190287924645363</v>
      </c>
      <c r="BD11">
        <f t="shared" si="22"/>
        <v>-3.4897615153434811E-3</v>
      </c>
      <c r="BE11">
        <f t="shared" si="23"/>
        <v>48.71898832203231</v>
      </c>
      <c r="BF11">
        <f t="shared" si="24"/>
        <v>1.2320905940759996</v>
      </c>
      <c r="BG11">
        <f t="shared" si="25"/>
        <v>55.584186588718708</v>
      </c>
      <c r="BH11">
        <f t="shared" si="26"/>
        <v>401.00127992673129</v>
      </c>
      <c r="BI11">
        <f t="shared" si="27"/>
        <v>4.793042424554798E-4</v>
      </c>
    </row>
    <row r="12" spans="1:61">
      <c r="A12" s="1">
        <v>3</v>
      </c>
      <c r="B12" s="1" t="s">
        <v>77</v>
      </c>
      <c r="C12" s="1" t="s">
        <v>74</v>
      </c>
      <c r="D12" s="1">
        <v>0</v>
      </c>
      <c r="E12" s="1" t="s">
        <v>78</v>
      </c>
      <c r="F12" s="1" t="s">
        <v>79</v>
      </c>
      <c r="G12" s="1">
        <v>0</v>
      </c>
      <c r="H12" s="1">
        <v>1413</v>
      </c>
      <c r="I12" s="1">
        <v>0</v>
      </c>
      <c r="J12">
        <f t="shared" si="0"/>
        <v>-1.6591405196054543</v>
      </c>
      <c r="K12">
        <f t="shared" si="1"/>
        <v>0.23350523113780472</v>
      </c>
      <c r="L12">
        <f t="shared" si="2"/>
        <v>406.00329431616439</v>
      </c>
      <c r="M12">
        <f t="shared" si="3"/>
        <v>1.9931394216186464</v>
      </c>
      <c r="N12">
        <f t="shared" si="4"/>
        <v>0.86825234616236502</v>
      </c>
      <c r="O12">
        <f t="shared" si="5"/>
        <v>17.540044784545898</v>
      </c>
      <c r="P12" s="1">
        <v>1.5</v>
      </c>
      <c r="Q12">
        <f t="shared" si="6"/>
        <v>2.4080436080694199</v>
      </c>
      <c r="R12" s="1">
        <v>1</v>
      </c>
      <c r="S12">
        <f t="shared" si="7"/>
        <v>4.8160872161388397</v>
      </c>
      <c r="T12" s="1">
        <v>17.788427352905273</v>
      </c>
      <c r="U12" s="1">
        <v>17.540044784545898</v>
      </c>
      <c r="V12" s="1">
        <v>17.855735778808594</v>
      </c>
      <c r="W12" s="1">
        <v>399.635986328125</v>
      </c>
      <c r="X12" s="1">
        <v>399.89434814453125</v>
      </c>
      <c r="Y12" s="1">
        <v>11.011427879333496</v>
      </c>
      <c r="Z12" s="1">
        <v>11.601822853088379</v>
      </c>
      <c r="AA12" s="1">
        <v>53.117588043212891</v>
      </c>
      <c r="AB12" s="1">
        <v>55.965568542480469</v>
      </c>
      <c r="AC12" s="1">
        <v>500.51629638671875</v>
      </c>
      <c r="AD12" s="1">
        <v>123.51262664794922</v>
      </c>
      <c r="AE12" s="1">
        <v>40.993442535400391</v>
      </c>
      <c r="AF12" s="1">
        <v>98.593894958496094</v>
      </c>
      <c r="AG12" s="1">
        <v>7.4887552261352539</v>
      </c>
      <c r="AH12" s="1">
        <v>-0.39996349811553955</v>
      </c>
      <c r="AI12" s="1">
        <v>1</v>
      </c>
      <c r="AJ12" s="1">
        <v>-0.21956524252891541</v>
      </c>
      <c r="AK12" s="1">
        <v>2.737391471862793</v>
      </c>
      <c r="AL12" s="1">
        <v>1</v>
      </c>
      <c r="AM12" s="1">
        <v>0</v>
      </c>
      <c r="AN12" s="1">
        <v>0.18999999761581421</v>
      </c>
      <c r="AO12" s="1">
        <v>111115</v>
      </c>
      <c r="AP12">
        <f t="shared" si="8"/>
        <v>3.3367753092447914</v>
      </c>
      <c r="AQ12">
        <f t="shared" si="9"/>
        <v>1.9931394216186464E-3</v>
      </c>
      <c r="AR12">
        <f t="shared" si="10"/>
        <v>290.69004478454588</v>
      </c>
      <c r="AS12">
        <f t="shared" si="11"/>
        <v>290.93842735290525</v>
      </c>
      <c r="AT12">
        <f t="shared" si="12"/>
        <v>23.467398768633302</v>
      </c>
      <c r="AU12">
        <f t="shared" si="13"/>
        <v>-0.45994589124494129</v>
      </c>
      <c r="AV12">
        <f t="shared" si="14"/>
        <v>2.0121212498668402</v>
      </c>
      <c r="AW12">
        <f t="shared" si="15"/>
        <v>20.408172845933908</v>
      </c>
      <c r="AX12">
        <f t="shared" si="16"/>
        <v>8.8063499928455293</v>
      </c>
      <c r="AY12">
        <f t="shared" si="17"/>
        <v>17.664236068725586</v>
      </c>
      <c r="AZ12">
        <f t="shared" si="18"/>
        <v>2.0279459215452094</v>
      </c>
      <c r="BA12">
        <f t="shared" si="19"/>
        <v>0.22270739080949742</v>
      </c>
      <c r="BB12">
        <f t="shared" si="20"/>
        <v>1.1438689037044751</v>
      </c>
      <c r="BC12">
        <f t="shared" si="21"/>
        <v>0.88407701784073423</v>
      </c>
      <c r="BD12">
        <f t="shared" si="22"/>
        <v>0.14012356879020063</v>
      </c>
      <c r="BE12">
        <f t="shared" si="23"/>
        <v>40.029446152611285</v>
      </c>
      <c r="BF12">
        <f t="shared" si="24"/>
        <v>1.0152764003791952</v>
      </c>
      <c r="BG12">
        <f t="shared" si="25"/>
        <v>58.17490454706855</v>
      </c>
      <c r="BH12">
        <f t="shared" si="26"/>
        <v>400.35942271667801</v>
      </c>
      <c r="BI12">
        <f t="shared" si="27"/>
        <v>-2.4108422552733444E-3</v>
      </c>
    </row>
    <row r="13" spans="1:61">
      <c r="A13" s="1">
        <v>4</v>
      </c>
      <c r="B13" s="1" t="s">
        <v>80</v>
      </c>
      <c r="C13" s="1" t="s">
        <v>74</v>
      </c>
      <c r="D13" s="1">
        <v>0</v>
      </c>
      <c r="E13" s="1" t="s">
        <v>81</v>
      </c>
      <c r="F13" s="1" t="s">
        <v>79</v>
      </c>
      <c r="G13" s="1">
        <v>0</v>
      </c>
      <c r="H13" s="1">
        <v>1521.5</v>
      </c>
      <c r="I13" s="1">
        <v>0</v>
      </c>
      <c r="J13">
        <f t="shared" si="0"/>
        <v>-177.69889605134426</v>
      </c>
      <c r="K13">
        <f t="shared" si="1"/>
        <v>1.6317945610375167E-2</v>
      </c>
      <c r="L13">
        <f t="shared" si="2"/>
        <v>17831.857009598793</v>
      </c>
      <c r="M13">
        <f t="shared" si="3"/>
        <v>0.15068627952120203</v>
      </c>
      <c r="N13">
        <f t="shared" si="4"/>
        <v>0.89955271420106819</v>
      </c>
      <c r="O13">
        <f t="shared" si="5"/>
        <v>17.389766693115234</v>
      </c>
      <c r="P13" s="1">
        <v>2.5</v>
      </c>
      <c r="Q13">
        <f t="shared" si="6"/>
        <v>2.1884783655405045</v>
      </c>
      <c r="R13" s="1">
        <v>1</v>
      </c>
      <c r="S13">
        <f t="shared" si="7"/>
        <v>4.3769567310810089</v>
      </c>
      <c r="T13" s="1">
        <v>17.587335586547852</v>
      </c>
      <c r="U13" s="1">
        <v>17.389766693115234</v>
      </c>
      <c r="V13" s="1">
        <v>17.688884735107422</v>
      </c>
      <c r="W13" s="1">
        <v>399.63613891601562</v>
      </c>
      <c r="X13" s="1">
        <v>488.35586547851562</v>
      </c>
      <c r="Y13" s="1">
        <v>11.017070770263672</v>
      </c>
      <c r="Z13" s="1">
        <v>11.091500282287598</v>
      </c>
      <c r="AA13" s="1">
        <v>53.823299407958984</v>
      </c>
      <c r="AB13" s="1">
        <v>54.186920166015625</v>
      </c>
      <c r="AC13" s="1">
        <v>500.52371215820312</v>
      </c>
      <c r="AD13" s="1">
        <v>15.726094245910645</v>
      </c>
      <c r="AE13" s="1">
        <v>15.00199031829834</v>
      </c>
      <c r="AF13" s="1">
        <v>98.5948486328125</v>
      </c>
      <c r="AG13" s="1">
        <v>7.4887552261352539</v>
      </c>
      <c r="AH13" s="1">
        <v>-0.39996349811553955</v>
      </c>
      <c r="AI13" s="1">
        <v>1</v>
      </c>
      <c r="AJ13" s="1">
        <v>-0.21956524252891541</v>
      </c>
      <c r="AK13" s="1">
        <v>2.737391471862793</v>
      </c>
      <c r="AL13" s="1">
        <v>1</v>
      </c>
      <c r="AM13" s="1">
        <v>0</v>
      </c>
      <c r="AN13" s="1">
        <v>0.18999999761581421</v>
      </c>
      <c r="AO13" s="1">
        <v>111115</v>
      </c>
      <c r="AP13">
        <f t="shared" si="8"/>
        <v>2.0020948486328121</v>
      </c>
      <c r="AQ13">
        <f t="shared" si="9"/>
        <v>1.5068627952120203E-4</v>
      </c>
      <c r="AR13">
        <f t="shared" si="10"/>
        <v>290.53976669311521</v>
      </c>
      <c r="AS13">
        <f t="shared" si="11"/>
        <v>290.73733558654783</v>
      </c>
      <c r="AT13">
        <f t="shared" si="12"/>
        <v>2.987957869229092</v>
      </c>
      <c r="AU13">
        <f t="shared" si="13"/>
        <v>-1.2735384963763819E-2</v>
      </c>
      <c r="AV13">
        <f t="shared" si="14"/>
        <v>1.9931175056440109</v>
      </c>
      <c r="AW13">
        <f t="shared" si="15"/>
        <v>20.215229631994166</v>
      </c>
      <c r="AX13">
        <f t="shared" si="16"/>
        <v>9.1237293497065686</v>
      </c>
      <c r="AY13">
        <f t="shared" si="17"/>
        <v>17.488551139831543</v>
      </c>
      <c r="AZ13">
        <f t="shared" si="18"/>
        <v>2.0055916813135202</v>
      </c>
      <c r="BA13">
        <f t="shared" si="19"/>
        <v>1.6257335844644859E-2</v>
      </c>
      <c r="BB13">
        <f t="shared" si="20"/>
        <v>1.0935647914429427</v>
      </c>
      <c r="BC13">
        <f t="shared" si="21"/>
        <v>0.91202688987057745</v>
      </c>
      <c r="BD13">
        <f t="shared" si="22"/>
        <v>1.0166262983874404E-2</v>
      </c>
      <c r="BE13">
        <f t="shared" si="23"/>
        <v>1758.1292427033495</v>
      </c>
      <c r="BF13">
        <f t="shared" si="24"/>
        <v>36.5140633503526</v>
      </c>
      <c r="BG13">
        <f t="shared" si="25"/>
        <v>54.319636626149027</v>
      </c>
      <c r="BH13">
        <f t="shared" si="26"/>
        <v>543.16415452688977</v>
      </c>
      <c r="BI13">
        <f t="shared" si="27"/>
        <v>-0.17770943428298325</v>
      </c>
    </row>
    <row r="14" spans="1:61">
      <c r="A14" s="1">
        <v>5</v>
      </c>
      <c r="B14" s="1" t="s">
        <v>82</v>
      </c>
      <c r="C14" s="1" t="s">
        <v>74</v>
      </c>
      <c r="D14" s="1">
        <v>0</v>
      </c>
      <c r="E14" s="1" t="s">
        <v>83</v>
      </c>
      <c r="F14" s="1" t="s">
        <v>79</v>
      </c>
      <c r="G14" s="1">
        <v>0</v>
      </c>
      <c r="H14" s="1">
        <v>1593</v>
      </c>
      <c r="I14" s="1">
        <v>0</v>
      </c>
      <c r="J14">
        <f t="shared" si="0"/>
        <v>-212.8907680462718</v>
      </c>
      <c r="K14">
        <f t="shared" si="1"/>
        <v>-5.7391337236412494E-2</v>
      </c>
      <c r="L14">
        <f t="shared" si="2"/>
        <v>-5302.5382135766495</v>
      </c>
      <c r="M14">
        <f t="shared" si="3"/>
        <v>-0.53426827944421951</v>
      </c>
      <c r="N14">
        <f t="shared" si="4"/>
        <v>0.89139051881596099</v>
      </c>
      <c r="O14">
        <f t="shared" si="5"/>
        <v>17.02140998840332</v>
      </c>
      <c r="P14" s="1">
        <v>3</v>
      </c>
      <c r="Q14">
        <f t="shared" si="6"/>
        <v>2.0786957442760468</v>
      </c>
      <c r="R14" s="1">
        <v>1</v>
      </c>
      <c r="S14">
        <f t="shared" si="7"/>
        <v>4.1573914885520935</v>
      </c>
      <c r="T14" s="1">
        <v>17.473518371582031</v>
      </c>
      <c r="U14" s="1">
        <v>17.02140998840332</v>
      </c>
      <c r="V14" s="1">
        <v>17.590614318847656</v>
      </c>
      <c r="W14" s="1">
        <v>399.52920532226562</v>
      </c>
      <c r="X14" s="1">
        <v>527.29766845703125</v>
      </c>
      <c r="Y14" s="1">
        <v>11.02530574798584</v>
      </c>
      <c r="Z14" s="1">
        <v>10.708512306213379</v>
      </c>
      <c r="AA14" s="1">
        <v>54.252159118652344</v>
      </c>
      <c r="AB14" s="1">
        <v>52.693317413330078</v>
      </c>
      <c r="AC14" s="1">
        <v>500.52841186523438</v>
      </c>
      <c r="AD14" s="1">
        <v>5.0297036170959473</v>
      </c>
      <c r="AE14" s="1">
        <v>5.0474720001220703</v>
      </c>
      <c r="AF14" s="1">
        <v>98.595420837402344</v>
      </c>
      <c r="AG14" s="1">
        <v>7.4887552261352539</v>
      </c>
      <c r="AH14" s="1">
        <v>-0.39996349811553955</v>
      </c>
      <c r="AI14" s="1">
        <v>1</v>
      </c>
      <c r="AJ14" s="1">
        <v>-0.21956524252891541</v>
      </c>
      <c r="AK14" s="1">
        <v>2.737391471862793</v>
      </c>
      <c r="AL14" s="1">
        <v>1</v>
      </c>
      <c r="AM14" s="1">
        <v>0</v>
      </c>
      <c r="AN14" s="1">
        <v>0.18999999761581421</v>
      </c>
      <c r="AO14" s="1">
        <v>111115</v>
      </c>
      <c r="AP14">
        <f t="shared" si="8"/>
        <v>1.6684280395507811</v>
      </c>
      <c r="AQ14">
        <f t="shared" si="9"/>
        <v>-5.3426827944421946E-4</v>
      </c>
      <c r="AR14">
        <f t="shared" si="10"/>
        <v>290.1714099884033</v>
      </c>
      <c r="AS14">
        <f t="shared" si="11"/>
        <v>290.62351837158201</v>
      </c>
      <c r="AT14">
        <f t="shared" si="12"/>
        <v>0.95564367525648208</v>
      </c>
      <c r="AU14">
        <f t="shared" si="13"/>
        <v>0.24952833702437274</v>
      </c>
      <c r="AV14">
        <f t="shared" si="14"/>
        <v>1.947200796189571</v>
      </c>
      <c r="AW14">
        <f t="shared" si="15"/>
        <v>19.749403974863881</v>
      </c>
      <c r="AX14">
        <f t="shared" si="16"/>
        <v>9.0408916686505023</v>
      </c>
      <c r="AY14">
        <f t="shared" si="17"/>
        <v>17.247464179992676</v>
      </c>
      <c r="AZ14">
        <f t="shared" si="18"/>
        <v>1.9752676943847993</v>
      </c>
      <c r="BA14">
        <f t="shared" si="19"/>
        <v>-5.8194694667686404E-2</v>
      </c>
      <c r="BB14">
        <f t="shared" si="20"/>
        <v>1.05581027737361</v>
      </c>
      <c r="BC14">
        <f t="shared" si="21"/>
        <v>0.91945741701118933</v>
      </c>
      <c r="BD14">
        <f t="shared" si="22"/>
        <v>-3.6298644173404289E-2</v>
      </c>
      <c r="BE14">
        <f t="shared" si="23"/>
        <v>-522.80598667399738</v>
      </c>
      <c r="BF14">
        <f t="shared" si="24"/>
        <v>-10.056062316931611</v>
      </c>
      <c r="BG14">
        <f t="shared" si="25"/>
        <v>52.863313253702138</v>
      </c>
      <c r="BH14">
        <f t="shared" si="26"/>
        <v>596.42816474391361</v>
      </c>
      <c r="BI14">
        <f t="shared" si="27"/>
        <v>-0.1886918161365409</v>
      </c>
    </row>
    <row r="15" spans="1:61">
      <c r="A15" s="1">
        <v>6</v>
      </c>
      <c r="B15" s="1" t="s">
        <v>84</v>
      </c>
      <c r="C15" s="1" t="s">
        <v>74</v>
      </c>
      <c r="D15" s="1">
        <v>0</v>
      </c>
      <c r="E15" s="1" t="s">
        <v>85</v>
      </c>
      <c r="F15" s="1" t="s">
        <v>79</v>
      </c>
      <c r="G15" s="1">
        <v>0</v>
      </c>
      <c r="H15" s="1">
        <v>1667</v>
      </c>
      <c r="I15" s="1">
        <v>0</v>
      </c>
      <c r="J15">
        <f t="shared" si="0"/>
        <v>-228.21093068778953</v>
      </c>
      <c r="K15">
        <f t="shared" si="1"/>
        <v>-6.9861289975087351E-2</v>
      </c>
      <c r="L15">
        <f t="shared" si="2"/>
        <v>-4590.5697838882052</v>
      </c>
      <c r="M15">
        <f t="shared" si="3"/>
        <v>-0.53108312671902513</v>
      </c>
      <c r="N15">
        <f t="shared" si="4"/>
        <v>0.7262966764227663</v>
      </c>
      <c r="O15">
        <f t="shared" si="5"/>
        <v>15.636720657348633</v>
      </c>
      <c r="P15" s="1">
        <v>3</v>
      </c>
      <c r="Q15">
        <f t="shared" si="6"/>
        <v>2.0786957442760468</v>
      </c>
      <c r="R15" s="1">
        <v>1</v>
      </c>
      <c r="S15">
        <f t="shared" si="7"/>
        <v>4.1573914885520935</v>
      </c>
      <c r="T15" s="1">
        <v>17.344720840454102</v>
      </c>
      <c r="U15" s="1">
        <v>15.636720657348633</v>
      </c>
      <c r="V15" s="1">
        <v>17.485107421875</v>
      </c>
      <c r="W15" s="1">
        <v>399.59420776367188</v>
      </c>
      <c r="X15" s="1">
        <v>536.53363037109375</v>
      </c>
      <c r="Y15" s="1">
        <v>11.030569076538086</v>
      </c>
      <c r="Z15" s="1">
        <v>10.715697288513184</v>
      </c>
      <c r="AA15" s="1">
        <v>54.720272064208984</v>
      </c>
      <c r="AB15" s="1">
        <v>53.158260345458984</v>
      </c>
      <c r="AC15" s="1">
        <v>500.5772705078125</v>
      </c>
      <c r="AD15" s="1">
        <v>1.9445686340332031</v>
      </c>
      <c r="AE15" s="1">
        <v>1.9395713806152344</v>
      </c>
      <c r="AF15" s="1">
        <v>98.59320068359375</v>
      </c>
      <c r="AG15" s="1">
        <v>7.4887552261352539</v>
      </c>
      <c r="AH15" s="1">
        <v>-0.39996349811553955</v>
      </c>
      <c r="AI15" s="1">
        <v>1</v>
      </c>
      <c r="AJ15" s="1">
        <v>-0.21956524252891541</v>
      </c>
      <c r="AK15" s="1">
        <v>2.737391471862793</v>
      </c>
      <c r="AL15" s="1">
        <v>1</v>
      </c>
      <c r="AM15" s="1">
        <v>0</v>
      </c>
      <c r="AN15" s="1">
        <v>0.18999999761581421</v>
      </c>
      <c r="AO15" s="1">
        <v>111115</v>
      </c>
      <c r="AP15">
        <f t="shared" si="8"/>
        <v>1.6685909016927079</v>
      </c>
      <c r="AQ15">
        <f t="shared" si="9"/>
        <v>-5.3108312671902515E-4</v>
      </c>
      <c r="AR15">
        <f t="shared" si="10"/>
        <v>288.78672065734861</v>
      </c>
      <c r="AS15">
        <f t="shared" si="11"/>
        <v>290.49472084045408</v>
      </c>
      <c r="AT15">
        <f t="shared" si="12"/>
        <v>0.36946803583009569</v>
      </c>
      <c r="AU15">
        <f t="shared" si="13"/>
        <v>0.35551238048255385</v>
      </c>
      <c r="AV15">
        <f t="shared" si="14"/>
        <v>1.7827915696537879</v>
      </c>
      <c r="AW15">
        <f t="shared" si="15"/>
        <v>18.082297331792077</v>
      </c>
      <c r="AX15">
        <f t="shared" si="16"/>
        <v>7.3666000432788934</v>
      </c>
      <c r="AY15">
        <f t="shared" si="17"/>
        <v>16.490720748901367</v>
      </c>
      <c r="AZ15">
        <f t="shared" si="18"/>
        <v>1.8826815827734518</v>
      </c>
      <c r="BA15">
        <f t="shared" si="19"/>
        <v>-7.1055311694775775E-2</v>
      </c>
      <c r="BB15">
        <f t="shared" si="20"/>
        <v>1.0564948932310216</v>
      </c>
      <c r="BC15">
        <f t="shared" si="21"/>
        <v>0.82618668954243013</v>
      </c>
      <c r="BD15">
        <f t="shared" si="22"/>
        <v>-4.4300728352381441E-2</v>
      </c>
      <c r="BE15">
        <f t="shared" si="23"/>
        <v>-452.59896795493142</v>
      </c>
      <c r="BF15">
        <f t="shared" si="24"/>
        <v>-8.555977713294757</v>
      </c>
      <c r="BG15">
        <f t="shared" si="25"/>
        <v>57.959071729528347</v>
      </c>
      <c r="BH15">
        <f t="shared" si="26"/>
        <v>610.63893348648867</v>
      </c>
      <c r="BI15">
        <f t="shared" si="27"/>
        <v>-0.21660744141674815</v>
      </c>
    </row>
    <row r="16" spans="1:61">
      <c r="A16" s="1">
        <v>7</v>
      </c>
      <c r="B16" s="1" t="s">
        <v>86</v>
      </c>
      <c r="C16" s="1" t="s">
        <v>74</v>
      </c>
      <c r="D16" s="1">
        <v>0</v>
      </c>
      <c r="E16" s="1" t="s">
        <v>87</v>
      </c>
      <c r="F16" s="1" t="s">
        <v>88</v>
      </c>
      <c r="G16" s="1">
        <v>0</v>
      </c>
      <c r="H16" s="1">
        <v>1909</v>
      </c>
      <c r="I16" s="1">
        <v>0</v>
      </c>
      <c r="J16">
        <f t="shared" si="0"/>
        <v>-4.012780162018994</v>
      </c>
      <c r="K16">
        <f t="shared" si="1"/>
        <v>0.24311730826884556</v>
      </c>
      <c r="L16">
        <f t="shared" si="2"/>
        <v>426.48374275813973</v>
      </c>
      <c r="M16">
        <f t="shared" si="3"/>
        <v>1.6029298924369728</v>
      </c>
      <c r="N16">
        <f t="shared" si="4"/>
        <v>0.68702021639252231</v>
      </c>
      <c r="O16">
        <f t="shared" si="5"/>
        <v>16.862640380859375</v>
      </c>
      <c r="P16" s="1">
        <v>5</v>
      </c>
      <c r="Q16">
        <f t="shared" si="6"/>
        <v>1.6395652592182159</v>
      </c>
      <c r="R16" s="1">
        <v>1</v>
      </c>
      <c r="S16">
        <f t="shared" si="7"/>
        <v>3.2791305184364319</v>
      </c>
      <c r="T16" s="1">
        <v>17.045949935913086</v>
      </c>
      <c r="U16" s="1">
        <v>16.862640380859375</v>
      </c>
      <c r="V16" s="1">
        <v>17.127418518066406</v>
      </c>
      <c r="W16" s="1">
        <v>399.6885986328125</v>
      </c>
      <c r="X16" s="1">
        <v>403.05160522460938</v>
      </c>
      <c r="Y16" s="1">
        <v>11.002859115600586</v>
      </c>
      <c r="Z16" s="1">
        <v>12.583873748779297</v>
      </c>
      <c r="AA16" s="1">
        <v>55.624252319335938</v>
      </c>
      <c r="AB16" s="1">
        <v>63.616970062255859</v>
      </c>
      <c r="AC16" s="1">
        <v>500.55160522460938</v>
      </c>
      <c r="AD16" s="1">
        <v>155.65391540527344</v>
      </c>
      <c r="AE16" s="1">
        <v>57.922885894775391</v>
      </c>
      <c r="AF16" s="1">
        <v>98.592658996582031</v>
      </c>
      <c r="AG16" s="1">
        <v>7.4887552261352539</v>
      </c>
      <c r="AH16" s="1">
        <v>-0.39996349811553955</v>
      </c>
      <c r="AI16" s="1">
        <v>1</v>
      </c>
      <c r="AJ16" s="1">
        <v>-0.21956524252891541</v>
      </c>
      <c r="AK16" s="1">
        <v>2.737391471862793</v>
      </c>
      <c r="AL16" s="1">
        <v>1</v>
      </c>
      <c r="AM16" s="1">
        <v>0</v>
      </c>
      <c r="AN16" s="1">
        <v>0.18999999761581421</v>
      </c>
      <c r="AO16" s="1">
        <v>111115</v>
      </c>
      <c r="AP16">
        <f t="shared" si="8"/>
        <v>1.0011032104492188</v>
      </c>
      <c r="AQ16">
        <f t="shared" si="9"/>
        <v>1.6029298924369727E-3</v>
      </c>
      <c r="AR16">
        <f t="shared" si="10"/>
        <v>290.01264038085935</v>
      </c>
      <c r="AS16">
        <f t="shared" si="11"/>
        <v>290.19594993591306</v>
      </c>
      <c r="AT16">
        <f t="shared" si="12"/>
        <v>29.5742435558941</v>
      </c>
      <c r="AU16">
        <f t="shared" si="13"/>
        <v>-0.41342474276814883</v>
      </c>
      <c r="AV16">
        <f t="shared" si="14"/>
        <v>1.9276977897619598</v>
      </c>
      <c r="AW16">
        <f t="shared" si="15"/>
        <v>19.552143226290188</v>
      </c>
      <c r="AX16">
        <f t="shared" si="16"/>
        <v>6.9682694775108907</v>
      </c>
      <c r="AY16">
        <f t="shared" si="17"/>
        <v>16.95429515838623</v>
      </c>
      <c r="AZ16">
        <f t="shared" si="18"/>
        <v>1.9389354884194403</v>
      </c>
      <c r="BA16">
        <f t="shared" si="19"/>
        <v>0.2263365397119729</v>
      </c>
      <c r="BB16">
        <f t="shared" si="20"/>
        <v>1.2406775733694375</v>
      </c>
      <c r="BC16">
        <f t="shared" si="21"/>
        <v>0.69825791505000279</v>
      </c>
      <c r="BD16">
        <f t="shared" si="22"/>
        <v>0.14287798772821764</v>
      </c>
      <c r="BE16">
        <f t="shared" si="23"/>
        <v>42.048166217339286</v>
      </c>
      <c r="BF16">
        <f t="shared" si="24"/>
        <v>1.0581368172953245</v>
      </c>
      <c r="BG16">
        <f t="shared" si="25"/>
        <v>66.278702295003129</v>
      </c>
      <c r="BH16">
        <f t="shared" si="26"/>
        <v>404.70364474797327</v>
      </c>
      <c r="BI16">
        <f t="shared" si="27"/>
        <v>-6.5717683837361396E-3</v>
      </c>
    </row>
    <row r="17" spans="1:61">
      <c r="A17" s="1">
        <v>8</v>
      </c>
      <c r="B17" s="1" t="s">
        <v>89</v>
      </c>
      <c r="C17" s="1" t="s">
        <v>74</v>
      </c>
      <c r="D17" s="1">
        <v>0</v>
      </c>
      <c r="E17" s="1" t="s">
        <v>90</v>
      </c>
      <c r="F17" s="1" t="s">
        <v>88</v>
      </c>
      <c r="G17" s="1">
        <v>0</v>
      </c>
      <c r="H17" s="1">
        <v>1999.5</v>
      </c>
      <c r="I17" s="1">
        <v>0</v>
      </c>
      <c r="J17">
        <f t="shared" si="0"/>
        <v>1.2220482208898706</v>
      </c>
      <c r="K17">
        <f t="shared" si="1"/>
        <v>0.31205843420576279</v>
      </c>
      <c r="L17">
        <f t="shared" si="2"/>
        <v>386.53095287114064</v>
      </c>
      <c r="M17">
        <f t="shared" si="3"/>
        <v>1.8135143623353194</v>
      </c>
      <c r="N17">
        <f t="shared" si="4"/>
        <v>0.62555230023858721</v>
      </c>
      <c r="O17">
        <f t="shared" si="5"/>
        <v>16.80101203918457</v>
      </c>
      <c r="P17" s="1">
        <v>6</v>
      </c>
      <c r="Q17">
        <f t="shared" si="6"/>
        <v>1.4200000166893005</v>
      </c>
      <c r="R17" s="1">
        <v>1</v>
      </c>
      <c r="S17">
        <f t="shared" si="7"/>
        <v>2.8400000333786011</v>
      </c>
      <c r="T17" s="1">
        <v>17.02305793762207</v>
      </c>
      <c r="U17" s="1">
        <v>16.80101203918457</v>
      </c>
      <c r="V17" s="1">
        <v>17.090551376342773</v>
      </c>
      <c r="W17" s="1">
        <v>399.70220947265625</v>
      </c>
      <c r="X17" s="1">
        <v>397.37359619140625</v>
      </c>
      <c r="Y17" s="1">
        <v>10.985874176025391</v>
      </c>
      <c r="Z17" s="1">
        <v>13.131105422973633</v>
      </c>
      <c r="AA17" s="1">
        <v>55.618598937988281</v>
      </c>
      <c r="AB17" s="1">
        <v>66.479347229003906</v>
      </c>
      <c r="AC17" s="1">
        <v>500.56167602539062</v>
      </c>
      <c r="AD17" s="1">
        <v>229.23155212402344</v>
      </c>
      <c r="AE17" s="1">
        <v>229.29408264160156</v>
      </c>
      <c r="AF17" s="1">
        <v>98.591964721679688</v>
      </c>
      <c r="AG17" s="1">
        <v>7.4887552261352539</v>
      </c>
      <c r="AH17" s="1">
        <v>-0.39996349811553955</v>
      </c>
      <c r="AI17" s="1">
        <v>1</v>
      </c>
      <c r="AJ17" s="1">
        <v>-0.21956524252891541</v>
      </c>
      <c r="AK17" s="1">
        <v>2.737391471862793</v>
      </c>
      <c r="AL17" s="1">
        <v>1</v>
      </c>
      <c r="AM17" s="1">
        <v>0</v>
      </c>
      <c r="AN17" s="1">
        <v>0.18999999761581421</v>
      </c>
      <c r="AO17" s="1">
        <v>111115</v>
      </c>
      <c r="AP17">
        <f t="shared" si="8"/>
        <v>0.8342694600423175</v>
      </c>
      <c r="AQ17">
        <f t="shared" si="9"/>
        <v>1.8135143623353193E-3</v>
      </c>
      <c r="AR17">
        <f t="shared" si="10"/>
        <v>289.95101203918455</v>
      </c>
      <c r="AS17">
        <f t="shared" si="11"/>
        <v>290.17305793762205</v>
      </c>
      <c r="AT17">
        <f t="shared" si="12"/>
        <v>43.553994357033844</v>
      </c>
      <c r="AU17">
        <f t="shared" si="13"/>
        <v>-0.40826302669695275</v>
      </c>
      <c r="AV17">
        <f t="shared" si="14"/>
        <v>1.9201737828570604</v>
      </c>
      <c r="AW17">
        <f t="shared" si="15"/>
        <v>19.475966304937906</v>
      </c>
      <c r="AX17">
        <f t="shared" si="16"/>
        <v>6.3448608819642729</v>
      </c>
      <c r="AY17">
        <f t="shared" si="17"/>
        <v>16.91203498840332</v>
      </c>
      <c r="AZ17">
        <f t="shared" si="18"/>
        <v>1.9337468885617493</v>
      </c>
      <c r="BA17">
        <f t="shared" si="19"/>
        <v>0.28116418926696835</v>
      </c>
      <c r="BB17">
        <f t="shared" si="20"/>
        <v>1.2946214826184732</v>
      </c>
      <c r="BC17">
        <f t="shared" si="21"/>
        <v>0.63912540594327605</v>
      </c>
      <c r="BD17">
        <f t="shared" si="22"/>
        <v>0.1782645839220503</v>
      </c>
      <c r="BE17">
        <f t="shared" si="23"/>
        <v>38.108846069308733</v>
      </c>
      <c r="BF17">
        <f t="shared" si="24"/>
        <v>0.97271423309403038</v>
      </c>
      <c r="BG17">
        <f t="shared" si="25"/>
        <v>70.160876644848045</v>
      </c>
      <c r="BH17">
        <f t="shared" si="26"/>
        <v>396.79269299464158</v>
      </c>
      <c r="BI17">
        <f t="shared" si="27"/>
        <v>2.1608254384127001E-3</v>
      </c>
    </row>
    <row r="18" spans="1:61">
      <c r="A18" s="1">
        <v>9</v>
      </c>
      <c r="B18" s="1" t="s">
        <v>91</v>
      </c>
      <c r="C18" s="1" t="s">
        <v>74</v>
      </c>
      <c r="D18" s="1">
        <v>0</v>
      </c>
      <c r="E18" s="1" t="s">
        <v>92</v>
      </c>
      <c r="F18" s="1" t="s">
        <v>88</v>
      </c>
      <c r="G18" s="1">
        <v>0</v>
      </c>
      <c r="H18" s="1">
        <v>2074</v>
      </c>
      <c r="I18" s="1">
        <v>0</v>
      </c>
      <c r="J18">
        <f t="shared" si="0"/>
        <v>-0.31775260013943218</v>
      </c>
      <c r="K18">
        <f t="shared" si="1"/>
        <v>0.21889843341628482</v>
      </c>
      <c r="L18">
        <f t="shared" si="2"/>
        <v>397.62523458113156</v>
      </c>
      <c r="M18">
        <f t="shared" si="3"/>
        <v>1.3851263341610183</v>
      </c>
      <c r="N18">
        <f t="shared" si="4"/>
        <v>0.66120216681924204</v>
      </c>
      <c r="O18">
        <f t="shared" si="5"/>
        <v>16.67253303527832</v>
      </c>
      <c r="P18" s="1">
        <v>6</v>
      </c>
      <c r="Q18">
        <f t="shared" si="6"/>
        <v>1.4200000166893005</v>
      </c>
      <c r="R18" s="1">
        <v>1</v>
      </c>
      <c r="S18">
        <f t="shared" si="7"/>
        <v>2.8400000333786011</v>
      </c>
      <c r="T18" s="1">
        <v>17.001375198364258</v>
      </c>
      <c r="U18" s="1">
        <v>16.67253303527832</v>
      </c>
      <c r="V18" s="1">
        <v>17.068500518798828</v>
      </c>
      <c r="W18" s="1">
        <v>399.73297119140625</v>
      </c>
      <c r="X18" s="1">
        <v>399.45062255859375</v>
      </c>
      <c r="Y18" s="1">
        <v>10.972115516662598</v>
      </c>
      <c r="Z18" s="1">
        <v>12.611587524414062</v>
      </c>
      <c r="AA18" s="1">
        <v>55.623874664306641</v>
      </c>
      <c r="AB18" s="1">
        <v>63.935287475585938</v>
      </c>
      <c r="AC18" s="1">
        <v>500.52371215820312</v>
      </c>
      <c r="AD18" s="1">
        <v>49.486797332763672</v>
      </c>
      <c r="AE18" s="1">
        <v>60.553516387939453</v>
      </c>
      <c r="AF18" s="1">
        <v>98.589401245117188</v>
      </c>
      <c r="AG18" s="1">
        <v>7.4887552261352539</v>
      </c>
      <c r="AH18" s="1">
        <v>-0.39996349811553955</v>
      </c>
      <c r="AI18" s="1">
        <v>1</v>
      </c>
      <c r="AJ18" s="1">
        <v>-0.21956524252891541</v>
      </c>
      <c r="AK18" s="1">
        <v>2.737391471862793</v>
      </c>
      <c r="AL18" s="1">
        <v>1</v>
      </c>
      <c r="AM18" s="1">
        <v>0</v>
      </c>
      <c r="AN18" s="1">
        <v>0.18999999761581421</v>
      </c>
      <c r="AO18" s="1">
        <v>111115</v>
      </c>
      <c r="AP18">
        <f t="shared" si="8"/>
        <v>0.83420618693033843</v>
      </c>
      <c r="AQ18">
        <f t="shared" si="9"/>
        <v>1.3851263341610183E-3</v>
      </c>
      <c r="AR18">
        <f t="shared" si="10"/>
        <v>289.8225330352783</v>
      </c>
      <c r="AS18">
        <f t="shared" si="11"/>
        <v>290.15137519836424</v>
      </c>
      <c r="AT18">
        <f t="shared" si="12"/>
        <v>9.4024913752393786</v>
      </c>
      <c r="AU18">
        <f t="shared" si="13"/>
        <v>-0.57770626982756323</v>
      </c>
      <c r="AV18">
        <f t="shared" si="14"/>
        <v>1.9045710296016143</v>
      </c>
      <c r="AW18">
        <f t="shared" si="15"/>
        <v>19.318212764741194</v>
      </c>
      <c r="AX18">
        <f t="shared" si="16"/>
        <v>6.7066252403271314</v>
      </c>
      <c r="AY18">
        <f t="shared" si="17"/>
        <v>16.836954116821289</v>
      </c>
      <c r="AZ18">
        <f t="shared" si="18"/>
        <v>1.9245586967870467</v>
      </c>
      <c r="BA18">
        <f t="shared" si="19"/>
        <v>0.20323379966912072</v>
      </c>
      <c r="BB18">
        <f t="shared" si="20"/>
        <v>1.2433688627823722</v>
      </c>
      <c r="BC18">
        <f t="shared" si="21"/>
        <v>0.68118983400467448</v>
      </c>
      <c r="BD18">
        <f t="shared" si="22"/>
        <v>0.12834136237182842</v>
      </c>
      <c r="BE18">
        <f t="shared" si="23"/>
        <v>39.201633797303025</v>
      </c>
      <c r="BF18">
        <f t="shared" si="24"/>
        <v>0.99543025376761196</v>
      </c>
      <c r="BG18">
        <f t="shared" si="25"/>
        <v>67.244835278716792</v>
      </c>
      <c r="BH18">
        <f t="shared" si="26"/>
        <v>399.60166692660312</v>
      </c>
      <c r="BI18">
        <f t="shared" si="27"/>
        <v>-5.3471301609171479E-4</v>
      </c>
    </row>
    <row r="19" spans="1:61">
      <c r="A19" s="1">
        <v>10</v>
      </c>
      <c r="B19" s="1" t="s">
        <v>93</v>
      </c>
      <c r="C19" s="1" t="s">
        <v>74</v>
      </c>
      <c r="D19" s="1">
        <v>0</v>
      </c>
      <c r="E19" s="1" t="s">
        <v>78</v>
      </c>
      <c r="F19" s="1" t="s">
        <v>88</v>
      </c>
      <c r="G19" s="1">
        <v>0</v>
      </c>
      <c r="H19" s="1">
        <v>2160.5</v>
      </c>
      <c r="I19" s="1">
        <v>0</v>
      </c>
      <c r="J19">
        <f t="shared" si="0"/>
        <v>-101.38971128640262</v>
      </c>
      <c r="K19">
        <f t="shared" si="1"/>
        <v>3.4975253960930902E-2</v>
      </c>
      <c r="L19">
        <f t="shared" si="2"/>
        <v>5173.1474776402874</v>
      </c>
      <c r="M19">
        <f t="shared" si="3"/>
        <v>0.26727400078821523</v>
      </c>
      <c r="N19">
        <f t="shared" si="4"/>
        <v>0.75121757018214219</v>
      </c>
      <c r="O19">
        <f t="shared" si="5"/>
        <v>16.31547737121582</v>
      </c>
      <c r="P19" s="1">
        <v>6</v>
      </c>
      <c r="Q19">
        <f t="shared" si="6"/>
        <v>1.4200000166893005</v>
      </c>
      <c r="R19" s="1">
        <v>1</v>
      </c>
      <c r="S19">
        <f t="shared" si="7"/>
        <v>2.8400000333786011</v>
      </c>
      <c r="T19" s="1">
        <v>16.808082580566406</v>
      </c>
      <c r="U19" s="1">
        <v>16.31547737121582</v>
      </c>
      <c r="V19" s="1">
        <v>16.926536560058594</v>
      </c>
      <c r="W19" s="1">
        <v>399.80621337890625</v>
      </c>
      <c r="X19" s="1">
        <v>521.1790771484375</v>
      </c>
      <c r="Y19" s="1">
        <v>10.94734001159668</v>
      </c>
      <c r="Z19" s="1">
        <v>11.26412296295166</v>
      </c>
      <c r="AA19" s="1">
        <v>56.185417175292969</v>
      </c>
      <c r="AB19" s="1">
        <v>57.811256408691406</v>
      </c>
      <c r="AC19" s="1">
        <v>500.52578735351562</v>
      </c>
      <c r="AD19" s="1">
        <v>28.386602401733398</v>
      </c>
      <c r="AE19" s="1">
        <v>38.81500244140625</v>
      </c>
      <c r="AF19" s="1">
        <v>98.593986511230469</v>
      </c>
      <c r="AG19" s="1">
        <v>7.4887552261352539</v>
      </c>
      <c r="AH19" s="1">
        <v>-0.39996349811553955</v>
      </c>
      <c r="AI19" s="1">
        <v>0.66666668653488159</v>
      </c>
      <c r="AJ19" s="1">
        <v>-0.21956524252891541</v>
      </c>
      <c r="AK19" s="1">
        <v>2.737391471862793</v>
      </c>
      <c r="AL19" s="1">
        <v>1</v>
      </c>
      <c r="AM19" s="1">
        <v>0</v>
      </c>
      <c r="AN19" s="1">
        <v>0.18999999761581421</v>
      </c>
      <c r="AO19" s="1">
        <v>111115</v>
      </c>
      <c r="AP19">
        <f t="shared" si="8"/>
        <v>0.83420964558919264</v>
      </c>
      <c r="AQ19">
        <f t="shared" si="9"/>
        <v>2.6727400078821521E-4</v>
      </c>
      <c r="AR19">
        <f t="shared" si="10"/>
        <v>289.4654773712158</v>
      </c>
      <c r="AS19">
        <f t="shared" si="11"/>
        <v>289.95808258056638</v>
      </c>
      <c r="AT19">
        <f t="shared" si="12"/>
        <v>5.3934543886504116</v>
      </c>
      <c r="AU19">
        <f t="shared" si="13"/>
        <v>-1.4760469918457192E-2</v>
      </c>
      <c r="AV19">
        <f t="shared" si="14"/>
        <v>1.8617923576522395</v>
      </c>
      <c r="AW19">
        <f t="shared" si="15"/>
        <v>18.883427108814285</v>
      </c>
      <c r="AX19">
        <f t="shared" si="16"/>
        <v>7.6193041458626247</v>
      </c>
      <c r="AY19">
        <f t="shared" si="17"/>
        <v>16.561779975891113</v>
      </c>
      <c r="AZ19">
        <f t="shared" si="18"/>
        <v>1.8912103852106048</v>
      </c>
      <c r="BA19">
        <f t="shared" si="19"/>
        <v>3.4549765646294431E-2</v>
      </c>
      <c r="BB19">
        <f t="shared" si="20"/>
        <v>1.1105747874700973</v>
      </c>
      <c r="BC19">
        <f t="shared" si="21"/>
        <v>0.7806355977405075</v>
      </c>
      <c r="BD19">
        <f t="shared" si="22"/>
        <v>2.1631432095651534E-2</v>
      </c>
      <c r="BE19">
        <f t="shared" si="23"/>
        <v>510.04123263107243</v>
      </c>
      <c r="BF19">
        <f t="shared" si="24"/>
        <v>9.9258540959558097</v>
      </c>
      <c r="BG19">
        <f t="shared" si="25"/>
        <v>59.531694326053689</v>
      </c>
      <c r="BH19">
        <f t="shared" si="26"/>
        <v>569.37489004559757</v>
      </c>
      <c r="BI19">
        <f t="shared" si="27"/>
        <v>-0.1060092639425244</v>
      </c>
    </row>
    <row r="20" spans="1:61">
      <c r="A20" s="1">
        <v>11</v>
      </c>
      <c r="B20" s="1" t="s">
        <v>94</v>
      </c>
      <c r="C20" s="1" t="s">
        <v>74</v>
      </c>
      <c r="D20" s="1">
        <v>0</v>
      </c>
      <c r="E20" s="1" t="s">
        <v>81</v>
      </c>
      <c r="F20" s="1" t="s">
        <v>88</v>
      </c>
      <c r="G20" s="1">
        <v>0</v>
      </c>
      <c r="H20" s="1">
        <v>2209.5</v>
      </c>
      <c r="I20" s="1">
        <v>0</v>
      </c>
      <c r="J20">
        <f t="shared" si="0"/>
        <v>-147.25649539186006</v>
      </c>
      <c r="K20">
        <f t="shared" si="1"/>
        <v>9.3682941506766162E-2</v>
      </c>
      <c r="L20">
        <f t="shared" si="2"/>
        <v>3141.24852991431</v>
      </c>
      <c r="M20">
        <f t="shared" si="3"/>
        <v>0.6285941746685062</v>
      </c>
      <c r="N20">
        <f t="shared" si="4"/>
        <v>0.67304291337858335</v>
      </c>
      <c r="O20">
        <f t="shared" si="5"/>
        <v>15.991533279418945</v>
      </c>
      <c r="P20" s="1">
        <v>6</v>
      </c>
      <c r="Q20">
        <f t="shared" si="6"/>
        <v>1.4200000166893005</v>
      </c>
      <c r="R20" s="1">
        <v>1</v>
      </c>
      <c r="S20">
        <f t="shared" si="7"/>
        <v>2.8400000333786011</v>
      </c>
      <c r="T20" s="1">
        <v>16.734001159667969</v>
      </c>
      <c r="U20" s="1">
        <v>15.991533279418945</v>
      </c>
      <c r="V20" s="1">
        <v>16.877994537353516</v>
      </c>
      <c r="W20" s="1">
        <v>399.67898559570312</v>
      </c>
      <c r="X20" s="1">
        <v>575.752197265625</v>
      </c>
      <c r="Y20" s="1">
        <v>10.926437377929688</v>
      </c>
      <c r="Z20" s="1">
        <v>11.671099662780762</v>
      </c>
      <c r="AA20" s="1">
        <v>56.341033935546875</v>
      </c>
      <c r="AB20" s="1">
        <v>60.180805206298828</v>
      </c>
      <c r="AC20" s="1">
        <v>500.56875610351562</v>
      </c>
      <c r="AD20" s="1">
        <v>8.1001834869384766</v>
      </c>
      <c r="AE20" s="1">
        <v>7.4643988609313965</v>
      </c>
      <c r="AF20" s="1">
        <v>98.591407775878906</v>
      </c>
      <c r="AG20" s="1">
        <v>7.4887552261352539</v>
      </c>
      <c r="AH20" s="1">
        <v>-0.39996349811553955</v>
      </c>
      <c r="AI20" s="1">
        <v>1</v>
      </c>
      <c r="AJ20" s="1">
        <v>-0.21956524252891541</v>
      </c>
      <c r="AK20" s="1">
        <v>2.737391471862793</v>
      </c>
      <c r="AL20" s="1">
        <v>1</v>
      </c>
      <c r="AM20" s="1">
        <v>0</v>
      </c>
      <c r="AN20" s="1">
        <v>0.18999999761581421</v>
      </c>
      <c r="AO20" s="1">
        <v>111115</v>
      </c>
      <c r="AP20">
        <f t="shared" si="8"/>
        <v>0.83428126017252591</v>
      </c>
      <c r="AQ20">
        <f t="shared" si="9"/>
        <v>6.2859417466850623E-4</v>
      </c>
      <c r="AR20">
        <f t="shared" si="10"/>
        <v>289.14153327941892</v>
      </c>
      <c r="AS20">
        <f t="shared" si="11"/>
        <v>289.88400115966795</v>
      </c>
      <c r="AT20">
        <f t="shared" si="12"/>
        <v>1.5390348432059682</v>
      </c>
      <c r="AU20">
        <f t="shared" si="13"/>
        <v>-0.22082820331832748</v>
      </c>
      <c r="AV20">
        <f t="shared" si="14"/>
        <v>1.8237130594247242</v>
      </c>
      <c r="AW20">
        <f t="shared" si="15"/>
        <v>18.497687583186217</v>
      </c>
      <c r="AX20">
        <f t="shared" si="16"/>
        <v>6.8265879204054549</v>
      </c>
      <c r="AY20">
        <f t="shared" si="17"/>
        <v>16.362767219543457</v>
      </c>
      <c r="AZ20">
        <f t="shared" si="18"/>
        <v>1.867409219606333</v>
      </c>
      <c r="BA20">
        <f t="shared" si="19"/>
        <v>9.0691311666563995E-2</v>
      </c>
      <c r="BB20">
        <f t="shared" si="20"/>
        <v>1.1506701460461408</v>
      </c>
      <c r="BC20">
        <f t="shared" si="21"/>
        <v>0.71673907356019217</v>
      </c>
      <c r="BD20">
        <f t="shared" si="22"/>
        <v>5.6943465882433271E-2</v>
      </c>
      <c r="BE20">
        <f t="shared" si="23"/>
        <v>309.70011473816191</v>
      </c>
      <c r="BF20">
        <f t="shared" si="24"/>
        <v>5.4559036766733966</v>
      </c>
      <c r="BG20">
        <f t="shared" si="25"/>
        <v>63.726255191049042</v>
      </c>
      <c r="BH20">
        <f t="shared" si="26"/>
        <v>645.75088263272107</v>
      </c>
      <c r="BI20">
        <f t="shared" si="27"/>
        <v>-0.14532082349810024</v>
      </c>
    </row>
    <row r="21" spans="1:61">
      <c r="A21" s="1">
        <v>12</v>
      </c>
      <c r="B21" s="1" t="s">
        <v>95</v>
      </c>
      <c r="C21" s="1" t="s">
        <v>74</v>
      </c>
      <c r="D21" s="1">
        <v>0</v>
      </c>
      <c r="E21" s="1" t="s">
        <v>92</v>
      </c>
      <c r="F21" s="1" t="s">
        <v>96</v>
      </c>
      <c r="G21" s="1">
        <v>0</v>
      </c>
      <c r="H21" s="1">
        <v>2637</v>
      </c>
      <c r="I21" s="1">
        <v>0</v>
      </c>
      <c r="J21">
        <f t="shared" si="0"/>
        <v>11.857929029988815</v>
      </c>
      <c r="K21">
        <f t="shared" si="1"/>
        <v>1.0451942042218663</v>
      </c>
      <c r="L21">
        <f t="shared" si="2"/>
        <v>368.58732478334525</v>
      </c>
      <c r="M21">
        <f t="shared" si="3"/>
        <v>5.8004938869859073</v>
      </c>
      <c r="N21">
        <f t="shared" si="4"/>
        <v>0.66044404093126863</v>
      </c>
      <c r="O21">
        <f t="shared" si="5"/>
        <v>17.151849746704102</v>
      </c>
      <c r="P21" s="1">
        <v>2</v>
      </c>
      <c r="Q21">
        <f t="shared" si="6"/>
        <v>2.2982609868049622</v>
      </c>
      <c r="R21" s="1">
        <v>1</v>
      </c>
      <c r="S21">
        <f t="shared" si="7"/>
        <v>4.5965219736099243</v>
      </c>
      <c r="T21" s="1">
        <v>17.20081901550293</v>
      </c>
      <c r="U21" s="1">
        <v>17.151849746704102</v>
      </c>
      <c r="V21" s="1">
        <v>17.134529113769531</v>
      </c>
      <c r="W21" s="1">
        <v>399.97235107421875</v>
      </c>
      <c r="X21" s="1">
        <v>394.32049560546875</v>
      </c>
      <c r="Y21" s="1">
        <v>10.928182601928711</v>
      </c>
      <c r="Z21" s="1">
        <v>13.215202331542969</v>
      </c>
      <c r="AA21" s="1">
        <v>54.707122802734375</v>
      </c>
      <c r="AB21" s="1">
        <v>66.156074523925781</v>
      </c>
      <c r="AC21" s="1">
        <v>500.550048828125</v>
      </c>
      <c r="AD21" s="1">
        <v>1171.0633544921875</v>
      </c>
      <c r="AE21" s="1">
        <v>1215.0556640625</v>
      </c>
      <c r="AF21" s="1">
        <v>98.591690063476562</v>
      </c>
      <c r="AG21" s="1">
        <v>7.4887552261352539</v>
      </c>
      <c r="AH21" s="1">
        <v>-0.39996349811553955</v>
      </c>
      <c r="AI21" s="1">
        <v>1</v>
      </c>
      <c r="AJ21" s="1">
        <v>-0.21956524252891541</v>
      </c>
      <c r="AK21" s="1">
        <v>2.737391471862793</v>
      </c>
      <c r="AL21" s="1">
        <v>1</v>
      </c>
      <c r="AM21" s="1">
        <v>0</v>
      </c>
      <c r="AN21" s="1">
        <v>0.18999999761581421</v>
      </c>
      <c r="AO21" s="1">
        <v>111115</v>
      </c>
      <c r="AP21">
        <f t="shared" si="8"/>
        <v>2.5027502441406249</v>
      </c>
      <c r="AQ21">
        <f t="shared" si="9"/>
        <v>5.8004938869859069E-3</v>
      </c>
      <c r="AR21">
        <f t="shared" si="10"/>
        <v>290.30184974670408</v>
      </c>
      <c r="AS21">
        <f t="shared" si="11"/>
        <v>290.35081901550291</v>
      </c>
      <c r="AT21">
        <f t="shared" si="12"/>
        <v>222.50203456148301</v>
      </c>
      <c r="AU21">
        <f t="shared" si="13"/>
        <v>-0.25478001909266773</v>
      </c>
      <c r="AV21">
        <f t="shared" si="14"/>
        <v>1.9633531733288858</v>
      </c>
      <c r="AW21">
        <f t="shared" si="15"/>
        <v>19.913982325131201</v>
      </c>
      <c r="AX21">
        <f t="shared" si="16"/>
        <v>6.6987799935882322</v>
      </c>
      <c r="AY21">
        <f t="shared" si="17"/>
        <v>17.176334381103516</v>
      </c>
      <c r="AZ21">
        <f t="shared" si="18"/>
        <v>1.9663981820397261</v>
      </c>
      <c r="BA21">
        <f t="shared" si="19"/>
        <v>0.85155969831894429</v>
      </c>
      <c r="BB21">
        <f t="shared" si="20"/>
        <v>1.3029091323976172</v>
      </c>
      <c r="BC21">
        <f t="shared" si="21"/>
        <v>0.66348904964210886</v>
      </c>
      <c r="BD21">
        <f t="shared" si="22"/>
        <v>0.54678648820616982</v>
      </c>
      <c r="BE21">
        <f t="shared" si="23"/>
        <v>36.339647286365555</v>
      </c>
      <c r="BF21">
        <f t="shared" si="24"/>
        <v>0.93474046845419256</v>
      </c>
      <c r="BG21">
        <f t="shared" si="25"/>
        <v>72.131739383953331</v>
      </c>
      <c r="BH21">
        <f t="shared" si="26"/>
        <v>390.83781798913338</v>
      </c>
      <c r="BI21">
        <f t="shared" si="27"/>
        <v>2.1884602949255767E-2</v>
      </c>
    </row>
    <row r="22" spans="1:61">
      <c r="A22" s="1">
        <v>13</v>
      </c>
      <c r="B22" s="1" t="s">
        <v>97</v>
      </c>
      <c r="C22" s="1" t="s">
        <v>74</v>
      </c>
      <c r="D22" s="1">
        <v>0</v>
      </c>
      <c r="E22" s="1" t="s">
        <v>98</v>
      </c>
      <c r="F22" s="1" t="s">
        <v>96</v>
      </c>
      <c r="G22" s="1">
        <v>0</v>
      </c>
      <c r="H22" s="1">
        <v>2764.5</v>
      </c>
      <c r="I22" s="1">
        <v>0</v>
      </c>
      <c r="J22">
        <f t="shared" si="0"/>
        <v>8.6054519815617372</v>
      </c>
      <c r="K22">
        <f t="shared" si="1"/>
        <v>0.67836841173735052</v>
      </c>
      <c r="L22">
        <f t="shared" si="2"/>
        <v>365.819279779841</v>
      </c>
      <c r="M22">
        <f t="shared" si="3"/>
        <v>3.9011428453040051</v>
      </c>
      <c r="N22">
        <f t="shared" si="4"/>
        <v>0.65342448663581831</v>
      </c>
      <c r="O22">
        <f t="shared" si="5"/>
        <v>17.387998580932617</v>
      </c>
      <c r="P22" s="1">
        <v>3.5</v>
      </c>
      <c r="Q22">
        <f t="shared" si="6"/>
        <v>1.9689131230115891</v>
      </c>
      <c r="R22" s="1">
        <v>1</v>
      </c>
      <c r="S22">
        <f t="shared" si="7"/>
        <v>3.9378262460231781</v>
      </c>
      <c r="T22" s="1">
        <v>17.587547302246094</v>
      </c>
      <c r="U22" s="1">
        <v>17.387998580932617</v>
      </c>
      <c r="V22" s="1">
        <v>17.469680786132812</v>
      </c>
      <c r="W22" s="1">
        <v>400.20672607421875</v>
      </c>
      <c r="X22" s="1">
        <v>393.11660766601562</v>
      </c>
      <c r="Y22" s="1">
        <v>10.894969940185547</v>
      </c>
      <c r="Z22" s="1">
        <v>13.585928916931152</v>
      </c>
      <c r="AA22" s="1">
        <v>53.224784851074219</v>
      </c>
      <c r="AB22" s="1">
        <v>66.370826721191406</v>
      </c>
      <c r="AC22" s="1">
        <v>500.50921630859375</v>
      </c>
      <c r="AD22" s="1">
        <v>999.646728515625</v>
      </c>
      <c r="AE22" s="1">
        <v>1049.02978515625</v>
      </c>
      <c r="AF22" s="1">
        <v>98.592475891113281</v>
      </c>
      <c r="AG22" s="1">
        <v>7.4887552261352539</v>
      </c>
      <c r="AH22" s="1">
        <v>-0.39996349811553955</v>
      </c>
      <c r="AI22" s="1">
        <v>0.66666668653488159</v>
      </c>
      <c r="AJ22" s="1">
        <v>-0.21956524252891541</v>
      </c>
      <c r="AK22" s="1">
        <v>2.737391471862793</v>
      </c>
      <c r="AL22" s="1">
        <v>1</v>
      </c>
      <c r="AM22" s="1">
        <v>0</v>
      </c>
      <c r="AN22" s="1">
        <v>0.18999999761581421</v>
      </c>
      <c r="AO22" s="1">
        <v>111115</v>
      </c>
      <c r="AP22">
        <f t="shared" si="8"/>
        <v>1.430026332310268</v>
      </c>
      <c r="AQ22">
        <f t="shared" si="9"/>
        <v>3.901142845304005E-3</v>
      </c>
      <c r="AR22">
        <f t="shared" si="10"/>
        <v>290.53799858093259</v>
      </c>
      <c r="AS22">
        <f t="shared" si="11"/>
        <v>290.73754730224607</v>
      </c>
      <c r="AT22">
        <f t="shared" si="12"/>
        <v>189.93287603462522</v>
      </c>
      <c r="AU22">
        <f t="shared" si="13"/>
        <v>0.17896987891539576</v>
      </c>
      <c r="AV22">
        <f t="shared" si="14"/>
        <v>1.9928948558367316</v>
      </c>
      <c r="AW22">
        <f t="shared" si="15"/>
        <v>20.213457850857797</v>
      </c>
      <c r="AX22">
        <f t="shared" si="16"/>
        <v>6.6275289339266443</v>
      </c>
      <c r="AY22">
        <f t="shared" si="17"/>
        <v>17.487772941589355</v>
      </c>
      <c r="AZ22">
        <f t="shared" si="18"/>
        <v>2.0054931459211591</v>
      </c>
      <c r="BA22">
        <f t="shared" si="19"/>
        <v>0.5786794392913085</v>
      </c>
      <c r="BB22">
        <f t="shared" si="20"/>
        <v>1.3394703692009133</v>
      </c>
      <c r="BC22">
        <f t="shared" si="21"/>
        <v>0.66602277672024579</v>
      </c>
      <c r="BD22">
        <f t="shared" si="22"/>
        <v>0.36947977755532863</v>
      </c>
      <c r="BE22">
        <f t="shared" si="23"/>
        <v>36.067028522198399</v>
      </c>
      <c r="BF22">
        <f t="shared" si="24"/>
        <v>0.9305617535513383</v>
      </c>
      <c r="BG22">
        <f t="shared" si="25"/>
        <v>71.549780406614218</v>
      </c>
      <c r="BH22">
        <f t="shared" si="26"/>
        <v>390.16641142847448</v>
      </c>
      <c r="BI22">
        <f t="shared" si="27"/>
        <v>1.5780912491317294E-2</v>
      </c>
    </row>
    <row r="23" spans="1:61">
      <c r="A23" s="1">
        <v>14</v>
      </c>
      <c r="B23" s="1" t="s">
        <v>99</v>
      </c>
      <c r="C23" s="1" t="s">
        <v>74</v>
      </c>
      <c r="D23" s="1">
        <v>0</v>
      </c>
      <c r="E23" s="1" t="s">
        <v>81</v>
      </c>
      <c r="F23" s="1" t="s">
        <v>96</v>
      </c>
      <c r="G23" s="1">
        <v>0</v>
      </c>
      <c r="H23" s="1">
        <v>2881.5</v>
      </c>
      <c r="I23" s="1">
        <v>0</v>
      </c>
      <c r="J23">
        <f t="shared" si="0"/>
        <v>-122.03854947291651</v>
      </c>
      <c r="K23">
        <f t="shared" si="1"/>
        <v>8.6742257146678756E-2</v>
      </c>
      <c r="L23">
        <f t="shared" si="2"/>
        <v>2800.1011120513476</v>
      </c>
      <c r="M23">
        <f t="shared" si="3"/>
        <v>0.75255941290002815</v>
      </c>
      <c r="N23">
        <f t="shared" si="4"/>
        <v>0.86396383500751783</v>
      </c>
      <c r="O23">
        <f t="shared" si="5"/>
        <v>17.505411148071289</v>
      </c>
      <c r="P23" s="1">
        <v>5</v>
      </c>
      <c r="Q23">
        <f t="shared" si="6"/>
        <v>1.6395652592182159</v>
      </c>
      <c r="R23" s="1">
        <v>1</v>
      </c>
      <c r="S23">
        <f t="shared" si="7"/>
        <v>3.2791305184364319</v>
      </c>
      <c r="T23" s="1">
        <v>17.720304489135742</v>
      </c>
      <c r="U23" s="1">
        <v>17.505411148071289</v>
      </c>
      <c r="V23" s="1">
        <v>17.691061019897461</v>
      </c>
      <c r="W23" s="1">
        <v>400.12106323242188</v>
      </c>
      <c r="X23" s="1">
        <v>521.6353759765625</v>
      </c>
      <c r="Y23" s="1">
        <v>10.857902526855469</v>
      </c>
      <c r="Z23" s="1">
        <v>11.600926399230957</v>
      </c>
      <c r="AA23" s="1">
        <v>52.601520538330078</v>
      </c>
      <c r="AB23" s="1">
        <v>56.201122283935547</v>
      </c>
      <c r="AC23" s="1">
        <v>500.54180908203125</v>
      </c>
      <c r="AD23" s="1">
        <v>603.47161865234375</v>
      </c>
      <c r="AE23" s="1">
        <v>316.76058959960938</v>
      </c>
      <c r="AF23" s="1">
        <v>98.592445373535156</v>
      </c>
      <c r="AG23" s="1">
        <v>7.4887552261352539</v>
      </c>
      <c r="AH23" s="1">
        <v>-0.39996349811553955</v>
      </c>
      <c r="AI23" s="1">
        <v>1</v>
      </c>
      <c r="AJ23" s="1">
        <v>-0.21956524252891541</v>
      </c>
      <c r="AK23" s="1">
        <v>2.737391471862793</v>
      </c>
      <c r="AL23" s="1">
        <v>1</v>
      </c>
      <c r="AM23" s="1">
        <v>0</v>
      </c>
      <c r="AN23" s="1">
        <v>0.18999999761581421</v>
      </c>
      <c r="AO23" s="1">
        <v>111115</v>
      </c>
      <c r="AP23">
        <f t="shared" si="8"/>
        <v>1.0010836181640625</v>
      </c>
      <c r="AQ23">
        <f t="shared" si="9"/>
        <v>7.5255941290002816E-4</v>
      </c>
      <c r="AR23">
        <f t="shared" si="10"/>
        <v>290.65541114807127</v>
      </c>
      <c r="AS23">
        <f t="shared" si="11"/>
        <v>290.87030448913572</v>
      </c>
      <c r="AT23">
        <f t="shared" si="12"/>
        <v>114.65960610515685</v>
      </c>
      <c r="AU23">
        <f t="shared" si="13"/>
        <v>0.88290829523588277</v>
      </c>
      <c r="AV23">
        <f t="shared" si="14"/>
        <v>2.0077275373060979</v>
      </c>
      <c r="AW23">
        <f t="shared" si="15"/>
        <v>20.363908509414308</v>
      </c>
      <c r="AX23">
        <f t="shared" si="16"/>
        <v>8.7629821101833514</v>
      </c>
      <c r="AY23">
        <f t="shared" si="17"/>
        <v>17.612857818603516</v>
      </c>
      <c r="AZ23">
        <f t="shared" si="18"/>
        <v>2.0213860214431221</v>
      </c>
      <c r="BA23">
        <f t="shared" si="19"/>
        <v>8.4506813421805049E-2</v>
      </c>
      <c r="BB23">
        <f t="shared" si="20"/>
        <v>1.14376370229858</v>
      </c>
      <c r="BC23">
        <f t="shared" si="21"/>
        <v>0.87762231914454203</v>
      </c>
      <c r="BD23">
        <f t="shared" si="22"/>
        <v>5.3013150704818171E-2</v>
      </c>
      <c r="BE23">
        <f t="shared" si="23"/>
        <v>276.06881593029755</v>
      </c>
      <c r="BF23">
        <f t="shared" si="24"/>
        <v>5.3679279454719317</v>
      </c>
      <c r="BG23">
        <f t="shared" si="25"/>
        <v>57.39614124845771</v>
      </c>
      <c r="BH23">
        <f t="shared" si="26"/>
        <v>571.87797561147886</v>
      </c>
      <c r="BI23">
        <f t="shared" si="27"/>
        <v>-0.12248315413467051</v>
      </c>
    </row>
    <row r="24" spans="1:61">
      <c r="A24" s="1">
        <v>15</v>
      </c>
      <c r="B24" s="1" t="s">
        <v>100</v>
      </c>
      <c r="C24" s="1" t="s">
        <v>74</v>
      </c>
      <c r="D24" s="1">
        <v>0</v>
      </c>
      <c r="E24" s="1" t="s">
        <v>83</v>
      </c>
      <c r="F24" s="1" t="s">
        <v>96</v>
      </c>
      <c r="G24" s="1">
        <v>0</v>
      </c>
      <c r="H24" s="1">
        <v>3019</v>
      </c>
      <c r="I24" s="1">
        <v>0</v>
      </c>
      <c r="J24">
        <f t="shared" si="0"/>
        <v>-34.198710887191879</v>
      </c>
      <c r="K24">
        <f t="shared" si="1"/>
        <v>8.456553452026383E-2</v>
      </c>
      <c r="L24">
        <f t="shared" si="2"/>
        <v>1084.3008774117845</v>
      </c>
      <c r="M24">
        <f t="shared" si="3"/>
        <v>0.74221463242001717</v>
      </c>
      <c r="N24">
        <f t="shared" si="4"/>
        <v>0.87345494231388709</v>
      </c>
      <c r="O24">
        <f t="shared" si="5"/>
        <v>17.547998428344727</v>
      </c>
      <c r="P24" s="1">
        <v>5</v>
      </c>
      <c r="Q24">
        <f t="shared" si="6"/>
        <v>1.6395652592182159</v>
      </c>
      <c r="R24" s="1">
        <v>1</v>
      </c>
      <c r="S24">
        <f t="shared" si="7"/>
        <v>3.2791305184364319</v>
      </c>
      <c r="T24" s="1">
        <v>17.732410430908203</v>
      </c>
      <c r="U24" s="1">
        <v>17.547998428344727</v>
      </c>
      <c r="V24" s="1">
        <v>17.736421585083008</v>
      </c>
      <c r="W24" s="1">
        <v>400.02230834960938</v>
      </c>
      <c r="X24" s="1">
        <v>433.86019897460938</v>
      </c>
      <c r="Y24" s="1">
        <v>10.826602935791016</v>
      </c>
      <c r="Z24" s="1">
        <v>11.55939769744873</v>
      </c>
      <c r="AA24" s="1">
        <v>52.41021728515625</v>
      </c>
      <c r="AB24" s="1">
        <v>55.957588195800781</v>
      </c>
      <c r="AC24" s="1">
        <v>500.5733642578125</v>
      </c>
      <c r="AD24" s="1">
        <v>20.581750869750977</v>
      </c>
      <c r="AE24" s="1">
        <v>21.726598739624023</v>
      </c>
      <c r="AF24" s="1">
        <v>98.593070983886719</v>
      </c>
      <c r="AG24" s="1">
        <v>7.4887552261352539</v>
      </c>
      <c r="AH24" s="1">
        <v>-0.39996349811553955</v>
      </c>
      <c r="AI24" s="1">
        <v>1</v>
      </c>
      <c r="AJ24" s="1">
        <v>-0.21956524252891541</v>
      </c>
      <c r="AK24" s="1">
        <v>2.737391471862793</v>
      </c>
      <c r="AL24" s="1">
        <v>1</v>
      </c>
      <c r="AM24" s="1">
        <v>0</v>
      </c>
      <c r="AN24" s="1">
        <v>0.18999999761581421</v>
      </c>
      <c r="AO24" s="1">
        <v>111115</v>
      </c>
      <c r="AP24">
        <f t="shared" si="8"/>
        <v>1.001146728515625</v>
      </c>
      <c r="AQ24">
        <f t="shared" si="9"/>
        <v>7.4221463242001712E-4</v>
      </c>
      <c r="AR24">
        <f t="shared" si="10"/>
        <v>290.6979984283447</v>
      </c>
      <c r="AS24">
        <f t="shared" si="11"/>
        <v>290.88241043090818</v>
      </c>
      <c r="AT24">
        <f t="shared" si="12"/>
        <v>3.9105326161819676</v>
      </c>
      <c r="AU24">
        <f t="shared" si="13"/>
        <v>-0.28323097861205815</v>
      </c>
      <c r="AV24">
        <f t="shared" si="14"/>
        <v>2.0131314600294266</v>
      </c>
      <c r="AW24">
        <f t="shared" si="15"/>
        <v>20.418589662943322</v>
      </c>
      <c r="AX24">
        <f t="shared" si="16"/>
        <v>8.8591919654945919</v>
      </c>
      <c r="AY24">
        <f t="shared" si="17"/>
        <v>17.640204429626465</v>
      </c>
      <c r="AZ24">
        <f t="shared" si="18"/>
        <v>2.0248752755922488</v>
      </c>
      <c r="BA24">
        <f t="shared" si="19"/>
        <v>8.243950127703667E-2</v>
      </c>
      <c r="BB24">
        <f t="shared" si="20"/>
        <v>1.1396765177155395</v>
      </c>
      <c r="BC24">
        <f t="shared" si="21"/>
        <v>0.88519875787670932</v>
      </c>
      <c r="BD24">
        <f t="shared" si="22"/>
        <v>5.1711572353340132E-2</v>
      </c>
      <c r="BE24">
        <f t="shared" si="23"/>
        <v>106.90455337455073</v>
      </c>
      <c r="BF24">
        <f t="shared" si="24"/>
        <v>2.4991941643285895</v>
      </c>
      <c r="BG24">
        <f t="shared" si="25"/>
        <v>57.015649171722671</v>
      </c>
      <c r="BH24">
        <f t="shared" si="26"/>
        <v>447.93962016206586</v>
      </c>
      <c r="BI24">
        <f t="shared" si="27"/>
        <v>-4.3529565466074178E-2</v>
      </c>
    </row>
    <row r="25" spans="1:61">
      <c r="A25" s="1">
        <v>16</v>
      </c>
      <c r="B25" s="1" t="s">
        <v>101</v>
      </c>
      <c r="C25" s="1" t="s">
        <v>74</v>
      </c>
      <c r="D25" s="1">
        <v>0</v>
      </c>
      <c r="E25" s="1" t="s">
        <v>81</v>
      </c>
      <c r="F25" s="1" t="s">
        <v>102</v>
      </c>
      <c r="G25" s="1">
        <v>0</v>
      </c>
      <c r="H25" s="1">
        <v>3136</v>
      </c>
      <c r="I25" s="1">
        <v>0</v>
      </c>
      <c r="J25">
        <f t="shared" si="0"/>
        <v>-152.62481565390186</v>
      </c>
      <c r="K25">
        <f t="shared" si="1"/>
        <v>0.10848834321313786</v>
      </c>
      <c r="L25">
        <f t="shared" si="2"/>
        <v>2751.3441719946572</v>
      </c>
      <c r="M25">
        <f t="shared" si="3"/>
        <v>0.97162152849194472</v>
      </c>
      <c r="N25">
        <f t="shared" si="4"/>
        <v>0.89056369559142756</v>
      </c>
      <c r="O25">
        <f t="shared" si="5"/>
        <v>17.474977493286133</v>
      </c>
      <c r="P25" s="1">
        <v>2.5</v>
      </c>
      <c r="Q25">
        <f t="shared" si="6"/>
        <v>2.1884783655405045</v>
      </c>
      <c r="R25" s="1">
        <v>1</v>
      </c>
      <c r="S25">
        <f t="shared" si="7"/>
        <v>4.3769567310810089</v>
      </c>
      <c r="T25" s="1">
        <v>17.618579864501953</v>
      </c>
      <c r="U25" s="1">
        <v>17.474977493286133</v>
      </c>
      <c r="V25" s="1">
        <v>17.625982284545898</v>
      </c>
      <c r="W25" s="1">
        <v>400.26220703125</v>
      </c>
      <c r="X25" s="1">
        <v>476.25772094726562</v>
      </c>
      <c r="Y25" s="1">
        <v>10.812399864196777</v>
      </c>
      <c r="Z25" s="1">
        <v>11.292184829711914</v>
      </c>
      <c r="AA25" s="1">
        <v>52.717426300048828</v>
      </c>
      <c r="AB25" s="1">
        <v>55.056682586669922</v>
      </c>
      <c r="AC25" s="1">
        <v>500.56268310546875</v>
      </c>
      <c r="AD25" s="1">
        <v>78.669792175292969</v>
      </c>
      <c r="AE25" s="1">
        <v>546.38140869140625</v>
      </c>
      <c r="AF25" s="1">
        <v>98.5911865234375</v>
      </c>
      <c r="AG25" s="1">
        <v>7.4887552261352539</v>
      </c>
      <c r="AH25" s="1">
        <v>-0.39996349811553955</v>
      </c>
      <c r="AI25" s="1">
        <v>1</v>
      </c>
      <c r="AJ25" s="1">
        <v>-0.21956524252891541</v>
      </c>
      <c r="AK25" s="1">
        <v>2.737391471862793</v>
      </c>
      <c r="AL25" s="1">
        <v>1</v>
      </c>
      <c r="AM25" s="1">
        <v>0</v>
      </c>
      <c r="AN25" s="1">
        <v>0.18999999761581421</v>
      </c>
      <c r="AO25" s="1">
        <v>111115</v>
      </c>
      <c r="AP25">
        <f t="shared" si="8"/>
        <v>2.0022507324218748</v>
      </c>
      <c r="AQ25">
        <f t="shared" si="9"/>
        <v>9.7162152849194475E-4</v>
      </c>
      <c r="AR25">
        <f t="shared" si="10"/>
        <v>290.62497749328611</v>
      </c>
      <c r="AS25">
        <f t="shared" si="11"/>
        <v>290.76857986450193</v>
      </c>
      <c r="AT25">
        <f t="shared" si="12"/>
        <v>14.947260325742263</v>
      </c>
      <c r="AU25">
        <f t="shared" si="13"/>
        <v>-0.21436638122697294</v>
      </c>
      <c r="AV25">
        <f t="shared" si="14"/>
        <v>2.0038735963946861</v>
      </c>
      <c r="AW25">
        <f t="shared" si="15"/>
        <v>20.325078407676095</v>
      </c>
      <c r="AX25">
        <f t="shared" si="16"/>
        <v>9.032893577964181</v>
      </c>
      <c r="AY25">
        <f t="shared" si="17"/>
        <v>17.546778678894043</v>
      </c>
      <c r="AZ25">
        <f t="shared" si="18"/>
        <v>2.0129765080283097</v>
      </c>
      <c r="BA25">
        <f t="shared" si="19"/>
        <v>0.10586436266757655</v>
      </c>
      <c r="BB25">
        <f t="shared" si="20"/>
        <v>1.1133099008032585</v>
      </c>
      <c r="BC25">
        <f t="shared" si="21"/>
        <v>0.89966660722505121</v>
      </c>
      <c r="BD25">
        <f t="shared" si="22"/>
        <v>6.6396075561026391E-2</v>
      </c>
      <c r="BE25">
        <f t="shared" si="23"/>
        <v>271.25828645129798</v>
      </c>
      <c r="BF25">
        <f t="shared" si="24"/>
        <v>5.7770069669890018</v>
      </c>
      <c r="BG25">
        <f t="shared" si="25"/>
        <v>55.936212670454879</v>
      </c>
      <c r="BH25">
        <f t="shared" si="26"/>
        <v>523.33232410010044</v>
      </c>
      <c r="BI25">
        <f t="shared" si="27"/>
        <v>-0.16313255944749672</v>
      </c>
    </row>
    <row r="26" spans="1:61">
      <c r="A26" s="1">
        <v>17</v>
      </c>
      <c r="B26" s="1" t="s">
        <v>103</v>
      </c>
      <c r="C26" s="1" t="s">
        <v>74</v>
      </c>
      <c r="D26" s="1">
        <v>0</v>
      </c>
      <c r="E26" s="1" t="s">
        <v>83</v>
      </c>
      <c r="F26" s="1" t="s">
        <v>102</v>
      </c>
      <c r="G26" s="1">
        <v>0</v>
      </c>
      <c r="H26" s="1">
        <v>3259</v>
      </c>
      <c r="I26" s="1">
        <v>0</v>
      </c>
      <c r="J26">
        <f t="shared" si="0"/>
        <v>-9.2984617318709919</v>
      </c>
      <c r="K26">
        <f t="shared" si="1"/>
        <v>0.12253782431189024</v>
      </c>
      <c r="L26">
        <f t="shared" si="2"/>
        <v>522.05072495630873</v>
      </c>
      <c r="M26">
        <f t="shared" si="3"/>
        <v>1.0977591029377809</v>
      </c>
      <c r="N26">
        <f t="shared" si="4"/>
        <v>0.89351994877310803</v>
      </c>
      <c r="O26">
        <f t="shared" si="5"/>
        <v>17.534896850585938</v>
      </c>
      <c r="P26" s="1">
        <v>2.5</v>
      </c>
      <c r="Q26">
        <f t="shared" si="6"/>
        <v>2.1884783655405045</v>
      </c>
      <c r="R26" s="1">
        <v>1</v>
      </c>
      <c r="S26">
        <f t="shared" si="7"/>
        <v>4.3769567310810089</v>
      </c>
      <c r="T26" s="1">
        <v>17.734272003173828</v>
      </c>
      <c r="U26" s="1">
        <v>17.534896850585938</v>
      </c>
      <c r="V26" s="1">
        <v>17.765026092529297</v>
      </c>
      <c r="W26" s="1">
        <v>400.10604858398438</v>
      </c>
      <c r="X26" s="1">
        <v>404.52828979492188</v>
      </c>
      <c r="Y26" s="1">
        <v>10.79754638671875</v>
      </c>
      <c r="Z26" s="1">
        <v>11.339594841003418</v>
      </c>
      <c r="AA26" s="1">
        <v>52.260723114013672</v>
      </c>
      <c r="AB26" s="1">
        <v>54.884273529052734</v>
      </c>
      <c r="AC26" s="1">
        <v>500.5599365234375</v>
      </c>
      <c r="AD26" s="1">
        <v>39.546390533447266</v>
      </c>
      <c r="AE26" s="1">
        <v>59.319847106933594</v>
      </c>
      <c r="AF26" s="1">
        <v>98.587974548339844</v>
      </c>
      <c r="AG26" s="1">
        <v>7.4887552261352539</v>
      </c>
      <c r="AH26" s="1">
        <v>-0.39996349811553955</v>
      </c>
      <c r="AI26" s="1">
        <v>0.66666668653488159</v>
      </c>
      <c r="AJ26" s="1">
        <v>-0.21956524252891541</v>
      </c>
      <c r="AK26" s="1">
        <v>2.737391471862793</v>
      </c>
      <c r="AL26" s="1">
        <v>1</v>
      </c>
      <c r="AM26" s="1">
        <v>0</v>
      </c>
      <c r="AN26" s="1">
        <v>0.18999999761581421</v>
      </c>
      <c r="AO26" s="1">
        <v>111115</v>
      </c>
      <c r="AP26">
        <f t="shared" si="8"/>
        <v>2.0022397460937498</v>
      </c>
      <c r="AQ26">
        <f t="shared" si="9"/>
        <v>1.0977591029377809E-3</v>
      </c>
      <c r="AR26">
        <f t="shared" si="10"/>
        <v>290.68489685058591</v>
      </c>
      <c r="AS26">
        <f t="shared" si="11"/>
        <v>290.88427200317381</v>
      </c>
      <c r="AT26">
        <f t="shared" si="12"/>
        <v>7.5138141070690381</v>
      </c>
      <c r="AU26">
        <f t="shared" si="13"/>
        <v>-0.31513985404496736</v>
      </c>
      <c r="AV26">
        <f t="shared" si="14"/>
        <v>2.0114676363464388</v>
      </c>
      <c r="AW26">
        <f t="shared" si="15"/>
        <v>20.402768649640652</v>
      </c>
      <c r="AX26">
        <f t="shared" si="16"/>
        <v>9.0631738086372344</v>
      </c>
      <c r="AY26">
        <f t="shared" si="17"/>
        <v>17.634584426879883</v>
      </c>
      <c r="AZ26">
        <f t="shared" si="18"/>
        <v>2.0241577677890574</v>
      </c>
      <c r="BA26">
        <f t="shared" si="19"/>
        <v>0.11920066761523536</v>
      </c>
      <c r="BB26">
        <f t="shared" si="20"/>
        <v>1.1179476875733307</v>
      </c>
      <c r="BC26">
        <f t="shared" si="21"/>
        <v>0.90621008021572669</v>
      </c>
      <c r="BD26">
        <f t="shared" si="22"/>
        <v>7.4793220935076871E-2</v>
      </c>
      <c r="BE26">
        <f t="shared" si="23"/>
        <v>51.46792358493493</v>
      </c>
      <c r="BF26">
        <f t="shared" si="24"/>
        <v>1.2905172224690777</v>
      </c>
      <c r="BG26">
        <f t="shared" si="25"/>
        <v>56.091583313254148</v>
      </c>
      <c r="BH26">
        <f t="shared" si="26"/>
        <v>407.39624671322696</v>
      </c>
      <c r="BI26">
        <f t="shared" si="27"/>
        <v>-1.2802411537322924E-2</v>
      </c>
    </row>
    <row r="27" spans="1:61">
      <c r="A27" s="1">
        <v>18</v>
      </c>
      <c r="B27" s="1" t="s">
        <v>104</v>
      </c>
      <c r="C27" s="1" t="s">
        <v>74</v>
      </c>
      <c r="D27" s="1">
        <v>0</v>
      </c>
      <c r="E27" s="1" t="s">
        <v>85</v>
      </c>
      <c r="F27" s="1" t="s">
        <v>102</v>
      </c>
      <c r="G27" s="1">
        <v>0</v>
      </c>
      <c r="H27" s="1">
        <v>3321</v>
      </c>
      <c r="I27" s="1">
        <v>0</v>
      </c>
      <c r="J27">
        <f t="shared" si="0"/>
        <v>-269.56087834299473</v>
      </c>
      <c r="K27">
        <f t="shared" si="1"/>
        <v>0.24264280810561992</v>
      </c>
      <c r="L27">
        <f t="shared" si="2"/>
        <v>2407.3266017638402</v>
      </c>
      <c r="M27">
        <f t="shared" si="3"/>
        <v>1.953516895351167</v>
      </c>
      <c r="N27">
        <f t="shared" si="4"/>
        <v>0.82648473692118007</v>
      </c>
      <c r="O27">
        <f t="shared" si="5"/>
        <v>17.486942291259766</v>
      </c>
      <c r="P27" s="1">
        <v>3</v>
      </c>
      <c r="Q27">
        <f t="shared" si="6"/>
        <v>2.0786957442760468</v>
      </c>
      <c r="R27" s="1">
        <v>1</v>
      </c>
      <c r="S27">
        <f t="shared" si="7"/>
        <v>4.1573914885520935</v>
      </c>
      <c r="T27" s="1">
        <v>17.744623184204102</v>
      </c>
      <c r="U27" s="1">
        <v>17.486942291259766</v>
      </c>
      <c r="V27" s="1">
        <v>17.800458908081055</v>
      </c>
      <c r="W27" s="1">
        <v>400.1788330078125</v>
      </c>
      <c r="X27" s="1">
        <v>561.07232666015625</v>
      </c>
      <c r="Y27" s="1">
        <v>10.801203727722168</v>
      </c>
      <c r="Z27" s="1">
        <v>11.957964897155762</v>
      </c>
      <c r="AA27" s="1">
        <v>52.243972778320312</v>
      </c>
      <c r="AB27" s="1">
        <v>57.839073181152344</v>
      </c>
      <c r="AC27" s="1">
        <v>500.57614135742188</v>
      </c>
      <c r="AD27" s="1">
        <v>13.496764183044434</v>
      </c>
      <c r="AE27" s="1">
        <v>21.251663208007812</v>
      </c>
      <c r="AF27" s="1">
        <v>98.5872802734375</v>
      </c>
      <c r="AG27" s="1">
        <v>7.4887552261352539</v>
      </c>
      <c r="AH27" s="1">
        <v>-0.39996349811553955</v>
      </c>
      <c r="AI27" s="1">
        <v>1</v>
      </c>
      <c r="AJ27" s="1">
        <v>-0.21956524252891541</v>
      </c>
      <c r="AK27" s="1">
        <v>2.737391471862793</v>
      </c>
      <c r="AL27" s="1">
        <v>1</v>
      </c>
      <c r="AM27" s="1">
        <v>0</v>
      </c>
      <c r="AN27" s="1">
        <v>0.18999999761581421</v>
      </c>
      <c r="AO27" s="1">
        <v>111115</v>
      </c>
      <c r="AP27">
        <f t="shared" si="8"/>
        <v>1.6685871378580726</v>
      </c>
      <c r="AQ27">
        <f t="shared" si="9"/>
        <v>1.9535168953511671E-3</v>
      </c>
      <c r="AR27">
        <f t="shared" si="10"/>
        <v>290.63694229125974</v>
      </c>
      <c r="AS27">
        <f t="shared" si="11"/>
        <v>290.89462318420408</v>
      </c>
      <c r="AT27">
        <f t="shared" si="12"/>
        <v>2.564385162599649</v>
      </c>
      <c r="AU27">
        <f t="shared" si="13"/>
        <v>-0.68858154730001353</v>
      </c>
      <c r="AV27">
        <f t="shared" si="14"/>
        <v>2.0053879737370024</v>
      </c>
      <c r="AW27">
        <f t="shared" si="15"/>
        <v>20.341244511208174</v>
      </c>
      <c r="AX27">
        <f t="shared" si="16"/>
        <v>8.3832796140524124</v>
      </c>
      <c r="AY27">
        <f t="shared" si="17"/>
        <v>17.615782737731934</v>
      </c>
      <c r="AZ27">
        <f t="shared" si="18"/>
        <v>2.0217589704582855</v>
      </c>
      <c r="BA27">
        <f t="shared" si="19"/>
        <v>0.22926210960285986</v>
      </c>
      <c r="BB27">
        <f t="shared" si="20"/>
        <v>1.1789032368158223</v>
      </c>
      <c r="BC27">
        <f t="shared" si="21"/>
        <v>0.84285573364246313</v>
      </c>
      <c r="BD27">
        <f t="shared" si="22"/>
        <v>0.14443377231915144</v>
      </c>
      <c r="BE27">
        <f t="shared" si="23"/>
        <v>237.33178239779357</v>
      </c>
      <c r="BF27">
        <f t="shared" si="24"/>
        <v>4.290581601294992</v>
      </c>
      <c r="BG27">
        <f t="shared" si="25"/>
        <v>60.420324617024903</v>
      </c>
      <c r="BH27">
        <f t="shared" si="26"/>
        <v>648.60490249890222</v>
      </c>
      <c r="BI27">
        <f t="shared" si="27"/>
        <v>-0.25110750336275273</v>
      </c>
    </row>
    <row r="28" spans="1:61">
      <c r="A28" s="1">
        <v>19</v>
      </c>
      <c r="B28" s="1" t="s">
        <v>105</v>
      </c>
      <c r="C28" s="1" t="s">
        <v>74</v>
      </c>
      <c r="D28" s="1">
        <v>0</v>
      </c>
      <c r="E28" s="1" t="s">
        <v>92</v>
      </c>
      <c r="F28" s="1" t="s">
        <v>96</v>
      </c>
      <c r="G28" s="1">
        <v>0</v>
      </c>
      <c r="H28" s="1">
        <v>5441</v>
      </c>
      <c r="I28" s="1">
        <v>0</v>
      </c>
      <c r="J28">
        <f t="shared" si="0"/>
        <v>6.0383579781776167</v>
      </c>
      <c r="K28">
        <f t="shared" si="1"/>
        <v>0.90468832845518732</v>
      </c>
      <c r="L28">
        <f t="shared" si="2"/>
        <v>379.62245345973236</v>
      </c>
      <c r="M28">
        <f t="shared" si="3"/>
        <v>6.5762795379579551</v>
      </c>
      <c r="N28">
        <f t="shared" si="4"/>
        <v>0.8350331290672599</v>
      </c>
      <c r="O28">
        <f t="shared" si="5"/>
        <v>19.475133895874023</v>
      </c>
      <c r="P28" s="1">
        <v>1.5</v>
      </c>
      <c r="Q28">
        <f t="shared" si="6"/>
        <v>2.4080436080694199</v>
      </c>
      <c r="R28" s="1">
        <v>1</v>
      </c>
      <c r="S28">
        <f t="shared" si="7"/>
        <v>4.8160872161388397</v>
      </c>
      <c r="T28" s="1">
        <v>19.477910995483398</v>
      </c>
      <c r="U28" s="1">
        <v>19.475133895874023</v>
      </c>
      <c r="V28" s="1">
        <v>19.43052864074707</v>
      </c>
      <c r="W28" s="1">
        <v>399.85647583007812</v>
      </c>
      <c r="X28" s="1">
        <v>397.26385498046875</v>
      </c>
      <c r="Y28" s="1">
        <v>12.631308555603027</v>
      </c>
      <c r="Z28" s="1">
        <v>14.573461532592773</v>
      </c>
      <c r="AA28" s="1">
        <v>54.800506591796875</v>
      </c>
      <c r="AB28" s="1">
        <v>63.226470947265625</v>
      </c>
      <c r="AC28" s="1">
        <v>500.509521484375</v>
      </c>
      <c r="AD28" s="1">
        <v>683.61651611328125</v>
      </c>
      <c r="AE28" s="1">
        <v>691.56463623046875</v>
      </c>
      <c r="AF28" s="1">
        <v>98.561782836914062</v>
      </c>
      <c r="AG28" s="1">
        <v>7.4887552261352539</v>
      </c>
      <c r="AH28" s="1">
        <v>-0.39996349811553955</v>
      </c>
      <c r="AI28" s="1">
        <v>1</v>
      </c>
      <c r="AJ28" s="1">
        <v>-0.21956524252891541</v>
      </c>
      <c r="AK28" s="1">
        <v>2.737391471862793</v>
      </c>
      <c r="AL28" s="1">
        <v>1</v>
      </c>
      <c r="AM28" s="1">
        <v>0</v>
      </c>
      <c r="AN28" s="1">
        <v>0.18999999761581421</v>
      </c>
      <c r="AO28" s="1">
        <v>111115</v>
      </c>
      <c r="AP28">
        <f t="shared" si="8"/>
        <v>3.3367301432291665</v>
      </c>
      <c r="AQ28">
        <f t="shared" si="9"/>
        <v>6.5762795379579551E-3</v>
      </c>
      <c r="AR28">
        <f t="shared" si="10"/>
        <v>292.625133895874</v>
      </c>
      <c r="AS28">
        <f t="shared" si="11"/>
        <v>292.62791099548338</v>
      </c>
      <c r="AT28">
        <f t="shared" si="12"/>
        <v>129.88713643165465</v>
      </c>
      <c r="AU28">
        <f t="shared" si="13"/>
        <v>-1.1896814928379729</v>
      </c>
      <c r="AV28">
        <f t="shared" si="14"/>
        <v>2.2714194798247895</v>
      </c>
      <c r="AW28">
        <f t="shared" si="15"/>
        <v>23.045641164823586</v>
      </c>
      <c r="AX28">
        <f t="shared" si="16"/>
        <v>8.4721796322308123</v>
      </c>
      <c r="AY28">
        <f t="shared" si="17"/>
        <v>19.476522445678711</v>
      </c>
      <c r="AZ28">
        <f t="shared" si="18"/>
        <v>2.2716155869627053</v>
      </c>
      <c r="BA28">
        <f t="shared" si="19"/>
        <v>0.76162014385975008</v>
      </c>
      <c r="BB28">
        <f t="shared" si="20"/>
        <v>1.4363863507575296</v>
      </c>
      <c r="BC28">
        <f t="shared" si="21"/>
        <v>0.83522923620517564</v>
      </c>
      <c r="BD28">
        <f t="shared" si="22"/>
        <v>0.48708537894989362</v>
      </c>
      <c r="BE28">
        <f t="shared" si="23"/>
        <v>37.416265817914656</v>
      </c>
      <c r="BF28">
        <f t="shared" si="24"/>
        <v>0.95559273440166426</v>
      </c>
      <c r="BG28">
        <f t="shared" si="25"/>
        <v>68.457763574489874</v>
      </c>
      <c r="BH28">
        <f t="shared" si="26"/>
        <v>395.57123960522745</v>
      </c>
      <c r="BI28">
        <f t="shared" si="27"/>
        <v>1.0450013586952273E-2</v>
      </c>
    </row>
    <row r="29" spans="1:61">
      <c r="A29" s="1">
        <v>20</v>
      </c>
      <c r="B29" s="1" t="s">
        <v>106</v>
      </c>
      <c r="C29" s="1" t="s">
        <v>74</v>
      </c>
      <c r="D29" s="1">
        <v>0</v>
      </c>
      <c r="E29" s="1" t="s">
        <v>78</v>
      </c>
      <c r="F29" s="1" t="s">
        <v>96</v>
      </c>
      <c r="G29" s="1">
        <v>0</v>
      </c>
      <c r="H29" s="1">
        <v>5535.5</v>
      </c>
      <c r="I29" s="1">
        <v>0</v>
      </c>
      <c r="J29">
        <f t="shared" si="0"/>
        <v>-90.656748494348719</v>
      </c>
      <c r="K29">
        <f t="shared" si="1"/>
        <v>0.27791522909362648</v>
      </c>
      <c r="L29">
        <f t="shared" si="2"/>
        <v>984.37946769269297</v>
      </c>
      <c r="M29">
        <f t="shared" si="3"/>
        <v>2.4192069290390554</v>
      </c>
      <c r="N29">
        <f t="shared" si="4"/>
        <v>0.89563498425169419</v>
      </c>
      <c r="O29">
        <f t="shared" si="5"/>
        <v>19.417045593261719</v>
      </c>
      <c r="P29" s="1">
        <v>2.5</v>
      </c>
      <c r="Q29">
        <f t="shared" si="6"/>
        <v>2.1884783655405045</v>
      </c>
      <c r="R29" s="1">
        <v>1</v>
      </c>
      <c r="S29">
        <f t="shared" si="7"/>
        <v>4.3769567310810089</v>
      </c>
      <c r="T29" s="1">
        <v>19.579925537109375</v>
      </c>
      <c r="U29" s="1">
        <v>19.417045593261719</v>
      </c>
      <c r="V29" s="1">
        <v>19.57545280456543</v>
      </c>
      <c r="W29" s="1">
        <v>399.82443237304688</v>
      </c>
      <c r="X29" s="1">
        <v>444.57107543945312</v>
      </c>
      <c r="Y29" s="1">
        <v>12.683843612670898</v>
      </c>
      <c r="Z29" s="1">
        <v>13.875492095947266</v>
      </c>
      <c r="AA29" s="1">
        <v>54.680667877197266</v>
      </c>
      <c r="AB29" s="1">
        <v>59.817924499511719</v>
      </c>
      <c r="AC29" s="1">
        <v>500.49139404296875</v>
      </c>
      <c r="AD29" s="1">
        <v>1367.774658203125</v>
      </c>
      <c r="AE29" s="1">
        <v>860.15234375</v>
      </c>
      <c r="AF29" s="1">
        <v>98.56182861328125</v>
      </c>
      <c r="AG29" s="1">
        <v>7.4887552261352539</v>
      </c>
      <c r="AH29" s="1">
        <v>-0.39996349811553955</v>
      </c>
      <c r="AI29" s="1">
        <v>1</v>
      </c>
      <c r="AJ29" s="1">
        <v>-0.21956524252891541</v>
      </c>
      <c r="AK29" s="1">
        <v>2.737391471862793</v>
      </c>
      <c r="AL29" s="1">
        <v>1</v>
      </c>
      <c r="AM29" s="1">
        <v>0</v>
      </c>
      <c r="AN29" s="1">
        <v>0.18999999761581421</v>
      </c>
      <c r="AO29" s="1">
        <v>111115</v>
      </c>
      <c r="AP29">
        <f t="shared" si="8"/>
        <v>2.0019655761718749</v>
      </c>
      <c r="AQ29">
        <f t="shared" si="9"/>
        <v>2.4192069290390555E-3</v>
      </c>
      <c r="AR29">
        <f t="shared" si="10"/>
        <v>292.5670455932617</v>
      </c>
      <c r="AS29">
        <f t="shared" si="11"/>
        <v>292.72992553710935</v>
      </c>
      <c r="AT29">
        <f t="shared" si="12"/>
        <v>259.87718179756484</v>
      </c>
      <c r="AU29">
        <f t="shared" si="13"/>
        <v>1.2568987801192919</v>
      </c>
      <c r="AV29">
        <f t="shared" si="14"/>
        <v>2.2632288581373872</v>
      </c>
      <c r="AW29">
        <f t="shared" si="15"/>
        <v>22.962529104623535</v>
      </c>
      <c r="AX29">
        <f t="shared" si="16"/>
        <v>9.0870370086762691</v>
      </c>
      <c r="AY29">
        <f t="shared" si="17"/>
        <v>19.498485565185547</v>
      </c>
      <c r="AZ29">
        <f t="shared" si="18"/>
        <v>2.2747194482770365</v>
      </c>
      <c r="BA29">
        <f t="shared" si="19"/>
        <v>0.26132253326375765</v>
      </c>
      <c r="BB29">
        <f t="shared" si="20"/>
        <v>1.367593873885693</v>
      </c>
      <c r="BC29">
        <f t="shared" si="21"/>
        <v>0.90712557439134356</v>
      </c>
      <c r="BD29">
        <f t="shared" si="22"/>
        <v>0.16474046391822333</v>
      </c>
      <c r="BE29">
        <f t="shared" si="23"/>
        <v>97.022240385160231</v>
      </c>
      <c r="BF29">
        <f t="shared" si="24"/>
        <v>2.2142229264907658</v>
      </c>
      <c r="BG29">
        <f t="shared" si="25"/>
        <v>62.091120120459962</v>
      </c>
      <c r="BH29">
        <f t="shared" si="26"/>
        <v>472.53265193809585</v>
      </c>
      <c r="BI29">
        <f t="shared" si="27"/>
        <v>-0.11912359997569773</v>
      </c>
    </row>
    <row r="30" spans="1:61">
      <c r="A30" s="1">
        <v>21</v>
      </c>
      <c r="B30" s="1" t="s">
        <v>107</v>
      </c>
      <c r="C30" s="1" t="s">
        <v>74</v>
      </c>
      <c r="D30" s="1">
        <v>0</v>
      </c>
      <c r="E30" s="1" t="s">
        <v>81</v>
      </c>
      <c r="F30" s="1" t="s">
        <v>96</v>
      </c>
      <c r="G30" s="1">
        <v>0</v>
      </c>
      <c r="H30" s="1">
        <v>5572</v>
      </c>
      <c r="I30" s="1">
        <v>0</v>
      </c>
      <c r="J30">
        <f t="shared" si="0"/>
        <v>-132.91983472626856</v>
      </c>
      <c r="K30">
        <f t="shared" si="1"/>
        <v>9.5755028626927752E-2</v>
      </c>
      <c r="L30">
        <f t="shared" si="2"/>
        <v>2718.5283492392828</v>
      </c>
      <c r="M30">
        <f t="shared" si="3"/>
        <v>0.93678640406411429</v>
      </c>
      <c r="N30">
        <f t="shared" si="4"/>
        <v>0.96852980412980538</v>
      </c>
      <c r="O30">
        <f t="shared" si="5"/>
        <v>19.498701095581055</v>
      </c>
      <c r="P30" s="1">
        <v>3</v>
      </c>
      <c r="Q30">
        <f t="shared" si="6"/>
        <v>2.0786957442760468</v>
      </c>
      <c r="R30" s="1">
        <v>1</v>
      </c>
      <c r="S30">
        <f t="shared" si="7"/>
        <v>4.1573914885520935</v>
      </c>
      <c r="T30" s="1">
        <v>19.657548904418945</v>
      </c>
      <c r="U30" s="1">
        <v>19.498701095581055</v>
      </c>
      <c r="V30" s="1">
        <v>19.673774719238281</v>
      </c>
      <c r="W30" s="1">
        <v>399.84408569335938</v>
      </c>
      <c r="X30" s="1">
        <v>479.24978637695312</v>
      </c>
      <c r="Y30" s="1">
        <v>12.69877815246582</v>
      </c>
      <c r="Z30" s="1">
        <v>13.252864837646484</v>
      </c>
      <c r="AA30" s="1">
        <v>54.481494903564453</v>
      </c>
      <c r="AB30" s="1">
        <v>56.858684539794922</v>
      </c>
      <c r="AC30" s="1">
        <v>500.4837646484375</v>
      </c>
      <c r="AD30" s="1">
        <v>666.85137939453125</v>
      </c>
      <c r="AE30" s="1">
        <v>313.677490234375</v>
      </c>
      <c r="AF30" s="1">
        <v>98.56134033203125</v>
      </c>
      <c r="AG30" s="1">
        <v>7.4887552261352539</v>
      </c>
      <c r="AH30" s="1">
        <v>-0.39996349811553955</v>
      </c>
      <c r="AI30" s="1">
        <v>1</v>
      </c>
      <c r="AJ30" s="1">
        <v>-0.21956524252891541</v>
      </c>
      <c r="AK30" s="1">
        <v>2.737391471862793</v>
      </c>
      <c r="AL30" s="1">
        <v>1</v>
      </c>
      <c r="AM30" s="1">
        <v>0</v>
      </c>
      <c r="AN30" s="1">
        <v>0.18999999761581421</v>
      </c>
      <c r="AO30" s="1">
        <v>111115</v>
      </c>
      <c r="AP30">
        <f t="shared" si="8"/>
        <v>1.6682792154947914</v>
      </c>
      <c r="AQ30">
        <f t="shared" si="9"/>
        <v>9.3678640406411431E-4</v>
      </c>
      <c r="AR30">
        <f t="shared" si="10"/>
        <v>292.64870109558103</v>
      </c>
      <c r="AS30">
        <f t="shared" si="11"/>
        <v>292.80754890441892</v>
      </c>
      <c r="AT30">
        <f t="shared" si="12"/>
        <v>126.70176049506335</v>
      </c>
      <c r="AU30">
        <f t="shared" si="13"/>
        <v>0.74041632694528625</v>
      </c>
      <c r="AV30">
        <f t="shared" si="14"/>
        <v>2.2747499257674906</v>
      </c>
      <c r="AW30">
        <f t="shared" si="15"/>
        <v>23.079535222475297</v>
      </c>
      <c r="AX30">
        <f t="shared" si="16"/>
        <v>9.8266703848288124</v>
      </c>
      <c r="AY30">
        <f t="shared" si="17"/>
        <v>19.578125</v>
      </c>
      <c r="AZ30">
        <f t="shared" si="18"/>
        <v>2.2860054127837404</v>
      </c>
      <c r="BA30">
        <f t="shared" si="19"/>
        <v>9.3599206938135962E-2</v>
      </c>
      <c r="BB30">
        <f t="shared" si="20"/>
        <v>1.3062201216376852</v>
      </c>
      <c r="BC30">
        <f t="shared" si="21"/>
        <v>0.97978529114605517</v>
      </c>
      <c r="BD30">
        <f t="shared" si="22"/>
        <v>5.8689445505141005E-2</v>
      </c>
      <c r="BE30">
        <f t="shared" si="23"/>
        <v>267.94179783164805</v>
      </c>
      <c r="BF30">
        <f t="shared" si="24"/>
        <v>5.6724664809783114</v>
      </c>
      <c r="BG30">
        <f t="shared" si="25"/>
        <v>57.611121162850168</v>
      </c>
      <c r="BH30">
        <f t="shared" si="26"/>
        <v>522.41189352384515</v>
      </c>
      <c r="BI30">
        <f t="shared" si="27"/>
        <v>-0.14658281708916621</v>
      </c>
    </row>
    <row r="31" spans="1:61">
      <c r="A31" s="1">
        <v>22</v>
      </c>
      <c r="B31" s="1" t="s">
        <v>108</v>
      </c>
      <c r="C31" s="1" t="s">
        <v>74</v>
      </c>
      <c r="D31" s="1">
        <v>0</v>
      </c>
      <c r="E31" s="1" t="s">
        <v>83</v>
      </c>
      <c r="F31" s="1" t="s">
        <v>96</v>
      </c>
      <c r="G31" s="1">
        <v>0</v>
      </c>
      <c r="H31" s="1">
        <v>5626.5</v>
      </c>
      <c r="I31" s="1">
        <v>0</v>
      </c>
      <c r="J31">
        <f t="shared" si="0"/>
        <v>-167.71576307882401</v>
      </c>
      <c r="K31">
        <f t="shared" si="1"/>
        <v>4.7767948345232318E-3</v>
      </c>
      <c r="L31">
        <f t="shared" si="2"/>
        <v>56294.536153688598</v>
      </c>
      <c r="M31">
        <f t="shared" si="3"/>
        <v>5.0151343729219512E-2</v>
      </c>
      <c r="N31">
        <f t="shared" si="4"/>
        <v>1.0175801033299263</v>
      </c>
      <c r="O31">
        <f t="shared" si="5"/>
        <v>19.494907379150391</v>
      </c>
      <c r="P31" s="1">
        <v>4</v>
      </c>
      <c r="Q31">
        <f t="shared" si="6"/>
        <v>1.8591305017471313</v>
      </c>
      <c r="R31" s="1">
        <v>1</v>
      </c>
      <c r="S31">
        <f t="shared" si="7"/>
        <v>3.7182610034942627</v>
      </c>
      <c r="T31" s="1">
        <v>19.740917205810547</v>
      </c>
      <c r="U31" s="1">
        <v>19.494907379150391</v>
      </c>
      <c r="V31" s="1">
        <v>19.764484405517578</v>
      </c>
      <c r="W31" s="1">
        <v>399.72299194335938</v>
      </c>
      <c r="X31" s="1">
        <v>533.73974609375</v>
      </c>
      <c r="Y31" s="1">
        <v>12.709959030151367</v>
      </c>
      <c r="Z31" s="1">
        <v>12.749528884887695</v>
      </c>
      <c r="AA31" s="1">
        <v>54.249011993408203</v>
      </c>
      <c r="AB31" s="1">
        <v>54.417903900146484</v>
      </c>
      <c r="AC31" s="1">
        <v>500.5015869140625</v>
      </c>
      <c r="AD31" s="1">
        <v>18.541999816894531</v>
      </c>
      <c r="AE31" s="1">
        <v>23.172788619995117</v>
      </c>
      <c r="AF31" s="1">
        <v>98.563125610351562</v>
      </c>
      <c r="AG31" s="1">
        <v>7.4887552261352539</v>
      </c>
      <c r="AH31" s="1">
        <v>-0.39996349811553955</v>
      </c>
      <c r="AI31" s="1">
        <v>1</v>
      </c>
      <c r="AJ31" s="1">
        <v>-0.21956524252891541</v>
      </c>
      <c r="AK31" s="1">
        <v>2.737391471862793</v>
      </c>
      <c r="AL31" s="1">
        <v>1</v>
      </c>
      <c r="AM31" s="1">
        <v>0</v>
      </c>
      <c r="AN31" s="1">
        <v>0.18999999761581421</v>
      </c>
      <c r="AO31" s="1">
        <v>111115</v>
      </c>
      <c r="AP31">
        <f t="shared" si="8"/>
        <v>1.2512539672851561</v>
      </c>
      <c r="AQ31">
        <f t="shared" si="9"/>
        <v>5.0151343729219514E-5</v>
      </c>
      <c r="AR31">
        <f t="shared" si="10"/>
        <v>292.64490737915037</v>
      </c>
      <c r="AS31">
        <f t="shared" si="11"/>
        <v>292.89091720581052</v>
      </c>
      <c r="AT31">
        <f t="shared" si="12"/>
        <v>3.5229799210023884</v>
      </c>
      <c r="AU31">
        <f t="shared" si="13"/>
        <v>3.7340804779625487E-2</v>
      </c>
      <c r="AV31">
        <f t="shared" si="14"/>
        <v>2.2742135202839178</v>
      </c>
      <c r="AW31">
        <f t="shared" si="15"/>
        <v>23.07367492863953</v>
      </c>
      <c r="AX31">
        <f t="shared" si="16"/>
        <v>10.324146043751835</v>
      </c>
      <c r="AY31">
        <f t="shared" si="17"/>
        <v>19.617912292480469</v>
      </c>
      <c r="AZ31">
        <f t="shared" si="18"/>
        <v>2.2916621611438246</v>
      </c>
      <c r="BA31">
        <f t="shared" si="19"/>
        <v>4.7706660305391916E-3</v>
      </c>
      <c r="BB31">
        <f t="shared" si="20"/>
        <v>1.2566334169539914</v>
      </c>
      <c r="BC31">
        <f t="shared" si="21"/>
        <v>1.0350287441898331</v>
      </c>
      <c r="BD31">
        <f t="shared" si="22"/>
        <v>2.9822162987808419E-3</v>
      </c>
      <c r="BE31">
        <f t="shared" si="23"/>
        <v>5548.5654380924871</v>
      </c>
      <c r="BF31">
        <f t="shared" si="24"/>
        <v>105.47188318967838</v>
      </c>
      <c r="BG31">
        <f t="shared" si="25"/>
        <v>54.498133132930739</v>
      </c>
      <c r="BH31">
        <f t="shared" si="26"/>
        <v>594.63280334380215</v>
      </c>
      <c r="BI31">
        <f t="shared" si="27"/>
        <v>-0.15371160039208573</v>
      </c>
    </row>
    <row r="32" spans="1:61">
      <c r="A32" s="1">
        <v>23</v>
      </c>
      <c r="B32" s="1" t="s">
        <v>109</v>
      </c>
      <c r="C32" s="1" t="s">
        <v>74</v>
      </c>
      <c r="D32" s="1">
        <v>0</v>
      </c>
      <c r="E32" s="1" t="s">
        <v>85</v>
      </c>
      <c r="F32" s="1" t="s">
        <v>96</v>
      </c>
      <c r="G32" s="1">
        <v>0</v>
      </c>
      <c r="H32" s="1">
        <v>5673.5</v>
      </c>
      <c r="I32" s="1">
        <v>0</v>
      </c>
      <c r="J32">
        <f t="shared" si="0"/>
        <v>-559.90594557601844</v>
      </c>
      <c r="K32">
        <f t="shared" si="1"/>
        <v>0.13397358023517003</v>
      </c>
      <c r="L32">
        <f t="shared" si="2"/>
        <v>7674.892500198368</v>
      </c>
      <c r="M32">
        <f t="shared" si="3"/>
        <v>1.2309525788354174</v>
      </c>
      <c r="N32">
        <f t="shared" si="4"/>
        <v>0.92101055394267206</v>
      </c>
      <c r="O32">
        <f t="shared" si="5"/>
        <v>19.463415145874023</v>
      </c>
      <c r="P32" s="1">
        <v>4</v>
      </c>
      <c r="Q32">
        <f t="shared" si="6"/>
        <v>1.8591305017471313</v>
      </c>
      <c r="R32" s="1">
        <v>1</v>
      </c>
      <c r="S32">
        <f t="shared" si="7"/>
        <v>3.7182610034942627</v>
      </c>
      <c r="T32" s="1">
        <v>19.744409561157227</v>
      </c>
      <c r="U32" s="1">
        <v>19.463415145874023</v>
      </c>
      <c r="V32" s="1">
        <v>19.800769805908203</v>
      </c>
      <c r="W32" s="1">
        <v>399.76776123046875</v>
      </c>
      <c r="X32" s="1">
        <v>846.39910888671875</v>
      </c>
      <c r="Y32" s="1">
        <v>12.713842391967773</v>
      </c>
      <c r="Z32" s="1">
        <v>13.68412971496582</v>
      </c>
      <c r="AA32" s="1">
        <v>54.253986358642578</v>
      </c>
      <c r="AB32" s="1">
        <v>58.394508361816406</v>
      </c>
      <c r="AC32" s="1">
        <v>500.51486206054688</v>
      </c>
      <c r="AD32" s="1">
        <v>7.634282112121582</v>
      </c>
      <c r="AE32" s="1">
        <v>8.4168405532836914</v>
      </c>
      <c r="AF32" s="1">
        <v>98.563407897949219</v>
      </c>
      <c r="AG32" s="1">
        <v>7.4887552261352539</v>
      </c>
      <c r="AH32" s="1">
        <v>-0.39996349811553955</v>
      </c>
      <c r="AI32" s="1">
        <v>1</v>
      </c>
      <c r="AJ32" s="1">
        <v>-0.21956524252891541</v>
      </c>
      <c r="AK32" s="1">
        <v>2.737391471862793</v>
      </c>
      <c r="AL32" s="1">
        <v>1</v>
      </c>
      <c r="AM32" s="1">
        <v>0</v>
      </c>
      <c r="AN32" s="1">
        <v>0.18999999761581421</v>
      </c>
      <c r="AO32" s="1">
        <v>111115</v>
      </c>
      <c r="AP32">
        <f t="shared" si="8"/>
        <v>1.2512871551513671</v>
      </c>
      <c r="AQ32">
        <f t="shared" si="9"/>
        <v>1.2309525788354173E-3</v>
      </c>
      <c r="AR32">
        <f t="shared" si="10"/>
        <v>292.613415145874</v>
      </c>
      <c r="AS32">
        <f t="shared" si="11"/>
        <v>292.8944095611572</v>
      </c>
      <c r="AT32">
        <f t="shared" si="12"/>
        <v>1.4505135831015536</v>
      </c>
      <c r="AU32">
        <f t="shared" si="13"/>
        <v>-0.46820606277503884</v>
      </c>
      <c r="AV32">
        <f t="shared" si="14"/>
        <v>2.2697650127672957</v>
      </c>
      <c r="AW32">
        <f t="shared" si="15"/>
        <v>23.028475386295181</v>
      </c>
      <c r="AX32">
        <f t="shared" si="16"/>
        <v>9.3443456713293607</v>
      </c>
      <c r="AY32">
        <f t="shared" si="17"/>
        <v>19.603912353515625</v>
      </c>
      <c r="AZ32">
        <f t="shared" si="18"/>
        <v>2.2896703260137321</v>
      </c>
      <c r="BA32">
        <f t="shared" si="19"/>
        <v>0.12931422738141604</v>
      </c>
      <c r="BB32">
        <f t="shared" si="20"/>
        <v>1.3487544588246236</v>
      </c>
      <c r="BC32">
        <f t="shared" si="21"/>
        <v>0.94091586718910847</v>
      </c>
      <c r="BD32">
        <f t="shared" si="22"/>
        <v>8.1227477402430442E-2</v>
      </c>
      <c r="BE32">
        <f t="shared" si="23"/>
        <v>756.46356006996314</v>
      </c>
      <c r="BF32">
        <f t="shared" si="24"/>
        <v>9.0676991736123966</v>
      </c>
      <c r="BG32">
        <f t="shared" si="25"/>
        <v>60.101462845416599</v>
      </c>
      <c r="BH32">
        <f t="shared" si="26"/>
        <v>1049.6858135632565</v>
      </c>
      <c r="BI32">
        <f t="shared" si="27"/>
        <v>-0.32058322547708723</v>
      </c>
    </row>
    <row r="33" spans="1:61">
      <c r="A33" s="1">
        <v>24</v>
      </c>
      <c r="B33" s="1" t="s">
        <v>110</v>
      </c>
      <c r="C33" s="1" t="s">
        <v>74</v>
      </c>
      <c r="D33" s="1">
        <v>0</v>
      </c>
      <c r="E33" s="1" t="s">
        <v>78</v>
      </c>
      <c r="F33" s="1" t="s">
        <v>102</v>
      </c>
      <c r="G33" s="1">
        <v>0</v>
      </c>
      <c r="H33" s="1">
        <v>5903</v>
      </c>
      <c r="I33" s="1">
        <v>0</v>
      </c>
      <c r="J33">
        <f t="shared" si="0"/>
        <v>5.826136301406545</v>
      </c>
      <c r="K33">
        <f t="shared" si="1"/>
        <v>1.0791576733497459</v>
      </c>
      <c r="L33">
        <f t="shared" si="2"/>
        <v>381.52353067723192</v>
      </c>
      <c r="M33">
        <f t="shared" si="3"/>
        <v>7.6664983098091044</v>
      </c>
      <c r="N33">
        <f t="shared" si="4"/>
        <v>0.84063743251826795</v>
      </c>
      <c r="O33">
        <f t="shared" si="5"/>
        <v>19.791364669799805</v>
      </c>
      <c r="P33" s="1">
        <v>1.5</v>
      </c>
      <c r="Q33">
        <f t="shared" si="6"/>
        <v>2.4080436080694199</v>
      </c>
      <c r="R33" s="1">
        <v>1</v>
      </c>
      <c r="S33">
        <f t="shared" si="7"/>
        <v>4.8160872161388397</v>
      </c>
      <c r="T33" s="1">
        <v>19.944953918457031</v>
      </c>
      <c r="U33" s="1">
        <v>19.791364669799805</v>
      </c>
      <c r="V33" s="1">
        <v>19.923578262329102</v>
      </c>
      <c r="W33" s="1">
        <v>399.75167846679688</v>
      </c>
      <c r="X33" s="1">
        <v>397.09304809570312</v>
      </c>
      <c r="Y33" s="1">
        <v>12.709688186645508</v>
      </c>
      <c r="Z33" s="1">
        <v>14.973068237304688</v>
      </c>
      <c r="AA33" s="1">
        <v>53.567245483398438</v>
      </c>
      <c r="AB33" s="1">
        <v>63.106662750244141</v>
      </c>
      <c r="AC33" s="1">
        <v>500.47100830078125</v>
      </c>
      <c r="AD33" s="1">
        <v>790.50592041015625</v>
      </c>
      <c r="AE33" s="1">
        <v>1001.9046630859375</v>
      </c>
      <c r="AF33" s="1">
        <v>98.565559387207031</v>
      </c>
      <c r="AG33" s="1">
        <v>7.4887552261352539</v>
      </c>
      <c r="AH33" s="1">
        <v>-0.39996349811553955</v>
      </c>
      <c r="AI33" s="1">
        <v>1</v>
      </c>
      <c r="AJ33" s="1">
        <v>-0.21956524252891541</v>
      </c>
      <c r="AK33" s="1">
        <v>2.737391471862793</v>
      </c>
      <c r="AL33" s="1">
        <v>1</v>
      </c>
      <c r="AM33" s="1">
        <v>0</v>
      </c>
      <c r="AN33" s="1">
        <v>0.18999999761581421</v>
      </c>
      <c r="AO33" s="1">
        <v>111115</v>
      </c>
      <c r="AP33">
        <f t="shared" si="8"/>
        <v>3.3364733886718745</v>
      </c>
      <c r="AQ33">
        <f t="shared" si="9"/>
        <v>7.6664983098091045E-3</v>
      </c>
      <c r="AR33">
        <f t="shared" si="10"/>
        <v>292.94136466979978</v>
      </c>
      <c r="AS33">
        <f t="shared" si="11"/>
        <v>293.09495391845701</v>
      </c>
      <c r="AT33">
        <f t="shared" si="12"/>
        <v>150.1961229932167</v>
      </c>
      <c r="AU33">
        <f t="shared" si="13"/>
        <v>-1.3835273575058626</v>
      </c>
      <c r="AV33">
        <f t="shared" si="14"/>
        <v>2.3164662790710264</v>
      </c>
      <c r="AW33">
        <f t="shared" si="15"/>
        <v>23.501781894941328</v>
      </c>
      <c r="AX33">
        <f t="shared" si="16"/>
        <v>8.52871365763664</v>
      </c>
      <c r="AY33">
        <f t="shared" si="17"/>
        <v>19.868159294128418</v>
      </c>
      <c r="AZ33">
        <f t="shared" si="18"/>
        <v>2.3275230293329794</v>
      </c>
      <c r="BA33">
        <f t="shared" si="19"/>
        <v>0.88161180277427187</v>
      </c>
      <c r="BB33">
        <f t="shared" si="20"/>
        <v>1.4758288465527585</v>
      </c>
      <c r="BC33">
        <f t="shared" si="21"/>
        <v>0.85169418278022091</v>
      </c>
      <c r="BD33">
        <f t="shared" si="22"/>
        <v>0.56589857008218813</v>
      </c>
      <c r="BE33">
        <f t="shared" si="23"/>
        <v>37.605080220583609</v>
      </c>
      <c r="BF33">
        <f t="shared" si="24"/>
        <v>0.96079126166238293</v>
      </c>
      <c r="BG33">
        <f t="shared" si="25"/>
        <v>69.771865245695167</v>
      </c>
      <c r="BH33">
        <f t="shared" si="26"/>
        <v>395.45992069291395</v>
      </c>
      <c r="BI33">
        <f t="shared" si="27"/>
        <v>1.0279180661659254E-2</v>
      </c>
    </row>
    <row r="34" spans="1:61">
      <c r="A34" s="1">
        <v>25</v>
      </c>
      <c r="B34" s="1" t="s">
        <v>111</v>
      </c>
      <c r="C34" s="1" t="s">
        <v>74</v>
      </c>
      <c r="D34" s="1">
        <v>0</v>
      </c>
      <c r="E34" s="1" t="s">
        <v>81</v>
      </c>
      <c r="F34" s="1" t="s">
        <v>102</v>
      </c>
      <c r="G34" s="1">
        <v>0</v>
      </c>
      <c r="H34" s="1">
        <v>5996</v>
      </c>
      <c r="I34" s="1">
        <v>0</v>
      </c>
      <c r="J34">
        <f t="shared" si="0"/>
        <v>-76.546931740209615</v>
      </c>
      <c r="K34">
        <f t="shared" si="1"/>
        <v>0.56173204563487822</v>
      </c>
      <c r="L34">
        <f t="shared" si="2"/>
        <v>662.37128090755118</v>
      </c>
      <c r="M34">
        <f t="shared" si="3"/>
        <v>4.6383382039298438</v>
      </c>
      <c r="N34">
        <f t="shared" si="4"/>
        <v>0.89592829891509407</v>
      </c>
      <c r="O34">
        <f t="shared" si="5"/>
        <v>19.85798454284668</v>
      </c>
      <c r="P34" s="1">
        <v>2</v>
      </c>
      <c r="Q34">
        <f t="shared" si="6"/>
        <v>2.2982609868049622</v>
      </c>
      <c r="R34" s="1">
        <v>1</v>
      </c>
      <c r="S34">
        <f t="shared" si="7"/>
        <v>4.5965219736099243</v>
      </c>
      <c r="T34" s="1">
        <v>20.055513381958008</v>
      </c>
      <c r="U34" s="1">
        <v>19.85798454284668</v>
      </c>
      <c r="V34" s="1">
        <v>20.04798698425293</v>
      </c>
      <c r="W34" s="1">
        <v>399.69866943359375</v>
      </c>
      <c r="X34" s="1">
        <v>429.49252319335938</v>
      </c>
      <c r="Y34" s="1">
        <v>12.682821273803711</v>
      </c>
      <c r="Z34" s="1">
        <v>14.509515762329102</v>
      </c>
      <c r="AA34" s="1">
        <v>53.0888671875</v>
      </c>
      <c r="AB34" s="1">
        <v>60.735206604003906</v>
      </c>
      <c r="AC34" s="1">
        <v>500.47100830078125</v>
      </c>
      <c r="AD34" s="1">
        <v>203.16099548339844</v>
      </c>
      <c r="AE34" s="1">
        <v>323.24050903320312</v>
      </c>
      <c r="AF34" s="1">
        <v>98.564773559570312</v>
      </c>
      <c r="AG34" s="1">
        <v>7.4887552261352539</v>
      </c>
      <c r="AH34" s="1">
        <v>-0.39996349811553955</v>
      </c>
      <c r="AI34" s="1">
        <v>1</v>
      </c>
      <c r="AJ34" s="1">
        <v>-0.21956524252891541</v>
      </c>
      <c r="AK34" s="1">
        <v>2.737391471862793</v>
      </c>
      <c r="AL34" s="1">
        <v>1</v>
      </c>
      <c r="AM34" s="1">
        <v>0</v>
      </c>
      <c r="AN34" s="1">
        <v>0.18999999761581421</v>
      </c>
      <c r="AO34" s="1">
        <v>111115</v>
      </c>
      <c r="AP34">
        <f t="shared" si="8"/>
        <v>2.5023550415039062</v>
      </c>
      <c r="AQ34">
        <f t="shared" si="9"/>
        <v>4.638338203929844E-3</v>
      </c>
      <c r="AR34">
        <f t="shared" si="10"/>
        <v>293.00798454284666</v>
      </c>
      <c r="AS34">
        <f t="shared" si="11"/>
        <v>293.20551338195799</v>
      </c>
      <c r="AT34">
        <f t="shared" si="12"/>
        <v>38.600588657472144</v>
      </c>
      <c r="AU34">
        <f t="shared" si="13"/>
        <v>-1.270107439471768</v>
      </c>
      <c r="AV34">
        <f t="shared" si="14"/>
        <v>2.3260554344880782</v>
      </c>
      <c r="AW34">
        <f t="shared" si="15"/>
        <v>23.599257122852954</v>
      </c>
      <c r="AX34">
        <f t="shared" si="16"/>
        <v>9.0897413605238526</v>
      </c>
      <c r="AY34">
        <f t="shared" si="17"/>
        <v>19.956748962402344</v>
      </c>
      <c r="AZ34">
        <f t="shared" si="18"/>
        <v>2.34033543247563</v>
      </c>
      <c r="BA34">
        <f t="shared" si="19"/>
        <v>0.50055962374252982</v>
      </c>
      <c r="BB34">
        <f t="shared" si="20"/>
        <v>1.4301271355729841</v>
      </c>
      <c r="BC34">
        <f t="shared" si="21"/>
        <v>0.91020829690264593</v>
      </c>
      <c r="BD34">
        <f t="shared" si="22"/>
        <v>0.31782510207745923</v>
      </c>
      <c r="BE34">
        <f t="shared" si="23"/>
        <v>65.286475315015323</v>
      </c>
      <c r="BF34">
        <f t="shared" si="24"/>
        <v>1.5422184208998413</v>
      </c>
      <c r="BG34">
        <f t="shared" si="25"/>
        <v>65.010730156157706</v>
      </c>
      <c r="BH34">
        <f t="shared" si="26"/>
        <v>451.97438196453049</v>
      </c>
      <c r="BI34">
        <f t="shared" si="27"/>
        <v>-0.11010296428781045</v>
      </c>
    </row>
    <row r="35" spans="1:61">
      <c r="A35" s="1">
        <v>26</v>
      </c>
      <c r="B35" s="1" t="s">
        <v>112</v>
      </c>
      <c r="C35" s="1" t="s">
        <v>74</v>
      </c>
      <c r="D35" s="1">
        <v>0</v>
      </c>
      <c r="E35" s="1" t="s">
        <v>83</v>
      </c>
      <c r="F35" s="1" t="s">
        <v>102</v>
      </c>
      <c r="G35" s="1">
        <v>0</v>
      </c>
      <c r="H35" s="1">
        <v>6092</v>
      </c>
      <c r="I35" s="1">
        <v>0</v>
      </c>
      <c r="J35">
        <f t="shared" si="0"/>
        <v>-27.34603312778145</v>
      </c>
      <c r="K35">
        <f t="shared" si="1"/>
        <v>0.35914320654813364</v>
      </c>
      <c r="L35">
        <f t="shared" si="2"/>
        <v>532.82658073302935</v>
      </c>
      <c r="M35">
        <f t="shared" si="3"/>
        <v>3.2968660133951158</v>
      </c>
      <c r="N35">
        <f t="shared" si="4"/>
        <v>0.95714179101399965</v>
      </c>
      <c r="O35">
        <f t="shared" si="5"/>
        <v>19.901378631591797</v>
      </c>
      <c r="P35" s="1">
        <v>2</v>
      </c>
      <c r="Q35">
        <f t="shared" si="6"/>
        <v>2.2982609868049622</v>
      </c>
      <c r="R35" s="1">
        <v>1</v>
      </c>
      <c r="S35">
        <f t="shared" si="7"/>
        <v>4.5965219736099243</v>
      </c>
      <c r="T35" s="1">
        <v>20.133630752563477</v>
      </c>
      <c r="U35" s="1">
        <v>19.901378631591797</v>
      </c>
      <c r="V35" s="1">
        <v>20.155439376831055</v>
      </c>
      <c r="W35" s="1">
        <v>399.85064697265625</v>
      </c>
      <c r="X35" s="1">
        <v>410.23724365234375</v>
      </c>
      <c r="Y35" s="1">
        <v>12.653221130371094</v>
      </c>
      <c r="Z35" s="1">
        <v>13.952215194702148</v>
      </c>
      <c r="AA35" s="1">
        <v>52.708839416503906</v>
      </c>
      <c r="AB35" s="1">
        <v>58.1199951171875</v>
      </c>
      <c r="AC35" s="1">
        <v>500.520751953125</v>
      </c>
      <c r="AD35" s="1">
        <v>55.644157409667969</v>
      </c>
      <c r="AE35" s="1">
        <v>20.771047592163086</v>
      </c>
      <c r="AF35" s="1">
        <v>98.563446044921875</v>
      </c>
      <c r="AG35" s="1">
        <v>7.4887552261352539</v>
      </c>
      <c r="AH35" s="1">
        <v>-0.39996349811553955</v>
      </c>
      <c r="AI35" s="1">
        <v>1</v>
      </c>
      <c r="AJ35" s="1">
        <v>-0.21956524252891541</v>
      </c>
      <c r="AK35" s="1">
        <v>2.737391471862793</v>
      </c>
      <c r="AL35" s="1">
        <v>1</v>
      </c>
      <c r="AM35" s="1">
        <v>0</v>
      </c>
      <c r="AN35" s="1">
        <v>0.18999999761581421</v>
      </c>
      <c r="AO35" s="1">
        <v>111115</v>
      </c>
      <c r="AP35">
        <f t="shared" si="8"/>
        <v>2.5026037597656248</v>
      </c>
      <c r="AQ35">
        <f t="shared" si="9"/>
        <v>3.2968660133951156E-3</v>
      </c>
      <c r="AR35">
        <f t="shared" si="10"/>
        <v>293.05137863159177</v>
      </c>
      <c r="AS35">
        <f t="shared" si="11"/>
        <v>293.28363075256345</v>
      </c>
      <c r="AT35">
        <f t="shared" si="12"/>
        <v>10.572389775170905</v>
      </c>
      <c r="AU35">
        <f t="shared" si="13"/>
        <v>-1.025757324691259</v>
      </c>
      <c r="AV35">
        <f t="shared" si="14"/>
        <v>2.3323202005641641</v>
      </c>
      <c r="AW35">
        <f t="shared" si="15"/>
        <v>23.663135717689617</v>
      </c>
      <c r="AX35">
        <f t="shared" si="16"/>
        <v>9.7109205229874682</v>
      </c>
      <c r="AY35">
        <f t="shared" si="17"/>
        <v>20.017504692077637</v>
      </c>
      <c r="AZ35">
        <f t="shared" si="18"/>
        <v>2.3491580002634875</v>
      </c>
      <c r="BA35">
        <f t="shared" si="19"/>
        <v>0.33311565260318343</v>
      </c>
      <c r="BB35">
        <f t="shared" si="20"/>
        <v>1.3751784095501645</v>
      </c>
      <c r="BC35">
        <f t="shared" si="21"/>
        <v>0.97397959071332307</v>
      </c>
      <c r="BD35">
        <f t="shared" si="22"/>
        <v>0.210389061613628</v>
      </c>
      <c r="BE35">
        <f t="shared" si="23"/>
        <v>52.517223941380152</v>
      </c>
      <c r="BF35">
        <f t="shared" si="24"/>
        <v>1.2988254698409931</v>
      </c>
      <c r="BG35">
        <f t="shared" si="25"/>
        <v>61.206287129018747</v>
      </c>
      <c r="BH35">
        <f t="shared" si="26"/>
        <v>418.26878248419484</v>
      </c>
      <c r="BI35">
        <f t="shared" si="27"/>
        <v>-4.0016114650437626E-2</v>
      </c>
    </row>
    <row r="36" spans="1:61">
      <c r="A36" s="1">
        <v>27</v>
      </c>
      <c r="B36" s="1" t="s">
        <v>113</v>
      </c>
      <c r="C36" s="1" t="s">
        <v>74</v>
      </c>
      <c r="D36" s="1">
        <v>0</v>
      </c>
      <c r="E36" s="1" t="s">
        <v>85</v>
      </c>
      <c r="F36" s="1" t="s">
        <v>102</v>
      </c>
      <c r="G36" s="1">
        <v>0</v>
      </c>
      <c r="H36" s="1">
        <v>6162</v>
      </c>
      <c r="I36" s="1">
        <v>0</v>
      </c>
      <c r="J36">
        <f t="shared" si="0"/>
        <v>-7.0205522236634659</v>
      </c>
      <c r="K36">
        <f t="shared" si="1"/>
        <v>0.14188993631736271</v>
      </c>
      <c r="L36">
        <f t="shared" si="2"/>
        <v>476.18625485348133</v>
      </c>
      <c r="M36">
        <f t="shared" si="3"/>
        <v>1.4697347741984319</v>
      </c>
      <c r="N36">
        <f t="shared" si="4"/>
        <v>1.0330318349281695</v>
      </c>
      <c r="O36">
        <f t="shared" si="5"/>
        <v>19.920888900756836</v>
      </c>
      <c r="P36" s="1">
        <v>2</v>
      </c>
      <c r="Q36">
        <f t="shared" si="6"/>
        <v>2.2982609868049622</v>
      </c>
      <c r="R36" s="1">
        <v>1</v>
      </c>
      <c r="S36">
        <f t="shared" si="7"/>
        <v>4.5965219736099243</v>
      </c>
      <c r="T36" s="1">
        <v>20.139965057373047</v>
      </c>
      <c r="U36" s="1">
        <v>19.920888900756836</v>
      </c>
      <c r="V36" s="1">
        <v>20.184478759765625</v>
      </c>
      <c r="W36" s="1">
        <v>399.83157348632812</v>
      </c>
      <c r="X36" s="1">
        <v>402.40054321289062</v>
      </c>
      <c r="Y36" s="1">
        <v>12.631503105163574</v>
      </c>
      <c r="Z36" s="1">
        <v>13.211025238037109</v>
      </c>
      <c r="AA36" s="1">
        <v>52.597179412841797</v>
      </c>
      <c r="AB36" s="1">
        <v>55.010292053222656</v>
      </c>
      <c r="AC36" s="1">
        <v>500.52206420898438</v>
      </c>
      <c r="AD36" s="1">
        <v>1.6002069711685181</v>
      </c>
      <c r="AE36" s="1">
        <v>1.2218157052993774</v>
      </c>
      <c r="AF36" s="1">
        <v>98.562362670898438</v>
      </c>
      <c r="AG36" s="1">
        <v>7.4887552261352539</v>
      </c>
      <c r="AH36" s="1">
        <v>-0.39996349811553955</v>
      </c>
      <c r="AI36" s="1">
        <v>1</v>
      </c>
      <c r="AJ36" s="1">
        <v>-0.21956524252891541</v>
      </c>
      <c r="AK36" s="1">
        <v>2.737391471862793</v>
      </c>
      <c r="AL36" s="1">
        <v>1</v>
      </c>
      <c r="AM36" s="1">
        <v>0</v>
      </c>
      <c r="AN36" s="1">
        <v>0.18999999761581421</v>
      </c>
      <c r="AO36" s="1">
        <v>111115</v>
      </c>
      <c r="AP36">
        <f t="shared" si="8"/>
        <v>2.5026103210449215</v>
      </c>
      <c r="AQ36">
        <f t="shared" si="9"/>
        <v>1.4697347741984318E-3</v>
      </c>
      <c r="AR36">
        <f t="shared" si="10"/>
        <v>293.07088890075681</v>
      </c>
      <c r="AS36">
        <f t="shared" si="11"/>
        <v>293.28996505737302</v>
      </c>
      <c r="AT36">
        <f t="shared" si="12"/>
        <v>0.30403932070682771</v>
      </c>
      <c r="AU36">
        <f t="shared" si="13"/>
        <v>-0.48172848378541439</v>
      </c>
      <c r="AV36">
        <f t="shared" si="14"/>
        <v>2.3351416956939754</v>
      </c>
      <c r="AW36">
        <f t="shared" si="15"/>
        <v>23.69202231374117</v>
      </c>
      <c r="AX36">
        <f t="shared" si="16"/>
        <v>10.48099707570406</v>
      </c>
      <c r="AY36">
        <f t="shared" si="17"/>
        <v>20.030426979064941</v>
      </c>
      <c r="AZ36">
        <f t="shared" si="18"/>
        <v>2.3510382480186576</v>
      </c>
      <c r="BA36">
        <f t="shared" si="19"/>
        <v>0.13764109632395358</v>
      </c>
      <c r="BB36">
        <f t="shared" si="20"/>
        <v>1.3021098607658059</v>
      </c>
      <c r="BC36">
        <f t="shared" si="21"/>
        <v>1.0489283872528516</v>
      </c>
      <c r="BD36">
        <f t="shared" si="22"/>
        <v>8.639758697565543E-2</v>
      </c>
      <c r="BE36">
        <f t="shared" si="23"/>
        <v>46.934042349765697</v>
      </c>
      <c r="BF36">
        <f t="shared" si="24"/>
        <v>1.1833638470054308</v>
      </c>
      <c r="BG36">
        <f t="shared" si="25"/>
        <v>56.279487619754619</v>
      </c>
      <c r="BH36">
        <f t="shared" si="26"/>
        <v>404.46248168644962</v>
      </c>
      <c r="BI36">
        <f t="shared" si="27"/>
        <v>-9.7688438321409318E-3</v>
      </c>
    </row>
    <row r="37" spans="1:61">
      <c r="A37" s="1">
        <v>28</v>
      </c>
      <c r="B37" s="1" t="s">
        <v>114</v>
      </c>
      <c r="C37" s="1" t="s">
        <v>74</v>
      </c>
      <c r="D37" s="1">
        <v>0</v>
      </c>
      <c r="E37" s="1" t="s">
        <v>115</v>
      </c>
      <c r="F37" s="1" t="s">
        <v>88</v>
      </c>
      <c r="G37" s="1">
        <v>0</v>
      </c>
      <c r="H37" s="1">
        <v>6395</v>
      </c>
      <c r="I37" s="1">
        <v>0</v>
      </c>
      <c r="J37">
        <f t="shared" si="0"/>
        <v>14.801127994851486</v>
      </c>
      <c r="K37">
        <f t="shared" si="1"/>
        <v>0.72113281088517189</v>
      </c>
      <c r="L37">
        <f t="shared" si="2"/>
        <v>342.03083067613125</v>
      </c>
      <c r="M37">
        <f t="shared" si="3"/>
        <v>4.5914051823264339</v>
      </c>
      <c r="N37">
        <f t="shared" si="4"/>
        <v>0.74146107698029828</v>
      </c>
      <c r="O37">
        <f t="shared" si="5"/>
        <v>20.238836288452148</v>
      </c>
      <c r="P37" s="1">
        <v>4.5</v>
      </c>
      <c r="Q37">
        <f t="shared" si="6"/>
        <v>1.7493478804826736</v>
      </c>
      <c r="R37" s="1">
        <v>1</v>
      </c>
      <c r="S37">
        <f t="shared" si="7"/>
        <v>3.4986957609653473</v>
      </c>
      <c r="T37" s="1">
        <v>20.360759735107422</v>
      </c>
      <c r="U37" s="1">
        <v>20.238836288452148</v>
      </c>
      <c r="V37" s="1">
        <v>20.322294235229492</v>
      </c>
      <c r="W37" s="1">
        <v>399.92108154296875</v>
      </c>
      <c r="X37" s="1">
        <v>385.02316284179688</v>
      </c>
      <c r="Y37" s="1">
        <v>12.58002758026123</v>
      </c>
      <c r="Z37" s="1">
        <v>16.639686584472656</v>
      </c>
      <c r="AA37" s="1">
        <v>51.674026489257812</v>
      </c>
      <c r="AB37" s="1">
        <v>68.349578857421875</v>
      </c>
      <c r="AC37" s="1">
        <v>500.47369384765625</v>
      </c>
      <c r="AD37" s="1">
        <v>947.80511474609375</v>
      </c>
      <c r="AE37" s="1">
        <v>842.72296142578125</v>
      </c>
      <c r="AF37" s="1">
        <v>98.564613342285156</v>
      </c>
      <c r="AG37" s="1">
        <v>7.4887552261352539</v>
      </c>
      <c r="AH37" s="1">
        <v>-0.39996349811553955</v>
      </c>
      <c r="AI37" s="1">
        <v>1</v>
      </c>
      <c r="AJ37" s="1">
        <v>-0.21956524252891541</v>
      </c>
      <c r="AK37" s="1">
        <v>2.737391471862793</v>
      </c>
      <c r="AL37" s="1">
        <v>1</v>
      </c>
      <c r="AM37" s="1">
        <v>0</v>
      </c>
      <c r="AN37" s="1">
        <v>0.18999999761581421</v>
      </c>
      <c r="AO37" s="1">
        <v>111115</v>
      </c>
      <c r="AP37">
        <f t="shared" si="8"/>
        <v>1.1121637641059026</v>
      </c>
      <c r="AQ37">
        <f t="shared" si="9"/>
        <v>4.5914051823264341E-3</v>
      </c>
      <c r="AR37">
        <f t="shared" si="10"/>
        <v>293.38883628845213</v>
      </c>
      <c r="AS37">
        <f t="shared" si="11"/>
        <v>293.5107597351074</v>
      </c>
      <c r="AT37">
        <f t="shared" si="12"/>
        <v>180.08296954201433</v>
      </c>
      <c r="AU37">
        <f t="shared" si="13"/>
        <v>-0.20903336618734203</v>
      </c>
      <c r="AV37">
        <f t="shared" si="14"/>
        <v>2.3815453513156553</v>
      </c>
      <c r="AW37">
        <f t="shared" si="15"/>
        <v>24.162275593221953</v>
      </c>
      <c r="AX37">
        <f t="shared" si="16"/>
        <v>7.5225890087492964</v>
      </c>
      <c r="AY37">
        <f t="shared" si="17"/>
        <v>20.299798011779785</v>
      </c>
      <c r="AZ37">
        <f t="shared" si="18"/>
        <v>2.3905342811774992</v>
      </c>
      <c r="BA37">
        <f t="shared" si="19"/>
        <v>0.59789734714994736</v>
      </c>
      <c r="BB37">
        <f t="shared" si="20"/>
        <v>1.640084274335357</v>
      </c>
      <c r="BC37">
        <f t="shared" si="21"/>
        <v>0.75045000684214225</v>
      </c>
      <c r="BD37">
        <f t="shared" si="22"/>
        <v>0.38309686639515622</v>
      </c>
      <c r="BE37">
        <f t="shared" si="23"/>
        <v>33.712136576733478</v>
      </c>
      <c r="BF37">
        <f t="shared" si="24"/>
        <v>0.88833832269117052</v>
      </c>
      <c r="BG37">
        <f t="shared" si="25"/>
        <v>73.649277314822584</v>
      </c>
      <c r="BH37">
        <f t="shared" si="26"/>
        <v>379.31202813383464</v>
      </c>
      <c r="BI37">
        <f t="shared" si="27"/>
        <v>2.8738671579388413E-2</v>
      </c>
    </row>
    <row r="38" spans="1:61">
      <c r="A38" s="1">
        <v>29</v>
      </c>
      <c r="B38" s="1" t="s">
        <v>116</v>
      </c>
      <c r="C38" s="1" t="s">
        <v>74</v>
      </c>
      <c r="D38" s="1">
        <v>0</v>
      </c>
      <c r="E38" s="1" t="s">
        <v>92</v>
      </c>
      <c r="F38" s="1" t="s">
        <v>88</v>
      </c>
      <c r="G38" s="1">
        <v>0</v>
      </c>
      <c r="H38" s="1">
        <v>6513</v>
      </c>
      <c r="I38" s="1">
        <v>0</v>
      </c>
      <c r="J38">
        <f t="shared" si="0"/>
        <v>11.835820804340827</v>
      </c>
      <c r="K38">
        <f t="shared" si="1"/>
        <v>0.74533838499319571</v>
      </c>
      <c r="L38">
        <f t="shared" si="2"/>
        <v>352.82703484820803</v>
      </c>
      <c r="M38">
        <f t="shared" si="3"/>
        <v>4.9818160682598966</v>
      </c>
      <c r="N38">
        <f t="shared" si="4"/>
        <v>0.78243496915154909</v>
      </c>
      <c r="O38">
        <f t="shared" si="5"/>
        <v>20.712764739990234</v>
      </c>
      <c r="P38" s="1">
        <v>4.5</v>
      </c>
      <c r="Q38">
        <f t="shared" si="6"/>
        <v>1.7493478804826736</v>
      </c>
      <c r="R38" s="1">
        <v>1</v>
      </c>
      <c r="S38">
        <f t="shared" si="7"/>
        <v>3.4986957609653473</v>
      </c>
      <c r="T38" s="1">
        <v>20.773288726806641</v>
      </c>
      <c r="U38" s="1">
        <v>20.712764739990234</v>
      </c>
      <c r="V38" s="1">
        <v>20.684354782104492</v>
      </c>
      <c r="W38" s="1">
        <v>399.92822265625</v>
      </c>
      <c r="X38" s="1">
        <v>387.55038452148438</v>
      </c>
      <c r="Y38" s="1">
        <v>12.537644386291504</v>
      </c>
      <c r="Z38" s="1">
        <v>16.9410400390625</v>
      </c>
      <c r="AA38" s="1">
        <v>50.206272125244141</v>
      </c>
      <c r="AB38" s="1">
        <v>67.83941650390625</v>
      </c>
      <c r="AC38" s="1">
        <v>500.48614501953125</v>
      </c>
      <c r="AD38" s="1">
        <v>1207.6112060546875</v>
      </c>
      <c r="AE38" s="1">
        <v>641.370361328125</v>
      </c>
      <c r="AF38" s="1">
        <v>98.564117431640625</v>
      </c>
      <c r="AG38" s="1">
        <v>7.4887552261352539</v>
      </c>
      <c r="AH38" s="1">
        <v>-0.39996349811553955</v>
      </c>
      <c r="AI38" s="1">
        <v>0.66666668653488159</v>
      </c>
      <c r="AJ38" s="1">
        <v>-0.21956524252891541</v>
      </c>
      <c r="AK38" s="1">
        <v>2.737391471862793</v>
      </c>
      <c r="AL38" s="1">
        <v>1</v>
      </c>
      <c r="AM38" s="1">
        <v>0</v>
      </c>
      <c r="AN38" s="1">
        <v>0.18999999761581421</v>
      </c>
      <c r="AO38" s="1">
        <v>111115</v>
      </c>
      <c r="AP38">
        <f t="shared" si="8"/>
        <v>1.1121914333767358</v>
      </c>
      <c r="AQ38">
        <f t="shared" si="9"/>
        <v>4.9818160682598969E-3</v>
      </c>
      <c r="AR38">
        <f t="shared" si="10"/>
        <v>293.86276473999021</v>
      </c>
      <c r="AS38">
        <f t="shared" si="11"/>
        <v>293.92328872680662</v>
      </c>
      <c r="AT38">
        <f t="shared" si="12"/>
        <v>229.44612627122115</v>
      </c>
      <c r="AU38">
        <f t="shared" si="13"/>
        <v>0.1032216823746053</v>
      </c>
      <c r="AV38">
        <f t="shared" si="14"/>
        <v>2.452213628975831</v>
      </c>
      <c r="AW38">
        <f t="shared" si="15"/>
        <v>24.879374897021417</v>
      </c>
      <c r="AX38">
        <f t="shared" si="16"/>
        <v>7.9383348579589175</v>
      </c>
      <c r="AY38">
        <f t="shared" si="17"/>
        <v>20.743026733398438</v>
      </c>
      <c r="AZ38">
        <f t="shared" si="18"/>
        <v>2.4567877828004616</v>
      </c>
      <c r="BA38">
        <f t="shared" si="19"/>
        <v>0.61444186318427529</v>
      </c>
      <c r="BB38">
        <f t="shared" si="20"/>
        <v>1.6697786598242819</v>
      </c>
      <c r="BC38">
        <f t="shared" si="21"/>
        <v>0.78700912297617975</v>
      </c>
      <c r="BD38">
        <f t="shared" si="22"/>
        <v>0.39397215404784408</v>
      </c>
      <c r="BE38">
        <f t="shared" si="23"/>
        <v>34.776085295836332</v>
      </c>
      <c r="BF38">
        <f t="shared" si="24"/>
        <v>0.91040300549269249</v>
      </c>
      <c r="BG38">
        <f t="shared" si="25"/>
        <v>73.134511816870358</v>
      </c>
      <c r="BH38">
        <f t="shared" si="26"/>
        <v>382.98343752822785</v>
      </c>
      <c r="BI38">
        <f t="shared" si="27"/>
        <v>2.2601681734960785E-2</v>
      </c>
    </row>
    <row r="39" spans="1:61">
      <c r="A39" s="1">
        <v>30</v>
      </c>
      <c r="B39" s="1" t="s">
        <v>117</v>
      </c>
      <c r="C39" s="1" t="s">
        <v>74</v>
      </c>
      <c r="D39" s="1">
        <v>0</v>
      </c>
      <c r="E39" s="1" t="s">
        <v>78</v>
      </c>
      <c r="F39" s="1" t="s">
        <v>88</v>
      </c>
      <c r="G39" s="1">
        <v>0</v>
      </c>
      <c r="H39" s="1">
        <v>6614</v>
      </c>
      <c r="I39" s="1">
        <v>0</v>
      </c>
      <c r="J39">
        <f t="shared" si="0"/>
        <v>9.1068289833795912</v>
      </c>
      <c r="K39">
        <f t="shared" si="1"/>
        <v>0.52554833517439015</v>
      </c>
      <c r="L39">
        <f t="shared" si="2"/>
        <v>352.33921639883943</v>
      </c>
      <c r="M39">
        <f t="shared" si="3"/>
        <v>4.1199293898698928</v>
      </c>
      <c r="N39">
        <f t="shared" si="4"/>
        <v>0.87768519557709723</v>
      </c>
      <c r="O39">
        <f t="shared" si="5"/>
        <v>21.08302116394043</v>
      </c>
      <c r="P39" s="1">
        <v>5</v>
      </c>
      <c r="Q39">
        <f t="shared" si="6"/>
        <v>1.6395652592182159</v>
      </c>
      <c r="R39" s="1">
        <v>1</v>
      </c>
      <c r="S39">
        <f t="shared" si="7"/>
        <v>3.2791305184364319</v>
      </c>
      <c r="T39" s="1">
        <v>21.175205230712891</v>
      </c>
      <c r="U39" s="1">
        <v>21.08302116394043</v>
      </c>
      <c r="V39" s="1">
        <v>21.081371307373047</v>
      </c>
      <c r="W39" s="1">
        <v>399.85723876953125</v>
      </c>
      <c r="X39" s="1">
        <v>389.1575927734375</v>
      </c>
      <c r="Y39" s="1">
        <v>12.499878883361816</v>
      </c>
      <c r="Z39" s="1">
        <v>16.547666549682617</v>
      </c>
      <c r="AA39" s="1">
        <v>48.833724975585938</v>
      </c>
      <c r="AB39" s="1">
        <v>64.647361755371094</v>
      </c>
      <c r="AC39" s="1">
        <v>500.48995971679688</v>
      </c>
      <c r="AD39" s="1">
        <v>781.2166748046875</v>
      </c>
      <c r="AE39" s="1">
        <v>798.66278076171875</v>
      </c>
      <c r="AF39" s="1">
        <v>98.564308166503906</v>
      </c>
      <c r="AG39" s="1">
        <v>7.4887552261352539</v>
      </c>
      <c r="AH39" s="1">
        <v>-0.39996349811553955</v>
      </c>
      <c r="AI39" s="1">
        <v>1</v>
      </c>
      <c r="AJ39" s="1">
        <v>-0.21956524252891541</v>
      </c>
      <c r="AK39" s="1">
        <v>2.737391471862793</v>
      </c>
      <c r="AL39" s="1">
        <v>1</v>
      </c>
      <c r="AM39" s="1">
        <v>0</v>
      </c>
      <c r="AN39" s="1">
        <v>0.18999999761581421</v>
      </c>
      <c r="AO39" s="1">
        <v>111115</v>
      </c>
      <c r="AP39">
        <f t="shared" si="8"/>
        <v>1.0009799194335935</v>
      </c>
      <c r="AQ39">
        <f t="shared" si="9"/>
        <v>4.1199293898698929E-3</v>
      </c>
      <c r="AR39">
        <f t="shared" si="10"/>
        <v>294.23302116394041</v>
      </c>
      <c r="AS39">
        <f t="shared" si="11"/>
        <v>294.32520523071287</v>
      </c>
      <c r="AT39">
        <f t="shared" si="12"/>
        <v>148.43116635032493</v>
      </c>
      <c r="AU39">
        <f t="shared" si="13"/>
        <v>-0.33853288423165379</v>
      </c>
      <c r="AV39">
        <f t="shared" si="14"/>
        <v>2.5086945008165631</v>
      </c>
      <c r="AW39">
        <f t="shared" si="15"/>
        <v>25.452362497980964</v>
      </c>
      <c r="AX39">
        <f t="shared" si="16"/>
        <v>8.9046959482983468</v>
      </c>
      <c r="AY39">
        <f t="shared" si="17"/>
        <v>21.12911319732666</v>
      </c>
      <c r="AZ39">
        <f t="shared" si="18"/>
        <v>2.515804741499982</v>
      </c>
      <c r="BA39">
        <f t="shared" si="19"/>
        <v>0.45295323234660617</v>
      </c>
      <c r="BB39">
        <f t="shared" si="20"/>
        <v>1.6310093052394659</v>
      </c>
      <c r="BC39">
        <f t="shared" si="21"/>
        <v>0.88479543626051615</v>
      </c>
      <c r="BD39">
        <f t="shared" si="22"/>
        <v>0.28883093929742854</v>
      </c>
      <c r="BE39">
        <f t="shared" si="23"/>
        <v>34.728071104279721</v>
      </c>
      <c r="BF39">
        <f t="shared" si="24"/>
        <v>0.90538954639892311</v>
      </c>
      <c r="BG39">
        <f t="shared" si="25"/>
        <v>69.200121146876086</v>
      </c>
      <c r="BH39">
        <f t="shared" si="26"/>
        <v>385.40836136638006</v>
      </c>
      <c r="BI39">
        <f t="shared" si="27"/>
        <v>1.6351323221933688E-2</v>
      </c>
    </row>
    <row r="40" spans="1:61">
      <c r="A40" s="1">
        <v>31</v>
      </c>
      <c r="B40" s="1" t="s">
        <v>118</v>
      </c>
      <c r="C40" s="1" t="s">
        <v>74</v>
      </c>
      <c r="D40" s="1">
        <v>0</v>
      </c>
      <c r="E40" s="1" t="s">
        <v>81</v>
      </c>
      <c r="F40" s="1" t="s">
        <v>88</v>
      </c>
      <c r="G40" s="1">
        <v>0</v>
      </c>
      <c r="H40" s="1">
        <v>6656.5</v>
      </c>
      <c r="I40" s="1">
        <v>0</v>
      </c>
      <c r="J40">
        <f t="shared" si="0"/>
        <v>-18.642558782072754</v>
      </c>
      <c r="K40">
        <f t="shared" si="1"/>
        <v>0.11578683366827089</v>
      </c>
      <c r="L40">
        <f t="shared" si="2"/>
        <v>675.71669915989332</v>
      </c>
      <c r="M40">
        <f t="shared" si="3"/>
        <v>1.2975764672743213</v>
      </c>
      <c r="N40">
        <f t="shared" si="4"/>
        <v>1.1239195550063172</v>
      </c>
      <c r="O40">
        <f t="shared" si="5"/>
        <v>20.976037979125977</v>
      </c>
      <c r="P40" s="1">
        <v>5.5</v>
      </c>
      <c r="Q40">
        <f t="shared" si="6"/>
        <v>1.5297826379537582</v>
      </c>
      <c r="R40" s="1">
        <v>1</v>
      </c>
      <c r="S40">
        <f t="shared" si="7"/>
        <v>3.0595652759075165</v>
      </c>
      <c r="T40" s="1">
        <v>21.254959106445312</v>
      </c>
      <c r="U40" s="1">
        <v>20.976037979125977</v>
      </c>
      <c r="V40" s="1">
        <v>21.222011566162109</v>
      </c>
      <c r="W40" s="1">
        <v>400.00967407226562</v>
      </c>
      <c r="X40" s="1">
        <v>419.89764404296875</v>
      </c>
      <c r="Y40" s="1">
        <v>12.476589202880859</v>
      </c>
      <c r="Z40" s="1">
        <v>13.882728576660156</v>
      </c>
      <c r="AA40" s="1">
        <v>48.504737854003906</v>
      </c>
      <c r="AB40" s="1">
        <v>53.971324920654297</v>
      </c>
      <c r="AC40" s="1">
        <v>500.49050903320312</v>
      </c>
      <c r="AD40" s="1">
        <v>24.915664672851562</v>
      </c>
      <c r="AE40" s="1">
        <v>19.736391067504883</v>
      </c>
      <c r="AF40" s="1">
        <v>98.56414794921875</v>
      </c>
      <c r="AG40" s="1">
        <v>7.4887552261352539</v>
      </c>
      <c r="AH40" s="1">
        <v>-0.39996349811553955</v>
      </c>
      <c r="AI40" s="1">
        <v>1</v>
      </c>
      <c r="AJ40" s="1">
        <v>-0.21956524252891541</v>
      </c>
      <c r="AK40" s="1">
        <v>2.737391471862793</v>
      </c>
      <c r="AL40" s="1">
        <v>1</v>
      </c>
      <c r="AM40" s="1">
        <v>0</v>
      </c>
      <c r="AN40" s="1">
        <v>0.18999999761581421</v>
      </c>
      <c r="AO40" s="1">
        <v>111115</v>
      </c>
      <c r="AP40">
        <f t="shared" si="8"/>
        <v>0.90998274369673282</v>
      </c>
      <c r="AQ40">
        <f t="shared" si="9"/>
        <v>1.2975764672743214E-3</v>
      </c>
      <c r="AR40">
        <f t="shared" si="10"/>
        <v>294.12603797912595</v>
      </c>
      <c r="AS40">
        <f t="shared" si="11"/>
        <v>294.40495910644529</v>
      </c>
      <c r="AT40">
        <f t="shared" si="12"/>
        <v>4.7339762284382232</v>
      </c>
      <c r="AU40">
        <f t="shared" si="13"/>
        <v>-0.55166257915598493</v>
      </c>
      <c r="AV40">
        <f t="shared" si="14"/>
        <v>2.4922588683750959</v>
      </c>
      <c r="AW40">
        <f t="shared" si="15"/>
        <v>25.285653254559996</v>
      </c>
      <c r="AX40">
        <f t="shared" si="16"/>
        <v>11.40292467789984</v>
      </c>
      <c r="AY40">
        <f t="shared" si="17"/>
        <v>21.115498542785645</v>
      </c>
      <c r="AZ40">
        <f t="shared" si="18"/>
        <v>2.5137026860267357</v>
      </c>
      <c r="BA40">
        <f t="shared" si="19"/>
        <v>0.11156475360020725</v>
      </c>
      <c r="BB40">
        <f t="shared" si="20"/>
        <v>1.3683393133687787</v>
      </c>
      <c r="BC40">
        <f t="shared" si="21"/>
        <v>1.1453633726579571</v>
      </c>
      <c r="BD40">
        <f t="shared" si="22"/>
        <v>7.0095392539866713E-2</v>
      </c>
      <c r="BE40">
        <f t="shared" si="23"/>
        <v>66.601440707753454</v>
      </c>
      <c r="BF40">
        <f t="shared" si="24"/>
        <v>1.6092414633570704</v>
      </c>
      <c r="BG40">
        <f t="shared" si="25"/>
        <v>55.680015000921188</v>
      </c>
      <c r="BH40">
        <f t="shared" si="26"/>
        <v>428.12347094523449</v>
      </c>
      <c r="BI40">
        <f t="shared" si="27"/>
        <v>-2.4245761400316902E-2</v>
      </c>
    </row>
    <row r="41" spans="1:61">
      <c r="A41" s="1">
        <v>32</v>
      </c>
      <c r="B41" s="1" t="s">
        <v>119</v>
      </c>
      <c r="C41" s="1" t="s">
        <v>74</v>
      </c>
      <c r="D41" s="1">
        <v>0</v>
      </c>
      <c r="E41" s="1" t="s">
        <v>83</v>
      </c>
      <c r="F41" s="1" t="s">
        <v>88</v>
      </c>
      <c r="G41" s="1">
        <v>0</v>
      </c>
      <c r="H41" s="1">
        <v>6740</v>
      </c>
      <c r="I41" s="1">
        <v>0</v>
      </c>
      <c r="J41">
        <f t="shared" si="0"/>
        <v>-4.0340634106112212</v>
      </c>
      <c r="K41">
        <f t="shared" si="1"/>
        <v>4.4892055188966259E-2</v>
      </c>
      <c r="L41">
        <f t="shared" si="2"/>
        <v>540.54588167166798</v>
      </c>
      <c r="M41">
        <f t="shared" si="3"/>
        <v>0.55989963724604563</v>
      </c>
      <c r="N41">
        <f t="shared" si="4"/>
        <v>1.2233204010775671</v>
      </c>
      <c r="O41">
        <f t="shared" si="5"/>
        <v>21.092367172241211</v>
      </c>
      <c r="P41" s="1">
        <v>5.5</v>
      </c>
      <c r="Q41">
        <f t="shared" si="6"/>
        <v>1.5297826379537582</v>
      </c>
      <c r="R41" s="1">
        <v>1</v>
      </c>
      <c r="S41">
        <f t="shared" si="7"/>
        <v>3.0595652759075165</v>
      </c>
      <c r="T41" s="1">
        <v>21.427963256835938</v>
      </c>
      <c r="U41" s="1">
        <v>21.092367172241211</v>
      </c>
      <c r="V41" s="1">
        <v>21.447858810424805</v>
      </c>
      <c r="W41" s="1">
        <v>400.32485961914062</v>
      </c>
      <c r="X41" s="1">
        <v>404.50921630859375</v>
      </c>
      <c r="Y41" s="1">
        <v>12.448294639587402</v>
      </c>
      <c r="Z41" s="1">
        <v>13.05556583404541</v>
      </c>
      <c r="AA41" s="1">
        <v>47.884407043457031</v>
      </c>
      <c r="AB41" s="1">
        <v>50.220375061035156</v>
      </c>
      <c r="AC41" s="1">
        <v>500.4755859375</v>
      </c>
      <c r="AD41" s="1">
        <v>5.0995182991027832</v>
      </c>
      <c r="AE41" s="1">
        <v>7.980095386505127</v>
      </c>
      <c r="AF41" s="1">
        <v>98.564430236816406</v>
      </c>
      <c r="AG41" s="1">
        <v>7.4887552261352539</v>
      </c>
      <c r="AH41" s="1">
        <v>-0.39996349811553955</v>
      </c>
      <c r="AI41" s="1">
        <v>1</v>
      </c>
      <c r="AJ41" s="1">
        <v>-0.21956524252891541</v>
      </c>
      <c r="AK41" s="1">
        <v>2.737391471862793</v>
      </c>
      <c r="AL41" s="1">
        <v>1</v>
      </c>
      <c r="AM41" s="1">
        <v>0</v>
      </c>
      <c r="AN41" s="1">
        <v>0.18999999761581421</v>
      </c>
      <c r="AO41" s="1">
        <v>111115</v>
      </c>
      <c r="AP41">
        <f t="shared" si="8"/>
        <v>0.90995561079545451</v>
      </c>
      <c r="AQ41">
        <f t="shared" si="9"/>
        <v>5.5989963724604563E-4</v>
      </c>
      <c r="AR41">
        <f t="shared" si="10"/>
        <v>294.24236717224119</v>
      </c>
      <c r="AS41">
        <f t="shared" si="11"/>
        <v>294.57796325683591</v>
      </c>
      <c r="AT41">
        <f t="shared" si="12"/>
        <v>0.96890846467132974</v>
      </c>
      <c r="AU41">
        <f t="shared" si="13"/>
        <v>-0.2235531873831578</v>
      </c>
      <c r="AV41">
        <f t="shared" si="14"/>
        <v>2.5101348089294997</v>
      </c>
      <c r="AW41">
        <f t="shared" si="15"/>
        <v>25.466943834591341</v>
      </c>
      <c r="AX41">
        <f t="shared" si="16"/>
        <v>12.41137800054593</v>
      </c>
      <c r="AY41">
        <f t="shared" si="17"/>
        <v>21.260165214538574</v>
      </c>
      <c r="AZ41">
        <f t="shared" si="18"/>
        <v>2.5361175743533693</v>
      </c>
      <c r="BA41">
        <f t="shared" si="19"/>
        <v>4.4242892902565174E-2</v>
      </c>
      <c r="BB41">
        <f t="shared" si="20"/>
        <v>1.2868144078519326</v>
      </c>
      <c r="BC41">
        <f t="shared" si="21"/>
        <v>1.2493031665014367</v>
      </c>
      <c r="BD41">
        <f t="shared" si="22"/>
        <v>2.7709407587155354E-2</v>
      </c>
      <c r="BE41">
        <f t="shared" si="23"/>
        <v>53.27859684382554</v>
      </c>
      <c r="BF41">
        <f t="shared" si="24"/>
        <v>1.3363005337789238</v>
      </c>
      <c r="BG41">
        <f t="shared" si="25"/>
        <v>51.026192767001262</v>
      </c>
      <c r="BH41">
        <f t="shared" si="26"/>
        <v>406.28920304305223</v>
      </c>
      <c r="BI41">
        <f t="shared" si="27"/>
        <v>-5.0664131776679945E-3</v>
      </c>
    </row>
    <row r="42" spans="1:61">
      <c r="A42" s="1">
        <v>33</v>
      </c>
      <c r="B42" s="1" t="s">
        <v>120</v>
      </c>
      <c r="C42" s="1" t="s">
        <v>74</v>
      </c>
      <c r="D42" s="1">
        <v>0</v>
      </c>
      <c r="E42" s="1" t="s">
        <v>78</v>
      </c>
      <c r="F42" s="1" t="s">
        <v>79</v>
      </c>
      <c r="G42" s="1">
        <v>0</v>
      </c>
      <c r="H42" s="1">
        <v>7520.5</v>
      </c>
      <c r="I42" s="1">
        <v>0</v>
      </c>
      <c r="J42">
        <f t="shared" ref="J42:J63" si="28">(W42-X42*(1000-Y42)/(1000-Z42))*AP42</f>
        <v>-4.2194716158024121</v>
      </c>
      <c r="K42">
        <f t="shared" ref="K42:K63" si="29">IF(BA42&lt;&gt;0,1/(1/BA42-1/S42),0)</f>
        <v>0.28741688996029147</v>
      </c>
      <c r="L42">
        <f t="shared" ref="L42:L63" si="30">((BD42-AQ42/2)*X42-J42)/(BD42+AQ42/2)</f>
        <v>417.23058067421493</v>
      </c>
      <c r="M42">
        <f t="shared" ref="M42:M63" si="31">AQ42*1000</f>
        <v>3.3163580504974428</v>
      </c>
      <c r="N42">
        <f t="shared" ref="N42:N63" si="32">(AV42-BB42)</f>
        <v>1.1813203902781397</v>
      </c>
      <c r="O42">
        <f t="shared" ref="O42:O63" si="33">(U42+AU42*I42)</f>
        <v>21.292556762695312</v>
      </c>
      <c r="P42" s="1">
        <v>1.5</v>
      </c>
      <c r="Q42">
        <f t="shared" ref="Q42:Q63" si="34">(P42*AJ42+AK42)</f>
        <v>2.4080436080694199</v>
      </c>
      <c r="R42" s="1">
        <v>1</v>
      </c>
      <c r="S42">
        <f t="shared" ref="S42:S63" si="35">Q42*(R42+1)*(R42+1)/(R42*R42+1)</f>
        <v>4.8160872161388397</v>
      </c>
      <c r="T42" s="1">
        <v>21.376344680786133</v>
      </c>
      <c r="U42" s="1">
        <v>21.292556762695312</v>
      </c>
      <c r="V42" s="1">
        <v>21.347349166870117</v>
      </c>
      <c r="W42" s="1">
        <v>399.60845947265625</v>
      </c>
      <c r="X42" s="1">
        <v>400.47500610351562</v>
      </c>
      <c r="Y42" s="1">
        <v>12.81610107421875</v>
      </c>
      <c r="Z42" s="1">
        <v>13.796310424804688</v>
      </c>
      <c r="AA42" s="1">
        <v>49.455905914306641</v>
      </c>
      <c r="AB42" s="1">
        <v>53.238426208496094</v>
      </c>
      <c r="AC42" s="1">
        <v>500.49581909179688</v>
      </c>
      <c r="AD42" s="1">
        <v>169.97581481933594</v>
      </c>
      <c r="AE42" s="1">
        <v>740.8424072265625</v>
      </c>
      <c r="AF42" s="1">
        <v>98.565475463867188</v>
      </c>
      <c r="AG42" s="1">
        <v>7.4887552261352539</v>
      </c>
      <c r="AH42" s="1">
        <v>-0.39996349811553955</v>
      </c>
      <c r="AI42" s="1">
        <v>1</v>
      </c>
      <c r="AJ42" s="1">
        <v>-0.21956524252891541</v>
      </c>
      <c r="AK42" s="1">
        <v>2.737391471862793</v>
      </c>
      <c r="AL42" s="1">
        <v>1</v>
      </c>
      <c r="AM42" s="1">
        <v>0</v>
      </c>
      <c r="AN42" s="1">
        <v>0.18999999761581421</v>
      </c>
      <c r="AO42" s="1">
        <v>111115</v>
      </c>
      <c r="AP42">
        <f t="shared" ref="AP42:AP63" si="36">AC42*0.000001/(P42*0.0001)</f>
        <v>3.3366387939453124</v>
      </c>
      <c r="AQ42">
        <f t="shared" ref="AQ42:AQ63" si="37">(Z42-Y42)/(1000-Z42)*AP42</f>
        <v>3.3163580504974428E-3</v>
      </c>
      <c r="AR42">
        <f t="shared" ref="AR42:AR63" si="38">(U42+273.15)</f>
        <v>294.44255676269529</v>
      </c>
      <c r="AS42">
        <f t="shared" ref="AS42:AS63" si="39">(T42+273.15)</f>
        <v>294.52634468078611</v>
      </c>
      <c r="AT42">
        <f t="shared" ref="AT42:AT63" si="40">(AD42*AL42+AE42*AM42)*AN42</f>
        <v>32.295404410419906</v>
      </c>
      <c r="AU42">
        <f t="shared" ref="AU42:AU63" si="41">((AT42+0.00000010773*(AS42^4-AR42^4))-AQ42*44100)/(Q42*51.4+0.00000043092*AR42^3)</f>
        <v>-0.8386948531451548</v>
      </c>
      <c r="AV42">
        <f t="shared" ref="AV42:AV63" si="42">0.61365*EXP(17.502*O42/(240.97+O42))</f>
        <v>2.5411602869461212</v>
      </c>
      <c r="AW42">
        <f t="shared" ref="AW42:AW63" si="43">AV42*1000/AF42</f>
        <v>25.781444009547513</v>
      </c>
      <c r="AX42">
        <f t="shared" ref="AX42:AX63" si="44">(AW42-Z42)</f>
        <v>11.985133584742826</v>
      </c>
      <c r="AY42">
        <f t="shared" ref="AY42:AY63" si="45">IF(I42,U42,(T42+U42)/2)</f>
        <v>21.334450721740723</v>
      </c>
      <c r="AZ42">
        <f t="shared" ref="AZ42:AZ63" si="46">0.61365*EXP(17.502*AY42/(240.97+AY42))</f>
        <v>2.5476953533850613</v>
      </c>
      <c r="BA42">
        <f t="shared" ref="BA42:BA63" si="47">IF(AX42&lt;&gt;0,(1000-(AW42+Z42)/2)/AX42*AQ42,0)</f>
        <v>0.27123027250744725</v>
      </c>
      <c r="BB42">
        <f t="shared" ref="BB42:BB63" si="48">Z42*AF42/1000</f>
        <v>1.3598398966679814</v>
      </c>
      <c r="BC42">
        <f t="shared" ref="BC42:BC63" si="49">(AZ42-BB42)</f>
        <v>1.1878554567170798</v>
      </c>
      <c r="BD42">
        <f t="shared" ref="BD42:BD63" si="50">1/(1.6/K42+1.37/S42)</f>
        <v>0.170902486864666</v>
      </c>
      <c r="BE42">
        <f t="shared" ref="BE42:BE63" si="51">L42*AF42*0.001</f>
        <v>41.124530562219391</v>
      </c>
      <c r="BF42">
        <f t="shared" ref="BF42:BF63" si="52">L42/X42</f>
        <v>1.0418392516769654</v>
      </c>
      <c r="BG42">
        <f t="shared" ref="BG42:BG63" si="53">(1-AQ42*AF42/AV42/K42)*100</f>
        <v>55.244966257118037</v>
      </c>
      <c r="BH42">
        <f t="shared" ref="BH42:BH63" si="54">(X42-J42/(S42/1.35))</f>
        <v>401.65776846343402</v>
      </c>
      <c r="BI42">
        <f t="shared" ref="BI42:BI63" si="55">J42*BG42/100/BH42</f>
        <v>-5.8035617717448144E-3</v>
      </c>
    </row>
    <row r="43" spans="1:61">
      <c r="A43" s="1">
        <v>34</v>
      </c>
      <c r="B43" s="1" t="s">
        <v>121</v>
      </c>
      <c r="C43" s="1" t="s">
        <v>74</v>
      </c>
      <c r="D43" s="1">
        <v>0</v>
      </c>
      <c r="E43" s="1" t="s">
        <v>81</v>
      </c>
      <c r="F43" s="1" t="s">
        <v>79</v>
      </c>
      <c r="G43" s="1">
        <v>0</v>
      </c>
      <c r="H43" s="1">
        <v>7619.5</v>
      </c>
      <c r="I43" s="1">
        <v>0</v>
      </c>
      <c r="J43">
        <f t="shared" si="28"/>
        <v>-15.111629301503138</v>
      </c>
      <c r="K43">
        <f t="shared" si="29"/>
        <v>0.26283653306472393</v>
      </c>
      <c r="L43">
        <f t="shared" si="30"/>
        <v>493.32881610580898</v>
      </c>
      <c r="M43">
        <f t="shared" si="31"/>
        <v>2.9757990902469307</v>
      </c>
      <c r="N43">
        <f t="shared" si="32"/>
        <v>1.1563130571821016</v>
      </c>
      <c r="O43">
        <f t="shared" si="33"/>
        <v>21.272432327270508</v>
      </c>
      <c r="P43" s="1">
        <v>2</v>
      </c>
      <c r="Q43">
        <f t="shared" si="34"/>
        <v>2.2982609868049622</v>
      </c>
      <c r="R43" s="1">
        <v>1</v>
      </c>
      <c r="S43">
        <f t="shared" si="35"/>
        <v>4.5965219736099243</v>
      </c>
      <c r="T43" s="1">
        <v>21.488395690917969</v>
      </c>
      <c r="U43" s="1">
        <v>21.272432327270508</v>
      </c>
      <c r="V43" s="1">
        <v>21.484540939331055</v>
      </c>
      <c r="W43" s="1">
        <v>399.81552124023438</v>
      </c>
      <c r="X43" s="1">
        <v>405.37225341796875</v>
      </c>
      <c r="Y43" s="1">
        <v>12.845554351806641</v>
      </c>
      <c r="Z43" s="1">
        <v>14.018049240112305</v>
      </c>
      <c r="AA43" s="1">
        <v>49.231143951416016</v>
      </c>
      <c r="AB43" s="1">
        <v>53.724781036376953</v>
      </c>
      <c r="AC43" s="1">
        <v>500.48562622070312</v>
      </c>
      <c r="AD43" s="1">
        <v>37.032951354980469</v>
      </c>
      <c r="AE43" s="1">
        <v>36.120529174804688</v>
      </c>
      <c r="AF43" s="1">
        <v>98.566726684570312</v>
      </c>
      <c r="AG43" s="1">
        <v>7.4887552261352539</v>
      </c>
      <c r="AH43" s="1">
        <v>-0.39996349811553955</v>
      </c>
      <c r="AI43" s="1">
        <v>1</v>
      </c>
      <c r="AJ43" s="1">
        <v>-0.21956524252891541</v>
      </c>
      <c r="AK43" s="1">
        <v>2.737391471862793</v>
      </c>
      <c r="AL43" s="1">
        <v>1</v>
      </c>
      <c r="AM43" s="1">
        <v>0</v>
      </c>
      <c r="AN43" s="1">
        <v>0.18999999761581421</v>
      </c>
      <c r="AO43" s="1">
        <v>111115</v>
      </c>
      <c r="AP43">
        <f t="shared" si="36"/>
        <v>2.5024281311035153</v>
      </c>
      <c r="AQ43">
        <f t="shared" si="37"/>
        <v>2.9757990902469305E-3</v>
      </c>
      <c r="AR43">
        <f t="shared" si="38"/>
        <v>294.42243232727049</v>
      </c>
      <c r="AS43">
        <f t="shared" si="39"/>
        <v>294.63839569091795</v>
      </c>
      <c r="AT43">
        <f t="shared" si="40"/>
        <v>7.0362606691528526</v>
      </c>
      <c r="AU43">
        <f t="shared" si="41"/>
        <v>-0.94339142627469053</v>
      </c>
      <c r="AV43">
        <f t="shared" si="42"/>
        <v>2.5380262852830997</v>
      </c>
      <c r="AW43">
        <f t="shared" si="43"/>
        <v>25.749320999622924</v>
      </c>
      <c r="AX43">
        <f t="shared" si="44"/>
        <v>11.731271759510619</v>
      </c>
      <c r="AY43">
        <f t="shared" si="45"/>
        <v>21.380414009094238</v>
      </c>
      <c r="AZ43">
        <f t="shared" si="46"/>
        <v>2.5548821218050746</v>
      </c>
      <c r="BA43">
        <f t="shared" si="47"/>
        <v>0.24862003864090365</v>
      </c>
      <c r="BB43">
        <f t="shared" si="48"/>
        <v>1.3817132281009981</v>
      </c>
      <c r="BC43">
        <f t="shared" si="49"/>
        <v>1.1731688937040765</v>
      </c>
      <c r="BD43">
        <f t="shared" si="50"/>
        <v>0.15660516927932461</v>
      </c>
      <c r="BE43">
        <f t="shared" si="51"/>
        <v>48.625806582723925</v>
      </c>
      <c r="BF43">
        <f t="shared" si="52"/>
        <v>1.2169772645912953</v>
      </c>
      <c r="BG43">
        <f t="shared" si="53"/>
        <v>56.030442467812151</v>
      </c>
      <c r="BH43">
        <f t="shared" si="54"/>
        <v>409.81054386325673</v>
      </c>
      <c r="BI43">
        <f t="shared" si="55"/>
        <v>-2.0661041763125103E-2</v>
      </c>
    </row>
    <row r="44" spans="1:61">
      <c r="A44" s="1">
        <v>35</v>
      </c>
      <c r="B44" s="1" t="s">
        <v>122</v>
      </c>
      <c r="C44" s="1" t="s">
        <v>74</v>
      </c>
      <c r="D44" s="1">
        <v>0</v>
      </c>
      <c r="E44" s="1" t="s">
        <v>83</v>
      </c>
      <c r="F44" s="1" t="s">
        <v>79</v>
      </c>
      <c r="G44" s="1">
        <v>0</v>
      </c>
      <c r="H44" s="1">
        <v>7719.5</v>
      </c>
      <c r="I44" s="1">
        <v>0</v>
      </c>
      <c r="J44">
        <f t="shared" si="28"/>
        <v>-18.325045912985161</v>
      </c>
      <c r="K44">
        <f t="shared" si="29"/>
        <v>4.6392132471237101E-3</v>
      </c>
      <c r="L44">
        <f t="shared" si="30"/>
        <v>6662.1148125231493</v>
      </c>
      <c r="M44">
        <f t="shared" si="31"/>
        <v>6.1357614585043421E-2</v>
      </c>
      <c r="N44">
        <f t="shared" si="32"/>
        <v>1.2797959838132071</v>
      </c>
      <c r="O44">
        <f t="shared" si="33"/>
        <v>21.362604141235352</v>
      </c>
      <c r="P44" s="1">
        <v>3</v>
      </c>
      <c r="Q44">
        <f t="shared" si="34"/>
        <v>2.0786957442760468</v>
      </c>
      <c r="R44" s="1">
        <v>1</v>
      </c>
      <c r="S44">
        <f t="shared" si="35"/>
        <v>4.1573914885520935</v>
      </c>
      <c r="T44" s="1">
        <v>21.495306015014648</v>
      </c>
      <c r="U44" s="1">
        <v>21.362604141235352</v>
      </c>
      <c r="V44" s="1">
        <v>21.533462524414062</v>
      </c>
      <c r="W44" s="1">
        <v>399.96417236328125</v>
      </c>
      <c r="X44" s="1">
        <v>410.932373046875</v>
      </c>
      <c r="Y44" s="1">
        <v>12.871406555175781</v>
      </c>
      <c r="Z44" s="1">
        <v>12.907707214355469</v>
      </c>
      <c r="AA44" s="1">
        <v>49.310478210449219</v>
      </c>
      <c r="AB44" s="1">
        <v>49.449546813964844</v>
      </c>
      <c r="AC44" s="1">
        <v>500.53329467773438</v>
      </c>
      <c r="AD44" s="1">
        <v>15.385972023010254</v>
      </c>
      <c r="AE44" s="1">
        <v>16.047679901123047</v>
      </c>
      <c r="AF44" s="1">
        <v>98.568962097167969</v>
      </c>
      <c r="AG44" s="1">
        <v>7.4887552261352539</v>
      </c>
      <c r="AH44" s="1">
        <v>-0.39996349811553955</v>
      </c>
      <c r="AI44" s="1">
        <v>0.66666668653488159</v>
      </c>
      <c r="AJ44" s="1">
        <v>-0.21956524252891541</v>
      </c>
      <c r="AK44" s="1">
        <v>2.737391471862793</v>
      </c>
      <c r="AL44" s="1">
        <v>1</v>
      </c>
      <c r="AM44" s="1">
        <v>0</v>
      </c>
      <c r="AN44" s="1">
        <v>0.18999999761581421</v>
      </c>
      <c r="AO44" s="1">
        <v>111115</v>
      </c>
      <c r="AP44">
        <f t="shared" si="36"/>
        <v>1.6684443155924475</v>
      </c>
      <c r="AQ44">
        <f t="shared" si="37"/>
        <v>6.1357614585043422E-5</v>
      </c>
      <c r="AR44">
        <f t="shared" si="38"/>
        <v>294.51260414123533</v>
      </c>
      <c r="AS44">
        <f t="shared" si="39"/>
        <v>294.64530601501463</v>
      </c>
      <c r="AT44">
        <f t="shared" si="40"/>
        <v>2.9233346476889324</v>
      </c>
      <c r="AU44">
        <f t="shared" si="41"/>
        <v>1.424854593812422E-2</v>
      </c>
      <c r="AV44">
        <f t="shared" si="42"/>
        <v>2.5520952869863529</v>
      </c>
      <c r="AW44">
        <f t="shared" si="43"/>
        <v>25.891469613634886</v>
      </c>
      <c r="AX44">
        <f t="shared" si="44"/>
        <v>12.983762399279417</v>
      </c>
      <c r="AY44">
        <f t="shared" si="45"/>
        <v>21.428955078125</v>
      </c>
      <c r="AZ44">
        <f t="shared" si="46"/>
        <v>2.562491215379572</v>
      </c>
      <c r="BA44">
        <f t="shared" si="47"/>
        <v>4.6340421416960192E-3</v>
      </c>
      <c r="BB44">
        <f t="shared" si="48"/>
        <v>1.2722993031731458</v>
      </c>
      <c r="BC44">
        <f t="shared" si="49"/>
        <v>1.2901919122064263</v>
      </c>
      <c r="BD44">
        <f t="shared" si="50"/>
        <v>2.896740486576687E-3</v>
      </c>
      <c r="BE44">
        <f t="shared" si="51"/>
        <v>656.67774244257566</v>
      </c>
      <c r="BF44">
        <f t="shared" si="52"/>
        <v>16.212192685445114</v>
      </c>
      <c r="BG44">
        <f t="shared" si="53"/>
        <v>48.918054507884335</v>
      </c>
      <c r="BH44">
        <f t="shared" si="54"/>
        <v>416.88293412601598</v>
      </c>
      <c r="BI44">
        <f t="shared" si="55"/>
        <v>-2.1503053290253378E-2</v>
      </c>
    </row>
    <row r="45" spans="1:61">
      <c r="A45" s="1">
        <v>36</v>
      </c>
      <c r="B45" s="1" t="s">
        <v>123</v>
      </c>
      <c r="C45" s="1" t="s">
        <v>74</v>
      </c>
      <c r="D45" s="1">
        <v>0</v>
      </c>
      <c r="E45" s="1" t="s">
        <v>85</v>
      </c>
      <c r="F45" s="1" t="s">
        <v>79</v>
      </c>
      <c r="G45" s="1">
        <v>0</v>
      </c>
      <c r="H45" s="1">
        <v>7806.5</v>
      </c>
      <c r="I45" s="1">
        <v>0</v>
      </c>
      <c r="J45">
        <f t="shared" si="28"/>
        <v>-121.82014612921267</v>
      </c>
      <c r="K45">
        <f t="shared" si="29"/>
        <v>6.675294154778641E-2</v>
      </c>
      <c r="L45">
        <f t="shared" si="30"/>
        <v>3422.3319520794885</v>
      </c>
      <c r="M45">
        <f t="shared" si="31"/>
        <v>0.82949514655547518</v>
      </c>
      <c r="N45">
        <f t="shared" si="32"/>
        <v>1.2222102636585439</v>
      </c>
      <c r="O45">
        <f t="shared" si="33"/>
        <v>21.396343231201172</v>
      </c>
      <c r="P45" s="1">
        <v>4</v>
      </c>
      <c r="Q45">
        <f t="shared" si="34"/>
        <v>1.8591305017471313</v>
      </c>
      <c r="R45" s="1">
        <v>1</v>
      </c>
      <c r="S45">
        <f t="shared" si="35"/>
        <v>3.7182610034942627</v>
      </c>
      <c r="T45" s="1">
        <v>21.6405029296875</v>
      </c>
      <c r="U45" s="1">
        <v>21.396343231201172</v>
      </c>
      <c r="V45" s="1">
        <v>21.694240570068359</v>
      </c>
      <c r="W45" s="1">
        <v>400.06948852539062</v>
      </c>
      <c r="X45" s="1">
        <v>497.10467529296875</v>
      </c>
      <c r="Y45" s="1">
        <v>12.891644477844238</v>
      </c>
      <c r="Z45" s="1">
        <v>13.545638084411621</v>
      </c>
      <c r="AA45" s="1">
        <v>48.950698852539062</v>
      </c>
      <c r="AB45" s="1">
        <v>51.433971405029297</v>
      </c>
      <c r="AC45" s="1">
        <v>500.46917724609375</v>
      </c>
      <c r="AD45" s="1">
        <v>3.7534990310668945</v>
      </c>
      <c r="AE45" s="1">
        <v>4.5389008522033691</v>
      </c>
      <c r="AF45" s="1">
        <v>98.568016052246094</v>
      </c>
      <c r="AG45" s="1">
        <v>7.4887552261352539</v>
      </c>
      <c r="AH45" s="1">
        <v>-0.39996349811553955</v>
      </c>
      <c r="AI45" s="1">
        <v>1</v>
      </c>
      <c r="AJ45" s="1">
        <v>-0.21956524252891541</v>
      </c>
      <c r="AK45" s="1">
        <v>2.737391471862793</v>
      </c>
      <c r="AL45" s="1">
        <v>1</v>
      </c>
      <c r="AM45" s="1">
        <v>0</v>
      </c>
      <c r="AN45" s="1">
        <v>0.18999999761581421</v>
      </c>
      <c r="AO45" s="1">
        <v>111115</v>
      </c>
      <c r="AP45">
        <f t="shared" si="36"/>
        <v>1.2511729431152341</v>
      </c>
      <c r="AQ45">
        <f t="shared" si="37"/>
        <v>8.2949514655547519E-4</v>
      </c>
      <c r="AR45">
        <f t="shared" si="38"/>
        <v>294.54634323120115</v>
      </c>
      <c r="AS45">
        <f t="shared" si="39"/>
        <v>294.79050292968748</v>
      </c>
      <c r="AT45">
        <f t="shared" si="40"/>
        <v>0.7131648069536709</v>
      </c>
      <c r="AU45">
        <f t="shared" si="41"/>
        <v>-0.3113001248446578</v>
      </c>
      <c r="AV45">
        <f t="shared" si="42"/>
        <v>2.5573769358007445</v>
      </c>
      <c r="AW45">
        <f t="shared" si="43"/>
        <v>25.945301916650159</v>
      </c>
      <c r="AX45">
        <f t="shared" si="44"/>
        <v>12.399663832238538</v>
      </c>
      <c r="AY45">
        <f t="shared" si="45"/>
        <v>21.518423080444336</v>
      </c>
      <c r="AZ45">
        <f t="shared" si="46"/>
        <v>2.5765678445336393</v>
      </c>
      <c r="BA45">
        <f t="shared" si="47"/>
        <v>6.5575678988128216E-2</v>
      </c>
      <c r="BB45">
        <f t="shared" si="48"/>
        <v>1.3351666721422006</v>
      </c>
      <c r="BC45">
        <f t="shared" si="49"/>
        <v>1.2414011723914387</v>
      </c>
      <c r="BD45">
        <f t="shared" si="50"/>
        <v>4.1088967771226531E-2</v>
      </c>
      <c r="BE45">
        <f t="shared" si="51"/>
        <v>337.33247078868573</v>
      </c>
      <c r="BF45">
        <f t="shared" si="52"/>
        <v>6.8845298026266528</v>
      </c>
      <c r="BG45">
        <f t="shared" si="53"/>
        <v>52.105602719809596</v>
      </c>
      <c r="BH45">
        <f t="shared" si="54"/>
        <v>541.33427539900958</v>
      </c>
      <c r="BI45">
        <f t="shared" si="55"/>
        <v>-0.11725679355513279</v>
      </c>
    </row>
    <row r="46" spans="1:61">
      <c r="A46" s="1">
        <v>37</v>
      </c>
      <c r="B46" s="1" t="s">
        <v>124</v>
      </c>
      <c r="C46" s="1" t="s">
        <v>74</v>
      </c>
      <c r="D46" s="1">
        <v>0</v>
      </c>
      <c r="E46" s="1" t="s">
        <v>83</v>
      </c>
      <c r="F46" s="1" t="s">
        <v>125</v>
      </c>
      <c r="G46" s="1">
        <v>0</v>
      </c>
      <c r="H46" s="1">
        <v>7879</v>
      </c>
      <c r="I46" s="1">
        <v>0</v>
      </c>
      <c r="J46">
        <f t="shared" si="28"/>
        <v>-49.902822490691484</v>
      </c>
      <c r="K46">
        <f t="shared" si="29"/>
        <v>0.16965066088047145</v>
      </c>
      <c r="L46">
        <f t="shared" si="30"/>
        <v>891.75737167492741</v>
      </c>
      <c r="M46">
        <f t="shared" si="31"/>
        <v>2.0869615993364286</v>
      </c>
      <c r="N46">
        <f t="shared" si="32"/>
        <v>1.2321532750134638</v>
      </c>
      <c r="O46">
        <f t="shared" si="33"/>
        <v>21.581060409545898</v>
      </c>
      <c r="P46" s="1">
        <v>2</v>
      </c>
      <c r="Q46">
        <f t="shared" si="34"/>
        <v>2.2982609868049622</v>
      </c>
      <c r="R46" s="1">
        <v>1</v>
      </c>
      <c r="S46">
        <f t="shared" si="35"/>
        <v>4.5965219736099243</v>
      </c>
      <c r="T46" s="1">
        <v>21.698598861694336</v>
      </c>
      <c r="U46" s="1">
        <v>21.581060409545898</v>
      </c>
      <c r="V46" s="1">
        <v>21.736108779907227</v>
      </c>
      <c r="W46" s="1">
        <v>399.9627685546875</v>
      </c>
      <c r="X46" s="1">
        <v>419.55575561523438</v>
      </c>
      <c r="Y46" s="1">
        <v>12.917322158813477</v>
      </c>
      <c r="Z46" s="1">
        <v>13.739885330200195</v>
      </c>
      <c r="AA46" s="1">
        <v>48.874172210693359</v>
      </c>
      <c r="AB46" s="1">
        <v>51.986431121826172</v>
      </c>
      <c r="AC46" s="1">
        <v>500.45687866210938</v>
      </c>
      <c r="AD46" s="1">
        <v>40.652904510498047</v>
      </c>
      <c r="AE46" s="1">
        <v>45.685211181640625</v>
      </c>
      <c r="AF46" s="1">
        <v>98.567779541015625</v>
      </c>
      <c r="AG46" s="1">
        <v>7.4887552261352539</v>
      </c>
      <c r="AH46" s="1">
        <v>-0.39996349811553955</v>
      </c>
      <c r="AI46" s="1">
        <v>1</v>
      </c>
      <c r="AJ46" s="1">
        <v>-0.21956524252891541</v>
      </c>
      <c r="AK46" s="1">
        <v>2.737391471862793</v>
      </c>
      <c r="AL46" s="1">
        <v>1</v>
      </c>
      <c r="AM46" s="1">
        <v>0</v>
      </c>
      <c r="AN46" s="1">
        <v>0.18999999761581421</v>
      </c>
      <c r="AO46" s="1">
        <v>111115</v>
      </c>
      <c r="AP46">
        <f t="shared" si="36"/>
        <v>2.5022843933105468</v>
      </c>
      <c r="AQ46">
        <f t="shared" si="37"/>
        <v>2.0869615993364286E-3</v>
      </c>
      <c r="AR46">
        <f t="shared" si="38"/>
        <v>294.73106040954588</v>
      </c>
      <c r="AS46">
        <f t="shared" si="39"/>
        <v>294.84859886169431</v>
      </c>
      <c r="AT46">
        <f t="shared" si="40"/>
        <v>7.7240517600705516</v>
      </c>
      <c r="AU46">
        <f t="shared" si="41"/>
        <v>-0.6427022734669281</v>
      </c>
      <c r="AV46">
        <f t="shared" si="42"/>
        <v>2.5864632631594713</v>
      </c>
      <c r="AW46">
        <f t="shared" si="43"/>
        <v>26.240453779150037</v>
      </c>
      <c r="AX46">
        <f t="shared" si="44"/>
        <v>12.500568448949842</v>
      </c>
      <c r="AY46">
        <f t="shared" si="45"/>
        <v>21.639829635620117</v>
      </c>
      <c r="AZ46">
        <f t="shared" si="46"/>
        <v>2.5957778377569958</v>
      </c>
      <c r="BA46">
        <f t="shared" si="47"/>
        <v>0.16361199024380493</v>
      </c>
      <c r="BB46">
        <f t="shared" si="48"/>
        <v>1.3543099881460074</v>
      </c>
      <c r="BC46">
        <f t="shared" si="49"/>
        <v>1.2414678496109883</v>
      </c>
      <c r="BD46">
        <f t="shared" si="50"/>
        <v>0.10278341024117937</v>
      </c>
      <c r="BE46">
        <f t="shared" si="51"/>
        <v>87.89854401532979</v>
      </c>
      <c r="BF46">
        <f t="shared" si="52"/>
        <v>2.1254800100817568</v>
      </c>
      <c r="BG46">
        <f t="shared" si="53"/>
        <v>53.120004520242325</v>
      </c>
      <c r="BH46">
        <f t="shared" si="54"/>
        <v>434.21223082610447</v>
      </c>
      <c r="BI46">
        <f t="shared" si="55"/>
        <v>-6.1049366371717963E-2</v>
      </c>
    </row>
    <row r="47" spans="1:61">
      <c r="A47" s="1">
        <v>38</v>
      </c>
      <c r="B47" s="1" t="s">
        <v>126</v>
      </c>
      <c r="C47" s="1" t="s">
        <v>74</v>
      </c>
      <c r="D47" s="1">
        <v>0</v>
      </c>
      <c r="E47" s="1" t="s">
        <v>85</v>
      </c>
      <c r="F47" s="1" t="s">
        <v>125</v>
      </c>
      <c r="G47" s="1">
        <v>0</v>
      </c>
      <c r="H47" s="1">
        <v>7935.5</v>
      </c>
      <c r="I47" s="1">
        <v>0</v>
      </c>
      <c r="J47">
        <f t="shared" si="28"/>
        <v>-4.2191723266062287</v>
      </c>
      <c r="K47">
        <f t="shared" si="29"/>
        <v>6.7121714083655581E-2</v>
      </c>
      <c r="L47">
        <f t="shared" si="30"/>
        <v>495.22336381560109</v>
      </c>
      <c r="M47">
        <f t="shared" si="31"/>
        <v>0.85841191488868418</v>
      </c>
      <c r="N47">
        <f t="shared" si="32"/>
        <v>1.2555088386421285</v>
      </c>
      <c r="O47">
        <f t="shared" si="33"/>
        <v>21.557210922241211</v>
      </c>
      <c r="P47" s="1">
        <v>3</v>
      </c>
      <c r="Q47">
        <f t="shared" si="34"/>
        <v>2.0786957442760468</v>
      </c>
      <c r="R47" s="1">
        <v>1</v>
      </c>
      <c r="S47">
        <f t="shared" si="35"/>
        <v>4.1573914885520935</v>
      </c>
      <c r="T47" s="1">
        <v>21.775781631469727</v>
      </c>
      <c r="U47" s="1">
        <v>21.557210922241211</v>
      </c>
      <c r="V47" s="1">
        <v>21.836181640625</v>
      </c>
      <c r="W47" s="1">
        <v>400.2498779296875</v>
      </c>
      <c r="X47" s="1">
        <v>402.57177734375</v>
      </c>
      <c r="Y47" s="1">
        <v>12.957160949707031</v>
      </c>
      <c r="Z47" s="1">
        <v>13.464778900146484</v>
      </c>
      <c r="AA47" s="1">
        <v>48.793834686279297</v>
      </c>
      <c r="AB47" s="1">
        <v>50.705413818359375</v>
      </c>
      <c r="AC47" s="1">
        <v>500.48678588867188</v>
      </c>
      <c r="AD47" s="1">
        <v>2.6761412620544434</v>
      </c>
      <c r="AE47" s="1">
        <v>9.3527727127075195</v>
      </c>
      <c r="AF47" s="1">
        <v>98.566993713378906</v>
      </c>
      <c r="AG47" s="1">
        <v>7.4887552261352539</v>
      </c>
      <c r="AH47" s="1">
        <v>-0.39996349811553955</v>
      </c>
      <c r="AI47" s="1">
        <v>1</v>
      </c>
      <c r="AJ47" s="1">
        <v>-0.21956524252891541</v>
      </c>
      <c r="AK47" s="1">
        <v>2.737391471862793</v>
      </c>
      <c r="AL47" s="1">
        <v>1</v>
      </c>
      <c r="AM47" s="1">
        <v>0</v>
      </c>
      <c r="AN47" s="1">
        <v>0.18999999761581421</v>
      </c>
      <c r="AO47" s="1">
        <v>111115</v>
      </c>
      <c r="AP47">
        <f t="shared" si="36"/>
        <v>1.6682892862955725</v>
      </c>
      <c r="AQ47">
        <f t="shared" si="37"/>
        <v>8.5841191488868413E-4</v>
      </c>
      <c r="AR47">
        <f t="shared" si="38"/>
        <v>294.70721092224119</v>
      </c>
      <c r="AS47">
        <f t="shared" si="39"/>
        <v>294.9257816314697</v>
      </c>
      <c r="AT47">
        <f t="shared" si="40"/>
        <v>0.50846683340992627</v>
      </c>
      <c r="AU47">
        <f t="shared" si="41"/>
        <v>-0.29636545372745771</v>
      </c>
      <c r="AV47">
        <f t="shared" si="42"/>
        <v>2.582691615844904</v>
      </c>
      <c r="AW47">
        <f t="shared" si="43"/>
        <v>26.20239817149201</v>
      </c>
      <c r="AX47">
        <f t="shared" si="44"/>
        <v>12.737619271345526</v>
      </c>
      <c r="AY47">
        <f t="shared" si="45"/>
        <v>21.666496276855469</v>
      </c>
      <c r="AZ47">
        <f t="shared" si="46"/>
        <v>2.6000140194042318</v>
      </c>
      <c r="BA47">
        <f t="shared" si="47"/>
        <v>6.6055242212123236E-2</v>
      </c>
      <c r="BB47">
        <f t="shared" si="48"/>
        <v>1.3271827772027756</v>
      </c>
      <c r="BC47">
        <f t="shared" si="49"/>
        <v>1.2728312422014563</v>
      </c>
      <c r="BD47">
        <f t="shared" si="50"/>
        <v>4.13790356911031E-2</v>
      </c>
      <c r="BE47">
        <f t="shared" si="51"/>
        <v>48.812678187930707</v>
      </c>
      <c r="BF47">
        <f t="shared" si="52"/>
        <v>1.2301492347108509</v>
      </c>
      <c r="BG47">
        <f t="shared" si="53"/>
        <v>51.191927547833124</v>
      </c>
      <c r="BH47">
        <f t="shared" si="54"/>
        <v>403.94183899336917</v>
      </c>
      <c r="BI47">
        <f t="shared" si="55"/>
        <v>-5.3469966021270224E-3</v>
      </c>
    </row>
    <row r="48" spans="1:61">
      <c r="A48" s="1">
        <v>39</v>
      </c>
      <c r="B48" s="1" t="s">
        <v>127</v>
      </c>
      <c r="C48" s="1" t="s">
        <v>74</v>
      </c>
      <c r="D48" s="1">
        <v>0</v>
      </c>
      <c r="E48" s="1" t="s">
        <v>128</v>
      </c>
      <c r="F48" s="1" t="s">
        <v>79</v>
      </c>
      <c r="G48" s="1">
        <v>0</v>
      </c>
      <c r="H48" s="1">
        <v>10204</v>
      </c>
      <c r="I48" s="1">
        <v>0</v>
      </c>
      <c r="J48">
        <f t="shared" si="28"/>
        <v>-3.4032243359148531</v>
      </c>
      <c r="K48">
        <f t="shared" si="29"/>
        <v>-0.25650706573984566</v>
      </c>
      <c r="L48">
        <f t="shared" si="30"/>
        <v>372.8984521307388</v>
      </c>
      <c r="M48">
        <f t="shared" si="31"/>
        <v>-4.1338741375705634</v>
      </c>
      <c r="N48">
        <f t="shared" si="32"/>
        <v>1.4571879594716679</v>
      </c>
      <c r="O48">
        <f t="shared" si="33"/>
        <v>25.235355377197266</v>
      </c>
      <c r="P48" s="1">
        <v>2.5</v>
      </c>
      <c r="Q48">
        <f t="shared" si="34"/>
        <v>2.1884783655405045</v>
      </c>
      <c r="R48" s="1">
        <v>1</v>
      </c>
      <c r="S48">
        <f t="shared" si="35"/>
        <v>4.3769567310810089</v>
      </c>
      <c r="T48" s="1">
        <v>25.095613479614258</v>
      </c>
      <c r="U48" s="1">
        <v>25.235355377197266</v>
      </c>
      <c r="V48" s="1">
        <v>24.964719772338867</v>
      </c>
      <c r="W48" s="1">
        <v>400.02557373046875</v>
      </c>
      <c r="X48" s="1">
        <v>402.55746459960938</v>
      </c>
      <c r="Y48" s="1">
        <v>19.9635009765625</v>
      </c>
      <c r="Z48" s="1">
        <v>17.935062408447266</v>
      </c>
      <c r="AA48" s="1">
        <v>61.518535614013672</v>
      </c>
      <c r="AB48" s="1">
        <v>55.267799377441406</v>
      </c>
      <c r="AC48" s="1">
        <v>500.35195922851562</v>
      </c>
      <c r="AD48" s="1">
        <v>1214.7974853515625</v>
      </c>
      <c r="AE48" s="1">
        <v>1555.455810546875</v>
      </c>
      <c r="AF48" s="1">
        <v>98.543304443359375</v>
      </c>
      <c r="AG48" s="1">
        <v>5.9369058609008789</v>
      </c>
      <c r="AH48" s="1">
        <v>-0.80719196796417236</v>
      </c>
      <c r="AI48" s="1">
        <v>0.66666668653488159</v>
      </c>
      <c r="AJ48" s="1">
        <v>-0.21956524252891541</v>
      </c>
      <c r="AK48" s="1">
        <v>2.737391471862793</v>
      </c>
      <c r="AL48" s="1">
        <v>1</v>
      </c>
      <c r="AM48" s="1">
        <v>0</v>
      </c>
      <c r="AN48" s="1">
        <v>0.18999999761581421</v>
      </c>
      <c r="AO48" s="1">
        <v>111115</v>
      </c>
      <c r="AP48">
        <f t="shared" si="36"/>
        <v>2.0014078369140624</v>
      </c>
      <c r="AQ48">
        <f t="shared" si="37"/>
        <v>-4.1338741375705635E-3</v>
      </c>
      <c r="AR48">
        <f t="shared" si="38"/>
        <v>298.38535537719724</v>
      </c>
      <c r="AS48">
        <f t="shared" si="39"/>
        <v>298.24561347961424</v>
      </c>
      <c r="AT48">
        <f t="shared" si="40"/>
        <v>230.81151932049397</v>
      </c>
      <c r="AU48">
        <f t="shared" si="41"/>
        <v>3.3204030517080341</v>
      </c>
      <c r="AV48">
        <f t="shared" si="42"/>
        <v>3.2245682745979369</v>
      </c>
      <c r="AW48">
        <f t="shared" si="43"/>
        <v>32.722347731411332</v>
      </c>
      <c r="AX48">
        <f t="shared" si="44"/>
        <v>14.787285322964067</v>
      </c>
      <c r="AY48">
        <f t="shared" si="45"/>
        <v>25.165484428405762</v>
      </c>
      <c r="AZ48">
        <f t="shared" si="46"/>
        <v>3.2111839512636693</v>
      </c>
      <c r="BA48">
        <f t="shared" si="47"/>
        <v>-0.27247519546313831</v>
      </c>
      <c r="BB48">
        <f t="shared" si="48"/>
        <v>1.767380315126269</v>
      </c>
      <c r="BC48">
        <f t="shared" si="49"/>
        <v>1.4438036361374003</v>
      </c>
      <c r="BD48">
        <f t="shared" si="50"/>
        <v>-0.1687865676804956</v>
      </c>
      <c r="BE48">
        <f t="shared" si="51"/>
        <v>36.746645694776866</v>
      </c>
      <c r="BF48">
        <f t="shared" si="52"/>
        <v>0.926323531229585</v>
      </c>
      <c r="BG48">
        <f t="shared" si="53"/>
        <v>50.74918046566502</v>
      </c>
      <c r="BH48">
        <f t="shared" si="54"/>
        <v>403.6071329275735</v>
      </c>
      <c r="BI48">
        <f t="shared" si="55"/>
        <v>-4.2791822021509838E-3</v>
      </c>
    </row>
    <row r="49" spans="1:61">
      <c r="A49" s="1">
        <v>40</v>
      </c>
      <c r="B49" s="1" t="s">
        <v>129</v>
      </c>
      <c r="C49" s="1" t="s">
        <v>74</v>
      </c>
      <c r="D49" s="1">
        <v>0</v>
      </c>
      <c r="E49" s="1" t="s">
        <v>78</v>
      </c>
      <c r="F49" s="1" t="s">
        <v>79</v>
      </c>
      <c r="G49" s="1">
        <v>0</v>
      </c>
      <c r="H49" s="1">
        <v>10309</v>
      </c>
      <c r="I49" s="1">
        <v>0</v>
      </c>
      <c r="J49">
        <f t="shared" si="28"/>
        <v>-13.36508920563252</v>
      </c>
      <c r="K49">
        <f t="shared" si="29"/>
        <v>-0.15889575592335198</v>
      </c>
      <c r="L49">
        <f t="shared" si="30"/>
        <v>269.95863431018364</v>
      </c>
      <c r="M49">
        <f t="shared" si="31"/>
        <v>-2.5882644314026257</v>
      </c>
      <c r="N49">
        <f t="shared" si="32"/>
        <v>1.5037687874089916</v>
      </c>
      <c r="O49">
        <f t="shared" si="33"/>
        <v>25.658258438110352</v>
      </c>
      <c r="P49" s="1">
        <v>3</v>
      </c>
      <c r="Q49">
        <f t="shared" si="34"/>
        <v>2.0786957442760468</v>
      </c>
      <c r="R49" s="1">
        <v>1</v>
      </c>
      <c r="S49">
        <f t="shared" si="35"/>
        <v>4.1573914885520935</v>
      </c>
      <c r="T49" s="1">
        <v>25.575990676879883</v>
      </c>
      <c r="U49" s="1">
        <v>25.658258438110352</v>
      </c>
      <c r="V49" s="1">
        <v>25.428903579711914</v>
      </c>
      <c r="W49" s="1">
        <v>400.04058837890625</v>
      </c>
      <c r="X49" s="1">
        <v>408.68829345703125</v>
      </c>
      <c r="Y49" s="1">
        <v>19.8189697265625</v>
      </c>
      <c r="Z49" s="1">
        <v>18.29548454284668</v>
      </c>
      <c r="AA49" s="1">
        <v>59.351734161376953</v>
      </c>
      <c r="AB49" s="1">
        <v>54.789360046386719</v>
      </c>
      <c r="AC49" s="1">
        <v>500.34832763671875</v>
      </c>
      <c r="AD49" s="1">
        <v>1017.619384765625</v>
      </c>
      <c r="AE49" s="1">
        <v>669.8763427734375</v>
      </c>
      <c r="AF49" s="1">
        <v>98.540985107421875</v>
      </c>
      <c r="AG49" s="1">
        <v>5.9369058609008789</v>
      </c>
      <c r="AH49" s="1">
        <v>-0.80719196796417236</v>
      </c>
      <c r="AI49" s="1">
        <v>0.66666668653488159</v>
      </c>
      <c r="AJ49" s="1">
        <v>-0.21956524252891541</v>
      </c>
      <c r="AK49" s="1">
        <v>2.737391471862793</v>
      </c>
      <c r="AL49" s="1">
        <v>1</v>
      </c>
      <c r="AM49" s="1">
        <v>0</v>
      </c>
      <c r="AN49" s="1">
        <v>0.18999999761581421</v>
      </c>
      <c r="AO49" s="1">
        <v>111115</v>
      </c>
      <c r="AP49">
        <f t="shared" si="36"/>
        <v>1.6678277587890622</v>
      </c>
      <c r="AQ49">
        <f t="shared" si="37"/>
        <v>-2.5882644314026257E-3</v>
      </c>
      <c r="AR49">
        <f t="shared" si="38"/>
        <v>298.80825843811033</v>
      </c>
      <c r="AS49">
        <f t="shared" si="39"/>
        <v>298.72599067687986</v>
      </c>
      <c r="AT49">
        <f t="shared" si="40"/>
        <v>193.34768067927507</v>
      </c>
      <c r="AU49">
        <f t="shared" si="41"/>
        <v>2.5903357599608001</v>
      </c>
      <c r="AV49">
        <f t="shared" si="42"/>
        <v>3.3066238572787134</v>
      </c>
      <c r="AW49">
        <f t="shared" si="43"/>
        <v>33.555823028094188</v>
      </c>
      <c r="AX49">
        <f t="shared" si="44"/>
        <v>15.260338485247509</v>
      </c>
      <c r="AY49">
        <f t="shared" si="45"/>
        <v>25.617124557495117</v>
      </c>
      <c r="AZ49">
        <f t="shared" si="46"/>
        <v>3.2985633956111089</v>
      </c>
      <c r="BA49">
        <f t="shared" si="47"/>
        <v>-0.16521009584984594</v>
      </c>
      <c r="BB49">
        <f t="shared" si="48"/>
        <v>1.8028550698697219</v>
      </c>
      <c r="BC49">
        <f t="shared" si="49"/>
        <v>1.495708325741387</v>
      </c>
      <c r="BD49">
        <f t="shared" si="50"/>
        <v>-0.10266981224877064</v>
      </c>
      <c r="BE49">
        <f t="shared" si="51"/>
        <v>26.601989763179755</v>
      </c>
      <c r="BF49">
        <f t="shared" si="52"/>
        <v>0.66054897737991269</v>
      </c>
      <c r="BG49">
        <f t="shared" si="53"/>
        <v>51.45679446142195</v>
      </c>
      <c r="BH49">
        <f t="shared" si="54"/>
        <v>413.02824327346957</v>
      </c>
      <c r="BI49">
        <f t="shared" si="55"/>
        <v>-1.6650789853067102E-2</v>
      </c>
    </row>
    <row r="50" spans="1:61">
      <c r="A50" s="1">
        <v>41</v>
      </c>
      <c r="B50" s="1" t="s">
        <v>130</v>
      </c>
      <c r="C50" s="1" t="s">
        <v>74</v>
      </c>
      <c r="D50" s="1">
        <v>0</v>
      </c>
      <c r="E50" s="1" t="s">
        <v>81</v>
      </c>
      <c r="F50" s="1" t="s">
        <v>79</v>
      </c>
      <c r="G50" s="1">
        <v>0</v>
      </c>
      <c r="H50" s="1">
        <v>10413.5</v>
      </c>
      <c r="I50" s="1">
        <v>0</v>
      </c>
      <c r="J50">
        <f t="shared" si="28"/>
        <v>7.3937989062607343</v>
      </c>
      <c r="K50">
        <f t="shared" si="29"/>
        <v>-0.21694035579172632</v>
      </c>
      <c r="L50">
        <f t="shared" si="30"/>
        <v>434.36394037956023</v>
      </c>
      <c r="M50">
        <f t="shared" si="31"/>
        <v>-4.3370125242709197</v>
      </c>
      <c r="N50">
        <f t="shared" si="32"/>
        <v>1.8018202947039788</v>
      </c>
      <c r="O50">
        <f t="shared" si="33"/>
        <v>25.89732551574707</v>
      </c>
      <c r="P50" s="1">
        <v>4.5</v>
      </c>
      <c r="Q50">
        <f t="shared" si="34"/>
        <v>1.7493478804826736</v>
      </c>
      <c r="R50" s="1">
        <v>1</v>
      </c>
      <c r="S50">
        <f t="shared" si="35"/>
        <v>3.4986957609653473</v>
      </c>
      <c r="T50" s="1">
        <v>26.112871170043945</v>
      </c>
      <c r="U50" s="1">
        <v>25.89732551574707</v>
      </c>
      <c r="V50" s="1">
        <v>25.975591659545898</v>
      </c>
      <c r="W50" s="1">
        <v>400.40008544921875</v>
      </c>
      <c r="X50" s="1">
        <v>395.29220581054688</v>
      </c>
      <c r="Y50" s="1">
        <v>19.589141845703125</v>
      </c>
      <c r="Z50" s="1">
        <v>15.750006675720215</v>
      </c>
      <c r="AA50" s="1">
        <v>56.825901031494141</v>
      </c>
      <c r="AB50" s="1">
        <v>45.689002990722656</v>
      </c>
      <c r="AC50" s="1">
        <v>500.35150146484375</v>
      </c>
      <c r="AD50" s="1">
        <v>1415.48828125</v>
      </c>
      <c r="AE50" s="1">
        <v>1519.490966796875</v>
      </c>
      <c r="AF50" s="1">
        <v>98.53912353515625</v>
      </c>
      <c r="AG50" s="1">
        <v>5.9369058609008789</v>
      </c>
      <c r="AH50" s="1">
        <v>-0.80719196796417236</v>
      </c>
      <c r="AI50" s="1">
        <v>1</v>
      </c>
      <c r="AJ50" s="1">
        <v>-0.21956524252891541</v>
      </c>
      <c r="AK50" s="1">
        <v>2.737391471862793</v>
      </c>
      <c r="AL50" s="1">
        <v>1</v>
      </c>
      <c r="AM50" s="1">
        <v>0</v>
      </c>
      <c r="AN50" s="1">
        <v>0.18999999761581421</v>
      </c>
      <c r="AO50" s="1">
        <v>111115</v>
      </c>
      <c r="AP50">
        <f t="shared" si="36"/>
        <v>1.1118922254774304</v>
      </c>
      <c r="AQ50">
        <f t="shared" si="37"/>
        <v>-4.3370125242709195E-3</v>
      </c>
      <c r="AR50">
        <f t="shared" si="38"/>
        <v>299.04732551574705</v>
      </c>
      <c r="AS50">
        <f t="shared" si="39"/>
        <v>299.26287117004392</v>
      </c>
      <c r="AT50">
        <f t="shared" si="40"/>
        <v>268.94277006271295</v>
      </c>
      <c r="AU50">
        <f t="shared" si="41"/>
        <v>4.5611981918490248</v>
      </c>
      <c r="AV50">
        <f t="shared" si="42"/>
        <v>3.3538121482023087</v>
      </c>
      <c r="AW50">
        <f t="shared" si="43"/>
        <v>34.035335690861451</v>
      </c>
      <c r="AX50">
        <f t="shared" si="44"/>
        <v>18.285329015141237</v>
      </c>
      <c r="AY50">
        <f t="shared" si="45"/>
        <v>26.005098342895508</v>
      </c>
      <c r="AZ50">
        <f t="shared" si="46"/>
        <v>3.3752765385595445</v>
      </c>
      <c r="BA50">
        <f t="shared" si="47"/>
        <v>-0.23128119237474731</v>
      </c>
      <c r="BB50">
        <f t="shared" si="48"/>
        <v>1.5519918534983299</v>
      </c>
      <c r="BC50">
        <f t="shared" si="49"/>
        <v>1.8232846850612145</v>
      </c>
      <c r="BD50">
        <f t="shared" si="50"/>
        <v>-0.14319006871697193</v>
      </c>
      <c r="BE50">
        <f t="shared" si="51"/>
        <v>42.801841980278731</v>
      </c>
      <c r="BF50">
        <f t="shared" si="52"/>
        <v>1.0988426637173296</v>
      </c>
      <c r="BG50">
        <f t="shared" si="53"/>
        <v>41.261846509541492</v>
      </c>
      <c r="BH50">
        <f t="shared" si="54"/>
        <v>392.43924882159797</v>
      </c>
      <c r="BI50">
        <f t="shared" si="55"/>
        <v>7.7739878594874105E-3</v>
      </c>
    </row>
    <row r="51" spans="1:61">
      <c r="A51" s="1">
        <v>42</v>
      </c>
      <c r="B51" s="1" t="s">
        <v>131</v>
      </c>
      <c r="C51" s="1" t="s">
        <v>74</v>
      </c>
      <c r="D51" s="1">
        <v>0</v>
      </c>
      <c r="E51" s="1" t="s">
        <v>83</v>
      </c>
      <c r="F51" s="1" t="s">
        <v>79</v>
      </c>
      <c r="G51" s="1">
        <v>0</v>
      </c>
      <c r="H51" s="1">
        <v>10528.5</v>
      </c>
      <c r="I51" s="1">
        <v>0</v>
      </c>
      <c r="J51">
        <f t="shared" si="28"/>
        <v>-71.445616432799</v>
      </c>
      <c r="K51">
        <f t="shared" si="29"/>
        <v>-0.21336249432065371</v>
      </c>
      <c r="L51">
        <f t="shared" si="30"/>
        <v>-38.859498579557908</v>
      </c>
      <c r="M51">
        <f t="shared" si="31"/>
        <v>-4.2852465871698211</v>
      </c>
      <c r="N51">
        <f t="shared" si="32"/>
        <v>1.8054195086386238</v>
      </c>
      <c r="O51">
        <f t="shared" si="33"/>
        <v>25.578384399414062</v>
      </c>
      <c r="P51" s="1">
        <v>5</v>
      </c>
      <c r="Q51">
        <f t="shared" si="34"/>
        <v>1.6395652592182159</v>
      </c>
      <c r="R51" s="1">
        <v>1</v>
      </c>
      <c r="S51">
        <f t="shared" si="35"/>
        <v>3.2791305184364319</v>
      </c>
      <c r="T51" s="1">
        <v>26.561973571777344</v>
      </c>
      <c r="U51" s="1">
        <v>25.578384399414062</v>
      </c>
      <c r="V51" s="1">
        <v>26.498422622680664</v>
      </c>
      <c r="W51" s="1">
        <v>400.23065185546875</v>
      </c>
      <c r="X51" s="1">
        <v>473.65673828125</v>
      </c>
      <c r="Y51" s="1">
        <v>19.294183731079102</v>
      </c>
      <c r="Z51" s="1">
        <v>15.076373100280762</v>
      </c>
      <c r="AA51" s="1">
        <v>54.504474639892578</v>
      </c>
      <c r="AB51" s="1">
        <v>42.589508056640625</v>
      </c>
      <c r="AC51" s="1">
        <v>500.33547973632812</v>
      </c>
      <c r="AD51" s="1">
        <v>1447.52490234375</v>
      </c>
      <c r="AE51" s="1">
        <v>179.37698364257812</v>
      </c>
      <c r="AF51" s="1">
        <v>98.536178588867188</v>
      </c>
      <c r="AG51" s="1">
        <v>5.9369058609008789</v>
      </c>
      <c r="AH51" s="1">
        <v>-0.80719196796417236</v>
      </c>
      <c r="AI51" s="1">
        <v>0.66666668653488159</v>
      </c>
      <c r="AJ51" s="1">
        <v>-0.21956524252891541</v>
      </c>
      <c r="AK51" s="1">
        <v>2.737391471862793</v>
      </c>
      <c r="AL51" s="1">
        <v>1</v>
      </c>
      <c r="AM51" s="1">
        <v>0</v>
      </c>
      <c r="AN51" s="1">
        <v>0.18999999761581421</v>
      </c>
      <c r="AO51" s="1">
        <v>111115</v>
      </c>
      <c r="AP51">
        <f t="shared" si="36"/>
        <v>1.0006709594726562</v>
      </c>
      <c r="AQ51">
        <f t="shared" si="37"/>
        <v>-4.2852465871698209E-3</v>
      </c>
      <c r="AR51">
        <f t="shared" si="38"/>
        <v>298.72838439941404</v>
      </c>
      <c r="AS51">
        <f t="shared" si="39"/>
        <v>299.71197357177732</v>
      </c>
      <c r="AT51">
        <f t="shared" si="40"/>
        <v>275.0297279941442</v>
      </c>
      <c r="AU51">
        <f t="shared" si="41"/>
        <v>4.964058240330985</v>
      </c>
      <c r="AV51">
        <f t="shared" si="42"/>
        <v>3.2909877009202821</v>
      </c>
      <c r="AW51">
        <f t="shared" si="43"/>
        <v>33.39877543507766</v>
      </c>
      <c r="AX51">
        <f t="shared" si="44"/>
        <v>18.322402334796898</v>
      </c>
      <c r="AY51">
        <f t="shared" si="45"/>
        <v>26.070178985595703</v>
      </c>
      <c r="AZ51">
        <f t="shared" si="46"/>
        <v>3.3882962320341523</v>
      </c>
      <c r="BA51">
        <f t="shared" si="47"/>
        <v>-0.22821148277138975</v>
      </c>
      <c r="BB51">
        <f t="shared" si="48"/>
        <v>1.4855681922816584</v>
      </c>
      <c r="BC51">
        <f t="shared" si="49"/>
        <v>1.9027280397524939</v>
      </c>
      <c r="BD51">
        <f t="shared" si="50"/>
        <v>-0.14121937593603867</v>
      </c>
      <c r="BE51">
        <f t="shared" si="51"/>
        <v>-3.8290664919091486</v>
      </c>
      <c r="BF51">
        <f t="shared" si="52"/>
        <v>-8.2041477379941219E-2</v>
      </c>
      <c r="BG51">
        <f t="shared" si="53"/>
        <v>39.865016775450414</v>
      </c>
      <c r="BH51">
        <f t="shared" si="54"/>
        <v>503.07050563268467</v>
      </c>
      <c r="BI51">
        <f t="shared" si="55"/>
        <v>-5.6615934858751549E-2</v>
      </c>
    </row>
    <row r="52" spans="1:61">
      <c r="A52" s="1">
        <v>43</v>
      </c>
      <c r="B52" s="1" t="s">
        <v>132</v>
      </c>
      <c r="C52" s="1" t="s">
        <v>74</v>
      </c>
      <c r="D52" s="1">
        <v>0</v>
      </c>
      <c r="E52" s="1" t="s">
        <v>90</v>
      </c>
      <c r="F52" s="1" t="s">
        <v>88</v>
      </c>
      <c r="G52" s="1">
        <v>0</v>
      </c>
      <c r="H52" s="1">
        <v>10859</v>
      </c>
      <c r="I52" s="1">
        <v>0</v>
      </c>
      <c r="J52">
        <f t="shared" si="28"/>
        <v>15.983000818575828</v>
      </c>
      <c r="K52">
        <f t="shared" si="29"/>
        <v>0.3834702676013127</v>
      </c>
      <c r="L52">
        <f t="shared" si="30"/>
        <v>300.92537935422837</v>
      </c>
      <c r="M52">
        <f t="shared" si="31"/>
        <v>4.9427894672964099</v>
      </c>
      <c r="N52">
        <f t="shared" si="32"/>
        <v>1.3756184305424348</v>
      </c>
      <c r="O52">
        <f t="shared" si="33"/>
        <v>27.419826507568359</v>
      </c>
      <c r="P52" s="1">
        <v>5</v>
      </c>
      <c r="Q52">
        <f t="shared" si="34"/>
        <v>1.6395652592182159</v>
      </c>
      <c r="R52" s="1">
        <v>1</v>
      </c>
      <c r="S52">
        <f t="shared" si="35"/>
        <v>3.2791305184364319</v>
      </c>
      <c r="T52" s="1">
        <v>27.225530624389648</v>
      </c>
      <c r="U52" s="1">
        <v>27.419826507568359</v>
      </c>
      <c r="V52" s="1">
        <v>27.104476928710938</v>
      </c>
      <c r="W52" s="1">
        <v>399.89712524414062</v>
      </c>
      <c r="X52" s="1">
        <v>382.03851318359375</v>
      </c>
      <c r="Y52" s="1">
        <v>18.445301055908203</v>
      </c>
      <c r="Z52" s="1">
        <v>23.269636154174805</v>
      </c>
      <c r="AA52" s="1">
        <v>50.109947204589844</v>
      </c>
      <c r="AB52" s="1">
        <v>63.216114044189453</v>
      </c>
      <c r="AC52" s="1">
        <v>500.35626220703125</v>
      </c>
      <c r="AD52" s="1">
        <v>1744.113525390625</v>
      </c>
      <c r="AE52" s="1">
        <v>1267.6595458984375</v>
      </c>
      <c r="AF52" s="1">
        <v>98.529678344726562</v>
      </c>
      <c r="AG52" s="1">
        <v>5.9369058609008789</v>
      </c>
      <c r="AH52" s="1">
        <v>-0.80719196796417236</v>
      </c>
      <c r="AI52" s="1">
        <v>1</v>
      </c>
      <c r="AJ52" s="1">
        <v>-0.21956524252891541</v>
      </c>
      <c r="AK52" s="1">
        <v>2.737391471862793</v>
      </c>
      <c r="AL52" s="1">
        <v>1</v>
      </c>
      <c r="AM52" s="1">
        <v>0</v>
      </c>
      <c r="AN52" s="1">
        <v>0.18999999761581421</v>
      </c>
      <c r="AO52" s="1">
        <v>111115</v>
      </c>
      <c r="AP52">
        <f t="shared" si="36"/>
        <v>1.0007125244140624</v>
      </c>
      <c r="AQ52">
        <f t="shared" si="37"/>
        <v>4.9427894672964103E-3</v>
      </c>
      <c r="AR52">
        <f t="shared" si="38"/>
        <v>300.56982650756834</v>
      </c>
      <c r="AS52">
        <f t="shared" si="39"/>
        <v>300.37553062438963</v>
      </c>
      <c r="AT52">
        <f t="shared" si="40"/>
        <v>331.38156566592806</v>
      </c>
      <c r="AU52">
        <f t="shared" si="41"/>
        <v>1.1579405083020486</v>
      </c>
      <c r="AV52">
        <f t="shared" si="42"/>
        <v>3.6683681960120982</v>
      </c>
      <c r="AW52">
        <f t="shared" si="43"/>
        <v>37.231098869292452</v>
      </c>
      <c r="AX52">
        <f t="shared" si="44"/>
        <v>13.961462715117648</v>
      </c>
      <c r="AY52">
        <f t="shared" si="45"/>
        <v>27.322678565979004</v>
      </c>
      <c r="AZ52">
        <f t="shared" si="46"/>
        <v>3.6475545897312354</v>
      </c>
      <c r="BA52">
        <f t="shared" si="47"/>
        <v>0.34332135301176975</v>
      </c>
      <c r="BB52">
        <f t="shared" si="48"/>
        <v>2.2927497654696634</v>
      </c>
      <c r="BC52">
        <f t="shared" si="49"/>
        <v>1.354804824261572</v>
      </c>
      <c r="BD52">
        <f t="shared" si="50"/>
        <v>0.21785465992522529</v>
      </c>
      <c r="BE52">
        <f t="shared" si="51"/>
        <v>29.65008083353694</v>
      </c>
      <c r="BF52">
        <f t="shared" si="52"/>
        <v>0.78768335905865761</v>
      </c>
      <c r="BG52">
        <f t="shared" si="53"/>
        <v>65.379402291781233</v>
      </c>
      <c r="BH52">
        <f t="shared" si="54"/>
        <v>375.45839964930059</v>
      </c>
      <c r="BI52">
        <f t="shared" si="55"/>
        <v>2.7831553144731579E-2</v>
      </c>
    </row>
    <row r="53" spans="1:61">
      <c r="A53" s="1">
        <v>44</v>
      </c>
      <c r="B53" s="1" t="s">
        <v>133</v>
      </c>
      <c r="C53" s="1" t="s">
        <v>74</v>
      </c>
      <c r="D53" s="1">
        <v>0</v>
      </c>
      <c r="E53" s="1" t="s">
        <v>92</v>
      </c>
      <c r="F53" s="1" t="s">
        <v>88</v>
      </c>
      <c r="G53" s="1">
        <v>0</v>
      </c>
      <c r="H53" s="1">
        <v>10942.5</v>
      </c>
      <c r="I53" s="1">
        <v>0</v>
      </c>
      <c r="J53">
        <f t="shared" si="28"/>
        <v>14.512049607789402</v>
      </c>
      <c r="K53">
        <f t="shared" si="29"/>
        <v>0.35191401119117766</v>
      </c>
      <c r="L53">
        <f t="shared" si="30"/>
        <v>303.37639209619158</v>
      </c>
      <c r="M53">
        <f t="shared" si="31"/>
        <v>4.8537917202406904</v>
      </c>
      <c r="N53">
        <f t="shared" si="32"/>
        <v>1.4590742721990497</v>
      </c>
      <c r="O53">
        <f t="shared" si="33"/>
        <v>27.66862678527832</v>
      </c>
      <c r="P53" s="1">
        <v>5</v>
      </c>
      <c r="Q53">
        <f t="shared" si="34"/>
        <v>1.6395652592182159</v>
      </c>
      <c r="R53" s="1">
        <v>1</v>
      </c>
      <c r="S53">
        <f t="shared" si="35"/>
        <v>3.2791305184364319</v>
      </c>
      <c r="T53" s="1">
        <v>27.59381103515625</v>
      </c>
      <c r="U53" s="1">
        <v>27.66862678527832</v>
      </c>
      <c r="V53" s="1">
        <v>27.472944259643555</v>
      </c>
      <c r="W53" s="1">
        <v>400.06118774414062</v>
      </c>
      <c r="X53" s="1">
        <v>383.697265625</v>
      </c>
      <c r="Y53" s="1">
        <v>18.229782104492188</v>
      </c>
      <c r="Z53" s="1">
        <v>22.96904182434082</v>
      </c>
      <c r="AA53" s="1">
        <v>48.466640472412109</v>
      </c>
      <c r="AB53" s="1">
        <v>61.066677093505859</v>
      </c>
      <c r="AC53" s="1">
        <v>500.32125854492188</v>
      </c>
      <c r="AD53" s="1">
        <v>965.87286376953125</v>
      </c>
      <c r="AE53" s="1">
        <v>1049.1710205078125</v>
      </c>
      <c r="AF53" s="1">
        <v>98.527046203613281</v>
      </c>
      <c r="AG53" s="1">
        <v>5.9369058609008789</v>
      </c>
      <c r="AH53" s="1">
        <v>-0.80719196796417236</v>
      </c>
      <c r="AI53" s="1">
        <v>1</v>
      </c>
      <c r="AJ53" s="1">
        <v>-0.21956524252891541</v>
      </c>
      <c r="AK53" s="1">
        <v>2.737391471862793</v>
      </c>
      <c r="AL53" s="1">
        <v>1</v>
      </c>
      <c r="AM53" s="1">
        <v>0</v>
      </c>
      <c r="AN53" s="1">
        <v>0.18999999761581421</v>
      </c>
      <c r="AO53" s="1">
        <v>111115</v>
      </c>
      <c r="AP53">
        <f t="shared" si="36"/>
        <v>1.0006425170898436</v>
      </c>
      <c r="AQ53">
        <f t="shared" si="37"/>
        <v>4.8537917202406905E-3</v>
      </c>
      <c r="AR53">
        <f t="shared" si="38"/>
        <v>300.8186267852783</v>
      </c>
      <c r="AS53">
        <f t="shared" si="39"/>
        <v>300.74381103515623</v>
      </c>
      <c r="AT53">
        <f t="shared" si="40"/>
        <v>183.51584181339058</v>
      </c>
      <c r="AU53">
        <f t="shared" si="41"/>
        <v>-0.32721199340684565</v>
      </c>
      <c r="AV53">
        <f t="shared" si="42"/>
        <v>3.7221461172786037</v>
      </c>
      <c r="AW53">
        <f t="shared" si="43"/>
        <v>37.777912367194268</v>
      </c>
      <c r="AX53">
        <f t="shared" si="44"/>
        <v>14.808870542853448</v>
      </c>
      <c r="AY53">
        <f t="shared" si="45"/>
        <v>27.631218910217285</v>
      </c>
      <c r="AZ53">
        <f t="shared" si="46"/>
        <v>3.7140167642560415</v>
      </c>
      <c r="BA53">
        <f t="shared" si="47"/>
        <v>0.31780716665590408</v>
      </c>
      <c r="BB53">
        <f t="shared" si="48"/>
        <v>2.2630718450795539</v>
      </c>
      <c r="BC53">
        <f t="shared" si="49"/>
        <v>1.4509449191764876</v>
      </c>
      <c r="BD53">
        <f t="shared" si="50"/>
        <v>0.2014358797717464</v>
      </c>
      <c r="BE53">
        <f t="shared" si="51"/>
        <v>29.890779801146969</v>
      </c>
      <c r="BF53">
        <f t="shared" si="52"/>
        <v>0.79066602573261846</v>
      </c>
      <c r="BG53">
        <f t="shared" si="53"/>
        <v>63.490437953089106</v>
      </c>
      <c r="BH53">
        <f t="shared" si="54"/>
        <v>377.72273461430473</v>
      </c>
      <c r="BI53">
        <f t="shared" si="55"/>
        <v>2.4392929012767208E-2</v>
      </c>
    </row>
    <row r="54" spans="1:61">
      <c r="A54" s="1">
        <v>45</v>
      </c>
      <c r="B54" s="1" t="s">
        <v>134</v>
      </c>
      <c r="C54" s="1" t="s">
        <v>74</v>
      </c>
      <c r="D54" s="1">
        <v>0</v>
      </c>
      <c r="E54" s="1" t="s">
        <v>78</v>
      </c>
      <c r="F54" s="1" t="s">
        <v>88</v>
      </c>
      <c r="G54" s="1">
        <v>0</v>
      </c>
      <c r="H54" s="1">
        <v>11097.5</v>
      </c>
      <c r="I54" s="1">
        <v>0</v>
      </c>
      <c r="J54">
        <f t="shared" si="28"/>
        <v>11.142292978829543</v>
      </c>
      <c r="K54">
        <f t="shared" si="29"/>
        <v>0.25997247125898265</v>
      </c>
      <c r="L54">
        <f t="shared" si="30"/>
        <v>303.06449457517937</v>
      </c>
      <c r="M54">
        <f t="shared" si="31"/>
        <v>4.1394698506696948</v>
      </c>
      <c r="N54">
        <f t="shared" si="32"/>
        <v>1.6498572381847092</v>
      </c>
      <c r="O54">
        <f t="shared" si="33"/>
        <v>28.237062454223633</v>
      </c>
      <c r="P54" s="1">
        <v>5.5</v>
      </c>
      <c r="Q54">
        <f t="shared" si="34"/>
        <v>1.5297826379537582</v>
      </c>
      <c r="R54" s="1">
        <v>1</v>
      </c>
      <c r="S54">
        <f t="shared" si="35"/>
        <v>3.0595652759075165</v>
      </c>
      <c r="T54" s="1">
        <v>28.148645401000977</v>
      </c>
      <c r="U54" s="1">
        <v>28.237062454223633</v>
      </c>
      <c r="V54" s="1">
        <v>28.024816513061523</v>
      </c>
      <c r="W54" s="1">
        <v>400.05026245117188</v>
      </c>
      <c r="X54" s="1">
        <v>386.04562377929688</v>
      </c>
      <c r="Y54" s="1">
        <v>17.857841491699219</v>
      </c>
      <c r="Z54" s="1">
        <v>22.306602478027344</v>
      </c>
      <c r="AA54" s="1">
        <v>45.964012145996094</v>
      </c>
      <c r="AB54" s="1">
        <v>57.414608001708984</v>
      </c>
      <c r="AC54" s="1">
        <v>500.3466796875</v>
      </c>
      <c r="AD54" s="1">
        <v>1467.611572265625</v>
      </c>
      <c r="AE54" s="1">
        <v>1203.2769775390625</v>
      </c>
      <c r="AF54" s="1">
        <v>98.524375915527344</v>
      </c>
      <c r="AG54" s="1">
        <v>5.9369058609008789</v>
      </c>
      <c r="AH54" s="1">
        <v>-0.80719196796417236</v>
      </c>
      <c r="AI54" s="1">
        <v>1</v>
      </c>
      <c r="AJ54" s="1">
        <v>-0.21956524252891541</v>
      </c>
      <c r="AK54" s="1">
        <v>2.737391471862793</v>
      </c>
      <c r="AL54" s="1">
        <v>1</v>
      </c>
      <c r="AM54" s="1">
        <v>0</v>
      </c>
      <c r="AN54" s="1">
        <v>0.18999999761581421</v>
      </c>
      <c r="AO54" s="1">
        <v>111115</v>
      </c>
      <c r="AP54">
        <f t="shared" si="36"/>
        <v>0.9097212357954545</v>
      </c>
      <c r="AQ54">
        <f t="shared" si="37"/>
        <v>4.1394698506696951E-3</v>
      </c>
      <c r="AR54">
        <f t="shared" si="38"/>
        <v>301.38706245422361</v>
      </c>
      <c r="AS54">
        <f t="shared" si="39"/>
        <v>301.29864540100095</v>
      </c>
      <c r="AT54">
        <f t="shared" si="40"/>
        <v>278.84619523141009</v>
      </c>
      <c r="AU54">
        <f t="shared" si="41"/>
        <v>1.0533595106640583</v>
      </c>
      <c r="AV54">
        <f t="shared" si="42"/>
        <v>3.847601326128109</v>
      </c>
      <c r="AW54">
        <f t="shared" si="43"/>
        <v>39.052278082197233</v>
      </c>
      <c r="AX54">
        <f t="shared" si="44"/>
        <v>16.74567560416989</v>
      </c>
      <c r="AY54">
        <f t="shared" si="45"/>
        <v>28.192853927612305</v>
      </c>
      <c r="AZ54">
        <f t="shared" si="46"/>
        <v>3.8377138244441684</v>
      </c>
      <c r="BA54">
        <f t="shared" si="47"/>
        <v>0.2396125022029921</v>
      </c>
      <c r="BB54">
        <f t="shared" si="48"/>
        <v>2.1977440879433998</v>
      </c>
      <c r="BC54">
        <f t="shared" si="49"/>
        <v>1.6399697365007686</v>
      </c>
      <c r="BD54">
        <f t="shared" si="50"/>
        <v>0.15146296969848644</v>
      </c>
      <c r="BE54">
        <f t="shared" si="51"/>
        <v>29.859240190174273</v>
      </c>
      <c r="BF54">
        <f t="shared" si="52"/>
        <v>0.78504838782589592</v>
      </c>
      <c r="BG54">
        <f t="shared" si="53"/>
        <v>59.227157637106828</v>
      </c>
      <c r="BH54">
        <f t="shared" si="54"/>
        <v>381.12920782966228</v>
      </c>
      <c r="BI54">
        <f t="shared" si="55"/>
        <v>1.7315029369014044E-2</v>
      </c>
    </row>
    <row r="55" spans="1:61">
      <c r="A55" s="1">
        <v>46</v>
      </c>
      <c r="B55" s="1" t="s">
        <v>135</v>
      </c>
      <c r="C55" s="1" t="s">
        <v>74</v>
      </c>
      <c r="D55" s="1">
        <v>0</v>
      </c>
      <c r="E55" s="1" t="s">
        <v>81</v>
      </c>
      <c r="F55" s="1" t="s">
        <v>88</v>
      </c>
      <c r="G55" s="1">
        <v>0</v>
      </c>
      <c r="H55" s="1">
        <v>11248</v>
      </c>
      <c r="I55" s="1">
        <v>0</v>
      </c>
      <c r="J55">
        <f t="shared" si="28"/>
        <v>2.8711882990745661</v>
      </c>
      <c r="K55">
        <f t="shared" si="29"/>
        <v>0.10544431710045014</v>
      </c>
      <c r="L55">
        <f t="shared" si="30"/>
        <v>339.25138405829671</v>
      </c>
      <c r="M55">
        <f t="shared" si="31"/>
        <v>2.0220375161183823</v>
      </c>
      <c r="N55">
        <f t="shared" si="32"/>
        <v>1.8970314528729098</v>
      </c>
      <c r="O55">
        <f t="shared" si="33"/>
        <v>28.195976257324219</v>
      </c>
      <c r="P55" s="1">
        <v>5.5</v>
      </c>
      <c r="Q55">
        <f t="shared" si="34"/>
        <v>1.5297826379537582</v>
      </c>
      <c r="R55" s="1">
        <v>1</v>
      </c>
      <c r="S55">
        <f t="shared" si="35"/>
        <v>3.0595652759075165</v>
      </c>
      <c r="T55" s="1">
        <v>28.332569122314453</v>
      </c>
      <c r="U55" s="1">
        <v>28.195976257324219</v>
      </c>
      <c r="V55" s="1">
        <v>28.303230285644531</v>
      </c>
      <c r="W55" s="1">
        <v>399.74786376953125</v>
      </c>
      <c r="X55" s="1">
        <v>395.71197509765625</v>
      </c>
      <c r="Y55" s="1">
        <v>17.526483535766602</v>
      </c>
      <c r="Z55" s="1">
        <v>19.705503463745117</v>
      </c>
      <c r="AA55" s="1">
        <v>44.628761291503906</v>
      </c>
      <c r="AB55" s="1">
        <v>50.177330017089844</v>
      </c>
      <c r="AC55" s="1">
        <v>500.31930541992188</v>
      </c>
      <c r="AD55" s="1">
        <v>630.5067138671875</v>
      </c>
      <c r="AE55" s="1">
        <v>254.00315856933594</v>
      </c>
      <c r="AF55" s="1">
        <v>98.519683837890625</v>
      </c>
      <c r="AG55" s="1">
        <v>5.9369058609008789</v>
      </c>
      <c r="AH55" s="1">
        <v>-0.80719196796417236</v>
      </c>
      <c r="AI55" s="1">
        <v>1</v>
      </c>
      <c r="AJ55" s="1">
        <v>-0.21956524252891541</v>
      </c>
      <c r="AK55" s="1">
        <v>2.737391471862793</v>
      </c>
      <c r="AL55" s="1">
        <v>1</v>
      </c>
      <c r="AM55" s="1">
        <v>0</v>
      </c>
      <c r="AN55" s="1">
        <v>0.18999999761581421</v>
      </c>
      <c r="AO55" s="1">
        <v>111115</v>
      </c>
      <c r="AP55">
        <f t="shared" si="36"/>
        <v>0.9096714643998578</v>
      </c>
      <c r="AQ55">
        <f t="shared" si="37"/>
        <v>2.0220375161183824E-3</v>
      </c>
      <c r="AR55">
        <f t="shared" si="38"/>
        <v>301.3459762573242</v>
      </c>
      <c r="AS55">
        <f t="shared" si="39"/>
        <v>301.48256912231443</v>
      </c>
      <c r="AT55">
        <f t="shared" si="40"/>
        <v>119.79627413152048</v>
      </c>
      <c r="AU55">
        <f t="shared" si="41"/>
        <v>0.35650495571159968</v>
      </c>
      <c r="AV55">
        <f t="shared" si="42"/>
        <v>3.8384114239875373</v>
      </c>
      <c r="AW55">
        <f t="shared" si="43"/>
        <v>38.960858119515052</v>
      </c>
      <c r="AX55">
        <f t="shared" si="44"/>
        <v>19.255354655769935</v>
      </c>
      <c r="AY55">
        <f t="shared" si="45"/>
        <v>28.264272689819336</v>
      </c>
      <c r="AZ55">
        <f t="shared" si="46"/>
        <v>3.853698100027533</v>
      </c>
      <c r="BA55">
        <f t="shared" si="47"/>
        <v>0.1019313722950559</v>
      </c>
      <c r="BB55">
        <f t="shared" si="48"/>
        <v>1.9413799711146276</v>
      </c>
      <c r="BC55">
        <f t="shared" si="49"/>
        <v>1.9123181289129054</v>
      </c>
      <c r="BD55">
        <f t="shared" si="50"/>
        <v>6.4013677064554284E-2</v>
      </c>
      <c r="BE55">
        <f t="shared" si="51"/>
        <v>33.422939098990206</v>
      </c>
      <c r="BF55">
        <f t="shared" si="52"/>
        <v>0.85731897290844972</v>
      </c>
      <c r="BG55">
        <f t="shared" si="53"/>
        <v>50.780463816212638</v>
      </c>
      <c r="BH55">
        <f t="shared" si="54"/>
        <v>394.44509439591963</v>
      </c>
      <c r="BI55">
        <f t="shared" si="55"/>
        <v>3.6963388720546186E-3</v>
      </c>
    </row>
    <row r="56" spans="1:61">
      <c r="A56" s="1">
        <v>47</v>
      </c>
      <c r="B56" s="1" t="s">
        <v>136</v>
      </c>
      <c r="C56" s="1" t="s">
        <v>74</v>
      </c>
      <c r="D56" s="1">
        <v>0</v>
      </c>
      <c r="E56" s="1" t="s">
        <v>83</v>
      </c>
      <c r="F56" s="1" t="s">
        <v>88</v>
      </c>
      <c r="G56" s="1">
        <v>0</v>
      </c>
      <c r="H56" s="1">
        <v>11338.5</v>
      </c>
      <c r="I56" s="1">
        <v>0</v>
      </c>
      <c r="J56">
        <f t="shared" si="28"/>
        <v>0.76561529092531733</v>
      </c>
      <c r="K56">
        <f t="shared" si="29"/>
        <v>1.4866925122122151E-2</v>
      </c>
      <c r="L56">
        <f t="shared" si="30"/>
        <v>303.93257185181801</v>
      </c>
      <c r="M56">
        <f t="shared" si="31"/>
        <v>0.31532693212067475</v>
      </c>
      <c r="N56">
        <f t="shared" si="32"/>
        <v>2.0415023397561631</v>
      </c>
      <c r="O56">
        <f t="shared" si="33"/>
        <v>27.964893341064453</v>
      </c>
      <c r="P56" s="1">
        <v>6</v>
      </c>
      <c r="Q56">
        <f t="shared" si="34"/>
        <v>1.4200000166893005</v>
      </c>
      <c r="R56" s="1">
        <v>1</v>
      </c>
      <c r="S56">
        <f t="shared" si="35"/>
        <v>2.8400000333786011</v>
      </c>
      <c r="T56" s="1">
        <v>28.353994369506836</v>
      </c>
      <c r="U56" s="1">
        <v>27.964893341064453</v>
      </c>
      <c r="V56" s="1">
        <v>28.373552322387695</v>
      </c>
      <c r="W56" s="1">
        <v>399.74258422851562</v>
      </c>
      <c r="X56" s="1">
        <v>398.67376708984375</v>
      </c>
      <c r="Y56" s="1">
        <v>17.347101211547852</v>
      </c>
      <c r="Z56" s="1">
        <v>17.71851921081543</v>
      </c>
      <c r="AA56" s="1">
        <v>44.115852355957031</v>
      </c>
      <c r="AB56" s="1">
        <v>45.060409545898438</v>
      </c>
      <c r="AC56" s="1">
        <v>500.3631591796875</v>
      </c>
      <c r="AD56" s="1">
        <v>309.33566284179688</v>
      </c>
      <c r="AE56" s="1">
        <v>30.015830993652344</v>
      </c>
      <c r="AF56" s="1">
        <v>98.517135620117188</v>
      </c>
      <c r="AG56" s="1">
        <v>5.9369058609008789</v>
      </c>
      <c r="AH56" s="1">
        <v>-0.80719196796417236</v>
      </c>
      <c r="AI56" s="1">
        <v>1</v>
      </c>
      <c r="AJ56" s="1">
        <v>-0.21956524252891541</v>
      </c>
      <c r="AK56" s="1">
        <v>2.737391471862793</v>
      </c>
      <c r="AL56" s="1">
        <v>1</v>
      </c>
      <c r="AM56" s="1">
        <v>0</v>
      </c>
      <c r="AN56" s="1">
        <v>0.18999999761581421</v>
      </c>
      <c r="AO56" s="1">
        <v>111115</v>
      </c>
      <c r="AP56">
        <f t="shared" si="36"/>
        <v>0.8339385986328125</v>
      </c>
      <c r="AQ56">
        <f t="shared" si="37"/>
        <v>3.1532693212067475E-4</v>
      </c>
      <c r="AR56">
        <f t="shared" si="38"/>
        <v>301.11489334106443</v>
      </c>
      <c r="AS56">
        <f t="shared" si="39"/>
        <v>301.50399436950681</v>
      </c>
      <c r="AT56">
        <f t="shared" si="40"/>
        <v>58.773775202427714</v>
      </c>
      <c r="AU56">
        <f t="shared" si="41"/>
        <v>0.58351331339311641</v>
      </c>
      <c r="AV56">
        <f t="shared" si="42"/>
        <v>3.7870800998357184</v>
      </c>
      <c r="AW56">
        <f t="shared" si="43"/>
        <v>38.440826319176878</v>
      </c>
      <c r="AX56">
        <f t="shared" si="44"/>
        <v>20.722307108361449</v>
      </c>
      <c r="AY56">
        <f t="shared" si="45"/>
        <v>28.159443855285645</v>
      </c>
      <c r="AZ56">
        <f t="shared" si="46"/>
        <v>3.8302561742787424</v>
      </c>
      <c r="BA56">
        <f t="shared" si="47"/>
        <v>1.4789504539727353E-2</v>
      </c>
      <c r="BB56">
        <f t="shared" si="48"/>
        <v>1.7455777600795555</v>
      </c>
      <c r="BC56">
        <f t="shared" si="49"/>
        <v>2.0846784141991872</v>
      </c>
      <c r="BD56">
        <f t="shared" si="50"/>
        <v>9.2503650539451001E-3</v>
      </c>
      <c r="BE56">
        <f t="shared" si="51"/>
        <v>29.942566400496567</v>
      </c>
      <c r="BF56">
        <f t="shared" si="52"/>
        <v>0.76235909392885837</v>
      </c>
      <c r="BG56">
        <f t="shared" si="53"/>
        <v>44.824383201639293</v>
      </c>
      <c r="BH56">
        <f t="shared" si="54"/>
        <v>398.30983024808268</v>
      </c>
      <c r="BI56">
        <f t="shared" si="55"/>
        <v>8.615964402409115E-4</v>
      </c>
    </row>
    <row r="57" spans="1:61">
      <c r="A57" s="1">
        <v>48</v>
      </c>
      <c r="B57" s="1" t="s">
        <v>137</v>
      </c>
      <c r="C57" s="1" t="s">
        <v>74</v>
      </c>
      <c r="D57" s="1">
        <v>0</v>
      </c>
      <c r="E57" s="1" t="s">
        <v>78</v>
      </c>
      <c r="F57" s="1" t="s">
        <v>125</v>
      </c>
      <c r="G57" s="1">
        <v>0</v>
      </c>
      <c r="H57" s="1">
        <v>11542</v>
      </c>
      <c r="I57" s="1">
        <v>0</v>
      </c>
      <c r="J57">
        <f t="shared" si="28"/>
        <v>5.0867799543147596</v>
      </c>
      <c r="K57">
        <f t="shared" si="29"/>
        <v>0.19871846120018744</v>
      </c>
      <c r="L57">
        <f t="shared" si="30"/>
        <v>339.30703569890233</v>
      </c>
      <c r="M57">
        <f t="shared" si="31"/>
        <v>3.6845719250953306</v>
      </c>
      <c r="N57">
        <f t="shared" si="32"/>
        <v>1.872905392357709</v>
      </c>
      <c r="O57">
        <f t="shared" si="33"/>
        <v>28.313091278076172</v>
      </c>
      <c r="P57" s="1">
        <v>4.5</v>
      </c>
      <c r="Q57">
        <f t="shared" si="34"/>
        <v>1.7493478804826736</v>
      </c>
      <c r="R57" s="1">
        <v>1</v>
      </c>
      <c r="S57">
        <f t="shared" si="35"/>
        <v>3.4986957609653473</v>
      </c>
      <c r="T57" s="1">
        <v>28.314691543579102</v>
      </c>
      <c r="U57" s="1">
        <v>28.313091278076172</v>
      </c>
      <c r="V57" s="1">
        <v>28.290849685668945</v>
      </c>
      <c r="W57" s="1">
        <v>399.53555297851562</v>
      </c>
      <c r="X57" s="1">
        <v>393.6566162109375</v>
      </c>
      <c r="Y57" s="1">
        <v>16.972246170043945</v>
      </c>
      <c r="Z57" s="1">
        <v>20.218786239624023</v>
      </c>
      <c r="AA57" s="1">
        <v>43.258167266845703</v>
      </c>
      <c r="AB57" s="1">
        <v>51.532814025878906</v>
      </c>
      <c r="AC57" s="1">
        <v>500.38916015625</v>
      </c>
      <c r="AD57" s="1">
        <v>852.52679443359375</v>
      </c>
      <c r="AE57" s="1">
        <v>744.6702880859375</v>
      </c>
      <c r="AF57" s="1">
        <v>98.509979248046875</v>
      </c>
      <c r="AG57" s="1">
        <v>5.9369058609008789</v>
      </c>
      <c r="AH57" s="1">
        <v>-0.80719196796417236</v>
      </c>
      <c r="AI57" s="1">
        <v>1</v>
      </c>
      <c r="AJ57" s="1">
        <v>-0.21956524252891541</v>
      </c>
      <c r="AK57" s="1">
        <v>2.737391471862793</v>
      </c>
      <c r="AL57" s="1">
        <v>1</v>
      </c>
      <c r="AM57" s="1">
        <v>0</v>
      </c>
      <c r="AN57" s="1">
        <v>0.18999999761581421</v>
      </c>
      <c r="AO57" s="1">
        <v>111115</v>
      </c>
      <c r="AP57">
        <f t="shared" si="36"/>
        <v>1.1119759114583332</v>
      </c>
      <c r="AQ57">
        <f t="shared" si="37"/>
        <v>3.6845719250953304E-3</v>
      </c>
      <c r="AR57">
        <f t="shared" si="38"/>
        <v>301.46309127807615</v>
      </c>
      <c r="AS57">
        <f t="shared" si="39"/>
        <v>301.46469154357908</v>
      </c>
      <c r="AT57">
        <f t="shared" si="40"/>
        <v>161.98008890980054</v>
      </c>
      <c r="AU57">
        <f t="shared" si="41"/>
        <v>-4.8233265645134075E-3</v>
      </c>
      <c r="AV57">
        <f t="shared" si="42"/>
        <v>3.8646576052437673</v>
      </c>
      <c r="AW57">
        <f t="shared" si="43"/>
        <v>39.231128000876019</v>
      </c>
      <c r="AX57">
        <f t="shared" si="44"/>
        <v>19.012341761251996</v>
      </c>
      <c r="AY57">
        <f t="shared" si="45"/>
        <v>28.313891410827637</v>
      </c>
      <c r="AZ57">
        <f t="shared" si="46"/>
        <v>3.8648374568721056</v>
      </c>
      <c r="BA57">
        <f t="shared" si="47"/>
        <v>0.1880382873140595</v>
      </c>
      <c r="BB57">
        <f t="shared" si="48"/>
        <v>1.9917522128860583</v>
      </c>
      <c r="BC57">
        <f t="shared" si="49"/>
        <v>1.8730852439860473</v>
      </c>
      <c r="BD57">
        <f t="shared" si="50"/>
        <v>0.1184389748851971</v>
      </c>
      <c r="BE57">
        <f t="shared" si="51"/>
        <v>33.425129045415169</v>
      </c>
      <c r="BF57">
        <f t="shared" si="52"/>
        <v>0.86193657549778757</v>
      </c>
      <c r="BG57">
        <f t="shared" si="53"/>
        <v>52.737354464976072</v>
      </c>
      <c r="BH57">
        <f t="shared" si="54"/>
        <v>391.6938411062996</v>
      </c>
      <c r="BI57">
        <f t="shared" si="55"/>
        <v>6.8488010119931858E-3</v>
      </c>
    </row>
    <row r="58" spans="1:61">
      <c r="A58" s="1">
        <v>49</v>
      </c>
      <c r="B58" s="1" t="s">
        <v>138</v>
      </c>
      <c r="C58" s="1" t="s">
        <v>74</v>
      </c>
      <c r="D58" s="1">
        <v>0</v>
      </c>
      <c r="E58" s="1" t="s">
        <v>81</v>
      </c>
      <c r="F58" s="1" t="s">
        <v>125</v>
      </c>
      <c r="G58" s="1">
        <v>0</v>
      </c>
      <c r="H58" s="1">
        <v>11642</v>
      </c>
      <c r="I58" s="1">
        <v>0</v>
      </c>
      <c r="J58">
        <f t="shared" si="28"/>
        <v>4.6483613449579853</v>
      </c>
      <c r="K58">
        <f t="shared" si="29"/>
        <v>9.9337267121465497E-2</v>
      </c>
      <c r="L58">
        <f t="shared" si="30"/>
        <v>306.58138448739766</v>
      </c>
      <c r="M58">
        <f t="shared" si="31"/>
        <v>2.0804578580572106</v>
      </c>
      <c r="N58">
        <f t="shared" si="32"/>
        <v>2.0570148804242958</v>
      </c>
      <c r="O58">
        <f t="shared" si="33"/>
        <v>28.346673965454102</v>
      </c>
      <c r="P58" s="1">
        <v>4</v>
      </c>
      <c r="Q58">
        <f t="shared" si="34"/>
        <v>1.8591305017471313</v>
      </c>
      <c r="R58" s="1">
        <v>1</v>
      </c>
      <c r="S58">
        <f t="shared" si="35"/>
        <v>3.7182610034942627</v>
      </c>
      <c r="T58" s="1">
        <v>28.433620452880859</v>
      </c>
      <c r="U58" s="1">
        <v>28.346673965454102</v>
      </c>
      <c r="V58" s="1">
        <v>28.430288314819336</v>
      </c>
      <c r="W58" s="1">
        <v>399.5640869140625</v>
      </c>
      <c r="X58" s="1">
        <v>395.19100952148438</v>
      </c>
      <c r="Y58" s="1">
        <v>16.794853210449219</v>
      </c>
      <c r="Z58" s="1">
        <v>18.427297592163086</v>
      </c>
      <c r="AA58" s="1">
        <v>42.50933837890625</v>
      </c>
      <c r="AB58" s="1">
        <v>46.641208648681641</v>
      </c>
      <c r="AC58" s="1">
        <v>500.38351440429688</v>
      </c>
      <c r="AD58" s="1">
        <v>68.408279418945312</v>
      </c>
      <c r="AE58" s="1">
        <v>453.1043701171875</v>
      </c>
      <c r="AF58" s="1">
        <v>98.505905151367188</v>
      </c>
      <c r="AG58" s="1">
        <v>5.9369058609008789</v>
      </c>
      <c r="AH58" s="1">
        <v>-0.80719196796417236</v>
      </c>
      <c r="AI58" s="1">
        <v>1</v>
      </c>
      <c r="AJ58" s="1">
        <v>-0.21956524252891541</v>
      </c>
      <c r="AK58" s="1">
        <v>2.737391471862793</v>
      </c>
      <c r="AL58" s="1">
        <v>1</v>
      </c>
      <c r="AM58" s="1">
        <v>0</v>
      </c>
      <c r="AN58" s="1">
        <v>0.18999999761581421</v>
      </c>
      <c r="AO58" s="1">
        <v>111115</v>
      </c>
      <c r="AP58">
        <f t="shared" si="36"/>
        <v>1.2509587860107423</v>
      </c>
      <c r="AQ58">
        <f t="shared" si="37"/>
        <v>2.0804578580572108E-3</v>
      </c>
      <c r="AR58">
        <f t="shared" si="38"/>
        <v>301.49667396545408</v>
      </c>
      <c r="AS58">
        <f t="shared" si="39"/>
        <v>301.58362045288084</v>
      </c>
      <c r="AT58">
        <f t="shared" si="40"/>
        <v>12.997572926501562</v>
      </c>
      <c r="AU58">
        <f t="shared" si="41"/>
        <v>-0.72388900472406614</v>
      </c>
      <c r="AV58">
        <f t="shared" si="42"/>
        <v>3.8722125092339299</v>
      </c>
      <c r="AW58">
        <f t="shared" si="43"/>
        <v>39.309445492468392</v>
      </c>
      <c r="AX58">
        <f t="shared" si="44"/>
        <v>20.882147900305306</v>
      </c>
      <c r="AY58">
        <f t="shared" si="45"/>
        <v>28.39014720916748</v>
      </c>
      <c r="AZ58">
        <f t="shared" si="46"/>
        <v>3.8820115652386264</v>
      </c>
      <c r="BA58">
        <f t="shared" si="47"/>
        <v>9.6752423997683967E-2</v>
      </c>
      <c r="BB58">
        <f t="shared" si="48"/>
        <v>1.8151976288096339</v>
      </c>
      <c r="BC58">
        <f t="shared" si="49"/>
        <v>2.0668139364289928</v>
      </c>
      <c r="BD58">
        <f t="shared" si="50"/>
        <v>6.0697303354242997E-2</v>
      </c>
      <c r="BE58">
        <f t="shared" si="51"/>
        <v>30.200076781490431</v>
      </c>
      <c r="BF58">
        <f t="shared" si="52"/>
        <v>0.77578026093918639</v>
      </c>
      <c r="BG58">
        <f t="shared" si="53"/>
        <v>46.721768865078857</v>
      </c>
      <c r="BH58">
        <f t="shared" si="54"/>
        <v>393.50331524456408</v>
      </c>
      <c r="BI58">
        <f t="shared" si="55"/>
        <v>5.5191317568828091E-3</v>
      </c>
    </row>
    <row r="59" spans="1:61">
      <c r="A59" s="1">
        <v>50</v>
      </c>
      <c r="B59" s="1" t="s">
        <v>139</v>
      </c>
      <c r="C59" s="1" t="s">
        <v>74</v>
      </c>
      <c r="D59" s="1">
        <v>0</v>
      </c>
      <c r="E59" s="1" t="s">
        <v>85</v>
      </c>
      <c r="F59" s="1" t="s">
        <v>102</v>
      </c>
      <c r="G59" s="1">
        <v>0</v>
      </c>
      <c r="H59" s="1">
        <v>11932</v>
      </c>
      <c r="I59" s="1">
        <v>0</v>
      </c>
      <c r="J59">
        <f t="shared" si="28"/>
        <v>-0.79817459809616109</v>
      </c>
      <c r="K59">
        <f t="shared" si="29"/>
        <v>-4.360669411313153E-3</v>
      </c>
      <c r="L59">
        <f t="shared" si="30"/>
        <v>98.566812919836053</v>
      </c>
      <c r="M59">
        <f t="shared" si="31"/>
        <v>-9.4694032747368873E-2</v>
      </c>
      <c r="N59">
        <f t="shared" si="32"/>
        <v>2.078904666953187</v>
      </c>
      <c r="O59">
        <f t="shared" si="33"/>
        <v>27.545852661132812</v>
      </c>
      <c r="P59" s="1">
        <v>3.5</v>
      </c>
      <c r="Q59">
        <f t="shared" si="34"/>
        <v>1.9689131230115891</v>
      </c>
      <c r="R59" s="1">
        <v>1</v>
      </c>
      <c r="S59">
        <f t="shared" si="35"/>
        <v>3.9378262460231781</v>
      </c>
      <c r="T59" s="1">
        <v>27.784339904785156</v>
      </c>
      <c r="U59" s="1">
        <v>27.545852661132812</v>
      </c>
      <c r="V59" s="1">
        <v>27.876916885375977</v>
      </c>
      <c r="W59" s="1">
        <v>399.21707153320312</v>
      </c>
      <c r="X59" s="1">
        <v>399.80191040039062</v>
      </c>
      <c r="Y59" s="1">
        <v>16.478199005126953</v>
      </c>
      <c r="Z59" s="1">
        <v>16.413043975830078</v>
      </c>
      <c r="AA59" s="1">
        <v>43.31109619140625</v>
      </c>
      <c r="AB59" s="1">
        <v>43.139842987060547</v>
      </c>
      <c r="AC59" s="1">
        <v>500.32876586914062</v>
      </c>
      <c r="AD59" s="1">
        <v>29.32441520690918</v>
      </c>
      <c r="AE59" s="1">
        <v>32.976146697998047</v>
      </c>
      <c r="AF59" s="1">
        <v>98.495964050292969</v>
      </c>
      <c r="AG59" s="1">
        <v>5.9369058609008789</v>
      </c>
      <c r="AH59" s="1">
        <v>-0.80719196796417236</v>
      </c>
      <c r="AI59" s="1">
        <v>1</v>
      </c>
      <c r="AJ59" s="1">
        <v>-0.21956524252891541</v>
      </c>
      <c r="AK59" s="1">
        <v>2.737391471862793</v>
      </c>
      <c r="AL59" s="1">
        <v>1</v>
      </c>
      <c r="AM59" s="1">
        <v>0</v>
      </c>
      <c r="AN59" s="1">
        <v>0.18999999761581421</v>
      </c>
      <c r="AO59" s="1">
        <v>111115</v>
      </c>
      <c r="AP59">
        <f t="shared" si="36"/>
        <v>1.4295107596261161</v>
      </c>
      <c r="AQ59">
        <f t="shared" si="37"/>
        <v>-9.4694032747368875E-5</v>
      </c>
      <c r="AR59">
        <f t="shared" si="38"/>
        <v>300.69585266113279</v>
      </c>
      <c r="AS59">
        <f t="shared" si="39"/>
        <v>300.93433990478513</v>
      </c>
      <c r="AT59">
        <f t="shared" si="40"/>
        <v>5.5716388193978901</v>
      </c>
      <c r="AU59">
        <f t="shared" si="41"/>
        <v>0.11109895454741332</v>
      </c>
      <c r="AV59">
        <f t="shared" si="42"/>
        <v>3.6955232563524238</v>
      </c>
      <c r="AW59">
        <f t="shared" si="43"/>
        <v>37.51953993227027</v>
      </c>
      <c r="AX59">
        <f t="shared" si="44"/>
        <v>21.106495956440192</v>
      </c>
      <c r="AY59">
        <f t="shared" si="45"/>
        <v>27.665096282958984</v>
      </c>
      <c r="AZ59">
        <f t="shared" si="46"/>
        <v>3.7213782174623744</v>
      </c>
      <c r="BA59">
        <f t="shared" si="47"/>
        <v>-4.3655036820966133E-3</v>
      </c>
      <c r="BB59">
        <f t="shared" si="48"/>
        <v>1.6166185893992369</v>
      </c>
      <c r="BC59">
        <f t="shared" si="49"/>
        <v>2.1047596280631375</v>
      </c>
      <c r="BD59">
        <f t="shared" si="50"/>
        <v>-2.7280050600756553E-3</v>
      </c>
      <c r="BE59">
        <f t="shared" si="51"/>
        <v>9.7084332619041263</v>
      </c>
      <c r="BF59">
        <f t="shared" si="52"/>
        <v>0.24653912439068662</v>
      </c>
      <c r="BG59">
        <f t="shared" si="53"/>
        <v>42.122209361885446</v>
      </c>
      <c r="BH59">
        <f t="shared" si="54"/>
        <v>400.0755475900757</v>
      </c>
      <c r="BI59">
        <f t="shared" si="55"/>
        <v>-8.4036321966854616E-4</v>
      </c>
    </row>
    <row r="60" spans="1:61">
      <c r="A60" s="1">
        <v>51</v>
      </c>
      <c r="B60" s="1" t="s">
        <v>140</v>
      </c>
      <c r="C60" s="1" t="s">
        <v>74</v>
      </c>
      <c r="D60" s="1">
        <v>0</v>
      </c>
      <c r="E60" s="1" t="s">
        <v>83</v>
      </c>
      <c r="F60" s="1" t="s">
        <v>102</v>
      </c>
      <c r="G60" s="1">
        <v>0</v>
      </c>
      <c r="H60" s="1">
        <v>12014</v>
      </c>
      <c r="I60" s="1">
        <v>0</v>
      </c>
      <c r="J60">
        <f t="shared" si="28"/>
        <v>6.8094768194557567</v>
      </c>
      <c r="K60">
        <f t="shared" si="29"/>
        <v>0.2057400483822637</v>
      </c>
      <c r="L60">
        <f t="shared" si="30"/>
        <v>327.05170611029484</v>
      </c>
      <c r="M60">
        <f t="shared" si="31"/>
        <v>3.795016957702058</v>
      </c>
      <c r="N60">
        <f t="shared" si="32"/>
        <v>1.8574005868270898</v>
      </c>
      <c r="O60">
        <f t="shared" si="33"/>
        <v>27.693912506103516</v>
      </c>
      <c r="P60" s="1">
        <v>3.5</v>
      </c>
      <c r="Q60">
        <f t="shared" si="34"/>
        <v>1.9689131230115891</v>
      </c>
      <c r="R60" s="1">
        <v>1</v>
      </c>
      <c r="S60">
        <f t="shared" si="35"/>
        <v>3.9378262460231781</v>
      </c>
      <c r="T60" s="1">
        <v>27.7972412109375</v>
      </c>
      <c r="U60" s="1">
        <v>27.693912506103516</v>
      </c>
      <c r="V60" s="1">
        <v>27.811185836791992</v>
      </c>
      <c r="W60" s="1">
        <v>399.2930908203125</v>
      </c>
      <c r="X60" s="1">
        <v>393.48504638671875</v>
      </c>
      <c r="Y60" s="1">
        <v>16.38398551940918</v>
      </c>
      <c r="Z60" s="1">
        <v>18.988311767578125</v>
      </c>
      <c r="AA60" s="1">
        <v>43.030517578125</v>
      </c>
      <c r="AB60" s="1">
        <v>49.870460510253906</v>
      </c>
      <c r="AC60" s="1">
        <v>500.33462524414062</v>
      </c>
      <c r="AD60" s="1">
        <v>71.021018981933594</v>
      </c>
      <c r="AE60" s="1">
        <v>69.431221008300781</v>
      </c>
      <c r="AF60" s="1">
        <v>98.494766235351562</v>
      </c>
      <c r="AG60" s="1">
        <v>5.9369058609008789</v>
      </c>
      <c r="AH60" s="1">
        <v>-0.80719196796417236</v>
      </c>
      <c r="AI60" s="1">
        <v>1</v>
      </c>
      <c r="AJ60" s="1">
        <v>-0.21956524252891541</v>
      </c>
      <c r="AK60" s="1">
        <v>2.737391471862793</v>
      </c>
      <c r="AL60" s="1">
        <v>1</v>
      </c>
      <c r="AM60" s="1">
        <v>0</v>
      </c>
      <c r="AN60" s="1">
        <v>0.18999999761581421</v>
      </c>
      <c r="AO60" s="1">
        <v>111115</v>
      </c>
      <c r="AP60">
        <f t="shared" si="36"/>
        <v>1.4295275006975445</v>
      </c>
      <c r="AQ60">
        <f t="shared" si="37"/>
        <v>3.7950169577020579E-3</v>
      </c>
      <c r="AR60">
        <f t="shared" si="38"/>
        <v>300.84391250610349</v>
      </c>
      <c r="AS60">
        <f t="shared" si="39"/>
        <v>300.94724121093748</v>
      </c>
      <c r="AT60">
        <f t="shared" si="40"/>
        <v>13.493993437240078</v>
      </c>
      <c r="AU60">
        <f t="shared" si="41"/>
        <v>-1.3516859193399879</v>
      </c>
      <c r="AV60">
        <f t="shared" si="42"/>
        <v>3.7276499155786724</v>
      </c>
      <c r="AW60">
        <f t="shared" si="43"/>
        <v>37.846172523233534</v>
      </c>
      <c r="AX60">
        <f t="shared" si="44"/>
        <v>18.857860755655409</v>
      </c>
      <c r="AY60">
        <f t="shared" si="45"/>
        <v>27.745576858520508</v>
      </c>
      <c r="AZ60">
        <f t="shared" si="46"/>
        <v>3.738917482193139</v>
      </c>
      <c r="BA60">
        <f t="shared" si="47"/>
        <v>0.19552446004583771</v>
      </c>
      <c r="BB60">
        <f t="shared" si="48"/>
        <v>1.8702493287515827</v>
      </c>
      <c r="BC60">
        <f t="shared" si="49"/>
        <v>1.8686681534415563</v>
      </c>
      <c r="BD60">
        <f t="shared" si="50"/>
        <v>0.12308129295651868</v>
      </c>
      <c r="BE60">
        <f t="shared" si="51"/>
        <v>32.212881340206387</v>
      </c>
      <c r="BF60">
        <f t="shared" si="52"/>
        <v>0.83116679811223892</v>
      </c>
      <c r="BG60">
        <f t="shared" si="53"/>
        <v>51.261414772616256</v>
      </c>
      <c r="BH60">
        <f t="shared" si="54"/>
        <v>391.15056204639291</v>
      </c>
      <c r="BI60">
        <f t="shared" si="55"/>
        <v>8.924016721347218E-3</v>
      </c>
    </row>
    <row r="61" spans="1:61">
      <c r="A61" s="1">
        <v>52</v>
      </c>
      <c r="B61" s="1" t="s">
        <v>141</v>
      </c>
      <c r="C61" s="1" t="s">
        <v>74</v>
      </c>
      <c r="D61" s="1">
        <v>0</v>
      </c>
      <c r="E61" s="1" t="s">
        <v>81</v>
      </c>
      <c r="F61" s="1" t="s">
        <v>102</v>
      </c>
      <c r="G61" s="1">
        <v>0</v>
      </c>
      <c r="H61" s="1">
        <v>12093</v>
      </c>
      <c r="I61" s="1">
        <v>0</v>
      </c>
      <c r="J61">
        <f t="shared" si="28"/>
        <v>10.64919049842716</v>
      </c>
      <c r="K61">
        <f t="shared" si="29"/>
        <v>0.38519576969802205</v>
      </c>
      <c r="L61">
        <f t="shared" si="30"/>
        <v>333.10265795040749</v>
      </c>
      <c r="M61">
        <f t="shared" si="31"/>
        <v>6.5642780981489528</v>
      </c>
      <c r="N61">
        <f t="shared" si="32"/>
        <v>1.780431153182074</v>
      </c>
      <c r="O61">
        <f t="shared" si="33"/>
        <v>27.869853973388672</v>
      </c>
      <c r="P61" s="1">
        <v>3</v>
      </c>
      <c r="Q61">
        <f t="shared" si="34"/>
        <v>2.0786957442760468</v>
      </c>
      <c r="R61" s="1">
        <v>1</v>
      </c>
      <c r="S61">
        <f t="shared" si="35"/>
        <v>4.1573914885520935</v>
      </c>
      <c r="T61" s="1">
        <v>27.977815628051758</v>
      </c>
      <c r="U61" s="1">
        <v>27.869853973388672</v>
      </c>
      <c r="V61" s="1">
        <v>27.96612548828125</v>
      </c>
      <c r="W61" s="1">
        <v>399.4339599609375</v>
      </c>
      <c r="X61" s="1">
        <v>391.50823974609375</v>
      </c>
      <c r="Y61" s="1">
        <v>16.304506301879883</v>
      </c>
      <c r="Z61" s="1">
        <v>20.160858154296875</v>
      </c>
      <c r="AA61" s="1">
        <v>42.372409820556641</v>
      </c>
      <c r="AB61" s="1">
        <v>52.394359588623047</v>
      </c>
      <c r="AC61" s="1">
        <v>500.36434936523438</v>
      </c>
      <c r="AD61" s="1">
        <v>100.69985961914062</v>
      </c>
      <c r="AE61" s="1">
        <v>1642.49267578125</v>
      </c>
      <c r="AF61" s="1">
        <v>98.493423461914062</v>
      </c>
      <c r="AG61" s="1">
        <v>5.9369058609008789</v>
      </c>
      <c r="AH61" s="1">
        <v>-0.80719196796417236</v>
      </c>
      <c r="AI61" s="1">
        <v>1</v>
      </c>
      <c r="AJ61" s="1">
        <v>-0.21956524252891541</v>
      </c>
      <c r="AK61" s="1">
        <v>2.737391471862793</v>
      </c>
      <c r="AL61" s="1">
        <v>1</v>
      </c>
      <c r="AM61" s="1">
        <v>0</v>
      </c>
      <c r="AN61" s="1">
        <v>0.18999999761581421</v>
      </c>
      <c r="AO61" s="1">
        <v>111115</v>
      </c>
      <c r="AP61">
        <f t="shared" si="36"/>
        <v>1.6678811645507809</v>
      </c>
      <c r="AQ61">
        <f t="shared" si="37"/>
        <v>6.5642780981489532E-3</v>
      </c>
      <c r="AR61">
        <f t="shared" si="38"/>
        <v>301.01985397338865</v>
      </c>
      <c r="AS61">
        <f t="shared" si="39"/>
        <v>301.12781562805174</v>
      </c>
      <c r="AT61">
        <f t="shared" si="40"/>
        <v>19.132973087549544</v>
      </c>
      <c r="AU61">
        <f t="shared" si="41"/>
        <v>-2.2688416194628731</v>
      </c>
      <c r="AV61">
        <f t="shared" si="42"/>
        <v>3.7661430927288193</v>
      </c>
      <c r="AW61">
        <f t="shared" si="43"/>
        <v>38.237508255412919</v>
      </c>
      <c r="AX61">
        <f t="shared" si="44"/>
        <v>18.076650101116044</v>
      </c>
      <c r="AY61">
        <f t="shared" si="45"/>
        <v>27.923834800720215</v>
      </c>
      <c r="AZ61">
        <f t="shared" si="46"/>
        <v>3.7780225488747141</v>
      </c>
      <c r="BA61">
        <f t="shared" si="47"/>
        <v>0.35253249378102658</v>
      </c>
      <c r="BB61">
        <f t="shared" si="48"/>
        <v>1.9857119395467453</v>
      </c>
      <c r="BC61">
        <f t="shared" si="49"/>
        <v>1.7923106093279688</v>
      </c>
      <c r="BD61">
        <f t="shared" si="50"/>
        <v>0.22305169849543305</v>
      </c>
      <c r="BE61">
        <f t="shared" si="51"/>
        <v>32.808421145798604</v>
      </c>
      <c r="BF61">
        <f t="shared" si="52"/>
        <v>0.85081902277825816</v>
      </c>
      <c r="BG61">
        <f t="shared" si="53"/>
        <v>55.43274567824821</v>
      </c>
      <c r="BH61">
        <f t="shared" si="54"/>
        <v>388.0502042898554</v>
      </c>
      <c r="BI61">
        <f t="shared" si="55"/>
        <v>1.5212306604987461E-2</v>
      </c>
    </row>
    <row r="62" spans="1:61">
      <c r="A62" s="1">
        <v>53</v>
      </c>
      <c r="B62" s="1" t="s">
        <v>142</v>
      </c>
      <c r="C62" s="1" t="s">
        <v>74</v>
      </c>
      <c r="D62" s="1">
        <v>0</v>
      </c>
      <c r="E62" s="1" t="s">
        <v>78</v>
      </c>
      <c r="F62" s="1" t="s">
        <v>102</v>
      </c>
      <c r="G62" s="1">
        <v>0</v>
      </c>
      <c r="H62" s="1">
        <v>12193.5</v>
      </c>
      <c r="I62" s="1">
        <v>0</v>
      </c>
      <c r="J62">
        <f t="shared" si="28"/>
        <v>16.025241347105609</v>
      </c>
      <c r="K62">
        <f t="shared" si="29"/>
        <v>0.47568870455667039</v>
      </c>
      <c r="L62">
        <f t="shared" si="30"/>
        <v>319.97471187522638</v>
      </c>
      <c r="M62">
        <f t="shared" si="31"/>
        <v>8.4149341489849796</v>
      </c>
      <c r="N62">
        <f t="shared" si="32"/>
        <v>1.8740047958068833</v>
      </c>
      <c r="O62">
        <f t="shared" si="33"/>
        <v>28.368070602416992</v>
      </c>
      <c r="P62" s="1">
        <v>2.5</v>
      </c>
      <c r="Q62">
        <f t="shared" si="34"/>
        <v>2.1884783655405045</v>
      </c>
      <c r="R62" s="1">
        <v>1</v>
      </c>
      <c r="S62">
        <f t="shared" si="35"/>
        <v>4.3769567310810089</v>
      </c>
      <c r="T62" s="1">
        <v>28.349157333374023</v>
      </c>
      <c r="U62" s="1">
        <v>28.368070602416992</v>
      </c>
      <c r="V62" s="1">
        <v>28.284685134887695</v>
      </c>
      <c r="W62" s="1">
        <v>399.51937866210938</v>
      </c>
      <c r="X62" s="1">
        <v>389.87286376953125</v>
      </c>
      <c r="Y62" s="1">
        <v>16.217971801757812</v>
      </c>
      <c r="Z62" s="1">
        <v>20.337102890014648</v>
      </c>
      <c r="AA62" s="1">
        <v>41.2451171875</v>
      </c>
      <c r="AB62" s="1">
        <v>51.720783233642578</v>
      </c>
      <c r="AC62" s="1">
        <v>500.33602905273438</v>
      </c>
      <c r="AD62" s="1">
        <v>1731.20751953125</v>
      </c>
      <c r="AE62" s="1">
        <v>1773.700927734375</v>
      </c>
      <c r="AF62" s="1">
        <v>98.491310119628906</v>
      </c>
      <c r="AG62" s="1">
        <v>5.9369058609008789</v>
      </c>
      <c r="AH62" s="1">
        <v>-0.80719196796417236</v>
      </c>
      <c r="AI62" s="1">
        <v>1</v>
      </c>
      <c r="AJ62" s="1">
        <v>-0.21956524252891541</v>
      </c>
      <c r="AK62" s="1">
        <v>2.737391471862793</v>
      </c>
      <c r="AL62" s="1">
        <v>1</v>
      </c>
      <c r="AM62" s="1">
        <v>0</v>
      </c>
      <c r="AN62" s="1">
        <v>0.18999999761581421</v>
      </c>
      <c r="AO62" s="1">
        <v>111115</v>
      </c>
      <c r="AP62">
        <f t="shared" si="36"/>
        <v>2.0013441162109373</v>
      </c>
      <c r="AQ62">
        <f t="shared" si="37"/>
        <v>8.4149341489849795E-3</v>
      </c>
      <c r="AR62">
        <f t="shared" si="38"/>
        <v>301.51807060241697</v>
      </c>
      <c r="AS62">
        <f t="shared" si="39"/>
        <v>301.499157333374</v>
      </c>
      <c r="AT62">
        <f t="shared" si="40"/>
        <v>328.92942458341713</v>
      </c>
      <c r="AU62">
        <f t="shared" si="41"/>
        <v>-0.34104996076327321</v>
      </c>
      <c r="AV62">
        <f t="shared" si="42"/>
        <v>3.8770327034821173</v>
      </c>
      <c r="AW62">
        <f t="shared" si="43"/>
        <v>39.364210901175134</v>
      </c>
      <c r="AX62">
        <f t="shared" si="44"/>
        <v>19.027108011160486</v>
      </c>
      <c r="AY62">
        <f t="shared" si="45"/>
        <v>28.358613967895508</v>
      </c>
      <c r="AZ62">
        <f t="shared" si="46"/>
        <v>3.8749016855570617</v>
      </c>
      <c r="BA62">
        <f t="shared" si="47"/>
        <v>0.42905852177409742</v>
      </c>
      <c r="BB62">
        <f t="shared" si="48"/>
        <v>2.003027907675234</v>
      </c>
      <c r="BC62">
        <f t="shared" si="49"/>
        <v>1.8718737778818277</v>
      </c>
      <c r="BD62">
        <f t="shared" si="50"/>
        <v>0.27199433939666551</v>
      </c>
      <c r="BE62">
        <f t="shared" si="51"/>
        <v>31.514728577741828</v>
      </c>
      <c r="BF62">
        <f t="shared" si="52"/>
        <v>0.82071552449563567</v>
      </c>
      <c r="BG62">
        <f t="shared" si="53"/>
        <v>55.060696951750501</v>
      </c>
      <c r="BH62">
        <f t="shared" si="54"/>
        <v>384.93014279973784</v>
      </c>
      <c r="BI62">
        <f t="shared" si="55"/>
        <v>2.2922625673684832E-2</v>
      </c>
    </row>
    <row r="63" spans="1:61">
      <c r="A63" s="1">
        <v>54</v>
      </c>
      <c r="B63" s="1" t="s">
        <v>143</v>
      </c>
      <c r="C63" s="1" t="s">
        <v>74</v>
      </c>
      <c r="D63" s="1">
        <v>0</v>
      </c>
      <c r="E63" s="1" t="s">
        <v>85</v>
      </c>
      <c r="F63" s="1" t="s">
        <v>96</v>
      </c>
      <c r="G63" s="1">
        <v>0</v>
      </c>
      <c r="H63" s="1">
        <v>12300.5</v>
      </c>
      <c r="I63" s="1">
        <v>0</v>
      </c>
      <c r="J63">
        <f t="shared" si="28"/>
        <v>-243.80139480571407</v>
      </c>
      <c r="K63">
        <f t="shared" si="29"/>
        <v>-4.342951562820932E-2</v>
      </c>
      <c r="L63">
        <f t="shared" si="30"/>
        <v>-8209.1920768205437</v>
      </c>
      <c r="M63">
        <f t="shared" si="31"/>
        <v>-1.0485905718238295</v>
      </c>
      <c r="N63">
        <f t="shared" si="32"/>
        <v>2.2892949685121096</v>
      </c>
      <c r="O63">
        <f t="shared" si="33"/>
        <v>28.105001449584961</v>
      </c>
      <c r="P63" s="1">
        <v>3</v>
      </c>
      <c r="Q63">
        <f t="shared" si="34"/>
        <v>2.0786957442760468</v>
      </c>
      <c r="R63" s="1">
        <v>1</v>
      </c>
      <c r="S63">
        <f t="shared" si="35"/>
        <v>4.1573914885520935</v>
      </c>
      <c r="T63" s="1">
        <v>28.242647171020508</v>
      </c>
      <c r="U63" s="1">
        <v>28.105001449584961</v>
      </c>
      <c r="V63" s="1">
        <v>28.272109985351562</v>
      </c>
      <c r="W63" s="1">
        <v>399.20657348632812</v>
      </c>
      <c r="X63" s="1">
        <v>545.72723388671875</v>
      </c>
      <c r="Y63" s="1">
        <v>16.141666412353516</v>
      </c>
      <c r="Z63" s="1">
        <v>15.52271556854248</v>
      </c>
      <c r="AA63" s="1">
        <v>41.305732727050781</v>
      </c>
      <c r="AB63" s="1">
        <v>39.721866607666016</v>
      </c>
      <c r="AC63" s="1">
        <v>500.353271484375</v>
      </c>
      <c r="AD63" s="1">
        <v>36.911556243896484</v>
      </c>
      <c r="AE63" s="1">
        <v>47.760021209716797</v>
      </c>
      <c r="AF63" s="1">
        <v>98.490234375</v>
      </c>
      <c r="AG63" s="1">
        <v>5.9369058609008789</v>
      </c>
      <c r="AH63" s="1">
        <v>-0.80719196796417236</v>
      </c>
      <c r="AI63" s="1">
        <v>0.3333333432674408</v>
      </c>
      <c r="AJ63" s="1">
        <v>-0.21956524252891541</v>
      </c>
      <c r="AK63" s="1">
        <v>2.737391471862793</v>
      </c>
      <c r="AL63" s="1">
        <v>1</v>
      </c>
      <c r="AM63" s="1">
        <v>0</v>
      </c>
      <c r="AN63" s="1">
        <v>0.18999999761581421</v>
      </c>
      <c r="AO63" s="1">
        <v>111115</v>
      </c>
      <c r="AP63">
        <f t="shared" si="36"/>
        <v>1.6678442382812497</v>
      </c>
      <c r="AQ63">
        <f t="shared" si="37"/>
        <v>-1.0485905718238295E-3</v>
      </c>
      <c r="AR63">
        <f t="shared" si="38"/>
        <v>301.25500144958494</v>
      </c>
      <c r="AS63">
        <f t="shared" si="39"/>
        <v>301.39264717102049</v>
      </c>
      <c r="AT63">
        <f t="shared" si="40"/>
        <v>7.0131955983363241</v>
      </c>
      <c r="AU63">
        <f t="shared" si="41"/>
        <v>0.46261882981830099</v>
      </c>
      <c r="AV63">
        <f t="shared" si="42"/>
        <v>3.8181308629943196</v>
      </c>
      <c r="AW63">
        <f t="shared" si="43"/>
        <v>38.766593330023433</v>
      </c>
      <c r="AX63">
        <f t="shared" si="44"/>
        <v>23.243877761480952</v>
      </c>
      <c r="AY63">
        <f t="shared" si="45"/>
        <v>28.173824310302734</v>
      </c>
      <c r="AZ63">
        <f t="shared" si="46"/>
        <v>3.8334645653718677</v>
      </c>
      <c r="BA63">
        <f t="shared" si="47"/>
        <v>-4.3887984335531954E-2</v>
      </c>
      <c r="BB63">
        <f t="shared" si="48"/>
        <v>1.5288358944822102</v>
      </c>
      <c r="BC63">
        <f t="shared" si="49"/>
        <v>2.3046286708896577</v>
      </c>
      <c r="BD63">
        <f t="shared" si="50"/>
        <v>-2.738842790036421E-2</v>
      </c>
      <c r="BE63">
        <f t="shared" si="51"/>
        <v>-808.52525167544843</v>
      </c>
      <c r="BF63">
        <f t="shared" si="52"/>
        <v>-15.042665212717964</v>
      </c>
      <c r="BG63">
        <f t="shared" si="53"/>
        <v>37.717888967854073</v>
      </c>
      <c r="BH63">
        <f t="shared" si="54"/>
        <v>624.89511689557673</v>
      </c>
      <c r="BI63">
        <f t="shared" si="55"/>
        <v>-0.14715547762916065</v>
      </c>
    </row>
    <row r="64" spans="1:61">
      <c r="A64" s="1">
        <v>55</v>
      </c>
      <c r="B64" s="1" t="s">
        <v>144</v>
      </c>
      <c r="C64" s="1" t="s">
        <v>74</v>
      </c>
      <c r="D64" s="1">
        <v>0</v>
      </c>
      <c r="E64" s="1" t="s">
        <v>83</v>
      </c>
      <c r="F64" s="1" t="s">
        <v>96</v>
      </c>
      <c r="G64" s="1">
        <v>0</v>
      </c>
      <c r="H64" s="1">
        <v>12458</v>
      </c>
      <c r="I64" s="1">
        <v>0</v>
      </c>
      <c r="J64">
        <f>(W64-X64*(1000-Y64)/(1000-Z64))*AP64</f>
        <v>7.763553599407448</v>
      </c>
      <c r="K64">
        <f>IF(BA64&lt;&gt;0,1/(1/BA64-1/S64),0)</f>
        <v>-6.797060971327816E-2</v>
      </c>
      <c r="L64">
        <f>((BD64-AQ64/2)*X64-J64)/(BD64+AQ64/2)</f>
        <v>555.89831960266906</v>
      </c>
      <c r="M64">
        <f>AQ64*1000</f>
        <v>-1.7523864133535818</v>
      </c>
      <c r="N64">
        <f>(AV64-BB64)</f>
        <v>2.4292641093153264</v>
      </c>
      <c r="O64">
        <f>(U64+AU64*I64)</f>
        <v>28.508295059204102</v>
      </c>
      <c r="P64" s="1">
        <v>3</v>
      </c>
      <c r="Q64">
        <f>(P64*AJ64+AK64)</f>
        <v>2.0786957442760468</v>
      </c>
      <c r="R64" s="1">
        <v>1</v>
      </c>
      <c r="S64">
        <f>Q64*(R64+1)*(R64+1)/(R64*R64+1)</f>
        <v>4.1573914885520935</v>
      </c>
      <c r="T64" s="1">
        <v>28.465724945068359</v>
      </c>
      <c r="U64" s="1">
        <v>28.508295059204102</v>
      </c>
      <c r="V64" s="1">
        <v>28.410659790039062</v>
      </c>
      <c r="W64" s="1">
        <v>399.284423828125</v>
      </c>
      <c r="X64" s="1">
        <v>395.044677734375</v>
      </c>
      <c r="Y64" s="1">
        <v>16.057334899902344</v>
      </c>
      <c r="Z64" s="1">
        <v>15.022436141967773</v>
      </c>
      <c r="AA64" s="1">
        <v>40.558349609375</v>
      </c>
      <c r="AB64" s="1">
        <v>37.944355010986328</v>
      </c>
      <c r="AC64" s="1">
        <v>500.3565673828125</v>
      </c>
      <c r="AD64" s="1">
        <v>1140.596435546875</v>
      </c>
      <c r="AE64" s="1">
        <v>1272.760986328125</v>
      </c>
      <c r="AF64" s="1">
        <v>98.485214233398438</v>
      </c>
      <c r="AG64" s="1">
        <v>5.9369058609008789</v>
      </c>
      <c r="AH64" s="1">
        <v>-0.80719196796417236</v>
      </c>
      <c r="AI64" s="1">
        <v>0.66666668653488159</v>
      </c>
      <c r="AJ64" s="1">
        <v>-0.21956524252891541</v>
      </c>
      <c r="AK64" s="1">
        <v>2.737391471862793</v>
      </c>
      <c r="AL64" s="1">
        <v>1</v>
      </c>
      <c r="AM64" s="1">
        <v>0</v>
      </c>
      <c r="AN64" s="1">
        <v>0.18999999761581421</v>
      </c>
      <c r="AO64" s="1">
        <v>111115</v>
      </c>
      <c r="AP64">
        <f>AC64*0.000001/(P64*0.0001)</f>
        <v>1.6678552246093747</v>
      </c>
      <c r="AQ64">
        <f>(Z64-Y64)/(1000-Z64)*AP64</f>
        <v>-1.7523864133535817E-3</v>
      </c>
      <c r="AR64">
        <f>(U64+273.15)</f>
        <v>301.65829505920408</v>
      </c>
      <c r="AS64">
        <f>(T64+273.15)</f>
        <v>301.61572494506834</v>
      </c>
      <c r="AT64">
        <f>(AD64*AL64+AE64*AM64)*AN64</f>
        <v>216.71332003451244</v>
      </c>
      <c r="AU64">
        <f>((AT64+0.00000010773*(AS64^4-AR64^4))-AQ64*44100)/(Q64*51.4+0.00000043092*AR64^3)</f>
        <v>2.4730824160245675</v>
      </c>
      <c r="AV64">
        <f>0.61365*EXP(17.502*O64/(240.97+O64))</f>
        <v>3.9087519510645699</v>
      </c>
      <c r="AW64">
        <f>AV64*1000/AF64</f>
        <v>39.688718570498153</v>
      </c>
      <c r="AX64">
        <f>(AW64-Z64)</f>
        <v>24.66628242853038</v>
      </c>
      <c r="AY64">
        <f>IF(I64,U64,(T64+U64)/2)</f>
        <v>28.48701000213623</v>
      </c>
      <c r="AZ64">
        <f>0.61365*EXP(17.502*AY64/(240.97+AY64))</f>
        <v>3.903922676634457</v>
      </c>
      <c r="BA64">
        <f>IF(AX64&lt;&gt;0,(1000-(AW64+Z64)/2)/AX64*AQ64,0)</f>
        <v>-6.9100354956351945E-2</v>
      </c>
      <c r="BB64">
        <f>Z64*AF64/1000</f>
        <v>1.4794878417492436</v>
      </c>
      <c r="BC64">
        <f>(AZ64-BB64)</f>
        <v>2.4244348348852132</v>
      </c>
      <c r="BD64">
        <f>1/(1.6/K64+1.37/S64)</f>
        <v>-4.3084780205836962E-2</v>
      </c>
      <c r="BE64">
        <f>L64*AF64*0.001</f>
        <v>54.747765098055055</v>
      </c>
      <c r="BF64">
        <f>L64/X64</f>
        <v>1.4071783545871508</v>
      </c>
      <c r="BG64">
        <f>(1-AQ64*AF64/AV64/K64)*100</f>
        <v>35.040655383871055</v>
      </c>
      <c r="BH64">
        <f>(X64-J64/(S64/1.35))</f>
        <v>392.52367450721675</v>
      </c>
      <c r="BI64">
        <f>J64*BG64/100/BH64</f>
        <v>6.9305375420367545E-3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tres rios m1w nov2012_.xls</vt:lpstr>
    </vt:vector>
  </TitlesOfParts>
  <Company>University of Miami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Sanchez</dc:creator>
  <cp:lastModifiedBy>Chris Sanchez</cp:lastModifiedBy>
  <dcterms:created xsi:type="dcterms:W3CDTF">2012-12-14T00:50:08Z</dcterms:created>
  <dcterms:modified xsi:type="dcterms:W3CDTF">2012-12-14T00:50:08Z</dcterms:modified>
</cp:coreProperties>
</file>