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july 2013 m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</calcChain>
</file>

<file path=xl/sharedStrings.xml><?xml version="1.0" encoding="utf-8"?>
<sst xmlns="http://schemas.openxmlformats.org/spreadsheetml/2006/main" count="272" uniqueCount="122">
  <si>
    <t>OPEN 6.1.4</t>
  </si>
  <si>
    <t>Tue Jul 16 2013 06:41:46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</si>
  <si>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</si>
  <si>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</si>
  <si>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</si>
  <si>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</si>
  <si>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</si>
  <si>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</si>
  <si>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</si>
  <si>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chris' 21st bday1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</si>
  <si>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</si>
  <si>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</si>
  <si>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</si>
  <si>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</si>
  <si>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</si>
  <si>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</si>
  <si>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</si>
  <si>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</si>
  <si>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</si>
  <si>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</si>
  <si>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</si>
  <si>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</si>
  <si>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</si>
  <si>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</si>
  <si>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</si>
  <si>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</si>
  <si>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</si>
  <si>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</si>
  <si>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</si>
  <si>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</si>
  <si>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</si>
  <si>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</si>
  <si>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</si>
  <si>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</si>
  <si>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</si>
  <si>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</si>
  <si>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</si>
  <si>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</si>
  <si>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</si>
  <si>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</si>
  <si>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</si>
  <si>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</si>
  <si>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</si>
  <si>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</si>
  <si>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</si>
  <si>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</si>
  <si>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</si>
  <si>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</si>
  <si>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</si>
  <si>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</si>
  <si>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</si>
  <si>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</si>
  <si>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</si>
  <si>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</si>
  <si>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</si>
  <si>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</si>
  <si>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</si>
  <si>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</si>
  <si>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</si>
  <si>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</si>
  <si>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</si>
  <si>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</si>
  <si>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</si>
  <si>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</si>
  <si>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</si>
  <si>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</si>
  <si>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</si>
  <si>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</si>
  <si>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</si>
  <si>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</si>
  <si>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</si>
  <si>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</si>
  <si>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</si>
  <si>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06:53:20</t>
  </si>
  <si>
    <t>m2</t>
  </si>
  <si>
    <t>250</t>
  </si>
  <si>
    <t>tlat</t>
  </si>
  <si>
    <t>06:54:44</t>
  </si>
  <si>
    <t>200</t>
  </si>
  <si>
    <t>06:56:26</t>
  </si>
  <si>
    <t>150</t>
  </si>
  <si>
    <t>06:58:02</t>
  </si>
  <si>
    <t>100</t>
  </si>
  <si>
    <t>07:00:31</t>
  </si>
  <si>
    <t>300</t>
  </si>
  <si>
    <t>07:04:23</t>
  </si>
  <si>
    <t>sac/stab</t>
  </si>
  <si>
    <t>07:05:35</t>
  </si>
  <si>
    <t>07:06:35</t>
  </si>
  <si>
    <t>07:07:45</t>
  </si>
  <si>
    <t>07:09:45</t>
  </si>
  <si>
    <t>07:12:22</t>
  </si>
  <si>
    <t>07:14:35</t>
  </si>
  <si>
    <t>07:16:24</t>
  </si>
  <si>
    <t>07:18:19</t>
  </si>
  <si>
    <t>07:21:23</t>
  </si>
  <si>
    <t>07:23:17</t>
  </si>
  <si>
    <t>07:24:44</t>
  </si>
  <si>
    <t>07:26:15</t>
  </si>
  <si>
    <t>07:51:30</t>
  </si>
  <si>
    <t>c2</t>
  </si>
  <si>
    <t>scal</t>
  </si>
  <si>
    <t>07:53:23</t>
  </si>
  <si>
    <t>07:54:41</t>
  </si>
  <si>
    <t>50</t>
  </si>
  <si>
    <t>07:57:03</t>
  </si>
  <si>
    <t>07:59:36</t>
  </si>
  <si>
    <t>08:09:25</t>
  </si>
  <si>
    <t>sam</t>
  </si>
  <si>
    <t>08:12:33</t>
  </si>
  <si>
    <t>08:13:54</t>
  </si>
  <si>
    <t>08:16:03</t>
  </si>
  <si>
    <t>08:17:08</t>
  </si>
  <si>
    <t>08:19:29</t>
  </si>
  <si>
    <t>tdom</t>
  </si>
  <si>
    <t>08:22:45</t>
  </si>
  <si>
    <t>08:24:49</t>
  </si>
  <si>
    <t>08:28:06</t>
  </si>
  <si>
    <t>08:29:59</t>
  </si>
  <si>
    <t>08:32:01</t>
  </si>
  <si>
    <t>08:36:11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</si>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</sst>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"/>
  <sheetViews>
    <sheetView tabSelected="1" workbookViewId="0">
      <selection activeCell="A44" sqref="A10:XFD44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121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41471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715.5</v>
      </c>
      <c r="J10" s="1">
        <v>0</v>
      </c>
      <c r="K10">
        <f>(X10-Y10*(1000-Z10)/(1000-AA10))*AQ10</f>
        <v>1.0854530779872016</v>
      </c>
      <c r="L10">
        <f>IF(BB10&lt;&gt;0,1/(1/BB10-1/T10),0)</f>
        <v>0.42355089730215001</v>
      </c>
      <c r="M10">
        <f>((BE10-AR10/2)*Y10-K10)/(BE10+AR10/2)</f>
        <v>388.1213587367817</v>
      </c>
      <c r="N10">
        <f>AR10*1000</f>
        <v>3.8206840388147634</v>
      </c>
      <c r="O10">
        <f>(AW10-BC10)</f>
        <v>0.94083433332617661</v>
      </c>
      <c r="P10">
        <f>(V10+AV10*J10)</f>
        <v>26.424671173095703</v>
      </c>
      <c r="Q10" s="1">
        <v>3</v>
      </c>
      <c r="R10">
        <f>(Q10*AK10+AL10)</f>
        <v>2.0786957442760468</v>
      </c>
      <c r="S10" s="1">
        <v>1</v>
      </c>
      <c r="T10">
        <f>R10*(S10+1)*(S10+1)/(S10*S10+1)</f>
        <v>4.1573914885520935</v>
      </c>
      <c r="U10" s="1">
        <v>29.272468566894531</v>
      </c>
      <c r="V10" s="1">
        <v>26.424671173095703</v>
      </c>
      <c r="W10" s="1">
        <v>29.277776718139648</v>
      </c>
      <c r="X10" s="1">
        <v>400.31787109375</v>
      </c>
      <c r="Y10" s="1">
        <v>398.75326538085938</v>
      </c>
      <c r="Z10" s="1">
        <v>23.567033767700195</v>
      </c>
      <c r="AA10" s="1">
        <v>25.799200057983398</v>
      </c>
      <c r="AB10" s="1">
        <v>56.324222564697266</v>
      </c>
      <c r="AC10" s="1">
        <v>61.659008026123047</v>
      </c>
      <c r="AD10" s="1">
        <v>500.24679565429688</v>
      </c>
      <c r="AE10" s="1">
        <v>43.5782470703125</v>
      </c>
      <c r="AF10" s="1">
        <v>60.857795715332031</v>
      </c>
      <c r="AG10" s="1">
        <v>97.644607543945312</v>
      </c>
      <c r="AH10" s="1">
        <v>5.4611911773681641</v>
      </c>
      <c r="AI10" s="1">
        <v>-1.0954904556274414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>AD10*0.000001/(Q10*0.0001)</f>
        <v>1.6674893188476561</v>
      </c>
      <c r="AR10">
        <f>(AA10-Z10)/(1000-AA10)*AQ10</f>
        <v>3.8206840388147634E-3</v>
      </c>
      <c r="AS10">
        <f>(V10+273.15)</f>
        <v>299.57467117309568</v>
      </c>
      <c r="AT10">
        <f>(U10+273.15)</f>
        <v>302.42246856689451</v>
      </c>
      <c r="AU10">
        <f>(AE10*AM10+AF10*AN10)*AO10</f>
        <v>8.2798668394607375</v>
      </c>
      <c r="AV10">
        <f>((AU10+0.00000010773*(AT10^4-AS10^4))-AR10*44100)/(R10*51.4+0.00000043092*AS10^3)</f>
        <v>-1.0702145225728534</v>
      </c>
      <c r="AW10">
        <f>0.61365*EXP(17.502*P10/(240.97+P10))</f>
        <v>3.4599870979356968</v>
      </c>
      <c r="AX10">
        <f>AW10*1000/AG10</f>
        <v>35.434492338745045</v>
      </c>
      <c r="AY10">
        <f>(AX10-AA10)</f>
        <v>9.6352922807616466</v>
      </c>
      <c r="AZ10">
        <f>IF(J10,V10,(U10+V10)/2)</f>
        <v>27.848569869995117</v>
      </c>
      <c r="BA10">
        <f>0.61365*EXP(17.502*AZ10/(240.97+AZ10))</f>
        <v>3.761468107658509</v>
      </c>
      <c r="BB10">
        <f>IF(AY10&lt;&gt;0,(1000-(AX10+AA10)/2)/AY10*AR10,0)</f>
        <v>0.38438966201584263</v>
      </c>
      <c r="BC10">
        <f>AA10*AG10/1000</f>
        <v>2.5191527646095202</v>
      </c>
      <c r="BD10">
        <f>(BA10-BC10)</f>
        <v>1.2423153430489888</v>
      </c>
      <c r="BE10">
        <f>1/(1.6/L10+1.37/T10)</f>
        <v>0.24347963381398469</v>
      </c>
      <c r="BF10">
        <f>M10*AG10*0.001</f>
        <v>37.897957753275861</v>
      </c>
      <c r="BG10">
        <f>M10/Y10</f>
        <v>0.97333712958081264</v>
      </c>
      <c r="BH10">
        <f>(1-AR10*AG10/AW10/L10)*100</f>
        <v>74.542878060577948</v>
      </c>
      <c r="BI10">
        <f>(Y10-K10/(T10/1.35))</f>
        <v>398.40079396715737</v>
      </c>
      <c r="BJ10">
        <f>K10*BH10/100/BI10</f>
        <v>2.0309396381260505E-3</v>
      </c>
    </row>
    <row r="11" spans="1:62">
      <c r="A11" s="1">
        <v>2</v>
      </c>
      <c r="B11" s="1" t="s">
        <v>77</v>
      </c>
      <c r="C11" s="2">
        <v>41471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841.5</v>
      </c>
      <c r="J11" s="1">
        <v>0</v>
      </c>
      <c r="K11">
        <f>(X11-Y11*(1000-Z11)/(1000-AA11))*AQ11</f>
        <v>2.4555848345259874</v>
      </c>
      <c r="L11">
        <f>IF(BB11&lt;&gt;0,1/(1/BB11-1/T11),0)</f>
        <v>0.38532214648949326</v>
      </c>
      <c r="M11">
        <f>((BE11-AR11/2)*Y11-K11)/(BE11+AR11/2)</f>
        <v>380.38868829075074</v>
      </c>
      <c r="N11">
        <f>AR11*1000</f>
        <v>3.4361905412349421</v>
      </c>
      <c r="O11">
        <f>(AW11-BC11)</f>
        <v>0.92649791229527834</v>
      </c>
      <c r="P11">
        <f>(V11+AV11*J11)</f>
        <v>26.503196716308594</v>
      </c>
      <c r="Q11" s="1">
        <v>3.5</v>
      </c>
      <c r="R11">
        <f>(Q11*AK11+AL11)</f>
        <v>1.9689131230115891</v>
      </c>
      <c r="S11" s="1">
        <v>1</v>
      </c>
      <c r="T11">
        <f>R11*(S11+1)*(S11+1)/(S11*S11+1)</f>
        <v>3.9378262460231781</v>
      </c>
      <c r="U11" s="1">
        <v>29.507255554199219</v>
      </c>
      <c r="V11" s="1">
        <v>26.503196716308594</v>
      </c>
      <c r="W11" s="1">
        <v>29.551679611206055</v>
      </c>
      <c r="X11" s="1">
        <v>400.12710571289062</v>
      </c>
      <c r="Y11" s="1">
        <v>397.45370483398438</v>
      </c>
      <c r="Z11" s="1">
        <v>23.768672943115234</v>
      </c>
      <c r="AA11" s="1">
        <v>26.109874725341797</v>
      </c>
      <c r="AB11" s="1">
        <v>56.043083190917969</v>
      </c>
      <c r="AC11" s="1">
        <v>61.563297271728516</v>
      </c>
      <c r="AD11" s="1">
        <v>500.28375244140625</v>
      </c>
      <c r="AE11" s="1">
        <v>118.46504974365234</v>
      </c>
      <c r="AF11" s="1">
        <v>126.16650390625</v>
      </c>
      <c r="AG11" s="1">
        <v>97.646881103515625</v>
      </c>
      <c r="AH11" s="1">
        <v>5.4611911773681641</v>
      </c>
      <c r="AI11" s="1">
        <v>-1.0954904556274414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>AD11*0.000001/(Q11*0.0001)</f>
        <v>1.4293821498325892</v>
      </c>
      <c r="AR11">
        <f>(AA11-Z11)/(1000-AA11)*AQ11</f>
        <v>3.4361905412349418E-3</v>
      </c>
      <c r="AS11">
        <f>(V11+273.15)</f>
        <v>299.65319671630857</v>
      </c>
      <c r="AT11">
        <f>(U11+273.15)</f>
        <v>302.6572555541992</v>
      </c>
      <c r="AU11">
        <f>(AE11*AM11+AF11*AN11)*AO11</f>
        <v>22.508359168851257</v>
      </c>
      <c r="AV11">
        <f>((AU11+0.00000010773*(AT11^4-AS11^4))-AR11*44100)/(R11*51.4+0.00000043092*AS11^3)</f>
        <v>-0.8304295755016059</v>
      </c>
      <c r="AW11">
        <f>0.61365*EXP(17.502*P11/(240.97+P11))</f>
        <v>3.4760457452284164</v>
      </c>
      <c r="AX11">
        <f>AW11*1000/AG11</f>
        <v>35.598123626124362</v>
      </c>
      <c r="AY11">
        <f>(AX11-AA11)</f>
        <v>9.4882489007825654</v>
      </c>
      <c r="AZ11">
        <f>IF(J11,V11,(U11+V11)/2)</f>
        <v>28.005226135253906</v>
      </c>
      <c r="BA11">
        <f>0.61365*EXP(17.502*AZ11/(240.97+AZ11))</f>
        <v>3.7959959908292862</v>
      </c>
      <c r="BB11">
        <f>IF(AY11&lt;&gt;0,(1000-(AX11+AA11)/2)/AY11*AR11,0)</f>
        <v>0.35097838978837848</v>
      </c>
      <c r="BC11">
        <f>AA11*AG11/1000</f>
        <v>2.549547832933138</v>
      </c>
      <c r="BD11">
        <f>(BA11-BC11)</f>
        <v>1.2464481578961482</v>
      </c>
      <c r="BE11">
        <f>1/(1.6/L11+1.37/T11)</f>
        <v>0.22220852595322677</v>
      </c>
      <c r="BF11">
        <f>M11*AG11*0.001</f>
        <v>37.143769018649202</v>
      </c>
      <c r="BG11">
        <f>M11/Y11</f>
        <v>0.95706414021134445</v>
      </c>
      <c r="BH11">
        <f>(1-AR11*AG11/AW11/L11)*100</f>
        <v>74.948936942597058</v>
      </c>
      <c r="BI11">
        <f>(Y11-K11/(T11/1.35))</f>
        <v>396.61185978560064</v>
      </c>
      <c r="BJ11">
        <f>K11*BH11/100/BI11</f>
        <v>4.6403925747347946E-3</v>
      </c>
    </row>
    <row r="12" spans="1:62">
      <c r="A12" s="1">
        <v>3</v>
      </c>
      <c r="B12" s="1" t="s">
        <v>79</v>
      </c>
      <c r="C12" s="2">
        <v>41471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942.5</v>
      </c>
      <c r="J12" s="1">
        <v>0</v>
      </c>
      <c r="K12">
        <f>(X12-Y12*(1000-Z12)/(1000-AA12))*AQ12</f>
        <v>5.0474497060772984E-2</v>
      </c>
      <c r="L12">
        <f>IF(BB12&lt;&gt;0,1/(1/BB12-1/T12),0)</f>
        <v>0.11978632237286538</v>
      </c>
      <c r="M12">
        <f>((BE12-AR12/2)*Y12-K12)/(BE12+AR12/2)</f>
        <v>391.61975067618829</v>
      </c>
      <c r="N12">
        <f>AR12*1000</f>
        <v>1.3486521091861452</v>
      </c>
      <c r="O12">
        <f>(AW12-BC12)</f>
        <v>1.1001177356089293</v>
      </c>
      <c r="P12">
        <f>(V12+AV12*J12)</f>
        <v>26.802968978881836</v>
      </c>
      <c r="Q12" s="1">
        <v>4</v>
      </c>
      <c r="R12">
        <f>(Q12*AK12+AL12)</f>
        <v>1.8591305017471313</v>
      </c>
      <c r="S12" s="1">
        <v>1</v>
      </c>
      <c r="T12">
        <f>R12*(S12+1)*(S12+1)/(S12*S12+1)</f>
        <v>3.7182610034942627</v>
      </c>
      <c r="U12" s="1">
        <v>29.648988723754883</v>
      </c>
      <c r="V12" s="1">
        <v>26.802968978881836</v>
      </c>
      <c r="W12" s="1">
        <v>29.699741363525391</v>
      </c>
      <c r="X12" s="1">
        <v>400.1072998046875</v>
      </c>
      <c r="Y12" s="1">
        <v>399.63601684570312</v>
      </c>
      <c r="Z12" s="1">
        <v>23.913629531860352</v>
      </c>
      <c r="AA12" s="1">
        <v>24.965007781982422</v>
      </c>
      <c r="AB12" s="1">
        <v>55.928043365478516</v>
      </c>
      <c r="AC12" s="1">
        <v>58.386959075927734</v>
      </c>
      <c r="AD12" s="1">
        <v>500.28921508789062</v>
      </c>
      <c r="AE12" s="1">
        <v>62.818244934082031</v>
      </c>
      <c r="AF12" s="1">
        <v>78.568099975585938</v>
      </c>
      <c r="AG12" s="1">
        <v>97.64996337890625</v>
      </c>
      <c r="AH12" s="1">
        <v>5.4611911773681641</v>
      </c>
      <c r="AI12" s="1">
        <v>-1.0954904556274414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>AD12*0.000001/(Q12*0.0001)</f>
        <v>1.2507230377197265</v>
      </c>
      <c r="AR12">
        <f>(AA12-Z12)/(1000-AA12)*AQ12</f>
        <v>1.3486521091861452E-3</v>
      </c>
      <c r="AS12">
        <f>(V12+273.15)</f>
        <v>299.95296897888181</v>
      </c>
      <c r="AT12">
        <f>(U12+273.15)</f>
        <v>302.79898872375486</v>
      </c>
      <c r="AU12">
        <f>(AE12*AM12+AF12*AN12)*AO12</f>
        <v>11.935466387705219</v>
      </c>
      <c r="AV12">
        <f>((AU12+0.00000010773*(AT12^4-AS12^4))-AR12*44100)/(R12*51.4+0.00000043092*AS12^3)</f>
        <v>-0.13031822589134706</v>
      </c>
      <c r="AW12">
        <f>0.61365*EXP(17.502*P12/(240.97+P12))</f>
        <v>3.5379498312736222</v>
      </c>
      <c r="AX12">
        <f>AW12*1000/AG12</f>
        <v>36.230938638916776</v>
      </c>
      <c r="AY12">
        <f>(AX12-AA12)</f>
        <v>11.265930856934354</v>
      </c>
      <c r="AZ12">
        <f>IF(J12,V12,(U12+V12)/2)</f>
        <v>28.225978851318359</v>
      </c>
      <c r="BA12">
        <f>0.61365*EXP(17.502*AZ12/(240.97+AZ12))</f>
        <v>3.8451203270353105</v>
      </c>
      <c r="BB12">
        <f>IF(AY12&lt;&gt;0,(1000-(AX12+AA12)/2)/AY12*AR12,0)</f>
        <v>0.11604776424438421</v>
      </c>
      <c r="BC12">
        <f>AA12*AG12/1000</f>
        <v>2.4378320956646928</v>
      </c>
      <c r="BD12">
        <f>(BA12-BC12)</f>
        <v>1.4072882313706176</v>
      </c>
      <c r="BE12">
        <f>1/(1.6/L12+1.37/T12)</f>
        <v>7.2856722144390526E-2</v>
      </c>
      <c r="BF12">
        <f>M12*AG12*0.001</f>
        <v>38.241654311986181</v>
      </c>
      <c r="BG12">
        <f>M12/Y12</f>
        <v>0.97994108180542228</v>
      </c>
      <c r="BH12">
        <f>(1-AR12*AG12/AW12/L12)*100</f>
        <v>68.924858216656887</v>
      </c>
      <c r="BI12">
        <f>(Y12-K12/(T12/1.35))</f>
        <v>399.6176909210389</v>
      </c>
      <c r="BJ12">
        <f>K12*BH12/100/BI12</f>
        <v>8.7056895440553806E-5</v>
      </c>
    </row>
    <row r="13" spans="1:62">
      <c r="A13" s="1">
        <v>4</v>
      </c>
      <c r="B13" s="1" t="s">
        <v>81</v>
      </c>
      <c r="C13" s="2">
        <v>41471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1041.5</v>
      </c>
      <c r="J13" s="1">
        <v>0</v>
      </c>
      <c r="K13">
        <f>(X13-Y13*(1000-Z13)/(1000-AA13))*AQ13</f>
        <v>-1.5521557346598498</v>
      </c>
      <c r="L13">
        <f>IF(BB13&lt;&gt;0,1/(1/BB13-1/T13),0)</f>
        <v>6.9457307181157293E-2</v>
      </c>
      <c r="M13">
        <f>((BE13-AR13/2)*Y13-K13)/(BE13+AR13/2)</f>
        <v>430.03727452697342</v>
      </c>
      <c r="N13">
        <f>AR13*1000</f>
        <v>0.79991523079478999</v>
      </c>
      <c r="O13">
        <f>(AW13-BC13)</f>
        <v>1.1133565046774079</v>
      </c>
      <c r="P13">
        <f>(V13+AV13*J13)</f>
        <v>26.818235397338867</v>
      </c>
      <c r="Q13" s="1">
        <v>5</v>
      </c>
      <c r="R13">
        <f>(Q13*AK13+AL13)</f>
        <v>1.6395652592182159</v>
      </c>
      <c r="S13" s="1">
        <v>1</v>
      </c>
      <c r="T13">
        <f>R13*(S13+1)*(S13+1)/(S13*S13+1)</f>
        <v>3.2791305184364319</v>
      </c>
      <c r="U13" s="1">
        <v>29.751998901367188</v>
      </c>
      <c r="V13" s="1">
        <v>26.818235397338867</v>
      </c>
      <c r="W13" s="1">
        <v>29.814878463745117</v>
      </c>
      <c r="X13" s="1">
        <v>400.20297241210938</v>
      </c>
      <c r="Y13" s="1">
        <v>401.43328857421875</v>
      </c>
      <c r="Z13" s="1">
        <v>24.081666946411133</v>
      </c>
      <c r="AA13" s="1">
        <v>24.861234664916992</v>
      </c>
      <c r="AB13" s="1">
        <v>55.989727020263672</v>
      </c>
      <c r="AC13" s="1">
        <v>57.802219390869141</v>
      </c>
      <c r="AD13" s="1">
        <v>500.29544067382812</v>
      </c>
      <c r="AE13" s="1">
        <v>12.12653923034668</v>
      </c>
      <c r="AF13" s="1">
        <v>25.618415832519531</v>
      </c>
      <c r="AG13" s="1">
        <v>97.65289306640625</v>
      </c>
      <c r="AH13" s="1">
        <v>5.4611911773681641</v>
      </c>
      <c r="AI13" s="1">
        <v>-1.0954904556274414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>AD13*0.000001/(Q13*0.0001)</f>
        <v>1.0005908813476563</v>
      </c>
      <c r="AR13">
        <f>(AA13-Z13)/(1000-AA13)*AQ13</f>
        <v>7.9991523079478996E-4</v>
      </c>
      <c r="AS13">
        <f>(V13+273.15)</f>
        <v>299.96823539733884</v>
      </c>
      <c r="AT13">
        <f>(U13+273.15)</f>
        <v>302.90199890136716</v>
      </c>
      <c r="AU13">
        <f>(AE13*AM13+AF13*AN13)*AO13</f>
        <v>2.3040424248539466</v>
      </c>
      <c r="AV13">
        <f>((AU13+0.00000010773*(AT13^4-AS13^4))-AR13*44100)/(R13*51.4+0.00000043092*AS13^3)</f>
        <v>1.7253336856882202E-2</v>
      </c>
      <c r="AW13">
        <f>0.61365*EXP(17.502*P13/(240.97+P13))</f>
        <v>3.5411279949093792</v>
      </c>
      <c r="AX13">
        <f>AW13*1000/AG13</f>
        <v>36.26239718777537</v>
      </c>
      <c r="AY13">
        <f>(AX13-AA13)</f>
        <v>11.401162522858378</v>
      </c>
      <c r="AZ13">
        <f>IF(J13,V13,(U13+V13)/2)</f>
        <v>28.285117149353027</v>
      </c>
      <c r="BA13">
        <f>0.61365*EXP(17.502*AZ13/(240.97+AZ13))</f>
        <v>3.8583742457120072</v>
      </c>
      <c r="BB13">
        <f>IF(AY13&lt;&gt;0,(1000-(AX13+AA13)/2)/AY13*AR13,0)</f>
        <v>6.8016605078632067E-2</v>
      </c>
      <c r="BC13">
        <f>AA13*AG13/1000</f>
        <v>2.4277714902319714</v>
      </c>
      <c r="BD13">
        <f>(BA13-BC13)</f>
        <v>1.4306027554800358</v>
      </c>
      <c r="BE13">
        <f>1/(1.6/L13+1.37/T13)</f>
        <v>4.2637510484839131E-2</v>
      </c>
      <c r="BF13">
        <f>M13*AG13*0.001</f>
        <v>41.994383983951323</v>
      </c>
      <c r="BG13">
        <f>M13/Y13</f>
        <v>1.0712546437151442</v>
      </c>
      <c r="BH13">
        <f>(1-AR13*AG13/AW13/L13)*100</f>
        <v>68.240802969122967</v>
      </c>
      <c r="BI13">
        <f>(Y13-K13/(T13/1.35))</f>
        <v>402.07230255368972</v>
      </c>
      <c r="BJ13">
        <f>K13*BH13/100/BI13</f>
        <v>-2.6343608598150903E-3</v>
      </c>
    </row>
    <row r="14" spans="1:62">
      <c r="A14" s="1">
        <v>5</v>
      </c>
      <c r="B14" s="1" t="s">
        <v>83</v>
      </c>
      <c r="C14" s="2">
        <v>41471</v>
      </c>
      <c r="D14" s="1" t="s">
        <v>74</v>
      </c>
      <c r="E14" s="1">
        <v>0</v>
      </c>
      <c r="F14" s="1" t="s">
        <v>84</v>
      </c>
      <c r="G14" s="1" t="s">
        <v>86</v>
      </c>
      <c r="H14" s="1">
        <v>0</v>
      </c>
      <c r="I14" s="1">
        <v>1181.5</v>
      </c>
      <c r="J14" s="1">
        <v>0</v>
      </c>
      <c r="K14">
        <f>(X14-Y14*(1000-Z14)/(1000-AA14))*AQ14</f>
        <v>5.0184059057712869</v>
      </c>
      <c r="L14">
        <f>IF(BB14&lt;&gt;0,1/(1/BB14-1/T14),0)</f>
        <v>0.68003975742565492</v>
      </c>
      <c r="M14">
        <f>((BE14-AR14/2)*Y14-K14)/(BE14+AR14/2)</f>
        <v>378.66278896935694</v>
      </c>
      <c r="N14">
        <f>AR14*1000</f>
        <v>6.7156882481969928</v>
      </c>
      <c r="O14">
        <f>(AW14-BC14)</f>
        <v>1.060656248530127</v>
      </c>
      <c r="P14">
        <f>(V14+AV14*J14)</f>
        <v>26.909934997558594</v>
      </c>
      <c r="Q14" s="1">
        <v>1</v>
      </c>
      <c r="R14">
        <f>(Q14*AK14+AL14)</f>
        <v>2.5178262293338776</v>
      </c>
      <c r="S14" s="1">
        <v>1</v>
      </c>
      <c r="T14">
        <f>R14*(S14+1)*(S14+1)/(S14*S14+1)</f>
        <v>5.0356524586677551</v>
      </c>
      <c r="U14" s="1">
        <v>29.871604919433594</v>
      </c>
      <c r="V14" s="1">
        <v>26.909934997558594</v>
      </c>
      <c r="W14" s="1">
        <v>29.921310424804688</v>
      </c>
      <c r="X14" s="1">
        <v>400.22518920898438</v>
      </c>
      <c r="Y14" s="1">
        <v>398.6868896484375</v>
      </c>
      <c r="Z14" s="1">
        <v>24.288408279418945</v>
      </c>
      <c r="AA14" s="1">
        <v>25.596424102783203</v>
      </c>
      <c r="AB14" s="1">
        <v>56.0843505859375</v>
      </c>
      <c r="AC14" s="1">
        <v>59.104694366455078</v>
      </c>
      <c r="AD14" s="1">
        <v>500.28375244140625</v>
      </c>
      <c r="AE14" s="1">
        <v>142.039306640625</v>
      </c>
      <c r="AF14" s="1">
        <v>146.31008911132812</v>
      </c>
      <c r="AG14" s="1">
        <v>97.654823303222656</v>
      </c>
      <c r="AH14" s="1">
        <v>5.4611911773681641</v>
      </c>
      <c r="AI14" s="1">
        <v>-1.0954904556274414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>AD14*0.000001/(Q14*0.0001)</f>
        <v>5.0028375244140619</v>
      </c>
      <c r="AR14">
        <f>(AA14-Z14)/(1000-AA14)*AQ14</f>
        <v>6.7156882481969925E-3</v>
      </c>
      <c r="AS14">
        <f>(V14+273.15)</f>
        <v>300.05993499755857</v>
      </c>
      <c r="AT14">
        <f>(U14+273.15)</f>
        <v>303.02160491943357</v>
      </c>
      <c r="AU14">
        <f>(AE14*AM14+AF14*AN14)*AO14</f>
        <v>26.987467923070653</v>
      </c>
      <c r="AV14">
        <f>((AU14+0.00000010773*(AT14^4-AS14^4))-AR14*44100)/(R14*51.4+0.00000043092*AS14^3)</f>
        <v>-1.6601765801983812</v>
      </c>
      <c r="AW14">
        <f>0.61365*EXP(17.502*P14/(240.97+P14))</f>
        <v>3.5602705214817703</v>
      </c>
      <c r="AX14">
        <f>AW14*1000/AG14</f>
        <v>36.457702764224649</v>
      </c>
      <c r="AY14">
        <f>(AX14-AA14)</f>
        <v>10.861278661441446</v>
      </c>
      <c r="AZ14">
        <f>IF(J14,V14,(U14+V14)/2)</f>
        <v>28.390769958496094</v>
      </c>
      <c r="BA14">
        <f>0.61365*EXP(17.502*AZ14/(240.97+AZ14))</f>
        <v>3.8821520926107751</v>
      </c>
      <c r="BB14">
        <f>IF(AY14&lt;&gt;0,(1000-(AX14+AA14)/2)/AY14*AR14,0)</f>
        <v>0.59913020978111364</v>
      </c>
      <c r="BC14">
        <f>AA14*AG14/1000</f>
        <v>2.4996142729516433</v>
      </c>
      <c r="BD14">
        <f>(BA14-BC14)</f>
        <v>1.3825378196591318</v>
      </c>
      <c r="BE14">
        <f>1/(1.6/L14+1.37/T14)</f>
        <v>0.38097216343191947</v>
      </c>
      <c r="BF14">
        <f>M14*AG14*0.001</f>
        <v>36.978247748308043</v>
      </c>
      <c r="BG14">
        <f>M14/Y14</f>
        <v>0.94977487045852493</v>
      </c>
      <c r="BH14">
        <f>(1-AR14*AG14/AW14/L14)*100</f>
        <v>72.912624779255424</v>
      </c>
      <c r="BI14">
        <f>(Y14-K14/(T14/1.35))</f>
        <v>397.34151324917275</v>
      </c>
      <c r="BJ14">
        <f>K14*BH14/100/BI14</f>
        <v>9.2088325683715375E-3</v>
      </c>
    </row>
    <row r="15" spans="1:62">
      <c r="A15" s="1">
        <v>6</v>
      </c>
      <c r="B15" s="1" t="s">
        <v>85</v>
      </c>
      <c r="C15" s="2">
        <v>41471</v>
      </c>
      <c r="D15" s="1" t="s">
        <v>74</v>
      </c>
      <c r="E15" s="1">
        <v>0</v>
      </c>
      <c r="F15" s="1" t="s">
        <v>75</v>
      </c>
      <c r="G15" s="1" t="s">
        <v>86</v>
      </c>
      <c r="H15" s="1">
        <v>0</v>
      </c>
      <c r="I15" s="1">
        <v>1413.5</v>
      </c>
      <c r="J15" s="1">
        <v>0</v>
      </c>
      <c r="K15">
        <f t="shared" ref="K15:K38" si="0">(X15-Y15*(1000-Z15)/(1000-AA15))*AQ15</f>
        <v>4.0530458836278047</v>
      </c>
      <c r="L15">
        <f t="shared" ref="L15:L38" si="1">IF(BB15&lt;&gt;0,1/(1/BB15-1/T15),0)</f>
        <v>0.54723854079885781</v>
      </c>
      <c r="M15">
        <f t="shared" ref="M15:M38" si="2">((BE15-AR15/2)*Y15-K15)/(BE15+AR15/2)</f>
        <v>378.14229632296184</v>
      </c>
      <c r="N15">
        <f t="shared" ref="N15:N38" si="3">AR15*1000</f>
        <v>5.3032852931374546</v>
      </c>
      <c r="O15">
        <f t="shared" ref="O15:O38" si="4">(AW15-BC15)</f>
        <v>1.0253340244585765</v>
      </c>
      <c r="P15">
        <f t="shared" ref="P15:P38" si="5">(V15+AV15*J15)</f>
        <v>27.233173370361328</v>
      </c>
      <c r="Q15" s="1">
        <v>2</v>
      </c>
      <c r="R15">
        <f t="shared" ref="R15:R38" si="6">(Q15*AK15+AL15)</f>
        <v>2.2982609868049622</v>
      </c>
      <c r="S15" s="1">
        <v>1</v>
      </c>
      <c r="T15">
        <f t="shared" ref="T15:T38" si="7">R15*(S15+1)*(S15+1)/(S15*S15+1)</f>
        <v>4.5965219736099243</v>
      </c>
      <c r="U15" s="1">
        <v>30.080863952636719</v>
      </c>
      <c r="V15" s="1">
        <v>27.233173370361328</v>
      </c>
      <c r="W15" s="1">
        <v>30.12652587890625</v>
      </c>
      <c r="X15" s="1">
        <v>400.29342651367188</v>
      </c>
      <c r="Y15" s="1">
        <v>397.8297119140625</v>
      </c>
      <c r="Z15" s="1">
        <v>24.59086799621582</v>
      </c>
      <c r="AA15" s="1">
        <v>26.654445648193359</v>
      </c>
      <c r="AB15" s="1">
        <v>56.108539581298828</v>
      </c>
      <c r="AC15" s="1">
        <v>60.816963195800781</v>
      </c>
      <c r="AD15" s="1">
        <v>500.289306640625</v>
      </c>
      <c r="AE15" s="1">
        <v>117.70579528808594</v>
      </c>
      <c r="AF15" s="1">
        <v>194.69725036621094</v>
      </c>
      <c r="AG15" s="1">
        <v>97.662345886230469</v>
      </c>
      <c r="AH15" s="1">
        <v>5.4611911773681641</v>
      </c>
      <c r="AI15" s="1">
        <v>-1.0954904556274414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ref="AQ15:AQ38" si="8">AD15*0.000001/(Q15*0.0001)</f>
        <v>2.5014465332031248</v>
      </c>
      <c r="AR15">
        <f t="shared" ref="AR15:AR38" si="9">(AA15-Z15)/(1000-AA15)*AQ15</f>
        <v>5.3032852931374549E-3</v>
      </c>
      <c r="AS15">
        <f t="shared" ref="AS15:AS38" si="10">(V15+273.15)</f>
        <v>300.38317337036131</v>
      </c>
      <c r="AT15">
        <f t="shared" ref="AT15:AT38" si="11">(U15+273.15)</f>
        <v>303.2308639526367</v>
      </c>
      <c r="AU15">
        <f t="shared" ref="AU15:AU38" si="12">(AE15*AM15+AF15*AN15)*AO15</f>
        <v>22.364100824103843</v>
      </c>
      <c r="AV15">
        <f t="shared" ref="AV15:AV38" si="13">((AU15+0.00000010773*(AT15^4-AS15^4))-AR15*44100)/(R15*51.4+0.00000043092*AS15^3)</f>
        <v>-1.3695027741503907</v>
      </c>
      <c r="AW15">
        <f t="shared" ref="AW15:AW38" si="14">0.61365*EXP(17.502*P15/(240.97+P15))</f>
        <v>3.6284697147581668</v>
      </c>
      <c r="AX15">
        <f t="shared" ref="AX15:AX38" si="15">AW15*1000/AG15</f>
        <v>37.153210706049087</v>
      </c>
      <c r="AY15">
        <f t="shared" ref="AY15:AY38" si="16">(AX15-AA15)</f>
        <v>10.498765057855728</v>
      </c>
      <c r="AZ15">
        <f t="shared" ref="AZ15:AZ38" si="17">IF(J15,V15,(U15+V15)/2)</f>
        <v>28.657018661499023</v>
      </c>
      <c r="BA15">
        <f t="shared" ref="BA15:BA38" si="18">0.61365*EXP(17.502*AZ15/(240.97+AZ15))</f>
        <v>3.9426408426901816</v>
      </c>
      <c r="BB15">
        <f t="shared" ref="BB15:BB38" si="19">IF(AY15&lt;&gt;0,(1000-(AX15+AA15)/2)/AY15*AR15,0)</f>
        <v>0.48901848570554945</v>
      </c>
      <c r="BC15">
        <f t="shared" ref="BC15:BC38" si="20">AA15*AG15/1000</f>
        <v>2.6031356902995904</v>
      </c>
      <c r="BD15">
        <f t="shared" ref="BD15:BD38" si="21">(BA15-BC15)</f>
        <v>1.3395051523905912</v>
      </c>
      <c r="BE15">
        <f t="shared" ref="BE15:BE38" si="22">1/(1.6/L15+1.37/T15)</f>
        <v>0.31038336773745456</v>
      </c>
      <c r="BF15">
        <f t="shared" ref="BF15:BF38" si="23">M15*AG15*0.001</f>
        <v>36.930263737706554</v>
      </c>
      <c r="BG15">
        <f t="shared" ref="BG15:BG38" si="24">M15/Y15</f>
        <v>0.95051295817906767</v>
      </c>
      <c r="BH15">
        <f t="shared" ref="BH15:BH38" si="25">(1-AR15*AG15/AW15/L15)*100</f>
        <v>73.916133781372949</v>
      </c>
      <c r="BI15">
        <f t="shared" ref="BI15:BI38" si="26">(Y15-K15/(T15/1.35))</f>
        <v>396.63933101861335</v>
      </c>
      <c r="BJ15">
        <f t="shared" ref="BJ15:BJ38" si="27">K15*BH15/100/BI15</f>
        <v>7.5530956798184213E-3</v>
      </c>
    </row>
    <row r="16" spans="1:62">
      <c r="A16" s="1">
        <v>7</v>
      </c>
      <c r="B16" s="1" t="s">
        <v>87</v>
      </c>
      <c r="C16" s="2">
        <v>41471</v>
      </c>
      <c r="D16" s="1" t="s">
        <v>74</v>
      </c>
      <c r="E16" s="1">
        <v>0</v>
      </c>
      <c r="F16" s="1" t="s">
        <v>78</v>
      </c>
      <c r="G16" s="1" t="s">
        <v>86</v>
      </c>
      <c r="H16" s="1">
        <v>0</v>
      </c>
      <c r="I16" s="1">
        <v>1496</v>
      </c>
      <c r="J16" s="1">
        <v>0</v>
      </c>
      <c r="K16">
        <f t="shared" si="0"/>
        <v>1.3242526208202818</v>
      </c>
      <c r="L16">
        <f t="shared" si="1"/>
        <v>0.35380756876507552</v>
      </c>
      <c r="M16">
        <f t="shared" si="2"/>
        <v>385.6804790577952</v>
      </c>
      <c r="N16">
        <f t="shared" si="3"/>
        <v>3.4681941945048003</v>
      </c>
      <c r="O16">
        <f t="shared" si="4"/>
        <v>1.0021459514894917</v>
      </c>
      <c r="P16">
        <f t="shared" si="5"/>
        <v>26.994026184082031</v>
      </c>
      <c r="Q16" s="1">
        <v>2.5</v>
      </c>
      <c r="R16">
        <f t="shared" si="6"/>
        <v>2.1884783655405045</v>
      </c>
      <c r="S16" s="1">
        <v>1</v>
      </c>
      <c r="T16">
        <f t="shared" si="7"/>
        <v>4.3769567310810089</v>
      </c>
      <c r="U16" s="1">
        <v>30.173484802246094</v>
      </c>
      <c r="V16" s="1">
        <v>26.994026184082031</v>
      </c>
      <c r="W16" s="1">
        <v>30.224851608276367</v>
      </c>
      <c r="X16" s="1">
        <v>400.01272583007812</v>
      </c>
      <c r="Y16" s="1">
        <v>398.66006469726562</v>
      </c>
      <c r="Z16" s="1">
        <v>24.686080932617188</v>
      </c>
      <c r="AA16" s="1">
        <v>26.373470306396484</v>
      </c>
      <c r="AB16" s="1">
        <v>56.028579711914062</v>
      </c>
      <c r="AC16" s="1">
        <v>59.858352661132812</v>
      </c>
      <c r="AD16" s="1">
        <v>500.28848266601562</v>
      </c>
      <c r="AE16" s="1">
        <v>50.896076202392578</v>
      </c>
      <c r="AF16" s="1">
        <v>80.418365478515625</v>
      </c>
      <c r="AG16" s="1">
        <v>97.664741516113281</v>
      </c>
      <c r="AH16" s="1">
        <v>5.4611911773681641</v>
      </c>
      <c r="AI16" s="1">
        <v>-1.0954904556274414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2.0011539306640627</v>
      </c>
      <c r="AR16">
        <f t="shared" si="9"/>
        <v>3.4681941945048003E-3</v>
      </c>
      <c r="AS16">
        <f t="shared" si="10"/>
        <v>300.14402618408201</v>
      </c>
      <c r="AT16">
        <f t="shared" si="11"/>
        <v>303.32348480224607</v>
      </c>
      <c r="AU16">
        <f t="shared" si="12"/>
        <v>9.6702543571088881</v>
      </c>
      <c r="AV16">
        <f t="shared" si="13"/>
        <v>-0.85096677802555998</v>
      </c>
      <c r="AW16">
        <f t="shared" si="14"/>
        <v>3.5779041118465931</v>
      </c>
      <c r="AX16">
        <f t="shared" si="15"/>
        <v>36.634552616476135</v>
      </c>
      <c r="AY16">
        <f t="shared" si="16"/>
        <v>10.261082310079651</v>
      </c>
      <c r="AZ16">
        <f t="shared" si="17"/>
        <v>28.583755493164062</v>
      </c>
      <c r="BA16">
        <f t="shared" si="18"/>
        <v>3.9259148489450015</v>
      </c>
      <c r="BB16">
        <f t="shared" si="19"/>
        <v>0.32734677135871848</v>
      </c>
      <c r="BC16">
        <f t="shared" si="20"/>
        <v>2.5757581603571014</v>
      </c>
      <c r="BD16">
        <f t="shared" si="21"/>
        <v>1.3501566885879002</v>
      </c>
      <c r="BE16">
        <f t="shared" si="22"/>
        <v>0.20681517542749811</v>
      </c>
      <c r="BF16">
        <f t="shared" si="23"/>
        <v>37.667384294990313</v>
      </c>
      <c r="BG16">
        <f t="shared" si="24"/>
        <v>0.96744197177280133</v>
      </c>
      <c r="BH16">
        <f t="shared" si="25"/>
        <v>73.242508544853706</v>
      </c>
      <c r="BI16">
        <f t="shared" si="26"/>
        <v>398.25162085193068</v>
      </c>
      <c r="BJ16">
        <f t="shared" si="27"/>
        <v>2.4354347557579864E-3</v>
      </c>
    </row>
    <row r="17" spans="1:62">
      <c r="A17" s="1">
        <v>8</v>
      </c>
      <c r="B17" s="1" t="s">
        <v>88</v>
      </c>
      <c r="C17" s="2">
        <v>41471</v>
      </c>
      <c r="D17" s="1" t="s">
        <v>74</v>
      </c>
      <c r="E17" s="1">
        <v>0</v>
      </c>
      <c r="F17" s="1" t="s">
        <v>78</v>
      </c>
      <c r="G17" s="1" t="s">
        <v>86</v>
      </c>
      <c r="H17" s="1">
        <v>0</v>
      </c>
      <c r="I17" s="1">
        <v>1551.5</v>
      </c>
      <c r="J17" s="1">
        <v>0</v>
      </c>
      <c r="K17">
        <f t="shared" si="0"/>
        <v>-60.69919224269325</v>
      </c>
      <c r="L17">
        <f t="shared" si="1"/>
        <v>0.42752511499276702</v>
      </c>
      <c r="M17">
        <f t="shared" si="2"/>
        <v>667.01728927792954</v>
      </c>
      <c r="N17">
        <f t="shared" si="3"/>
        <v>3.9713799220835186</v>
      </c>
      <c r="O17">
        <f t="shared" si="4"/>
        <v>0.96437889541174382</v>
      </c>
      <c r="P17">
        <f t="shared" si="5"/>
        <v>26.955394744873047</v>
      </c>
      <c r="Q17" s="1">
        <v>2.5</v>
      </c>
      <c r="R17">
        <f t="shared" si="6"/>
        <v>2.1884783655405045</v>
      </c>
      <c r="S17" s="1">
        <v>1</v>
      </c>
      <c r="T17">
        <f t="shared" si="7"/>
        <v>4.3769567310810089</v>
      </c>
      <c r="U17" s="1">
        <v>30.226119995117188</v>
      </c>
      <c r="V17" s="1">
        <v>26.955394744873047</v>
      </c>
      <c r="W17" s="1">
        <v>30.285820007324219</v>
      </c>
      <c r="X17" s="1">
        <v>400.20553588867188</v>
      </c>
      <c r="Y17" s="1">
        <v>429.68499755859375</v>
      </c>
      <c r="Z17" s="1">
        <v>24.745077133178711</v>
      </c>
      <c r="AA17" s="1">
        <v>26.676687240600586</v>
      </c>
      <c r="AB17" s="1">
        <v>55.994117736816406</v>
      </c>
      <c r="AC17" s="1">
        <v>60.365036010742188</v>
      </c>
      <c r="AD17" s="1">
        <v>500.286865234375</v>
      </c>
      <c r="AE17" s="1">
        <v>24.500785827636719</v>
      </c>
      <c r="AF17" s="1">
        <v>42.802204132080078</v>
      </c>
      <c r="AG17" s="1">
        <v>97.666358947753906</v>
      </c>
      <c r="AH17" s="1">
        <v>5.4611911773681641</v>
      </c>
      <c r="AI17" s="1">
        <v>-1.0954904556274414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2.0011474609374997</v>
      </c>
      <c r="AR17">
        <f t="shared" si="9"/>
        <v>3.9713799220835186E-3</v>
      </c>
      <c r="AS17">
        <f t="shared" si="10"/>
        <v>300.10539474487302</v>
      </c>
      <c r="AT17">
        <f t="shared" si="11"/>
        <v>303.37611999511716</v>
      </c>
      <c r="AU17">
        <f t="shared" si="12"/>
        <v>4.6551492488365511</v>
      </c>
      <c r="AV17">
        <f t="shared" si="13"/>
        <v>-1.0614333527122732</v>
      </c>
      <c r="AW17">
        <f t="shared" si="14"/>
        <v>3.5697938069892072</v>
      </c>
      <c r="AX17">
        <f t="shared" si="15"/>
        <v>36.550904993794731</v>
      </c>
      <c r="AY17">
        <f t="shared" si="16"/>
        <v>9.8742177531941451</v>
      </c>
      <c r="AZ17">
        <f t="shared" si="17"/>
        <v>28.590757369995117</v>
      </c>
      <c r="BA17">
        <f t="shared" si="18"/>
        <v>3.927510699424734</v>
      </c>
      <c r="BB17">
        <f t="shared" si="19"/>
        <v>0.38948194409413101</v>
      </c>
      <c r="BC17">
        <f t="shared" si="20"/>
        <v>2.6054149115774634</v>
      </c>
      <c r="BD17">
        <f t="shared" si="21"/>
        <v>1.3220957878472706</v>
      </c>
      <c r="BE17">
        <f t="shared" si="22"/>
        <v>0.24658035827116484</v>
      </c>
      <c r="BF17">
        <f t="shared" si="23"/>
        <v>65.145149998976066</v>
      </c>
      <c r="BG17">
        <f t="shared" si="24"/>
        <v>1.5523401865734725</v>
      </c>
      <c r="BH17">
        <f t="shared" si="25"/>
        <v>74.585494207435417</v>
      </c>
      <c r="BI17">
        <f t="shared" si="26"/>
        <v>448.40666070544364</v>
      </c>
      <c r="BJ17">
        <f t="shared" si="27"/>
        <v>-0.10096369318624721</v>
      </c>
    </row>
    <row r="18" spans="1:62">
      <c r="A18" s="1">
        <v>9</v>
      </c>
      <c r="B18" s="1" t="s">
        <v>89</v>
      </c>
      <c r="C18" s="2">
        <v>41471</v>
      </c>
      <c r="D18" s="1" t="s">
        <v>74</v>
      </c>
      <c r="E18" s="1">
        <v>0</v>
      </c>
      <c r="F18" s="1" t="s">
        <v>80</v>
      </c>
      <c r="G18" s="1" t="s">
        <v>86</v>
      </c>
      <c r="H18" s="1">
        <v>0</v>
      </c>
      <c r="I18" s="1">
        <v>1577.5</v>
      </c>
      <c r="J18" s="1">
        <v>0</v>
      </c>
      <c r="K18">
        <f t="shared" si="0"/>
        <v>0.68973826771688862</v>
      </c>
      <c r="L18">
        <f t="shared" si="1"/>
        <v>0.30891433795566581</v>
      </c>
      <c r="M18">
        <f t="shared" si="2"/>
        <v>391.53691687368075</v>
      </c>
      <c r="N18">
        <f t="shared" si="3"/>
        <v>1.8446496810600361</v>
      </c>
      <c r="O18">
        <f t="shared" si="4"/>
        <v>0.60840294935895223</v>
      </c>
      <c r="P18">
        <f t="shared" si="5"/>
        <v>24.752845764160156</v>
      </c>
      <c r="Q18" s="1">
        <v>3</v>
      </c>
      <c r="R18">
        <f t="shared" si="6"/>
        <v>2.0786957442760468</v>
      </c>
      <c r="S18" s="1">
        <v>1</v>
      </c>
      <c r="T18">
        <f t="shared" si="7"/>
        <v>4.1573914885520935</v>
      </c>
      <c r="U18" s="1">
        <v>30.257822036743164</v>
      </c>
      <c r="V18" s="1">
        <v>24.752845764160156</v>
      </c>
      <c r="W18" s="1">
        <v>30.312431335449219</v>
      </c>
      <c r="X18" s="1">
        <v>400.21054077148438</v>
      </c>
      <c r="Y18" s="1">
        <v>399.355224609375</v>
      </c>
      <c r="Z18" s="1">
        <v>24.772497177124023</v>
      </c>
      <c r="AA18" s="1">
        <v>25.850009918212891</v>
      </c>
      <c r="AB18" s="1">
        <v>55.955379486083984</v>
      </c>
      <c r="AC18" s="1">
        <v>58.389236450195312</v>
      </c>
      <c r="AD18" s="1">
        <v>500.30929565429688</v>
      </c>
      <c r="AE18" s="1">
        <v>48.384498596191406</v>
      </c>
      <c r="AF18" s="1">
        <v>67.15826416015625</v>
      </c>
      <c r="AG18" s="1">
        <v>97.668136596679688</v>
      </c>
      <c r="AH18" s="1">
        <v>5.4611911773681641</v>
      </c>
      <c r="AI18" s="1">
        <v>-1.0954904556274414</v>
      </c>
      <c r="AJ18" s="1">
        <v>0.3333333432674408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1.6676976521809892</v>
      </c>
      <c r="AR18">
        <f t="shared" si="9"/>
        <v>1.8446496810600361E-3</v>
      </c>
      <c r="AS18">
        <f t="shared" si="10"/>
        <v>297.90284576416013</v>
      </c>
      <c r="AT18">
        <f t="shared" si="11"/>
        <v>303.40782203674314</v>
      </c>
      <c r="AU18">
        <f t="shared" si="12"/>
        <v>9.1930546179187331</v>
      </c>
      <c r="AV18">
        <f t="shared" si="13"/>
        <v>-6.4957554034709458E-2</v>
      </c>
      <c r="AW18">
        <f t="shared" si="14"/>
        <v>3.1331252490764934</v>
      </c>
      <c r="AX18">
        <f t="shared" si="15"/>
        <v>32.079297898502205</v>
      </c>
      <c r="AY18">
        <f t="shared" si="16"/>
        <v>6.229287980289314</v>
      </c>
      <c r="AZ18">
        <f t="shared" si="17"/>
        <v>27.50533390045166</v>
      </c>
      <c r="BA18">
        <f t="shared" si="18"/>
        <v>3.6867735436855118</v>
      </c>
      <c r="BB18">
        <f t="shared" si="19"/>
        <v>0.28754811900392796</v>
      </c>
      <c r="BC18">
        <f t="shared" si="20"/>
        <v>2.5247222997175411</v>
      </c>
      <c r="BD18">
        <f t="shared" si="21"/>
        <v>1.1620512439679707</v>
      </c>
      <c r="BE18">
        <f t="shared" si="22"/>
        <v>0.18152236826230128</v>
      </c>
      <c r="BF18">
        <f t="shared" si="23"/>
        <v>38.240681079861474</v>
      </c>
      <c r="BG18">
        <f t="shared" si="24"/>
        <v>0.98042267321445054</v>
      </c>
      <c r="BH18">
        <f t="shared" si="25"/>
        <v>81.385516921624699</v>
      </c>
      <c r="BI18">
        <f t="shared" si="26"/>
        <v>399.13125083543963</v>
      </c>
      <c r="BJ18">
        <f t="shared" si="27"/>
        <v>1.4064222067619826E-3</v>
      </c>
    </row>
    <row r="19" spans="1:62">
      <c r="A19" s="1">
        <v>10</v>
      </c>
      <c r="B19" s="1" t="s">
        <v>90</v>
      </c>
      <c r="C19" s="2">
        <v>41471</v>
      </c>
      <c r="D19" s="1" t="s">
        <v>74</v>
      </c>
      <c r="E19" s="1">
        <v>0</v>
      </c>
      <c r="F19" s="1" t="s">
        <v>82</v>
      </c>
      <c r="G19" s="1" t="s">
        <v>86</v>
      </c>
      <c r="H19" s="1">
        <v>0</v>
      </c>
      <c r="I19" s="1">
        <v>1743.5</v>
      </c>
      <c r="J19" s="1">
        <v>0</v>
      </c>
      <c r="K19">
        <f t="shared" si="0"/>
        <v>-4.6208332401589978</v>
      </c>
      <c r="L19">
        <f t="shared" si="1"/>
        <v>0.11516191108533444</v>
      </c>
      <c r="M19">
        <f t="shared" si="2"/>
        <v>460.32461803296928</v>
      </c>
      <c r="N19">
        <f t="shared" si="3"/>
        <v>1.392978593733885</v>
      </c>
      <c r="O19">
        <f t="shared" si="4"/>
        <v>1.1771765868818136</v>
      </c>
      <c r="P19">
        <f t="shared" si="5"/>
        <v>27.59303092956543</v>
      </c>
      <c r="Q19" s="1">
        <v>3.5</v>
      </c>
      <c r="R19">
        <f t="shared" si="6"/>
        <v>1.9689131230115891</v>
      </c>
      <c r="S19" s="1">
        <v>1</v>
      </c>
      <c r="T19">
        <f t="shared" si="7"/>
        <v>3.9378262460231781</v>
      </c>
      <c r="U19" s="1">
        <v>30.441394805908203</v>
      </c>
      <c r="V19" s="1">
        <v>27.59303092956543</v>
      </c>
      <c r="W19" s="1">
        <v>30.490634918212891</v>
      </c>
      <c r="X19" s="1">
        <v>400.24185180664062</v>
      </c>
      <c r="Y19" s="1">
        <v>403.08163452148438</v>
      </c>
      <c r="Z19" s="1">
        <v>24.938800811767578</v>
      </c>
      <c r="AA19" s="1">
        <v>25.888053894042969</v>
      </c>
      <c r="AB19" s="1">
        <v>55.744316101074219</v>
      </c>
      <c r="AC19" s="1">
        <v>57.866130828857422</v>
      </c>
      <c r="AD19" s="1">
        <v>500.3101806640625</v>
      </c>
      <c r="AE19" s="1">
        <v>9.2877645492553711</v>
      </c>
      <c r="AF19" s="1">
        <v>16.457584381103516</v>
      </c>
      <c r="AG19" s="1">
        <v>97.672744750976562</v>
      </c>
      <c r="AH19" s="1">
        <v>5.4611911773681641</v>
      </c>
      <c r="AI19" s="1">
        <v>-1.0954904556274414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1.4294576590401786</v>
      </c>
      <c r="AR19">
        <f t="shared" si="9"/>
        <v>1.392978593733885E-3</v>
      </c>
      <c r="AS19">
        <f t="shared" si="10"/>
        <v>300.74303092956541</v>
      </c>
      <c r="AT19">
        <f t="shared" si="11"/>
        <v>303.59139480590818</v>
      </c>
      <c r="AU19">
        <f t="shared" si="12"/>
        <v>1.7646752422147642</v>
      </c>
      <c r="AV19">
        <f t="shared" si="13"/>
        <v>-0.22848404283529106</v>
      </c>
      <c r="AW19">
        <f t="shared" si="14"/>
        <v>3.7057338669741973</v>
      </c>
      <c r="AX19">
        <f t="shared" si="15"/>
        <v>37.940306442930655</v>
      </c>
      <c r="AY19">
        <f t="shared" si="16"/>
        <v>12.052252548887687</v>
      </c>
      <c r="AZ19">
        <f t="shared" si="17"/>
        <v>29.017212867736816</v>
      </c>
      <c r="BA19">
        <f t="shared" si="18"/>
        <v>4.0257803218644472</v>
      </c>
      <c r="BB19">
        <f t="shared" si="19"/>
        <v>0.11188969186071965</v>
      </c>
      <c r="BC19">
        <f t="shared" si="20"/>
        <v>2.5285572800923837</v>
      </c>
      <c r="BD19">
        <f t="shared" si="21"/>
        <v>1.4972230417720636</v>
      </c>
      <c r="BE19">
        <f t="shared" si="22"/>
        <v>7.0217863916900464E-2</v>
      </c>
      <c r="BF19">
        <f t="shared" si="23"/>
        <v>44.961168919724997</v>
      </c>
      <c r="BG19">
        <f t="shared" si="24"/>
        <v>1.1420133754777504</v>
      </c>
      <c r="BH19">
        <f t="shared" si="25"/>
        <v>68.118793748392619</v>
      </c>
      <c r="BI19">
        <f t="shared" si="26"/>
        <v>404.66578894691503</v>
      </c>
      <c r="BJ19">
        <f t="shared" si="27"/>
        <v>-7.7784086282964536E-3</v>
      </c>
    </row>
    <row r="20" spans="1:62">
      <c r="A20" s="1">
        <v>11</v>
      </c>
      <c r="B20" s="1" t="s">
        <v>91</v>
      </c>
      <c r="C20" s="2">
        <v>41471</v>
      </c>
      <c r="D20" s="1" t="s">
        <v>74</v>
      </c>
      <c r="E20" s="1">
        <v>0</v>
      </c>
      <c r="F20" s="1" t="s">
        <v>75</v>
      </c>
      <c r="G20" s="1" t="s">
        <v>86</v>
      </c>
      <c r="H20" s="1">
        <v>0</v>
      </c>
      <c r="I20" s="1">
        <v>1901.5</v>
      </c>
      <c r="J20" s="1">
        <v>0</v>
      </c>
      <c r="K20">
        <f t="shared" si="0"/>
        <v>5.758378984229763</v>
      </c>
      <c r="L20">
        <f t="shared" si="1"/>
        <v>0.52924598637301123</v>
      </c>
      <c r="M20">
        <f t="shared" si="2"/>
        <v>371.52789331896133</v>
      </c>
      <c r="N20">
        <f t="shared" si="3"/>
        <v>5.7690233755700131</v>
      </c>
      <c r="O20">
        <f t="shared" si="4"/>
        <v>1.1432348684405285</v>
      </c>
      <c r="P20">
        <f t="shared" si="5"/>
        <v>27.809968948364258</v>
      </c>
      <c r="Q20" s="1">
        <v>1.5</v>
      </c>
      <c r="R20">
        <f t="shared" si="6"/>
        <v>2.4080436080694199</v>
      </c>
      <c r="S20" s="1">
        <v>1</v>
      </c>
      <c r="T20">
        <f t="shared" si="7"/>
        <v>4.8160872161388397</v>
      </c>
      <c r="U20" s="1">
        <v>30.593944549560547</v>
      </c>
      <c r="V20" s="1">
        <v>27.809968948364258</v>
      </c>
      <c r="W20" s="1">
        <v>30.628192901611328</v>
      </c>
      <c r="X20" s="1">
        <v>400.33041381835938</v>
      </c>
      <c r="Y20" s="1">
        <v>397.91567993164062</v>
      </c>
      <c r="Z20" s="1">
        <v>25.03497314453125</v>
      </c>
      <c r="AA20" s="1">
        <v>26.718423843383789</v>
      </c>
      <c r="AB20" s="1">
        <v>55.475196838378906</v>
      </c>
      <c r="AC20" s="1">
        <v>59.205562591552734</v>
      </c>
      <c r="AD20" s="1">
        <v>500.30133056640625</v>
      </c>
      <c r="AE20" s="1">
        <v>216.92703247070312</v>
      </c>
      <c r="AF20" s="1">
        <v>299.0975341796875</v>
      </c>
      <c r="AG20" s="1">
        <v>97.676704406738281</v>
      </c>
      <c r="AH20" s="1">
        <v>5.4611911773681641</v>
      </c>
      <c r="AI20" s="1">
        <v>-1.0954904556274414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3.3353422037760416</v>
      </c>
      <c r="AR20">
        <f t="shared" si="9"/>
        <v>5.7690233755700133E-3</v>
      </c>
      <c r="AS20">
        <f t="shared" si="10"/>
        <v>300.95996894836424</v>
      </c>
      <c r="AT20">
        <f t="shared" si="11"/>
        <v>303.74394454956052</v>
      </c>
      <c r="AU20">
        <f t="shared" si="12"/>
        <v>41.216135652239245</v>
      </c>
      <c r="AV20">
        <f t="shared" si="13"/>
        <v>-1.3284956468885041</v>
      </c>
      <c r="AW20">
        <f t="shared" si="14"/>
        <v>3.7530024564046749</v>
      </c>
      <c r="AX20">
        <f t="shared" si="15"/>
        <v>38.422697399542606</v>
      </c>
      <c r="AY20">
        <f t="shared" si="16"/>
        <v>11.704273556158817</v>
      </c>
      <c r="AZ20">
        <f t="shared" si="17"/>
        <v>29.201956748962402</v>
      </c>
      <c r="BA20">
        <f t="shared" si="18"/>
        <v>4.0690126754217184</v>
      </c>
      <c r="BB20">
        <f t="shared" si="19"/>
        <v>0.47684489115965434</v>
      </c>
      <c r="BC20">
        <f t="shared" si="20"/>
        <v>2.6097675879641464</v>
      </c>
      <c r="BD20">
        <f t="shared" si="21"/>
        <v>1.459245087457572</v>
      </c>
      <c r="BE20">
        <f t="shared" si="22"/>
        <v>0.30233107768610057</v>
      </c>
      <c r="BF20">
        <f t="shared" si="23"/>
        <v>36.289620214574384</v>
      </c>
      <c r="BG20">
        <f t="shared" si="24"/>
        <v>0.93368497914630422</v>
      </c>
      <c r="BH20">
        <f t="shared" si="25"/>
        <v>71.630160747338635</v>
      </c>
      <c r="BI20">
        <f t="shared" si="26"/>
        <v>396.30154561890231</v>
      </c>
      <c r="BJ20">
        <f t="shared" si="27"/>
        <v>1.0408074781548387E-2</v>
      </c>
    </row>
    <row r="21" spans="1:62">
      <c r="A21" s="1">
        <v>12</v>
      </c>
      <c r="B21" s="1" t="s">
        <v>92</v>
      </c>
      <c r="C21" s="2">
        <v>41471</v>
      </c>
      <c r="D21" s="1" t="s">
        <v>74</v>
      </c>
      <c r="E21" s="1">
        <v>0</v>
      </c>
      <c r="F21" s="1" t="s">
        <v>78</v>
      </c>
      <c r="G21" s="1" t="s">
        <v>86</v>
      </c>
      <c r="H21" s="1">
        <v>0</v>
      </c>
      <c r="I21" s="1">
        <v>2035.5</v>
      </c>
      <c r="J21" s="1">
        <v>0</v>
      </c>
      <c r="K21">
        <f t="shared" si="0"/>
        <v>4.728201078877067</v>
      </c>
      <c r="L21">
        <f t="shared" si="1"/>
        <v>0.56923348171256927</v>
      </c>
      <c r="M21">
        <f t="shared" si="2"/>
        <v>375.47517235599992</v>
      </c>
      <c r="N21">
        <f t="shared" si="3"/>
        <v>6.1672916816842438</v>
      </c>
      <c r="O21">
        <f t="shared" si="4"/>
        <v>1.1496332312372814</v>
      </c>
      <c r="P21">
        <f t="shared" si="5"/>
        <v>28.1839599609375</v>
      </c>
      <c r="Q21" s="1">
        <v>2</v>
      </c>
      <c r="R21">
        <f t="shared" si="6"/>
        <v>2.2982609868049622</v>
      </c>
      <c r="S21" s="1">
        <v>1</v>
      </c>
      <c r="T21">
        <f t="shared" si="7"/>
        <v>4.5965219736099243</v>
      </c>
      <c r="U21" s="1">
        <v>30.767499923706055</v>
      </c>
      <c r="V21" s="1">
        <v>28.1839599609375</v>
      </c>
      <c r="W21" s="1">
        <v>30.794218063354492</v>
      </c>
      <c r="X21" s="1">
        <v>400.45578002929688</v>
      </c>
      <c r="Y21" s="1">
        <v>397.58544921875</v>
      </c>
      <c r="Z21" s="1">
        <v>25.101861953735352</v>
      </c>
      <c r="AA21" s="1">
        <v>27.499469757080078</v>
      </c>
      <c r="AB21" s="1">
        <v>55.075160980224609</v>
      </c>
      <c r="AC21" s="1">
        <v>60.335674285888672</v>
      </c>
      <c r="AD21" s="1">
        <v>500.30654907226562</v>
      </c>
      <c r="AE21" s="1">
        <v>217.71157836914062</v>
      </c>
      <c r="AF21" s="1">
        <v>191.61067199707031</v>
      </c>
      <c r="AG21" s="1">
        <v>97.678031921386719</v>
      </c>
      <c r="AH21" s="1">
        <v>5.4611911773681641</v>
      </c>
      <c r="AI21" s="1">
        <v>-1.0954904556274414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2.5015327453613279</v>
      </c>
      <c r="AR21">
        <f t="shared" si="9"/>
        <v>6.1672916816842439E-3</v>
      </c>
      <c r="AS21">
        <f t="shared" si="10"/>
        <v>301.33395996093748</v>
      </c>
      <c r="AT21">
        <f t="shared" si="11"/>
        <v>303.91749992370603</v>
      </c>
      <c r="AU21">
        <f t="shared" si="12"/>
        <v>41.365199371071867</v>
      </c>
      <c r="AV21">
        <f t="shared" si="13"/>
        <v>-1.5375188853911654</v>
      </c>
      <c r="AW21">
        <f t="shared" si="14"/>
        <v>3.8357273159905581</v>
      </c>
      <c r="AX21">
        <f t="shared" si="15"/>
        <v>39.269088868187168</v>
      </c>
      <c r="AY21">
        <f t="shared" si="16"/>
        <v>11.76961911110709</v>
      </c>
      <c r="AZ21">
        <f t="shared" si="17"/>
        <v>29.475729942321777</v>
      </c>
      <c r="BA21">
        <f t="shared" si="18"/>
        <v>4.1338232954279484</v>
      </c>
      <c r="BB21">
        <f t="shared" si="19"/>
        <v>0.5065075630148973</v>
      </c>
      <c r="BC21">
        <f t="shared" si="20"/>
        <v>2.6860940847532766</v>
      </c>
      <c r="BD21">
        <f t="shared" si="21"/>
        <v>1.4477292106746718</v>
      </c>
      <c r="BE21">
        <f t="shared" si="22"/>
        <v>0.32166246915237773</v>
      </c>
      <c r="BF21">
        <f t="shared" si="23"/>
        <v>36.675675871077537</v>
      </c>
      <c r="BG21">
        <f t="shared" si="24"/>
        <v>0.94438861656985562</v>
      </c>
      <c r="BH21">
        <f t="shared" si="25"/>
        <v>72.409903012043955</v>
      </c>
      <c r="BI21">
        <f t="shared" si="26"/>
        <v>396.19677502266626</v>
      </c>
      <c r="BJ21">
        <f t="shared" si="27"/>
        <v>8.6413772934760321E-3</v>
      </c>
    </row>
    <row r="22" spans="1:62">
      <c r="A22" s="1">
        <v>13</v>
      </c>
      <c r="B22" s="1" t="s">
        <v>93</v>
      </c>
      <c r="C22" s="2">
        <v>41471</v>
      </c>
      <c r="D22" s="1" t="s">
        <v>74</v>
      </c>
      <c r="E22" s="1">
        <v>0</v>
      </c>
      <c r="F22" s="1" t="s">
        <v>80</v>
      </c>
      <c r="G22" s="1" t="s">
        <v>86</v>
      </c>
      <c r="H22" s="1">
        <v>0</v>
      </c>
      <c r="I22" s="1">
        <v>2143.5</v>
      </c>
      <c r="J22" s="1">
        <v>0</v>
      </c>
      <c r="K22">
        <f t="shared" si="0"/>
        <v>1.0938166930686741</v>
      </c>
      <c r="L22">
        <f t="shared" si="1"/>
        <v>0.32336971934617453</v>
      </c>
      <c r="M22">
        <f t="shared" si="2"/>
        <v>384.58045314613923</v>
      </c>
      <c r="N22">
        <f t="shared" si="3"/>
        <v>4.1359709501712976</v>
      </c>
      <c r="O22">
        <f t="shared" si="4"/>
        <v>1.2962267524416049</v>
      </c>
      <c r="P22">
        <f t="shared" si="5"/>
        <v>28.701072692871094</v>
      </c>
      <c r="Q22" s="1">
        <v>2.5</v>
      </c>
      <c r="R22">
        <f t="shared" si="6"/>
        <v>2.1884783655405045</v>
      </c>
      <c r="S22" s="1">
        <v>1</v>
      </c>
      <c r="T22">
        <f t="shared" si="7"/>
        <v>4.3769567310810089</v>
      </c>
      <c r="U22" s="1">
        <v>30.913253784179688</v>
      </c>
      <c r="V22" s="1">
        <v>28.701072692871094</v>
      </c>
      <c r="W22" s="1">
        <v>30.956018447875977</v>
      </c>
      <c r="X22" s="1">
        <v>400.22915649414062</v>
      </c>
      <c r="Y22" s="1">
        <v>398.85830688476562</v>
      </c>
      <c r="Z22" s="1">
        <v>25.18623161315918</v>
      </c>
      <c r="AA22" s="1">
        <v>27.196666717529297</v>
      </c>
      <c r="AB22" s="1">
        <v>54.802082061767578</v>
      </c>
      <c r="AC22" s="1">
        <v>59.176536560058594</v>
      </c>
      <c r="AD22" s="1">
        <v>500.3253173828125</v>
      </c>
      <c r="AE22" s="1">
        <v>57.518890380859375</v>
      </c>
      <c r="AF22" s="1">
        <v>76.307701110839844</v>
      </c>
      <c r="AG22" s="1">
        <v>97.677467346191406</v>
      </c>
      <c r="AH22" s="1">
        <v>5.4611911773681641</v>
      </c>
      <c r="AI22" s="1">
        <v>-1.0954904556274414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2.0013012695312495</v>
      </c>
      <c r="AR22">
        <f t="shared" si="9"/>
        <v>4.1359709501712976E-3</v>
      </c>
      <c r="AS22">
        <f t="shared" si="10"/>
        <v>301.85107269287107</v>
      </c>
      <c r="AT22">
        <f t="shared" si="11"/>
        <v>304.06325378417966</v>
      </c>
      <c r="AU22">
        <f t="shared" si="12"/>
        <v>10.92858903522756</v>
      </c>
      <c r="AV22">
        <f t="shared" si="13"/>
        <v>-1.1658447233115559</v>
      </c>
      <c r="AW22">
        <f t="shared" si="14"/>
        <v>3.9527282776683235</v>
      </c>
      <c r="AX22">
        <f t="shared" si="15"/>
        <v>40.467145443676841</v>
      </c>
      <c r="AY22">
        <f t="shared" si="16"/>
        <v>13.270478726147545</v>
      </c>
      <c r="AZ22">
        <f t="shared" si="17"/>
        <v>29.807163238525391</v>
      </c>
      <c r="BA22">
        <f t="shared" si="18"/>
        <v>4.2134865385694509</v>
      </c>
      <c r="BB22">
        <f t="shared" si="19"/>
        <v>0.30112275916311737</v>
      </c>
      <c r="BC22">
        <f t="shared" si="20"/>
        <v>2.6565015252267186</v>
      </c>
      <c r="BD22">
        <f t="shared" si="21"/>
        <v>1.5569850133427323</v>
      </c>
      <c r="BE22">
        <f t="shared" si="22"/>
        <v>0.19008155701227986</v>
      </c>
      <c r="BF22">
        <f t="shared" si="23"/>
        <v>37.564844654165505</v>
      </c>
      <c r="BG22">
        <f t="shared" si="24"/>
        <v>0.96420319323385328</v>
      </c>
      <c r="BH22">
        <f t="shared" si="25"/>
        <v>68.393561600437351</v>
      </c>
      <c r="BI22">
        <f t="shared" si="26"/>
        <v>398.52093719473487</v>
      </c>
      <c r="BJ22">
        <f t="shared" si="27"/>
        <v>1.8771916954622532E-3</v>
      </c>
    </row>
    <row r="23" spans="1:62">
      <c r="A23" s="1">
        <v>14</v>
      </c>
      <c r="B23" s="1" t="s">
        <v>94</v>
      </c>
      <c r="C23" s="2">
        <v>41471</v>
      </c>
      <c r="D23" s="1" t="s">
        <v>74</v>
      </c>
      <c r="E23" s="1">
        <v>0</v>
      </c>
      <c r="F23" s="1" t="s">
        <v>82</v>
      </c>
      <c r="G23" s="1" t="s">
        <v>86</v>
      </c>
      <c r="H23" s="1">
        <v>0</v>
      </c>
      <c r="I23" s="1">
        <v>2259.5</v>
      </c>
      <c r="J23" s="1">
        <v>0</v>
      </c>
      <c r="K23">
        <f t="shared" si="0"/>
        <v>-2.6430655242146345E-2</v>
      </c>
      <c r="L23">
        <f t="shared" si="1"/>
        <v>9.8754436814226534E-2</v>
      </c>
      <c r="M23">
        <f t="shared" si="2"/>
        <v>390.57147258748398</v>
      </c>
      <c r="N23">
        <f t="shared" si="3"/>
        <v>1.4862382197662352</v>
      </c>
      <c r="O23">
        <f t="shared" si="4"/>
        <v>1.4543075648505739</v>
      </c>
      <c r="P23">
        <f t="shared" si="5"/>
        <v>28.955612182617188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31.038291931152344</v>
      </c>
      <c r="V23" s="1">
        <v>28.955612182617188</v>
      </c>
      <c r="W23" s="1">
        <v>31.090614318847656</v>
      </c>
      <c r="X23" s="1">
        <v>400.18508911132812</v>
      </c>
      <c r="Y23" s="1">
        <v>399.8446044921875</v>
      </c>
      <c r="Z23" s="1">
        <v>25.312328338623047</v>
      </c>
      <c r="AA23" s="1">
        <v>26.18017578125</v>
      </c>
      <c r="AB23" s="1">
        <v>54.683700561523438</v>
      </c>
      <c r="AC23" s="1">
        <v>56.558559417724609</v>
      </c>
      <c r="AD23" s="1">
        <v>500.31658935546875</v>
      </c>
      <c r="AE23" s="1">
        <v>16.441055297851562</v>
      </c>
      <c r="AF23" s="1">
        <v>22.063333511352539</v>
      </c>
      <c r="AG23" s="1">
        <v>97.6749267578125</v>
      </c>
      <c r="AH23" s="1">
        <v>5.4611911773681641</v>
      </c>
      <c r="AI23" s="1">
        <v>-1.0954904556274414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1.6677219645182288</v>
      </c>
      <c r="AR23">
        <f t="shared" si="9"/>
        <v>1.4862382197662351E-3</v>
      </c>
      <c r="AS23">
        <f t="shared" si="10"/>
        <v>302.10561218261716</v>
      </c>
      <c r="AT23">
        <f t="shared" si="11"/>
        <v>304.18829193115232</v>
      </c>
      <c r="AU23">
        <f t="shared" si="12"/>
        <v>3.1238004673932664</v>
      </c>
      <c r="AV23">
        <f t="shared" si="13"/>
        <v>-0.31515100713853428</v>
      </c>
      <c r="AW23">
        <f t="shared" si="14"/>
        <v>4.0114543167908243</v>
      </c>
      <c r="AX23">
        <f t="shared" si="15"/>
        <v>41.06943767398289</v>
      </c>
      <c r="AY23">
        <f t="shared" si="16"/>
        <v>14.88926189273289</v>
      </c>
      <c r="AZ23">
        <f t="shared" si="17"/>
        <v>29.996952056884766</v>
      </c>
      <c r="BA23">
        <f t="shared" si="18"/>
        <v>4.2597039466084743</v>
      </c>
      <c r="BB23">
        <f t="shared" si="19"/>
        <v>9.6463058895915207E-2</v>
      </c>
      <c r="BC23">
        <f t="shared" si="20"/>
        <v>2.5571467519402504</v>
      </c>
      <c r="BD23">
        <f t="shared" si="21"/>
        <v>1.7025571946682239</v>
      </c>
      <c r="BE23">
        <f t="shared" si="22"/>
        <v>6.0491174088667825E-2</v>
      </c>
      <c r="BF23">
        <f t="shared" si="23"/>
        <v>38.149039978673471</v>
      </c>
      <c r="BG23">
        <f t="shared" si="24"/>
        <v>0.97680816046903862</v>
      </c>
      <c r="BH23">
        <f t="shared" si="25"/>
        <v>63.355141232501012</v>
      </c>
      <c r="BI23">
        <f t="shared" si="26"/>
        <v>399.85318712980416</v>
      </c>
      <c r="BJ23">
        <f t="shared" si="27"/>
        <v>-4.1878318083535173E-5</v>
      </c>
    </row>
    <row r="24" spans="1:62">
      <c r="A24" s="1">
        <v>15</v>
      </c>
      <c r="B24" s="1" t="s">
        <v>95</v>
      </c>
      <c r="C24" s="2">
        <v>41471</v>
      </c>
      <c r="D24" s="1" t="s">
        <v>74</v>
      </c>
      <c r="E24" s="1">
        <v>0</v>
      </c>
      <c r="F24" s="1" t="s">
        <v>84</v>
      </c>
      <c r="G24" s="1" t="s">
        <v>76</v>
      </c>
      <c r="H24" s="1">
        <v>0</v>
      </c>
      <c r="I24" s="1">
        <v>2437</v>
      </c>
      <c r="J24" s="1">
        <v>0</v>
      </c>
      <c r="K24">
        <f t="shared" si="0"/>
        <v>18.418132437282917</v>
      </c>
      <c r="L24">
        <f t="shared" si="1"/>
        <v>0.92850737420535923</v>
      </c>
      <c r="M24">
        <f t="shared" si="2"/>
        <v>339.22829360815803</v>
      </c>
      <c r="N24">
        <f t="shared" si="3"/>
        <v>7.3077960183079949</v>
      </c>
      <c r="O24">
        <f t="shared" si="4"/>
        <v>0.9262343684890757</v>
      </c>
      <c r="P24">
        <f t="shared" si="5"/>
        <v>28.77790641784668</v>
      </c>
      <c r="Q24" s="1">
        <v>4</v>
      </c>
      <c r="R24">
        <f t="shared" si="6"/>
        <v>1.8591305017471313</v>
      </c>
      <c r="S24" s="1">
        <v>1</v>
      </c>
      <c r="T24">
        <f t="shared" si="7"/>
        <v>3.7182610034942627</v>
      </c>
      <c r="U24" s="1">
        <v>31.178842544555664</v>
      </c>
      <c r="V24" s="1">
        <v>28.77790641784668</v>
      </c>
      <c r="W24" s="1">
        <v>31.188745498657227</v>
      </c>
      <c r="X24" s="1">
        <v>400.23797607421875</v>
      </c>
      <c r="Y24" s="1">
        <v>383.27438354492188</v>
      </c>
      <c r="Z24" s="1">
        <v>25.505413055419922</v>
      </c>
      <c r="AA24" s="1">
        <v>31.165569305419922</v>
      </c>
      <c r="AB24" s="1">
        <v>54.662208557128906</v>
      </c>
      <c r="AC24" s="1">
        <v>66.792839050292969</v>
      </c>
      <c r="AD24" s="1">
        <v>500.34268188476562</v>
      </c>
      <c r="AE24" s="1">
        <v>663.28192138671875</v>
      </c>
      <c r="AF24" s="1">
        <v>884.65985107421875</v>
      </c>
      <c r="AG24" s="1">
        <v>97.676414489746094</v>
      </c>
      <c r="AH24" s="1">
        <v>5.4611911773681641</v>
      </c>
      <c r="AI24" s="1">
        <v>-1.0954904556274414</v>
      </c>
      <c r="AJ24" s="1">
        <v>0.66666668653488159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1.2508567047119141</v>
      </c>
      <c r="AR24">
        <f t="shared" si="9"/>
        <v>7.307796018307995E-3</v>
      </c>
      <c r="AS24">
        <f t="shared" si="10"/>
        <v>301.92790641784666</v>
      </c>
      <c r="AT24">
        <f t="shared" si="11"/>
        <v>304.32884254455564</v>
      </c>
      <c r="AU24">
        <f t="shared" si="12"/>
        <v>126.02356348208923</v>
      </c>
      <c r="AV24">
        <f t="shared" si="13"/>
        <v>-1.5586705891275876</v>
      </c>
      <c r="AW24">
        <f t="shared" si="14"/>
        <v>3.9703754337741803</v>
      </c>
      <c r="AX24">
        <f t="shared" si="15"/>
        <v>40.648251213101027</v>
      </c>
      <c r="AY24">
        <f t="shared" si="16"/>
        <v>9.4826819076811049</v>
      </c>
      <c r="AZ24">
        <f t="shared" si="17"/>
        <v>29.978374481201172</v>
      </c>
      <c r="BA24">
        <f t="shared" si="18"/>
        <v>4.2551605094825877</v>
      </c>
      <c r="BB24">
        <f t="shared" si="19"/>
        <v>0.74297500549699558</v>
      </c>
      <c r="BC24">
        <f t="shared" si="20"/>
        <v>3.0441410652851046</v>
      </c>
      <c r="BD24">
        <f t="shared" si="21"/>
        <v>1.2110194441974831</v>
      </c>
      <c r="BE24">
        <f t="shared" si="22"/>
        <v>0.47809200683133718</v>
      </c>
      <c r="BF24">
        <f t="shared" si="23"/>
        <v>33.134603413119734</v>
      </c>
      <c r="BG24">
        <f t="shared" si="24"/>
        <v>0.88507948397338843</v>
      </c>
      <c r="BH24">
        <f t="shared" si="25"/>
        <v>80.637599756505423</v>
      </c>
      <c r="BI24">
        <f t="shared" si="26"/>
        <v>376.58725782487011</v>
      </c>
      <c r="BJ24">
        <f t="shared" si="27"/>
        <v>3.9438243352105426E-2</v>
      </c>
    </row>
    <row r="25" spans="1:62">
      <c r="A25" s="1">
        <v>16</v>
      </c>
      <c r="B25" s="1" t="s">
        <v>96</v>
      </c>
      <c r="C25" s="2">
        <v>41471</v>
      </c>
      <c r="D25" s="1" t="s">
        <v>74</v>
      </c>
      <c r="E25" s="1">
        <v>0</v>
      </c>
      <c r="F25" s="1" t="s">
        <v>75</v>
      </c>
      <c r="G25" s="1" t="s">
        <v>76</v>
      </c>
      <c r="H25" s="1">
        <v>0</v>
      </c>
      <c r="I25" s="1">
        <v>2559</v>
      </c>
      <c r="J25" s="1">
        <v>0</v>
      </c>
      <c r="K25">
        <f t="shared" si="0"/>
        <v>9.8312478855159462</v>
      </c>
      <c r="L25">
        <f t="shared" si="1"/>
        <v>0.70241882152817348</v>
      </c>
      <c r="M25">
        <f t="shared" si="2"/>
        <v>356.87268404105407</v>
      </c>
      <c r="N25">
        <f t="shared" si="3"/>
        <v>6.3160727256513844</v>
      </c>
      <c r="O25">
        <f t="shared" si="4"/>
        <v>1.0163109469133715</v>
      </c>
      <c r="P25">
        <f t="shared" si="5"/>
        <v>29.161687850952148</v>
      </c>
      <c r="Q25" s="1">
        <v>4.5</v>
      </c>
      <c r="R25">
        <f t="shared" si="6"/>
        <v>1.7493478804826736</v>
      </c>
      <c r="S25" s="1">
        <v>1</v>
      </c>
      <c r="T25">
        <f t="shared" si="7"/>
        <v>3.4986957609653473</v>
      </c>
      <c r="U25" s="1">
        <v>31.495620727539062</v>
      </c>
      <c r="V25" s="1">
        <v>29.161687850952148</v>
      </c>
      <c r="W25" s="1">
        <v>31.498336791992188</v>
      </c>
      <c r="X25" s="1">
        <v>400.46185302734375</v>
      </c>
      <c r="Y25" s="1">
        <v>389.40762329101562</v>
      </c>
      <c r="Z25" s="1">
        <v>25.651895523071289</v>
      </c>
      <c r="AA25" s="1">
        <v>31.155540466308594</v>
      </c>
      <c r="AB25" s="1">
        <v>53.995960235595703</v>
      </c>
      <c r="AC25" s="1">
        <v>65.580856323242188</v>
      </c>
      <c r="AD25" s="1">
        <v>500.3377685546875</v>
      </c>
      <c r="AE25" s="1">
        <v>529.8431396484375</v>
      </c>
      <c r="AF25" s="1">
        <v>378.65414428710938</v>
      </c>
      <c r="AG25" s="1">
        <v>97.679061889648438</v>
      </c>
      <c r="AH25" s="1">
        <v>5.4611911773681641</v>
      </c>
      <c r="AI25" s="1">
        <v>-1.0954904556274414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1.1118617078993054</v>
      </c>
      <c r="AR25">
        <f t="shared" si="9"/>
        <v>6.3160727256513843E-3</v>
      </c>
      <c r="AS25">
        <f t="shared" si="10"/>
        <v>302.31168785095213</v>
      </c>
      <c r="AT25">
        <f t="shared" si="11"/>
        <v>304.64562072753904</v>
      </c>
      <c r="AU25">
        <f t="shared" si="12"/>
        <v>100.67019526995864</v>
      </c>
      <c r="AV25">
        <f t="shared" si="13"/>
        <v>-1.4707735951040026</v>
      </c>
      <c r="AW25">
        <f t="shared" si="14"/>
        <v>4.0595549123273749</v>
      </c>
      <c r="AX25">
        <f t="shared" si="15"/>
        <v>41.560134114653977</v>
      </c>
      <c r="AY25">
        <f t="shared" si="16"/>
        <v>10.404593648345383</v>
      </c>
      <c r="AZ25">
        <f t="shared" si="17"/>
        <v>30.328654289245605</v>
      </c>
      <c r="BA25">
        <f t="shared" si="18"/>
        <v>4.3415416308709069</v>
      </c>
      <c r="BB25">
        <f t="shared" si="19"/>
        <v>0.5849756546854874</v>
      </c>
      <c r="BC25">
        <f t="shared" si="20"/>
        <v>3.0432439654140033</v>
      </c>
      <c r="BD25">
        <f t="shared" si="21"/>
        <v>1.2982976654569036</v>
      </c>
      <c r="BE25">
        <f t="shared" si="22"/>
        <v>0.37461352361202765</v>
      </c>
      <c r="BF25">
        <f t="shared" si="23"/>
        <v>34.858988991171074</v>
      </c>
      <c r="BG25">
        <f t="shared" si="24"/>
        <v>0.91645017379218785</v>
      </c>
      <c r="BH25">
        <f t="shared" si="25"/>
        <v>78.364146030104024</v>
      </c>
      <c r="BI25">
        <f t="shared" si="26"/>
        <v>385.6141569389186</v>
      </c>
      <c r="BJ25">
        <f t="shared" si="27"/>
        <v>1.9978969420481035E-2</v>
      </c>
    </row>
    <row r="26" spans="1:62">
      <c r="A26" s="1">
        <v>17</v>
      </c>
      <c r="B26" s="1" t="s">
        <v>97</v>
      </c>
      <c r="C26" s="2">
        <v>41471</v>
      </c>
      <c r="D26" s="1" t="s">
        <v>74</v>
      </c>
      <c r="E26" s="1">
        <v>0</v>
      </c>
      <c r="F26" s="1" t="s">
        <v>80</v>
      </c>
      <c r="G26" s="1" t="s">
        <v>76</v>
      </c>
      <c r="H26" s="1">
        <v>0</v>
      </c>
      <c r="I26" s="1">
        <v>2642</v>
      </c>
      <c r="J26" s="1">
        <v>0</v>
      </c>
      <c r="K26">
        <f t="shared" si="0"/>
        <v>12.146214680440675</v>
      </c>
      <c r="L26">
        <f t="shared" si="1"/>
        <v>0.44710117851091602</v>
      </c>
      <c r="M26">
        <f t="shared" si="2"/>
        <v>330.29154628979518</v>
      </c>
      <c r="N26">
        <f t="shared" si="3"/>
        <v>5.0164703475998866</v>
      </c>
      <c r="O26">
        <f t="shared" si="4"/>
        <v>1.1996726418861883</v>
      </c>
      <c r="P26">
        <f t="shared" si="5"/>
        <v>29.709159851074219</v>
      </c>
      <c r="Q26" s="1">
        <v>5</v>
      </c>
      <c r="R26">
        <f t="shared" si="6"/>
        <v>1.6395652592182159</v>
      </c>
      <c r="S26" s="1">
        <v>1</v>
      </c>
      <c r="T26">
        <f t="shared" si="7"/>
        <v>3.2791305184364319</v>
      </c>
      <c r="U26" s="1">
        <v>31.695533752441406</v>
      </c>
      <c r="V26" s="1">
        <v>29.709159851074219</v>
      </c>
      <c r="W26" s="1">
        <v>31.707719802856445</v>
      </c>
      <c r="X26" s="1">
        <v>400.08624267578125</v>
      </c>
      <c r="Y26" s="1">
        <v>386.01287841796875</v>
      </c>
      <c r="Z26" s="1">
        <v>25.750616073608398</v>
      </c>
      <c r="AA26" s="1">
        <v>30.610328674316406</v>
      </c>
      <c r="AB26" s="1">
        <v>53.594448089599609</v>
      </c>
      <c r="AC26" s="1">
        <v>63.708911895751953</v>
      </c>
      <c r="AD26" s="1">
        <v>500.32943725585938</v>
      </c>
      <c r="AE26" s="1">
        <v>643.83660888671875</v>
      </c>
      <c r="AF26" s="1">
        <v>577.8013916015625</v>
      </c>
      <c r="AG26" s="1">
        <v>97.683357238769531</v>
      </c>
      <c r="AH26" s="1">
        <v>5.4611911773681641</v>
      </c>
      <c r="AI26" s="1">
        <v>-1.0954904556274414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1.0006588745117186</v>
      </c>
      <c r="AR26">
        <f t="shared" si="9"/>
        <v>5.0164703475998867E-3</v>
      </c>
      <c r="AS26">
        <f t="shared" si="10"/>
        <v>302.8591598510742</v>
      </c>
      <c r="AT26">
        <f t="shared" si="11"/>
        <v>304.84553375244138</v>
      </c>
      <c r="AU26">
        <f t="shared" si="12"/>
        <v>122.32895415345047</v>
      </c>
      <c r="AV26">
        <f t="shared" si="13"/>
        <v>-0.77806332419043556</v>
      </c>
      <c r="AW26">
        <f t="shared" si="14"/>
        <v>4.1897923129755883</v>
      </c>
      <c r="AX26">
        <f t="shared" si="15"/>
        <v>42.891567523978409</v>
      </c>
      <c r="AY26">
        <f t="shared" si="16"/>
        <v>12.281238849662003</v>
      </c>
      <c r="AZ26">
        <f t="shared" si="17"/>
        <v>30.702346801757812</v>
      </c>
      <c r="BA26">
        <f t="shared" si="18"/>
        <v>4.4353772056264162</v>
      </c>
      <c r="BB26">
        <f t="shared" si="19"/>
        <v>0.39345463152093302</v>
      </c>
      <c r="BC26">
        <f t="shared" si="20"/>
        <v>2.9901196710894</v>
      </c>
      <c r="BD26">
        <f t="shared" si="21"/>
        <v>1.4452575345370162</v>
      </c>
      <c r="BE26">
        <f t="shared" si="22"/>
        <v>0.25022507720326914</v>
      </c>
      <c r="BF26">
        <f t="shared" si="23"/>
        <v>32.263987109171644</v>
      </c>
      <c r="BG26">
        <f t="shared" si="24"/>
        <v>0.85564903337800202</v>
      </c>
      <c r="BH26">
        <f t="shared" si="25"/>
        <v>73.841037426527166</v>
      </c>
      <c r="BI26">
        <f t="shared" si="26"/>
        <v>381.01234863533188</v>
      </c>
      <c r="BJ26">
        <f t="shared" si="27"/>
        <v>2.3539633190930224E-2</v>
      </c>
    </row>
    <row r="27" spans="1:62">
      <c r="A27" s="1">
        <v>18</v>
      </c>
      <c r="B27" s="1" t="s">
        <v>98</v>
      </c>
      <c r="C27" s="2">
        <v>41471</v>
      </c>
      <c r="D27" s="1" t="s">
        <v>74</v>
      </c>
      <c r="E27" s="1">
        <v>0</v>
      </c>
      <c r="F27" s="1" t="s">
        <v>82</v>
      </c>
      <c r="G27" s="1" t="s">
        <v>76</v>
      </c>
      <c r="H27" s="1">
        <v>0</v>
      </c>
      <c r="I27" s="1">
        <v>2733</v>
      </c>
      <c r="J27" s="1">
        <v>0</v>
      </c>
      <c r="K27">
        <f t="shared" si="0"/>
        <v>3.8556881245531427</v>
      </c>
      <c r="L27">
        <f t="shared" si="1"/>
        <v>0.12316647744272413</v>
      </c>
      <c r="M27">
        <f t="shared" si="2"/>
        <v>334.17508388890644</v>
      </c>
      <c r="N27">
        <f t="shared" si="3"/>
        <v>1.9201643724330366</v>
      </c>
      <c r="O27">
        <f t="shared" si="4"/>
        <v>1.524005761615101</v>
      </c>
      <c r="P27">
        <f t="shared" si="5"/>
        <v>29.879318237304688</v>
      </c>
      <c r="Q27" s="1">
        <v>5</v>
      </c>
      <c r="R27">
        <f t="shared" si="6"/>
        <v>1.6395652592182159</v>
      </c>
      <c r="S27" s="1">
        <v>1</v>
      </c>
      <c r="T27">
        <f t="shared" si="7"/>
        <v>3.2791305184364319</v>
      </c>
      <c r="U27" s="1">
        <v>31.809001922607422</v>
      </c>
      <c r="V27" s="1">
        <v>29.879318237304688</v>
      </c>
      <c r="W27" s="1">
        <v>31.85028076171875</v>
      </c>
      <c r="X27" s="1">
        <v>399.87551879882812</v>
      </c>
      <c r="Y27" s="1">
        <v>395.26361083984375</v>
      </c>
      <c r="Z27" s="1">
        <v>25.845525741577148</v>
      </c>
      <c r="AA27" s="1">
        <v>27.711366653442383</v>
      </c>
      <c r="AB27" s="1">
        <v>53.448196411132812</v>
      </c>
      <c r="AC27" s="1">
        <v>57.306732177734375</v>
      </c>
      <c r="AD27" s="1">
        <v>500.29827880859375</v>
      </c>
      <c r="AE27" s="1">
        <v>630.91680908203125</v>
      </c>
      <c r="AF27" s="1">
        <v>207.82878112792969</v>
      </c>
      <c r="AG27" s="1">
        <v>97.685554504394531</v>
      </c>
      <c r="AH27" s="1">
        <v>5.4611911773681641</v>
      </c>
      <c r="AI27" s="1">
        <v>-1.0954904556274414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1.0005965576171876</v>
      </c>
      <c r="AR27">
        <f t="shared" si="9"/>
        <v>1.9201643724330367E-3</v>
      </c>
      <c r="AS27">
        <f t="shared" si="10"/>
        <v>303.02931823730466</v>
      </c>
      <c r="AT27">
        <f t="shared" si="11"/>
        <v>304.9590019226074</v>
      </c>
      <c r="AU27">
        <f t="shared" si="12"/>
        <v>119.87419222136305</v>
      </c>
      <c r="AV27">
        <f t="shared" si="13"/>
        <v>0.60827688275710023</v>
      </c>
      <c r="AW27">
        <f t="shared" si="14"/>
        <v>4.2310059792312078</v>
      </c>
      <c r="AX27">
        <f t="shared" si="15"/>
        <v>43.31250409231049</v>
      </c>
      <c r="AY27">
        <f t="shared" si="16"/>
        <v>15.601137438868108</v>
      </c>
      <c r="AZ27">
        <f t="shared" si="17"/>
        <v>30.844160079956055</v>
      </c>
      <c r="BA27">
        <f t="shared" si="18"/>
        <v>4.471446740338366</v>
      </c>
      <c r="BB27">
        <f t="shared" si="19"/>
        <v>0.11870773054789902</v>
      </c>
      <c r="BC27">
        <f t="shared" si="20"/>
        <v>2.7070002176161068</v>
      </c>
      <c r="BD27">
        <f t="shared" si="21"/>
        <v>1.7644465227222592</v>
      </c>
      <c r="BE27">
        <f t="shared" si="22"/>
        <v>7.4580440038411119E-2</v>
      </c>
      <c r="BF27">
        <f t="shared" si="23"/>
        <v>32.64407837124039</v>
      </c>
      <c r="BG27">
        <f t="shared" si="24"/>
        <v>0.84544864420699306</v>
      </c>
      <c r="BH27">
        <f t="shared" si="25"/>
        <v>64.005794356311043</v>
      </c>
      <c r="BI27">
        <f t="shared" si="26"/>
        <v>393.67624524433563</v>
      </c>
      <c r="BJ27">
        <f t="shared" si="27"/>
        <v>6.2687648590290419E-3</v>
      </c>
    </row>
    <row r="28" spans="1:62">
      <c r="A28" s="1">
        <v>19</v>
      </c>
      <c r="B28" s="1" t="s">
        <v>99</v>
      </c>
      <c r="C28" s="2">
        <v>41471</v>
      </c>
      <c r="D28" s="1" t="s">
        <v>100</v>
      </c>
      <c r="E28" s="1">
        <v>0</v>
      </c>
      <c r="F28" s="1" t="s">
        <v>80</v>
      </c>
      <c r="G28" s="1" t="s">
        <v>101</v>
      </c>
      <c r="H28" s="1">
        <v>0</v>
      </c>
      <c r="I28" s="1">
        <v>4242.5</v>
      </c>
      <c r="J28" s="1">
        <v>0</v>
      </c>
      <c r="K28">
        <f t="shared" si="0"/>
        <v>20.047665070802729</v>
      </c>
      <c r="L28">
        <f t="shared" si="1"/>
        <v>0.5660966383169358</v>
      </c>
      <c r="M28">
        <f t="shared" si="2"/>
        <v>313.85347282874017</v>
      </c>
      <c r="N28">
        <f t="shared" si="3"/>
        <v>13.656170823652989</v>
      </c>
      <c r="O28">
        <f t="shared" si="4"/>
        <v>2.5108233253552283</v>
      </c>
      <c r="P28">
        <f t="shared" si="5"/>
        <v>35.523319244384766</v>
      </c>
      <c r="Q28" s="1">
        <v>1.5</v>
      </c>
      <c r="R28">
        <f t="shared" si="6"/>
        <v>2.4080436080694199</v>
      </c>
      <c r="S28" s="1">
        <v>1</v>
      </c>
      <c r="T28">
        <f t="shared" si="7"/>
        <v>4.8160872161388397</v>
      </c>
      <c r="U28" s="1">
        <v>33.978855133056641</v>
      </c>
      <c r="V28" s="1">
        <v>35.523319244384766</v>
      </c>
      <c r="W28" s="1">
        <v>33.945568084716797</v>
      </c>
      <c r="X28" s="1">
        <v>398.80648803710938</v>
      </c>
      <c r="Y28" s="1">
        <v>391.19442749023438</v>
      </c>
      <c r="Z28" s="1">
        <v>29.857112884521484</v>
      </c>
      <c r="AA28" s="1">
        <v>33.812889099121094</v>
      </c>
      <c r="AB28" s="1">
        <v>54.656444549560547</v>
      </c>
      <c r="AC28" s="1">
        <v>61.897891998291016</v>
      </c>
      <c r="AD28" s="1">
        <v>500.3221435546875</v>
      </c>
      <c r="AE28" s="1">
        <v>1134.719482421875</v>
      </c>
      <c r="AF28" s="1">
        <v>1237.4998779296875</v>
      </c>
      <c r="AG28" s="1">
        <v>97.693870544433594</v>
      </c>
      <c r="AH28" s="1">
        <v>7.2439365386962891</v>
      </c>
      <c r="AI28" s="1">
        <v>-1.2500467300415039</v>
      </c>
      <c r="AJ28" s="1">
        <v>0.66666668653488159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3.3354809570312494</v>
      </c>
      <c r="AR28">
        <f t="shared" si="9"/>
        <v>1.3656170823652988E-2</v>
      </c>
      <c r="AS28">
        <f t="shared" si="10"/>
        <v>308.67331924438474</v>
      </c>
      <c r="AT28">
        <f t="shared" si="11"/>
        <v>307.12885513305662</v>
      </c>
      <c r="AU28">
        <f t="shared" si="12"/>
        <v>215.59669895477418</v>
      </c>
      <c r="AV28">
        <f t="shared" si="13"/>
        <v>-2.9760131593754413</v>
      </c>
      <c r="AW28">
        <f t="shared" si="14"/>
        <v>5.8141353357380545</v>
      </c>
      <c r="AX28">
        <f t="shared" si="15"/>
        <v>59.513819069064745</v>
      </c>
      <c r="AY28">
        <f t="shared" si="16"/>
        <v>25.700929969943651</v>
      </c>
      <c r="AZ28">
        <f t="shared" si="17"/>
        <v>34.751087188720703</v>
      </c>
      <c r="BA28">
        <f t="shared" si="18"/>
        <v>5.5709792066410531</v>
      </c>
      <c r="BB28">
        <f t="shared" si="19"/>
        <v>0.50655474740801965</v>
      </c>
      <c r="BC28">
        <f t="shared" si="20"/>
        <v>3.3033120103828262</v>
      </c>
      <c r="BD28">
        <f t="shared" si="21"/>
        <v>2.2676671962582269</v>
      </c>
      <c r="BE28">
        <f t="shared" si="22"/>
        <v>0.32145701410623478</v>
      </c>
      <c r="BF28">
        <f t="shared" si="23"/>
        <v>30.661560544451849</v>
      </c>
      <c r="BG28">
        <f t="shared" si="24"/>
        <v>0.80229535692088838</v>
      </c>
      <c r="BH28">
        <f t="shared" si="25"/>
        <v>59.465899078705895</v>
      </c>
      <c r="BI28">
        <f t="shared" si="26"/>
        <v>385.57485570281113</v>
      </c>
      <c r="BJ28">
        <f t="shared" si="27"/>
        <v>3.0918832237933219E-2</v>
      </c>
    </row>
    <row r="29" spans="1:62">
      <c r="A29" s="1">
        <v>20</v>
      </c>
      <c r="B29" s="1" t="s">
        <v>102</v>
      </c>
      <c r="C29" s="2">
        <v>41471</v>
      </c>
      <c r="D29" s="1" t="s">
        <v>100</v>
      </c>
      <c r="E29" s="1">
        <v>0</v>
      </c>
      <c r="F29" s="1" t="s">
        <v>82</v>
      </c>
      <c r="G29" s="1" t="s">
        <v>101</v>
      </c>
      <c r="H29" s="1">
        <v>0</v>
      </c>
      <c r="I29" s="1">
        <v>4363</v>
      </c>
      <c r="J29" s="1">
        <v>0</v>
      </c>
      <c r="K29">
        <f t="shared" si="0"/>
        <v>-1.240263031116194</v>
      </c>
      <c r="L29">
        <f t="shared" si="1"/>
        <v>0.18012155996017909</v>
      </c>
      <c r="M29">
        <f t="shared" si="2"/>
        <v>391.31115150480468</v>
      </c>
      <c r="N29">
        <f t="shared" si="3"/>
        <v>4.9351742058107453</v>
      </c>
      <c r="O29">
        <f t="shared" si="4"/>
        <v>2.6795371648764021</v>
      </c>
      <c r="P29">
        <f t="shared" si="5"/>
        <v>36.176425933837891</v>
      </c>
      <c r="Q29" s="1">
        <v>4.5</v>
      </c>
      <c r="R29">
        <f t="shared" si="6"/>
        <v>1.7493478804826736</v>
      </c>
      <c r="S29" s="1">
        <v>1</v>
      </c>
      <c r="T29">
        <f t="shared" si="7"/>
        <v>3.4986957609653473</v>
      </c>
      <c r="U29" s="1">
        <v>34.047779083251953</v>
      </c>
      <c r="V29" s="1">
        <v>36.176425933837891</v>
      </c>
      <c r="W29" s="1">
        <v>34.067523956298828</v>
      </c>
      <c r="X29" s="1">
        <v>398.51983642578125</v>
      </c>
      <c r="Y29" s="1">
        <v>397.86920166015625</v>
      </c>
      <c r="Z29" s="1">
        <v>29.97625732421875</v>
      </c>
      <c r="AA29" s="1">
        <v>34.263572692871094</v>
      </c>
      <c r="AB29" s="1">
        <v>54.664810180664062</v>
      </c>
      <c r="AC29" s="1">
        <v>62.483169555664062</v>
      </c>
      <c r="AD29" s="1">
        <v>500.25125122070312</v>
      </c>
      <c r="AE29" s="1">
        <v>45.45928955078125</v>
      </c>
      <c r="AF29" s="1">
        <v>107.73883819580078</v>
      </c>
      <c r="AG29" s="1">
        <v>97.695297241210938</v>
      </c>
      <c r="AH29" s="1">
        <v>7.2439365386962891</v>
      </c>
      <c r="AI29" s="1">
        <v>-1.2500467300415039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1.111669447157118</v>
      </c>
      <c r="AR29">
        <f t="shared" si="9"/>
        <v>4.9351742058107457E-3</v>
      </c>
      <c r="AS29">
        <f t="shared" si="10"/>
        <v>309.32642593383787</v>
      </c>
      <c r="AT29">
        <f t="shared" si="11"/>
        <v>307.19777908325193</v>
      </c>
      <c r="AU29">
        <f t="shared" si="12"/>
        <v>8.6372649062650453</v>
      </c>
      <c r="AV29">
        <f t="shared" si="13"/>
        <v>-2.2973859149384821</v>
      </c>
      <c r="AW29">
        <f t="shared" si="14"/>
        <v>6.0269270836522821</v>
      </c>
      <c r="AX29">
        <f t="shared" si="15"/>
        <v>61.691066549208834</v>
      </c>
      <c r="AY29">
        <f t="shared" si="16"/>
        <v>27.42749385633774</v>
      </c>
      <c r="AZ29">
        <f t="shared" si="17"/>
        <v>35.112102508544922</v>
      </c>
      <c r="BA29">
        <f t="shared" si="18"/>
        <v>5.6835304132771789</v>
      </c>
      <c r="BB29">
        <f t="shared" si="19"/>
        <v>0.17130248210655896</v>
      </c>
      <c r="BC29">
        <f t="shared" si="20"/>
        <v>3.34738991877588</v>
      </c>
      <c r="BD29">
        <f t="shared" si="21"/>
        <v>2.3361404945012989</v>
      </c>
      <c r="BE29">
        <f t="shared" si="22"/>
        <v>0.10782293722516695</v>
      </c>
      <c r="BF29">
        <f t="shared" si="23"/>
        <v>38.22925926006242</v>
      </c>
      <c r="BG29">
        <f t="shared" si="24"/>
        <v>0.9835170701125211</v>
      </c>
      <c r="BH29">
        <f t="shared" si="25"/>
        <v>55.58655009715747</v>
      </c>
      <c r="BI29">
        <f t="shared" si="26"/>
        <v>398.34776716181761</v>
      </c>
      <c r="BJ29">
        <f t="shared" si="27"/>
        <v>-1.7306973653698665E-3</v>
      </c>
    </row>
    <row r="30" spans="1:62">
      <c r="A30" s="1">
        <v>21</v>
      </c>
      <c r="B30" s="1" t="s">
        <v>103</v>
      </c>
      <c r="C30" s="2">
        <v>41471</v>
      </c>
      <c r="D30" s="1" t="s">
        <v>100</v>
      </c>
      <c r="E30" s="1">
        <v>0</v>
      </c>
      <c r="F30" s="1" t="s">
        <v>104</v>
      </c>
      <c r="G30" s="1" t="s">
        <v>101</v>
      </c>
      <c r="H30" s="1">
        <v>0</v>
      </c>
      <c r="I30" s="1">
        <v>4441.5</v>
      </c>
      <c r="J30" s="1">
        <v>0</v>
      </c>
      <c r="K30">
        <f t="shared" si="0"/>
        <v>-1.9989028315120647</v>
      </c>
      <c r="L30">
        <f t="shared" si="1"/>
        <v>8.4670508593879576E-2</v>
      </c>
      <c r="M30">
        <f t="shared" si="2"/>
        <v>419.78236290402583</v>
      </c>
      <c r="N30">
        <f t="shared" si="3"/>
        <v>2.5141555485872891</v>
      </c>
      <c r="O30">
        <f t="shared" si="4"/>
        <v>2.8360712204265122</v>
      </c>
      <c r="P30">
        <f t="shared" si="5"/>
        <v>36.116165161132812</v>
      </c>
      <c r="Q30" s="1">
        <v>5</v>
      </c>
      <c r="R30">
        <f t="shared" si="6"/>
        <v>1.6395652592182159</v>
      </c>
      <c r="S30" s="1">
        <v>1</v>
      </c>
      <c r="T30">
        <f t="shared" si="7"/>
        <v>3.2791305184364319</v>
      </c>
      <c r="U30" s="1">
        <v>34.011131286621094</v>
      </c>
      <c r="V30" s="1">
        <v>36.116165161132812</v>
      </c>
      <c r="W30" s="1">
        <v>34.061542510986328</v>
      </c>
      <c r="X30" s="1">
        <v>400.11563110351562</v>
      </c>
      <c r="Y30" s="1">
        <v>401.10549926757812</v>
      </c>
      <c r="Z30" s="1">
        <v>30.025922775268555</v>
      </c>
      <c r="AA30" s="1">
        <v>32.457019805908203</v>
      </c>
      <c r="AB30" s="1">
        <v>54.868171691894531</v>
      </c>
      <c r="AC30" s="1">
        <v>59.310665130615234</v>
      </c>
      <c r="AD30" s="1">
        <v>500.299560546875</v>
      </c>
      <c r="AE30" s="1">
        <v>31.58436393737793</v>
      </c>
      <c r="AF30" s="1">
        <v>63.015270233154297</v>
      </c>
      <c r="AG30" s="1">
        <v>97.696670532226562</v>
      </c>
      <c r="AH30" s="1">
        <v>7.2439365386962891</v>
      </c>
      <c r="AI30" s="1">
        <v>-1.2500467300415039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1.0005991210937499</v>
      </c>
      <c r="AR30">
        <f t="shared" si="9"/>
        <v>2.514155548587289E-3</v>
      </c>
      <c r="AS30">
        <f t="shared" si="10"/>
        <v>309.26616516113279</v>
      </c>
      <c r="AT30">
        <f t="shared" si="11"/>
        <v>307.16113128662107</v>
      </c>
      <c r="AU30">
        <f t="shared" si="12"/>
        <v>6.0010290727988149</v>
      </c>
      <c r="AV30">
        <f t="shared" si="13"/>
        <v>-1.3546917292291176</v>
      </c>
      <c r="AW30">
        <f t="shared" si="14"/>
        <v>6.0070139908622782</v>
      </c>
      <c r="AX30">
        <f t="shared" si="15"/>
        <v>61.486373672077015</v>
      </c>
      <c r="AY30">
        <f t="shared" si="16"/>
        <v>29.029353866168812</v>
      </c>
      <c r="AZ30">
        <f t="shared" si="17"/>
        <v>35.063648223876953</v>
      </c>
      <c r="BA30">
        <f t="shared" si="18"/>
        <v>5.6683102750626944</v>
      </c>
      <c r="BB30">
        <f t="shared" si="19"/>
        <v>8.2539260351805227E-2</v>
      </c>
      <c r="BC30">
        <f t="shared" si="20"/>
        <v>3.170942770435766</v>
      </c>
      <c r="BD30">
        <f t="shared" si="21"/>
        <v>2.4973675046269284</v>
      </c>
      <c r="BE30">
        <f t="shared" si="22"/>
        <v>5.1774375163379134E-2</v>
      </c>
      <c r="BF30">
        <f t="shared" si="23"/>
        <v>41.011339203874179</v>
      </c>
      <c r="BG30">
        <f t="shared" si="24"/>
        <v>1.0465634693878589</v>
      </c>
      <c r="BH30">
        <f t="shared" si="25"/>
        <v>51.707343594681497</v>
      </c>
      <c r="BI30">
        <f t="shared" si="26"/>
        <v>401.92843656982006</v>
      </c>
      <c r="BJ30">
        <f t="shared" si="27"/>
        <v>-2.5715512045742374E-3</v>
      </c>
    </row>
    <row r="31" spans="1:62">
      <c r="A31" s="1">
        <v>22</v>
      </c>
      <c r="B31" s="1" t="s">
        <v>105</v>
      </c>
      <c r="C31" s="2">
        <v>41471</v>
      </c>
      <c r="D31" s="1" t="s">
        <v>100</v>
      </c>
      <c r="E31" s="1">
        <v>0</v>
      </c>
      <c r="F31" s="1" t="s">
        <v>82</v>
      </c>
      <c r="G31" s="1" t="s">
        <v>101</v>
      </c>
      <c r="H31" s="1">
        <v>0</v>
      </c>
      <c r="I31" s="1">
        <v>4586</v>
      </c>
      <c r="J31" s="1">
        <v>0</v>
      </c>
      <c r="K31">
        <f t="shared" si="0"/>
        <v>3.7790100888525999</v>
      </c>
      <c r="L31">
        <f t="shared" si="1"/>
        <v>0.29523932850138557</v>
      </c>
      <c r="M31">
        <f t="shared" si="2"/>
        <v>358.34936968528757</v>
      </c>
      <c r="N31">
        <f t="shared" si="3"/>
        <v>7.7025806782786166</v>
      </c>
      <c r="O31">
        <f t="shared" si="4"/>
        <v>2.5928674214716207</v>
      </c>
      <c r="P31">
        <f t="shared" si="5"/>
        <v>35.772411346435547</v>
      </c>
      <c r="Q31" s="1">
        <v>2.5</v>
      </c>
      <c r="R31">
        <f t="shared" si="6"/>
        <v>2.1884783655405045</v>
      </c>
      <c r="S31" s="1">
        <v>1</v>
      </c>
      <c r="T31">
        <f t="shared" si="7"/>
        <v>4.3769567310810089</v>
      </c>
      <c r="U31" s="1">
        <v>34.007667541503906</v>
      </c>
      <c r="V31" s="1">
        <v>35.772411346435547</v>
      </c>
      <c r="W31" s="1">
        <v>34.022140502929688</v>
      </c>
      <c r="X31" s="1">
        <v>400.095947265625</v>
      </c>
      <c r="Y31" s="1">
        <v>396.68063354492188</v>
      </c>
      <c r="Z31" s="1">
        <v>30.073831558227539</v>
      </c>
      <c r="AA31" s="1">
        <v>33.792881011962891</v>
      </c>
      <c r="AB31" s="1">
        <v>54.969509124755859</v>
      </c>
      <c r="AC31" s="1">
        <v>61.767257690429688</v>
      </c>
      <c r="AD31" s="1">
        <v>500.2816162109375</v>
      </c>
      <c r="AE31" s="1">
        <v>66.322837829589844</v>
      </c>
      <c r="AF31" s="1">
        <v>163.63374328613281</v>
      </c>
      <c r="AG31" s="1">
        <v>97.702316284179688</v>
      </c>
      <c r="AH31" s="1">
        <v>7.2439365386962891</v>
      </c>
      <c r="AI31" s="1">
        <v>-1.2500467300415039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2.0011264648437499</v>
      </c>
      <c r="AR31">
        <f t="shared" si="9"/>
        <v>7.702580678278617E-3</v>
      </c>
      <c r="AS31">
        <f t="shared" si="10"/>
        <v>308.92241134643552</v>
      </c>
      <c r="AT31">
        <f t="shared" si="11"/>
        <v>307.15766754150388</v>
      </c>
      <c r="AU31">
        <f t="shared" si="12"/>
        <v>12.601339029496103</v>
      </c>
      <c r="AV31">
        <f t="shared" si="13"/>
        <v>-2.7902010819541312</v>
      </c>
      <c r="AW31">
        <f t="shared" si="14"/>
        <v>5.8945101702560692</v>
      </c>
      <c r="AX31">
        <f t="shared" si="15"/>
        <v>60.331324726336405</v>
      </c>
      <c r="AY31">
        <f t="shared" si="16"/>
        <v>26.538443714373514</v>
      </c>
      <c r="AZ31">
        <f t="shared" si="17"/>
        <v>34.890039443969727</v>
      </c>
      <c r="BA31">
        <f t="shared" si="18"/>
        <v>5.6140678830414847</v>
      </c>
      <c r="BB31">
        <f t="shared" si="19"/>
        <v>0.27658294936353317</v>
      </c>
      <c r="BC31">
        <f t="shared" si="20"/>
        <v>3.3016427487844484</v>
      </c>
      <c r="BD31">
        <f t="shared" si="21"/>
        <v>2.3124251342570363</v>
      </c>
      <c r="BE31">
        <f t="shared" si="22"/>
        <v>0.17444897905114951</v>
      </c>
      <c r="BF31">
        <f t="shared" si="23"/>
        <v>35.011563457228398</v>
      </c>
      <c r="BG31">
        <f t="shared" si="24"/>
        <v>0.90336996410162917</v>
      </c>
      <c r="BH31">
        <f t="shared" si="25"/>
        <v>56.756664457406949</v>
      </c>
      <c r="BI31">
        <f t="shared" si="26"/>
        <v>395.51506030913367</v>
      </c>
      <c r="BJ31">
        <f t="shared" si="27"/>
        <v>5.4229036797365541E-3</v>
      </c>
    </row>
    <row r="32" spans="1:62">
      <c r="A32" s="1">
        <v>23</v>
      </c>
      <c r="B32" s="1" t="s">
        <v>106</v>
      </c>
      <c r="C32" s="2">
        <v>41471</v>
      </c>
      <c r="D32" s="1" t="s">
        <v>100</v>
      </c>
      <c r="E32" s="1">
        <v>0</v>
      </c>
      <c r="F32" s="1" t="s">
        <v>104</v>
      </c>
      <c r="G32" s="1" t="s">
        <v>101</v>
      </c>
      <c r="H32" s="1">
        <v>0</v>
      </c>
      <c r="I32" s="1">
        <v>4739</v>
      </c>
      <c r="J32" s="1">
        <v>0</v>
      </c>
      <c r="K32">
        <f t="shared" si="0"/>
        <v>-22.005783310586011</v>
      </c>
      <c r="L32">
        <f t="shared" si="1"/>
        <v>0.11772852819815197</v>
      </c>
      <c r="M32">
        <f t="shared" si="2"/>
        <v>695.42622201776646</v>
      </c>
      <c r="N32">
        <f t="shared" si="3"/>
        <v>3.3179584938551621</v>
      </c>
      <c r="O32">
        <f t="shared" si="4"/>
        <v>2.7049223736049415</v>
      </c>
      <c r="P32">
        <f t="shared" si="5"/>
        <v>35.681617736816406</v>
      </c>
      <c r="Q32" s="1">
        <v>3.5</v>
      </c>
      <c r="R32">
        <f t="shared" si="6"/>
        <v>1.9689131230115891</v>
      </c>
      <c r="S32" s="1">
        <v>1</v>
      </c>
      <c r="T32">
        <f t="shared" si="7"/>
        <v>3.9378262460231781</v>
      </c>
      <c r="U32" s="1">
        <v>33.965030670166016</v>
      </c>
      <c r="V32" s="1">
        <v>35.681617736816406</v>
      </c>
      <c r="W32" s="1">
        <v>34.012454986572266</v>
      </c>
      <c r="X32" s="1">
        <v>399.927490234375</v>
      </c>
      <c r="Y32" s="1">
        <v>414.36105346679688</v>
      </c>
      <c r="Z32" s="1">
        <v>30.098512649536133</v>
      </c>
      <c r="AA32" s="1">
        <v>32.344699859619141</v>
      </c>
      <c r="AB32" s="1">
        <v>55.146125793457031</v>
      </c>
      <c r="AC32" s="1">
        <v>59.261566162109375</v>
      </c>
      <c r="AD32" s="1">
        <v>500.28067016601562</v>
      </c>
      <c r="AE32" s="1">
        <v>44.382522583007812</v>
      </c>
      <c r="AF32" s="1">
        <v>67.721000671386719</v>
      </c>
      <c r="AG32" s="1">
        <v>97.70318603515625</v>
      </c>
      <c r="AH32" s="1">
        <v>7.2439365386962891</v>
      </c>
      <c r="AI32" s="1">
        <v>-1.2500467300415039</v>
      </c>
      <c r="AJ32" s="1">
        <v>0.66666668653488159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1.4293733433314733</v>
      </c>
      <c r="AR32">
        <f t="shared" si="9"/>
        <v>3.3179584938551623E-3</v>
      </c>
      <c r="AS32">
        <f t="shared" si="10"/>
        <v>308.83161773681638</v>
      </c>
      <c r="AT32">
        <f t="shared" si="11"/>
        <v>307.11503067016599</v>
      </c>
      <c r="AU32">
        <f t="shared" si="12"/>
        <v>8.4326791849553047</v>
      </c>
      <c r="AV32">
        <f t="shared" si="13"/>
        <v>-1.4003839543220666</v>
      </c>
      <c r="AW32">
        <f t="shared" si="14"/>
        <v>5.8651026012406025</v>
      </c>
      <c r="AX32">
        <f t="shared" si="15"/>
        <v>60.02979881464848</v>
      </c>
      <c r="AY32">
        <f t="shared" si="16"/>
        <v>27.685098955029339</v>
      </c>
      <c r="AZ32">
        <f t="shared" si="17"/>
        <v>34.823324203491211</v>
      </c>
      <c r="BA32">
        <f t="shared" si="18"/>
        <v>5.5933436723405912</v>
      </c>
      <c r="BB32">
        <f t="shared" si="19"/>
        <v>0.11431099172698835</v>
      </c>
      <c r="BC32">
        <f t="shared" si="20"/>
        <v>3.160180227635661</v>
      </c>
      <c r="BD32">
        <f t="shared" si="21"/>
        <v>2.4331634447049302</v>
      </c>
      <c r="BE32">
        <f t="shared" si="22"/>
        <v>7.1743750234195505E-2</v>
      </c>
      <c r="BF32">
        <f t="shared" si="23"/>
        <v>67.94535754352772</v>
      </c>
      <c r="BG32">
        <f t="shared" si="24"/>
        <v>1.6783098126607394</v>
      </c>
      <c r="BH32">
        <f t="shared" si="25"/>
        <v>53.051432410212819</v>
      </c>
      <c r="BI32">
        <f t="shared" si="26"/>
        <v>421.90526837452501</v>
      </c>
      <c r="BJ32">
        <f t="shared" si="27"/>
        <v>-2.7670626878709862E-2</v>
      </c>
    </row>
    <row r="33" spans="1:62">
      <c r="A33" s="1">
        <v>24</v>
      </c>
      <c r="B33" s="1" t="s">
        <v>107</v>
      </c>
      <c r="C33" s="2">
        <v>41471</v>
      </c>
      <c r="D33" s="1" t="s">
        <v>100</v>
      </c>
      <c r="E33" s="1">
        <v>0</v>
      </c>
      <c r="F33" s="1" t="s">
        <v>80</v>
      </c>
      <c r="G33" s="1" t="s">
        <v>108</v>
      </c>
      <c r="H33" s="1">
        <v>0</v>
      </c>
      <c r="I33" s="1">
        <v>5320</v>
      </c>
      <c r="J33" s="1">
        <v>0</v>
      </c>
      <c r="K33">
        <f t="shared" si="0"/>
        <v>2.2286656641588332</v>
      </c>
      <c r="L33">
        <f t="shared" si="1"/>
        <v>9.6037544622613283E-2</v>
      </c>
      <c r="M33">
        <f t="shared" si="2"/>
        <v>341.59779622968426</v>
      </c>
      <c r="N33">
        <f t="shared" si="3"/>
        <v>3.0091688407197452</v>
      </c>
      <c r="O33">
        <f t="shared" si="4"/>
        <v>2.9779191812679469</v>
      </c>
      <c r="P33">
        <f t="shared" si="5"/>
        <v>36.412921905517578</v>
      </c>
      <c r="Q33" s="1">
        <v>2</v>
      </c>
      <c r="R33">
        <f t="shared" si="6"/>
        <v>2.2982609868049622</v>
      </c>
      <c r="S33" s="1">
        <v>1</v>
      </c>
      <c r="T33">
        <f t="shared" si="7"/>
        <v>4.5965219736099243</v>
      </c>
      <c r="U33" s="1">
        <v>34.572303771972656</v>
      </c>
      <c r="V33" s="1">
        <v>36.412921905517578</v>
      </c>
      <c r="W33" s="1">
        <v>34.606090545654297</v>
      </c>
      <c r="X33" s="1">
        <v>399.63986206054688</v>
      </c>
      <c r="Y33" s="1">
        <v>398.26971435546875</v>
      </c>
      <c r="Z33" s="1">
        <v>30.845029830932617</v>
      </c>
      <c r="AA33" s="1">
        <v>32.009571075439453</v>
      </c>
      <c r="AB33" s="1">
        <v>54.640029907226562</v>
      </c>
      <c r="AC33" s="1">
        <v>56.702945709228516</v>
      </c>
      <c r="AD33" s="1">
        <v>500.25650024414062</v>
      </c>
      <c r="AE33" s="1">
        <v>313.62344360351562</v>
      </c>
      <c r="AF33" s="1">
        <v>154.91036987304688</v>
      </c>
      <c r="AG33" s="1">
        <v>97.711799621582031</v>
      </c>
      <c r="AH33" s="1">
        <v>7.2439365386962891</v>
      </c>
      <c r="AI33" s="1">
        <v>-1.2500467300415039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2.5012825012207029</v>
      </c>
      <c r="AR33">
        <f t="shared" si="9"/>
        <v>3.0091688407197451E-3</v>
      </c>
      <c r="AS33">
        <f t="shared" si="10"/>
        <v>309.56292190551756</v>
      </c>
      <c r="AT33">
        <f t="shared" si="11"/>
        <v>307.72230377197263</v>
      </c>
      <c r="AU33">
        <f t="shared" si="12"/>
        <v>59.588453536931411</v>
      </c>
      <c r="AV33">
        <f t="shared" si="13"/>
        <v>-0.7366372058398174</v>
      </c>
      <c r="AW33">
        <f t="shared" si="14"/>
        <v>6.1056319761640747</v>
      </c>
      <c r="AX33">
        <f t="shared" si="15"/>
        <v>62.486127569136457</v>
      </c>
      <c r="AY33">
        <f t="shared" si="16"/>
        <v>30.476556493697004</v>
      </c>
      <c r="AZ33">
        <f t="shared" si="17"/>
        <v>35.492612838745117</v>
      </c>
      <c r="BA33">
        <f t="shared" si="18"/>
        <v>5.8042935049824722</v>
      </c>
      <c r="BB33">
        <f t="shared" si="19"/>
        <v>9.4072047980257562E-2</v>
      </c>
      <c r="BC33">
        <f t="shared" si="20"/>
        <v>3.1277127948961279</v>
      </c>
      <c r="BD33">
        <f t="shared" si="21"/>
        <v>2.6765807100863444</v>
      </c>
      <c r="BE33">
        <f t="shared" si="22"/>
        <v>5.8968513934862292E-2</v>
      </c>
      <c r="BF33">
        <f t="shared" si="23"/>
        <v>33.37813541636892</v>
      </c>
      <c r="BG33">
        <f t="shared" si="24"/>
        <v>0.85770467579364329</v>
      </c>
      <c r="BH33">
        <f t="shared" si="25"/>
        <v>49.855662593354431</v>
      </c>
      <c r="BI33">
        <f t="shared" si="26"/>
        <v>397.61515452438596</v>
      </c>
      <c r="BJ33">
        <f t="shared" si="27"/>
        <v>2.7944509187182503E-3</v>
      </c>
    </row>
    <row r="34" spans="1:62">
      <c r="A34" s="1">
        <v>25</v>
      </c>
      <c r="B34" s="1" t="s">
        <v>109</v>
      </c>
      <c r="C34" s="2">
        <v>41471</v>
      </c>
      <c r="D34" s="1" t="s">
        <v>100</v>
      </c>
      <c r="E34" s="1">
        <v>0</v>
      </c>
      <c r="F34" s="1" t="s">
        <v>82</v>
      </c>
      <c r="G34" s="1" t="s">
        <v>108</v>
      </c>
      <c r="H34" s="1">
        <v>0</v>
      </c>
      <c r="I34" s="1">
        <v>5514.5</v>
      </c>
      <c r="J34" s="1">
        <v>0</v>
      </c>
      <c r="K34">
        <f t="shared" si="0"/>
        <v>-0.31516417526900109</v>
      </c>
      <c r="L34">
        <f t="shared" si="1"/>
        <v>0.25950344653692087</v>
      </c>
      <c r="M34">
        <f t="shared" si="2"/>
        <v>381.801484571515</v>
      </c>
      <c r="N34">
        <f t="shared" si="3"/>
        <v>7.3860841831107216</v>
      </c>
      <c r="O34">
        <f t="shared" si="4"/>
        <v>2.8022222144396811</v>
      </c>
      <c r="P34">
        <f t="shared" si="5"/>
        <v>36.624378204345703</v>
      </c>
      <c r="Q34" s="1">
        <v>2.5</v>
      </c>
      <c r="R34">
        <f t="shared" si="6"/>
        <v>2.1884783655405045</v>
      </c>
      <c r="S34" s="1">
        <v>1</v>
      </c>
      <c r="T34">
        <f t="shared" si="7"/>
        <v>4.3769567310810089</v>
      </c>
      <c r="U34" s="1">
        <v>34.592441558837891</v>
      </c>
      <c r="V34" s="1">
        <v>36.624378204345703</v>
      </c>
      <c r="W34" s="1">
        <v>34.6395263671875</v>
      </c>
      <c r="X34" s="1">
        <v>399.74032592773438</v>
      </c>
      <c r="Y34" s="1">
        <v>398.42727661132812</v>
      </c>
      <c r="Z34" s="1">
        <v>30.969745635986328</v>
      </c>
      <c r="AA34" s="1">
        <v>34.533145904541016</v>
      </c>
      <c r="AB34" s="1">
        <v>54.80352783203125</v>
      </c>
      <c r="AC34" s="1">
        <v>61.109260559082031</v>
      </c>
      <c r="AD34" s="1">
        <v>500.29598999023438</v>
      </c>
      <c r="AE34" s="1">
        <v>34.829143524169922</v>
      </c>
      <c r="AF34" s="1">
        <v>35.294803619384766</v>
      </c>
      <c r="AG34" s="1">
        <v>97.71875</v>
      </c>
      <c r="AH34" s="1">
        <v>7.2439365386962891</v>
      </c>
      <c r="AI34" s="1">
        <v>-1.2500467300415039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2.0011839599609371</v>
      </c>
      <c r="AR34">
        <f t="shared" si="9"/>
        <v>7.3860841831107213E-3</v>
      </c>
      <c r="AS34">
        <f t="shared" si="10"/>
        <v>309.77437820434568</v>
      </c>
      <c r="AT34">
        <f t="shared" si="11"/>
        <v>307.74244155883787</v>
      </c>
      <c r="AU34">
        <f t="shared" si="12"/>
        <v>6.6175371865531361</v>
      </c>
      <c r="AV34">
        <f t="shared" si="13"/>
        <v>-2.7525086707256499</v>
      </c>
      <c r="AW34">
        <f t="shared" si="14"/>
        <v>6.1767580657990484</v>
      </c>
      <c r="AX34">
        <f t="shared" si="15"/>
        <v>63.209548482753291</v>
      </c>
      <c r="AY34">
        <f t="shared" si="16"/>
        <v>28.676402578212276</v>
      </c>
      <c r="AZ34">
        <f t="shared" si="17"/>
        <v>35.608409881591797</v>
      </c>
      <c r="BA34">
        <f t="shared" si="18"/>
        <v>5.8414838711260639</v>
      </c>
      <c r="BB34">
        <f t="shared" si="19"/>
        <v>0.24497899551507712</v>
      </c>
      <c r="BC34">
        <f t="shared" si="20"/>
        <v>3.3745358513593673</v>
      </c>
      <c r="BD34">
        <f t="shared" si="21"/>
        <v>2.4669480197666966</v>
      </c>
      <c r="BE34">
        <f t="shared" si="22"/>
        <v>0.15435375798494416</v>
      </c>
      <c r="BF34">
        <f t="shared" si="23"/>
        <v>37.309163820472733</v>
      </c>
      <c r="BG34">
        <f t="shared" si="24"/>
        <v>0.95827145123893753</v>
      </c>
      <c r="BH34">
        <f t="shared" si="25"/>
        <v>54.971400979375893</v>
      </c>
      <c r="BI34">
        <f t="shared" si="26"/>
        <v>398.52448379493859</v>
      </c>
      <c r="BJ34">
        <f t="shared" si="27"/>
        <v>-4.3472903065000084E-4</v>
      </c>
    </row>
    <row r="35" spans="1:62">
      <c r="A35" s="1">
        <v>26</v>
      </c>
      <c r="B35" s="1" t="s">
        <v>110</v>
      </c>
      <c r="C35" s="2">
        <v>41471</v>
      </c>
      <c r="D35" s="1" t="s">
        <v>100</v>
      </c>
      <c r="E35" s="1">
        <v>0</v>
      </c>
      <c r="F35" s="1" t="s">
        <v>104</v>
      </c>
      <c r="G35" s="1" t="s">
        <v>108</v>
      </c>
      <c r="H35" s="1">
        <v>0</v>
      </c>
      <c r="I35" s="1">
        <v>5598</v>
      </c>
      <c r="J35" s="1">
        <v>0</v>
      </c>
      <c r="K35">
        <f t="shared" si="0"/>
        <v>-8.5099885091681982E-2</v>
      </c>
      <c r="L35">
        <f t="shared" si="1"/>
        <v>6.5655866086768114E-2</v>
      </c>
      <c r="M35">
        <f t="shared" si="2"/>
        <v>380.73777114352936</v>
      </c>
      <c r="N35">
        <f t="shared" si="3"/>
        <v>2.1428742457292014</v>
      </c>
      <c r="O35">
        <f t="shared" si="4"/>
        <v>3.0823842318654116</v>
      </c>
      <c r="P35">
        <f t="shared" si="5"/>
        <v>36.735313415527344</v>
      </c>
      <c r="Q35" s="1">
        <v>2.5</v>
      </c>
      <c r="R35">
        <f t="shared" si="6"/>
        <v>2.1884783655405045</v>
      </c>
      <c r="S35" s="1">
        <v>1</v>
      </c>
      <c r="T35">
        <f t="shared" si="7"/>
        <v>4.3769567310810089</v>
      </c>
      <c r="U35" s="1">
        <v>34.532585144042969</v>
      </c>
      <c r="V35" s="1">
        <v>36.735313415527344</v>
      </c>
      <c r="W35" s="1">
        <v>34.601356506347656</v>
      </c>
      <c r="X35" s="1">
        <v>399.65005493164062</v>
      </c>
      <c r="Y35" s="1">
        <v>399.26504516601562</v>
      </c>
      <c r="Z35" s="1">
        <v>31.014312744140625</v>
      </c>
      <c r="AA35" s="1">
        <v>32.050796508789062</v>
      </c>
      <c r="AB35" s="1">
        <v>55.065391540527344</v>
      </c>
      <c r="AC35" s="1">
        <v>56.905651092529297</v>
      </c>
      <c r="AD35" s="1">
        <v>500.29568481445312</v>
      </c>
      <c r="AE35" s="1">
        <v>42.524681091308594</v>
      </c>
      <c r="AF35" s="1">
        <v>51.019428253173828</v>
      </c>
      <c r="AG35" s="1">
        <v>97.719108581542969</v>
      </c>
      <c r="AH35" s="1">
        <v>7.2439365386962891</v>
      </c>
      <c r="AI35" s="1">
        <v>-1.2500467300415039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2.0011827392578123</v>
      </c>
      <c r="AR35">
        <f t="shared" si="9"/>
        <v>2.1428742457292012E-3</v>
      </c>
      <c r="AS35">
        <f t="shared" si="10"/>
        <v>309.88531341552732</v>
      </c>
      <c r="AT35">
        <f t="shared" si="11"/>
        <v>307.68258514404295</v>
      </c>
      <c r="AU35">
        <f t="shared" si="12"/>
        <v>8.0796893059618924</v>
      </c>
      <c r="AV35">
        <f t="shared" si="13"/>
        <v>-0.91266910508949362</v>
      </c>
      <c r="AW35">
        <f t="shared" si="14"/>
        <v>6.2143594960327082</v>
      </c>
      <c r="AX35">
        <f t="shared" si="15"/>
        <v>63.594107500960838</v>
      </c>
      <c r="AY35">
        <f t="shared" si="16"/>
        <v>31.543310992171776</v>
      </c>
      <c r="AZ35">
        <f t="shared" si="17"/>
        <v>35.633949279785156</v>
      </c>
      <c r="BA35">
        <f t="shared" si="18"/>
        <v>5.8497141322229309</v>
      </c>
      <c r="BB35">
        <f t="shared" si="19"/>
        <v>6.4685560290950642E-2</v>
      </c>
      <c r="BC35">
        <f t="shared" si="20"/>
        <v>3.1319752641672967</v>
      </c>
      <c r="BD35">
        <f t="shared" si="21"/>
        <v>2.7177388680556342</v>
      </c>
      <c r="BE35">
        <f t="shared" si="22"/>
        <v>4.0514545600733393E-2</v>
      </c>
      <c r="BF35">
        <f t="shared" si="23"/>
        <v>37.2053555994692</v>
      </c>
      <c r="BG35">
        <f t="shared" si="24"/>
        <v>0.95359655385113273</v>
      </c>
      <c r="BH35">
        <f t="shared" si="25"/>
        <v>48.677680736545184</v>
      </c>
      <c r="BI35">
        <f t="shared" si="26"/>
        <v>399.29129281979249</v>
      </c>
      <c r="BJ35">
        <f t="shared" si="27"/>
        <v>-1.0374543877367111E-4</v>
      </c>
    </row>
    <row r="36" spans="1:62">
      <c r="A36" s="1">
        <v>27</v>
      </c>
      <c r="B36" s="1" t="s">
        <v>111</v>
      </c>
      <c r="C36" s="2">
        <v>41471</v>
      </c>
      <c r="D36" s="1" t="s">
        <v>100</v>
      </c>
      <c r="E36" s="1">
        <v>0</v>
      </c>
      <c r="F36" s="1" t="s">
        <v>82</v>
      </c>
      <c r="G36" s="1" t="s">
        <v>108</v>
      </c>
      <c r="H36" s="1">
        <v>0</v>
      </c>
      <c r="I36" s="1">
        <v>5725.5</v>
      </c>
      <c r="J36" s="1">
        <v>0</v>
      </c>
      <c r="K36">
        <f t="shared" si="0"/>
        <v>-0.77081419357046088</v>
      </c>
      <c r="L36">
        <f t="shared" si="1"/>
        <v>0.334054483798364</v>
      </c>
      <c r="M36">
        <f t="shared" si="2"/>
        <v>383.67933608053653</v>
      </c>
      <c r="N36">
        <f t="shared" si="3"/>
        <v>9.2357678145422266</v>
      </c>
      <c r="O36">
        <f t="shared" si="4"/>
        <v>2.7634966725456698</v>
      </c>
      <c r="P36">
        <f t="shared" si="5"/>
        <v>36.788074493408203</v>
      </c>
      <c r="Q36" s="1">
        <v>2.5</v>
      </c>
      <c r="R36">
        <f t="shared" si="6"/>
        <v>2.1884783655405045</v>
      </c>
      <c r="S36" s="1">
        <v>1</v>
      </c>
      <c r="T36">
        <f t="shared" si="7"/>
        <v>4.3769567310810089</v>
      </c>
      <c r="U36" s="1">
        <v>34.488296508789062</v>
      </c>
      <c r="V36" s="1">
        <v>36.788074493408203</v>
      </c>
      <c r="W36" s="1">
        <v>34.555282592773438</v>
      </c>
      <c r="X36" s="1">
        <v>399.62158203125</v>
      </c>
      <c r="Y36" s="1">
        <v>398.16915893554688</v>
      </c>
      <c r="Z36" s="1">
        <v>31.047096252441406</v>
      </c>
      <c r="AA36" s="1">
        <v>35.498390197753906</v>
      </c>
      <c r="AB36" s="1">
        <v>55.258560180664062</v>
      </c>
      <c r="AC36" s="1">
        <v>63.181106567382812</v>
      </c>
      <c r="AD36" s="1">
        <v>500.299072265625</v>
      </c>
      <c r="AE36" s="1">
        <v>73.999526977539062</v>
      </c>
      <c r="AF36" s="1">
        <v>68.94598388671875</v>
      </c>
      <c r="AG36" s="1">
        <v>97.717552185058594</v>
      </c>
      <c r="AH36" s="1">
        <v>7.2439365386962891</v>
      </c>
      <c r="AI36" s="1">
        <v>-1.2500467300415039</v>
      </c>
      <c r="AJ36" s="1">
        <v>0.66666668653488159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2.0011962890624999</v>
      </c>
      <c r="AR36">
        <f t="shared" si="9"/>
        <v>9.235767814542226E-3</v>
      </c>
      <c r="AS36">
        <f t="shared" si="10"/>
        <v>309.93807449340818</v>
      </c>
      <c r="AT36">
        <f t="shared" si="11"/>
        <v>307.63829650878904</v>
      </c>
      <c r="AU36">
        <f t="shared" si="12"/>
        <v>14.059909949303801</v>
      </c>
      <c r="AV36">
        <f t="shared" si="13"/>
        <v>-3.3707663579547709</v>
      </c>
      <c r="AW36">
        <f t="shared" si="14"/>
        <v>6.2323124691802594</v>
      </c>
      <c r="AX36">
        <f t="shared" si="15"/>
        <v>63.778843511935669</v>
      </c>
      <c r="AY36">
        <f t="shared" si="16"/>
        <v>28.280453314181763</v>
      </c>
      <c r="AZ36">
        <f t="shared" si="17"/>
        <v>35.638185501098633</v>
      </c>
      <c r="BA36">
        <f t="shared" si="18"/>
        <v>5.8510802597553866</v>
      </c>
      <c r="BB36">
        <f t="shared" si="19"/>
        <v>0.31036691587380982</v>
      </c>
      <c r="BC36">
        <f t="shared" si="20"/>
        <v>3.4688157966345896</v>
      </c>
      <c r="BD36">
        <f t="shared" si="21"/>
        <v>2.382264463120797</v>
      </c>
      <c r="BE36">
        <f t="shared" si="22"/>
        <v>0.19597695692370254</v>
      </c>
      <c r="BF36">
        <f t="shared" si="23"/>
        <v>37.492205545778468</v>
      </c>
      <c r="BG36">
        <f t="shared" si="24"/>
        <v>0.96360887695634945</v>
      </c>
      <c r="BH36">
        <f t="shared" si="25"/>
        <v>56.651002242076977</v>
      </c>
      <c r="BI36">
        <f t="shared" si="26"/>
        <v>398.40690384034127</v>
      </c>
      <c r="BJ36">
        <f t="shared" si="27"/>
        <v>-1.0960501986101209E-3</v>
      </c>
    </row>
    <row r="37" spans="1:62">
      <c r="A37" s="1">
        <v>28</v>
      </c>
      <c r="B37" s="1" t="s">
        <v>112</v>
      </c>
      <c r="C37" s="2">
        <v>41471</v>
      </c>
      <c r="D37" s="1" t="s">
        <v>100</v>
      </c>
      <c r="E37" s="1">
        <v>0</v>
      </c>
      <c r="F37" s="1" t="s">
        <v>104</v>
      </c>
      <c r="G37" s="1" t="s">
        <v>108</v>
      </c>
      <c r="H37" s="1">
        <v>0</v>
      </c>
      <c r="I37" s="1">
        <v>5789</v>
      </c>
      <c r="J37" s="1">
        <v>0</v>
      </c>
      <c r="K37">
        <f t="shared" si="0"/>
        <v>-6.8619018878845344</v>
      </c>
      <c r="L37">
        <f t="shared" si="1"/>
        <v>3.9941803626123436E-2</v>
      </c>
      <c r="M37">
        <f t="shared" si="2"/>
        <v>651.4052640659113</v>
      </c>
      <c r="N37">
        <f t="shared" si="3"/>
        <v>1.3360447266465709</v>
      </c>
      <c r="O37">
        <f t="shared" si="4"/>
        <v>3.1408391275138281</v>
      </c>
      <c r="P37">
        <f t="shared" si="5"/>
        <v>36.8077392578125</v>
      </c>
      <c r="Q37" s="1">
        <v>2.5</v>
      </c>
      <c r="R37">
        <f t="shared" si="6"/>
        <v>2.1884783655405045</v>
      </c>
      <c r="S37" s="1">
        <v>1</v>
      </c>
      <c r="T37">
        <f t="shared" si="7"/>
        <v>4.3769567310810089</v>
      </c>
      <c r="U37" s="1">
        <v>34.448535919189453</v>
      </c>
      <c r="V37" s="1">
        <v>36.8077392578125</v>
      </c>
      <c r="W37" s="1">
        <v>34.530174255371094</v>
      </c>
      <c r="X37" s="1">
        <v>399.65249633789062</v>
      </c>
      <c r="Y37" s="1">
        <v>402.81259155273438</v>
      </c>
      <c r="Z37" s="1">
        <v>31.059240341186523</v>
      </c>
      <c r="AA37" s="1">
        <v>31.705720901489258</v>
      </c>
      <c r="AB37" s="1">
        <v>55.401969909667969</v>
      </c>
      <c r="AC37" s="1">
        <v>56.555130004882812</v>
      </c>
      <c r="AD37" s="1">
        <v>500.27972412109375</v>
      </c>
      <c r="AE37" s="1">
        <v>39.669769287109375</v>
      </c>
      <c r="AF37" s="1">
        <v>37.973007202148438</v>
      </c>
      <c r="AG37" s="1">
        <v>97.716629028320312</v>
      </c>
      <c r="AH37" s="1">
        <v>7.2439365386962891</v>
      </c>
      <c r="AI37" s="1">
        <v>-1.2500467300415039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2.0011188964843751</v>
      </c>
      <c r="AR37">
        <f t="shared" si="9"/>
        <v>1.336044726646571E-3</v>
      </c>
      <c r="AS37">
        <f t="shared" si="10"/>
        <v>309.95773925781248</v>
      </c>
      <c r="AT37">
        <f t="shared" si="11"/>
        <v>307.59853591918943</v>
      </c>
      <c r="AU37">
        <f t="shared" si="12"/>
        <v>7.537256069970681</v>
      </c>
      <c r="AV37">
        <f t="shared" si="13"/>
        <v>-0.64883781463535695</v>
      </c>
      <c r="AW37">
        <f t="shared" si="14"/>
        <v>6.2390152949201152</v>
      </c>
      <c r="AX37">
        <f t="shared" si="15"/>
        <v>63.84804057364606</v>
      </c>
      <c r="AY37">
        <f t="shared" si="16"/>
        <v>32.142319672156802</v>
      </c>
      <c r="AZ37">
        <f t="shared" si="17"/>
        <v>35.628137588500977</v>
      </c>
      <c r="BA37">
        <f t="shared" si="18"/>
        <v>5.8478403865443118</v>
      </c>
      <c r="BB37">
        <f t="shared" si="19"/>
        <v>3.9580611793353933E-2</v>
      </c>
      <c r="BC37">
        <f t="shared" si="20"/>
        <v>3.0981761674062871</v>
      </c>
      <c r="BD37">
        <f t="shared" si="21"/>
        <v>2.7496642191380247</v>
      </c>
      <c r="BE37">
        <f t="shared" si="22"/>
        <v>2.4770081604839605E-2</v>
      </c>
      <c r="BF37">
        <f t="shared" si="23"/>
        <v>63.653126535823688</v>
      </c>
      <c r="BG37">
        <f t="shared" si="24"/>
        <v>1.617142258525035</v>
      </c>
      <c r="BH37">
        <f t="shared" si="25"/>
        <v>47.610319330308869</v>
      </c>
      <c r="BI37">
        <f t="shared" si="26"/>
        <v>404.92903183711348</v>
      </c>
      <c r="BJ37">
        <f t="shared" si="27"/>
        <v>-8.0680147484917565E-3</v>
      </c>
    </row>
    <row r="38" spans="1:62">
      <c r="A38" s="1">
        <v>29</v>
      </c>
      <c r="B38" s="1" t="s">
        <v>113</v>
      </c>
      <c r="C38" s="2">
        <v>41471</v>
      </c>
      <c r="D38" s="1" t="s">
        <v>100</v>
      </c>
      <c r="E38" s="1">
        <v>0</v>
      </c>
      <c r="F38" s="1">
        <v>250</v>
      </c>
      <c r="G38" s="1" t="s">
        <v>114</v>
      </c>
      <c r="H38" s="1">
        <v>0</v>
      </c>
      <c r="I38" s="1">
        <v>5925</v>
      </c>
      <c r="J38" s="1">
        <v>0</v>
      </c>
      <c r="K38">
        <f t="shared" si="0"/>
        <v>3.3409599782755324</v>
      </c>
      <c r="L38">
        <f t="shared" si="1"/>
        <v>0.27802401121607834</v>
      </c>
      <c r="M38">
        <f t="shared" si="2"/>
        <v>358.34347821051603</v>
      </c>
      <c r="N38">
        <f t="shared" si="3"/>
        <v>6.9649767644365355</v>
      </c>
      <c r="O38">
        <f t="shared" si="4"/>
        <v>2.5015847452507116</v>
      </c>
      <c r="P38">
        <f t="shared" si="5"/>
        <v>36.277584075927734</v>
      </c>
      <c r="Q38" s="1">
        <v>4</v>
      </c>
      <c r="R38">
        <f t="shared" si="6"/>
        <v>1.8591305017471313</v>
      </c>
      <c r="S38" s="1">
        <v>1</v>
      </c>
      <c r="T38">
        <f t="shared" si="7"/>
        <v>3.7182610034942627</v>
      </c>
      <c r="U38" s="1">
        <v>34.593006134033203</v>
      </c>
      <c r="V38" s="1">
        <v>36.277584075927734</v>
      </c>
      <c r="W38" s="1">
        <v>34.606086730957031</v>
      </c>
      <c r="X38" s="1">
        <v>399.73373413085938</v>
      </c>
      <c r="Y38" s="1">
        <v>394.86309814453125</v>
      </c>
      <c r="Z38" s="1">
        <v>31.053043365478516</v>
      </c>
      <c r="AA38" s="1">
        <v>36.419559478759766</v>
      </c>
      <c r="AB38" s="1">
        <v>54.949596405029297</v>
      </c>
      <c r="AC38" s="1">
        <v>64.445854187011719</v>
      </c>
      <c r="AD38" s="1">
        <v>500.23629760742188</v>
      </c>
      <c r="AE38" s="1">
        <v>815.14324951171875</v>
      </c>
      <c r="AF38" s="1">
        <v>952.781005859375</v>
      </c>
      <c r="AG38" s="1">
        <v>97.719436645507812</v>
      </c>
      <c r="AH38" s="1">
        <v>7.2439365386962891</v>
      </c>
      <c r="AI38" s="1">
        <v>-1.2500467300415039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1.2505907440185544</v>
      </c>
      <c r="AR38">
        <f t="shared" si="9"/>
        <v>6.9649767644365352E-3</v>
      </c>
      <c r="AS38">
        <f t="shared" si="10"/>
        <v>309.42758407592771</v>
      </c>
      <c r="AT38">
        <f t="shared" si="11"/>
        <v>307.74300613403318</v>
      </c>
      <c r="AU38">
        <f t="shared" si="12"/>
        <v>154.87721546377361</v>
      </c>
      <c r="AV38">
        <f t="shared" si="13"/>
        <v>-1.6026600034291405</v>
      </c>
      <c r="AW38">
        <f t="shared" si="14"/>
        <v>6.0604835803926802</v>
      </c>
      <c r="AX38">
        <f t="shared" si="15"/>
        <v>62.019223487523881</v>
      </c>
      <c r="AY38">
        <f t="shared" si="16"/>
        <v>25.599664008764115</v>
      </c>
      <c r="AZ38">
        <f t="shared" si="17"/>
        <v>35.435295104980469</v>
      </c>
      <c r="BA38">
        <f t="shared" si="18"/>
        <v>5.7859610967549573</v>
      </c>
      <c r="BB38">
        <f t="shared" si="19"/>
        <v>0.25868170942124985</v>
      </c>
      <c r="BC38">
        <f t="shared" si="20"/>
        <v>3.5588988351419686</v>
      </c>
      <c r="BD38">
        <f t="shared" si="21"/>
        <v>2.2270622616129887</v>
      </c>
      <c r="BE38">
        <f t="shared" si="22"/>
        <v>0.16330928801061742</v>
      </c>
      <c r="BF38">
        <f t="shared" si="23"/>
        <v>35.017122816323429</v>
      </c>
      <c r="BG38">
        <f t="shared" si="24"/>
        <v>0.90751321127342222</v>
      </c>
      <c r="BH38">
        <f t="shared" si="25"/>
        <v>59.606541171592156</v>
      </c>
      <c r="BI38">
        <f t="shared" si="26"/>
        <v>393.65008594166721</v>
      </c>
      <c r="BJ38">
        <f t="shared" si="27"/>
        <v>5.0588854317494556E-3</v>
      </c>
    </row>
    <row r="39" spans="1:62">
      <c r="A39" s="1">
        <v>30</v>
      </c>
      <c r="B39" s="1" t="s">
        <v>115</v>
      </c>
      <c r="C39" s="2">
        <v>41471</v>
      </c>
      <c r="D39" s="1" t="s">
        <v>100</v>
      </c>
      <c r="E39" s="1">
        <v>0</v>
      </c>
      <c r="F39" s="1" t="s">
        <v>78</v>
      </c>
      <c r="G39" s="1" t="s">
        <v>114</v>
      </c>
      <c r="H39" s="1">
        <v>0</v>
      </c>
      <c r="I39" s="1">
        <v>6129.5</v>
      </c>
      <c r="J39" s="1">
        <v>0</v>
      </c>
      <c r="K39">
        <f t="shared" ref="K39:K44" si="28">(X39-Y39*(1000-Z39)/(1000-AA39))*AQ39</f>
        <v>3.1859494380593825</v>
      </c>
      <c r="L39">
        <f t="shared" ref="L39:L44" si="29">IF(BB39&lt;&gt;0,1/(1/BB39-1/T39),0)</f>
        <v>0.27936841572322718</v>
      </c>
      <c r="M39">
        <f t="shared" ref="M39:M44" si="30">((BE39-AR39/2)*Y39-K39)/(BE39+AR39/2)</f>
        <v>356.85203154260876</v>
      </c>
      <c r="N39">
        <f t="shared" ref="N39:N44" si="31">AR39*1000</f>
        <v>7.5013413965021485</v>
      </c>
      <c r="O39">
        <f t="shared" ref="O39:O44" si="32">(AW39-BC39)</f>
        <v>2.699233479425021</v>
      </c>
      <c r="P39">
        <f t="shared" ref="P39:P44" si="33">(V39+AV39*J39)</f>
        <v>37.380653381347656</v>
      </c>
      <c r="Q39" s="1">
        <v>5</v>
      </c>
      <c r="R39">
        <f t="shared" ref="R39:R44" si="34">(Q39*AK39+AL39)</f>
        <v>1.6395652592182159</v>
      </c>
      <c r="S39" s="1">
        <v>1</v>
      </c>
      <c r="T39">
        <f t="shared" ref="T39:T44" si="35">R39*(S39+1)*(S39+1)/(S39*S39+1)</f>
        <v>3.2791305184364319</v>
      </c>
      <c r="U39" s="1">
        <v>35.188610076904297</v>
      </c>
      <c r="V39" s="1">
        <v>37.380653381347656</v>
      </c>
      <c r="W39" s="1">
        <v>35.200119018554688</v>
      </c>
      <c r="X39" s="1">
        <v>399.86483764648438</v>
      </c>
      <c r="Y39" s="1">
        <v>393.72897338867188</v>
      </c>
      <c r="Z39" s="1">
        <v>31.039608001708984</v>
      </c>
      <c r="AA39" s="1">
        <v>38.24981689453125</v>
      </c>
      <c r="AB39" s="1">
        <v>53.143505096435547</v>
      </c>
      <c r="AC39" s="1">
        <v>65.488235473632812</v>
      </c>
      <c r="AD39" s="1">
        <v>500.29177856445312</v>
      </c>
      <c r="AE39" s="1">
        <v>680.4278564453125</v>
      </c>
      <c r="AF39" s="1">
        <v>952.08026123046875</v>
      </c>
      <c r="AG39" s="1">
        <v>97.721504211425781</v>
      </c>
      <c r="AH39" s="1">
        <v>7.2439365386962891</v>
      </c>
      <c r="AI39" s="1">
        <v>-1.2500467300415039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ref="AQ39:AQ44" si="36">AD39*0.000001/(Q39*0.0001)</f>
        <v>1.0005835571289061</v>
      </c>
      <c r="AR39">
        <f t="shared" ref="AR39:AR44" si="37">(AA39-Z39)/(1000-AA39)*AQ39</f>
        <v>7.5013413965021487E-3</v>
      </c>
      <c r="AS39">
        <f t="shared" ref="AS39:AS44" si="38">(V39+273.15)</f>
        <v>310.53065338134763</v>
      </c>
      <c r="AT39">
        <f t="shared" ref="AT39:AT44" si="39">(U39+273.15)</f>
        <v>308.33861007690427</v>
      </c>
      <c r="AU39">
        <f t="shared" ref="AU39:AU44" si="40">(AE39*AM39+AF39*AN39)*AO39</f>
        <v>129.28129110234295</v>
      </c>
      <c r="AV39">
        <f t="shared" ref="AV39:AV44" si="41">((AU39+0.00000010773*(AT39^4-AS39^4))-AR39*44100)/(R39*51.4+0.00000043092*AS39^3)</f>
        <v>-2.3618183934087154</v>
      </c>
      <c r="AW39">
        <f t="shared" ref="AW39:AW44" si="42">0.61365*EXP(17.502*P39/(240.97+P39))</f>
        <v>6.4370631221702217</v>
      </c>
      <c r="AX39">
        <f t="shared" ref="AX39:AX44" si="43">AW39*1000/AG39</f>
        <v>65.871510821643568</v>
      </c>
      <c r="AY39">
        <f t="shared" ref="AY39:AY44" si="44">(AX39-AA39)</f>
        <v>27.621693927112318</v>
      </c>
      <c r="AZ39">
        <f t="shared" ref="AZ39:AZ44" si="45">IF(J39,V39,(U39+V39)/2)</f>
        <v>36.284631729125977</v>
      </c>
      <c r="BA39">
        <f t="shared" ref="BA39:BA44" si="46">0.61365*EXP(17.502*AZ39/(240.97+AZ39))</f>
        <v>6.0628274845500307</v>
      </c>
      <c r="BB39">
        <f t="shared" ref="BB39:BB44" si="47">IF(AY39&lt;&gt;0,(1000-(AX39+AA39)/2)/AY39*AR39,0)</f>
        <v>0.25743593431807632</v>
      </c>
      <c r="BC39">
        <f t="shared" ref="BC39:BC44" si="48">AA39*AG39/1000</f>
        <v>3.7378296427452007</v>
      </c>
      <c r="BD39">
        <f t="shared" ref="BD39:BD44" si="49">(BA39-BC39)</f>
        <v>2.32499784180483</v>
      </c>
      <c r="BE39">
        <f t="shared" ref="BE39:BE44" si="50">1/(1.6/L39+1.37/T39)</f>
        <v>0.16273398279525855</v>
      </c>
      <c r="BF39">
        <f t="shared" ref="BF39:BF44" si="51">M39*AG39*0.001</f>
        <v>34.872117303246888</v>
      </c>
      <c r="BG39">
        <f t="shared" ref="BG39:BG44" si="52">M39/Y39</f>
        <v>0.90633927310790052</v>
      </c>
      <c r="BH39">
        <f t="shared" ref="BH39:BH44" si="53">(1-AR39*AG39/AW39/L39)*100</f>
        <v>59.237200587807912</v>
      </c>
      <c r="BI39">
        <f t="shared" ref="BI39:BI44" si="54">(Y39-K39/(T39/1.35))</f>
        <v>392.41733552698923</v>
      </c>
      <c r="BJ39">
        <f t="shared" ref="BJ39:BJ44" si="55">K39*BH39/100/BI39</f>
        <v>4.8093371224665867E-3</v>
      </c>
    </row>
    <row r="40" spans="1:62">
      <c r="A40" s="1">
        <v>31</v>
      </c>
      <c r="B40" s="1" t="s">
        <v>116</v>
      </c>
      <c r="C40" s="2">
        <v>41471</v>
      </c>
      <c r="D40" s="1" t="s">
        <v>100</v>
      </c>
      <c r="E40" s="1">
        <v>0</v>
      </c>
      <c r="F40" s="1" t="s">
        <v>80</v>
      </c>
      <c r="G40" s="1" t="s">
        <v>114</v>
      </c>
      <c r="H40" s="1">
        <v>0</v>
      </c>
      <c r="I40" s="1">
        <v>6252.5</v>
      </c>
      <c r="J40" s="1">
        <v>0</v>
      </c>
      <c r="K40">
        <f t="shared" si="28"/>
        <v>5.925061184922189</v>
      </c>
      <c r="L40">
        <f t="shared" si="29"/>
        <v>0.23857345392053442</v>
      </c>
      <c r="M40">
        <f t="shared" si="30"/>
        <v>332.44448434629038</v>
      </c>
      <c r="N40">
        <f t="shared" si="31"/>
        <v>6.4307223939993339</v>
      </c>
      <c r="O40">
        <f t="shared" si="32"/>
        <v>2.6816804985474403</v>
      </c>
      <c r="P40">
        <f t="shared" si="33"/>
        <v>37.046733856201172</v>
      </c>
      <c r="Q40" s="1">
        <v>5</v>
      </c>
      <c r="R40">
        <f t="shared" si="34"/>
        <v>1.6395652592182159</v>
      </c>
      <c r="S40" s="1">
        <v>1</v>
      </c>
      <c r="T40">
        <f t="shared" si="35"/>
        <v>3.2791305184364319</v>
      </c>
      <c r="U40" s="1">
        <v>35.423252105712891</v>
      </c>
      <c r="V40" s="1">
        <v>37.046733856201172</v>
      </c>
      <c r="W40" s="1">
        <v>35.433372497558594</v>
      </c>
      <c r="X40" s="1">
        <v>399.66909790039062</v>
      </c>
      <c r="Y40" s="1">
        <v>391.23403930664062</v>
      </c>
      <c r="Z40" s="1">
        <v>31.055028915405273</v>
      </c>
      <c r="AA40" s="1">
        <v>37.241916656494141</v>
      </c>
      <c r="AB40" s="1">
        <v>52.484477996826172</v>
      </c>
      <c r="AC40" s="1">
        <v>62.94061279296875</v>
      </c>
      <c r="AD40" s="1">
        <v>500.35092163085938</v>
      </c>
      <c r="AE40" s="1">
        <v>672.66693115234375</v>
      </c>
      <c r="AF40" s="1">
        <v>1132.579345703125</v>
      </c>
      <c r="AG40" s="1">
        <v>97.720504760742188</v>
      </c>
      <c r="AH40" s="1">
        <v>7.2439365386962891</v>
      </c>
      <c r="AI40" s="1">
        <v>-1.2500467300415039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36"/>
        <v>1.0007018432617187</v>
      </c>
      <c r="AR40">
        <f t="shared" si="37"/>
        <v>6.4307223939993339E-3</v>
      </c>
      <c r="AS40">
        <f t="shared" si="38"/>
        <v>310.19673385620115</v>
      </c>
      <c r="AT40">
        <f t="shared" si="39"/>
        <v>308.57325210571287</v>
      </c>
      <c r="AU40">
        <f t="shared" si="40"/>
        <v>127.80671531518237</v>
      </c>
      <c r="AV40">
        <f t="shared" si="41"/>
        <v>-1.8171083374833743</v>
      </c>
      <c r="AW40">
        <f t="shared" si="42"/>
        <v>6.3209793924775397</v>
      </c>
      <c r="AX40">
        <f t="shared" si="43"/>
        <v>64.684268751514907</v>
      </c>
      <c r="AY40">
        <f t="shared" si="44"/>
        <v>27.442352095020766</v>
      </c>
      <c r="AZ40">
        <f t="shared" si="45"/>
        <v>36.234992980957031</v>
      </c>
      <c r="BA40">
        <f t="shared" si="46"/>
        <v>6.0463354029030816</v>
      </c>
      <c r="BB40">
        <f t="shared" si="47"/>
        <v>0.22239321437711512</v>
      </c>
      <c r="BC40">
        <f t="shared" si="48"/>
        <v>3.6392988939300994</v>
      </c>
      <c r="BD40">
        <f t="shared" si="49"/>
        <v>2.4070365089729822</v>
      </c>
      <c r="BE40">
        <f t="shared" si="50"/>
        <v>0.14036420303816283</v>
      </c>
      <c r="BF40">
        <f t="shared" si="51"/>
        <v>32.486642815244153</v>
      </c>
      <c r="BG40">
        <f t="shared" si="52"/>
        <v>0.84973302664425809</v>
      </c>
      <c r="BH40">
        <f t="shared" si="53"/>
        <v>58.328515581597571</v>
      </c>
      <c r="BI40">
        <f t="shared" si="54"/>
        <v>388.7947242032397</v>
      </c>
      <c r="BJ40">
        <f t="shared" si="55"/>
        <v>8.8890101159395593E-3</v>
      </c>
    </row>
    <row r="41" spans="1:62">
      <c r="A41" s="1">
        <v>32</v>
      </c>
      <c r="B41" s="1" t="s">
        <v>117</v>
      </c>
      <c r="C41" s="2">
        <v>41471</v>
      </c>
      <c r="D41" s="1" t="s">
        <v>100</v>
      </c>
      <c r="E41" s="1">
        <v>0</v>
      </c>
      <c r="F41" s="1" t="s">
        <v>75</v>
      </c>
      <c r="G41" s="1" t="s">
        <v>114</v>
      </c>
      <c r="H41" s="1">
        <v>0</v>
      </c>
      <c r="I41" s="1">
        <v>6446.5</v>
      </c>
      <c r="J41" s="1">
        <v>0</v>
      </c>
      <c r="K41">
        <f t="shared" si="28"/>
        <v>4.5743477650267304</v>
      </c>
      <c r="L41">
        <f t="shared" si="29"/>
        <v>0.26177620029199172</v>
      </c>
      <c r="M41">
        <f t="shared" si="30"/>
        <v>345.55648843097936</v>
      </c>
      <c r="N41">
        <f t="shared" si="31"/>
        <v>7.1154745618049828</v>
      </c>
      <c r="O41">
        <f t="shared" si="32"/>
        <v>2.7089441441836875</v>
      </c>
      <c r="P41">
        <f t="shared" si="33"/>
        <v>37.134693145751953</v>
      </c>
      <c r="Q41" s="1">
        <v>4.5</v>
      </c>
      <c r="R41">
        <f t="shared" si="34"/>
        <v>1.7493478804826736</v>
      </c>
      <c r="S41" s="1">
        <v>1</v>
      </c>
      <c r="T41">
        <f t="shared" si="35"/>
        <v>3.4986957609653473</v>
      </c>
      <c r="U41" s="1">
        <v>35.662063598632812</v>
      </c>
      <c r="V41" s="1">
        <v>37.134693145751953</v>
      </c>
      <c r="W41" s="1">
        <v>35.673572540283203</v>
      </c>
      <c r="X41" s="1">
        <v>399.00723266601562</v>
      </c>
      <c r="Y41" s="1">
        <v>392.38116455078125</v>
      </c>
      <c r="Z41" s="1">
        <v>31.11216926574707</v>
      </c>
      <c r="AA41" s="1">
        <v>37.274024963378906</v>
      </c>
      <c r="AB41" s="1">
        <v>51.892940521240234</v>
      </c>
      <c r="AC41" s="1">
        <v>62.170486450195312</v>
      </c>
      <c r="AD41" s="1">
        <v>500.2735595703125</v>
      </c>
      <c r="AE41" s="1">
        <v>420.96511840820312</v>
      </c>
      <c r="AF41" s="1">
        <v>592.2657470703125</v>
      </c>
      <c r="AG41" s="1">
        <v>97.720481872558594</v>
      </c>
      <c r="AH41" s="1">
        <v>7.2439365386962891</v>
      </c>
      <c r="AI41" s="1">
        <v>-1.2500467300415039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36"/>
        <v>1.1117190212673609</v>
      </c>
      <c r="AR41">
        <f t="shared" si="37"/>
        <v>7.1154745618049828E-3</v>
      </c>
      <c r="AS41">
        <f t="shared" si="38"/>
        <v>310.28469314575193</v>
      </c>
      <c r="AT41">
        <f t="shared" si="39"/>
        <v>308.81206359863279</v>
      </c>
      <c r="AU41">
        <f t="shared" si="40"/>
        <v>79.98337149389954</v>
      </c>
      <c r="AV41">
        <f t="shared" si="41"/>
        <v>-2.4577587504421508</v>
      </c>
      <c r="AW41">
        <f t="shared" si="42"/>
        <v>6.3513798249348525</v>
      </c>
      <c r="AX41">
        <f t="shared" si="43"/>
        <v>64.995379711880219</v>
      </c>
      <c r="AY41">
        <f t="shared" si="44"/>
        <v>27.721354748501312</v>
      </c>
      <c r="AZ41">
        <f t="shared" si="45"/>
        <v>36.398378372192383</v>
      </c>
      <c r="BA41">
        <f t="shared" si="46"/>
        <v>6.1007663197324327</v>
      </c>
      <c r="BB41">
        <f t="shared" si="47"/>
        <v>0.24355328047093805</v>
      </c>
      <c r="BC41">
        <f t="shared" si="48"/>
        <v>3.6424356807511651</v>
      </c>
      <c r="BD41">
        <f t="shared" si="49"/>
        <v>2.4583306389812676</v>
      </c>
      <c r="BE41">
        <f t="shared" si="50"/>
        <v>0.1537594418293671</v>
      </c>
      <c r="BF41">
        <f t="shared" si="51"/>
        <v>33.767946563664516</v>
      </c>
      <c r="BG41">
        <f t="shared" si="52"/>
        <v>0.88066533169753636</v>
      </c>
      <c r="BH41">
        <f t="shared" si="53"/>
        <v>58.179306966439405</v>
      </c>
      <c r="BI41">
        <f t="shared" si="54"/>
        <v>390.61611554260963</v>
      </c>
      <c r="BJ41">
        <f t="shared" si="55"/>
        <v>6.8131439590772749E-3</v>
      </c>
    </row>
    <row r="42" spans="1:62">
      <c r="A42" s="1">
        <v>33</v>
      </c>
      <c r="B42" s="1" t="s">
        <v>118</v>
      </c>
      <c r="C42" s="2">
        <v>41471</v>
      </c>
      <c r="D42" s="1" t="s">
        <v>100</v>
      </c>
      <c r="E42" s="1">
        <v>0</v>
      </c>
      <c r="F42" s="1" t="s">
        <v>78</v>
      </c>
      <c r="G42" s="1" t="s">
        <v>114</v>
      </c>
      <c r="H42" s="1">
        <v>0</v>
      </c>
      <c r="I42" s="1">
        <v>6553.5</v>
      </c>
      <c r="J42" s="1">
        <v>0</v>
      </c>
      <c r="K42">
        <f t="shared" si="28"/>
        <v>2.6574680152777703</v>
      </c>
      <c r="L42">
        <f t="shared" si="29"/>
        <v>0.33241645751626658</v>
      </c>
      <c r="M42">
        <f t="shared" si="30"/>
        <v>361.07456065551929</v>
      </c>
      <c r="N42">
        <f t="shared" si="31"/>
        <v>9.1449465949197375</v>
      </c>
      <c r="O42">
        <f t="shared" si="32"/>
        <v>2.8002114690191084</v>
      </c>
      <c r="P42">
        <f t="shared" si="33"/>
        <v>38.126438140869141</v>
      </c>
      <c r="Q42" s="1">
        <v>5</v>
      </c>
      <c r="R42">
        <f t="shared" si="34"/>
        <v>1.6395652592182159</v>
      </c>
      <c r="S42" s="1">
        <v>1</v>
      </c>
      <c r="T42">
        <f t="shared" si="35"/>
        <v>3.2791305184364319</v>
      </c>
      <c r="U42" s="1">
        <v>35.951202392578125</v>
      </c>
      <c r="V42" s="1">
        <v>38.126438140869141</v>
      </c>
      <c r="W42" s="1">
        <v>35.952835083007812</v>
      </c>
      <c r="X42" s="1">
        <v>399.26132202148438</v>
      </c>
      <c r="Y42" s="1">
        <v>393.0126953125</v>
      </c>
      <c r="Z42" s="1">
        <v>31.16270637512207</v>
      </c>
      <c r="AA42" s="1">
        <v>39.938316345214844</v>
      </c>
      <c r="AB42" s="1">
        <v>51.15673828125</v>
      </c>
      <c r="AC42" s="1">
        <v>65.562789916992188</v>
      </c>
      <c r="AD42" s="1">
        <v>500.2337646484375</v>
      </c>
      <c r="AE42" s="1">
        <v>835.5640869140625</v>
      </c>
      <c r="AF42" s="1">
        <v>810.101806640625</v>
      </c>
      <c r="AG42" s="1">
        <v>97.721145629882812</v>
      </c>
      <c r="AH42" s="1">
        <v>7.2439365386962891</v>
      </c>
      <c r="AI42" s="1">
        <v>-1.2500467300415039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1.0004675292968748</v>
      </c>
      <c r="AR42">
        <f t="shared" si="37"/>
        <v>9.1449465949197378E-3</v>
      </c>
      <c r="AS42">
        <f t="shared" si="38"/>
        <v>311.27643814086912</v>
      </c>
      <c r="AT42">
        <f t="shared" si="39"/>
        <v>309.1012023925781</v>
      </c>
      <c r="AU42">
        <f t="shared" si="40"/>
        <v>158.75717452153185</v>
      </c>
      <c r="AV42">
        <f t="shared" si="41"/>
        <v>-2.8015817540403236</v>
      </c>
      <c r="AW42">
        <f t="shared" si="42"/>
        <v>6.7030294968021771</v>
      </c>
      <c r="AX42">
        <f t="shared" si="43"/>
        <v>68.593439563119617</v>
      </c>
      <c r="AY42">
        <f t="shared" si="44"/>
        <v>28.655123217904773</v>
      </c>
      <c r="AZ42">
        <f t="shared" si="45"/>
        <v>37.038820266723633</v>
      </c>
      <c r="BA42">
        <f t="shared" si="46"/>
        <v>6.3182505072289938</v>
      </c>
      <c r="BB42">
        <f t="shared" si="47"/>
        <v>0.30181995635944181</v>
      </c>
      <c r="BC42">
        <f t="shared" si="48"/>
        <v>3.9028180277830686</v>
      </c>
      <c r="BD42">
        <f t="shared" si="49"/>
        <v>2.4154324794459252</v>
      </c>
      <c r="BE42">
        <f t="shared" si="50"/>
        <v>0.19116682682693376</v>
      </c>
      <c r="BF42">
        <f t="shared" si="51"/>
        <v>35.284619725063955</v>
      </c>
      <c r="BG42">
        <f t="shared" si="52"/>
        <v>0.91873510693697713</v>
      </c>
      <c r="BH42">
        <f t="shared" si="53"/>
        <v>59.893378832441435</v>
      </c>
      <c r="BI42">
        <f t="shared" si="54"/>
        <v>391.91863034605404</v>
      </c>
      <c r="BJ42">
        <f t="shared" si="55"/>
        <v>4.0611679631965799E-3</v>
      </c>
    </row>
    <row r="43" spans="1:62">
      <c r="A43" s="1">
        <v>34</v>
      </c>
      <c r="B43" s="1" t="s">
        <v>119</v>
      </c>
      <c r="C43" s="2">
        <v>41471</v>
      </c>
      <c r="D43" s="1" t="s">
        <v>100</v>
      </c>
      <c r="E43" s="1">
        <v>0</v>
      </c>
      <c r="F43" s="1" t="s">
        <v>80</v>
      </c>
      <c r="G43" s="1" t="s">
        <v>114</v>
      </c>
      <c r="H43" s="1">
        <v>0</v>
      </c>
      <c r="I43" s="1">
        <v>6684</v>
      </c>
      <c r="J43" s="1">
        <v>0</v>
      </c>
      <c r="K43">
        <f t="shared" si="28"/>
        <v>11.456411993275205</v>
      </c>
      <c r="L43">
        <f t="shared" si="29"/>
        <v>0.31094573063601549</v>
      </c>
      <c r="M43">
        <f t="shared" si="30"/>
        <v>301.48517328588656</v>
      </c>
      <c r="N43">
        <f t="shared" si="31"/>
        <v>8.8627776272880379</v>
      </c>
      <c r="O43">
        <f t="shared" si="32"/>
        <v>2.8983637512057978</v>
      </c>
      <c r="P43">
        <f t="shared" si="33"/>
        <v>38.566974639892578</v>
      </c>
      <c r="Q43" s="1">
        <v>5.5</v>
      </c>
      <c r="R43">
        <f t="shared" si="34"/>
        <v>1.5297826379537582</v>
      </c>
      <c r="S43" s="1">
        <v>1</v>
      </c>
      <c r="T43">
        <f t="shared" si="35"/>
        <v>3.0595652759075165</v>
      </c>
      <c r="U43" s="1">
        <v>36.250339508056641</v>
      </c>
      <c r="V43" s="1">
        <v>38.566974639892578</v>
      </c>
      <c r="W43" s="1">
        <v>36.247840881347656</v>
      </c>
      <c r="X43" s="1">
        <v>398.8416748046875</v>
      </c>
      <c r="Y43" s="1">
        <v>382.51910400390625</v>
      </c>
      <c r="Z43" s="1">
        <v>31.238368988037109</v>
      </c>
      <c r="AA43" s="1">
        <v>40.586769104003906</v>
      </c>
      <c r="AB43" s="1">
        <v>50.445400238037109</v>
      </c>
      <c r="AC43" s="1">
        <v>65.541694641113281</v>
      </c>
      <c r="AD43" s="1">
        <v>500.26596069335938</v>
      </c>
      <c r="AE43" s="1">
        <v>891.2911376953125</v>
      </c>
      <c r="AF43" s="1">
        <v>1324.3232421875</v>
      </c>
      <c r="AG43" s="1">
        <v>97.721748352050781</v>
      </c>
      <c r="AH43" s="1">
        <v>7.2439365386962891</v>
      </c>
      <c r="AI43" s="1">
        <v>-1.2500467300415039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0.90957447398792601</v>
      </c>
      <c r="AR43">
        <f t="shared" si="37"/>
        <v>8.862777627288038E-3</v>
      </c>
      <c r="AS43">
        <f t="shared" si="38"/>
        <v>311.71697463989256</v>
      </c>
      <c r="AT43">
        <f t="shared" si="39"/>
        <v>309.40033950805662</v>
      </c>
      <c r="AU43">
        <f t="shared" si="40"/>
        <v>169.34531403710571</v>
      </c>
      <c r="AV43">
        <f t="shared" si="41"/>
        <v>-2.7421109215088273</v>
      </c>
      <c r="AW43">
        <f t="shared" si="42"/>
        <v>6.8645737880100572</v>
      </c>
      <c r="AX43">
        <f t="shared" si="43"/>
        <v>70.24612129615052</v>
      </c>
      <c r="AY43">
        <f t="shared" si="44"/>
        <v>29.659352192146613</v>
      </c>
      <c r="AZ43">
        <f t="shared" si="45"/>
        <v>37.408657073974609</v>
      </c>
      <c r="BA43">
        <f t="shared" si="46"/>
        <v>6.4468818802852104</v>
      </c>
      <c r="BB43">
        <f t="shared" si="47"/>
        <v>0.28225950257948157</v>
      </c>
      <c r="BC43">
        <f t="shared" si="48"/>
        <v>3.9662100368042594</v>
      </c>
      <c r="BD43">
        <f t="shared" si="49"/>
        <v>2.4806718434809509</v>
      </c>
      <c r="BE43">
        <f t="shared" si="50"/>
        <v>0.17878314389752592</v>
      </c>
      <c r="BF43">
        <f t="shared" si="51"/>
        <v>29.461658235717831</v>
      </c>
      <c r="BG43">
        <f t="shared" si="52"/>
        <v>0.7881571668713514</v>
      </c>
      <c r="BH43">
        <f t="shared" si="53"/>
        <v>59.424591091480728</v>
      </c>
      <c r="BI43">
        <f t="shared" si="54"/>
        <v>377.46408644546113</v>
      </c>
      <c r="BJ43">
        <f t="shared" si="55"/>
        <v>1.8035956863787114E-2</v>
      </c>
    </row>
    <row r="44" spans="1:62">
      <c r="A44" s="1">
        <v>35</v>
      </c>
      <c r="B44" s="1" t="s">
        <v>120</v>
      </c>
      <c r="C44" s="2">
        <v>41471</v>
      </c>
      <c r="D44" s="1" t="s">
        <v>100</v>
      </c>
      <c r="E44" s="1">
        <v>0</v>
      </c>
      <c r="F44" s="1" t="s">
        <v>82</v>
      </c>
      <c r="G44" s="1" t="s">
        <v>114</v>
      </c>
      <c r="H44" s="1">
        <v>0</v>
      </c>
      <c r="I44" s="1">
        <v>6934.5</v>
      </c>
      <c r="J44" s="1">
        <v>0</v>
      </c>
      <c r="K44">
        <f t="shared" si="28"/>
        <v>-1.584060510460126</v>
      </c>
      <c r="L44">
        <f t="shared" si="29"/>
        <v>0.12667511125692713</v>
      </c>
      <c r="M44">
        <f t="shared" si="30"/>
        <v>396.12186063052212</v>
      </c>
      <c r="N44">
        <f t="shared" si="31"/>
        <v>4.6705883796866425</v>
      </c>
      <c r="O44">
        <f t="shared" si="32"/>
        <v>3.5569216872594378</v>
      </c>
      <c r="P44">
        <f t="shared" si="33"/>
        <v>39.320823669433594</v>
      </c>
      <c r="Q44" s="1">
        <v>6</v>
      </c>
      <c r="R44">
        <f t="shared" si="34"/>
        <v>1.4200000166893005</v>
      </c>
      <c r="S44" s="1">
        <v>1</v>
      </c>
      <c r="T44">
        <f t="shared" si="35"/>
        <v>2.8400000333786011</v>
      </c>
      <c r="U44" s="1">
        <v>36.178638458251953</v>
      </c>
      <c r="V44" s="1">
        <v>39.320823669433594</v>
      </c>
      <c r="W44" s="1">
        <v>36.249107360839844</v>
      </c>
      <c r="X44" s="1">
        <v>400.06024169921875</v>
      </c>
      <c r="Y44" s="1">
        <v>399.72097778320312</v>
      </c>
      <c r="Z44" s="1">
        <v>31.36097526550293</v>
      </c>
      <c r="AA44" s="1">
        <v>36.75677490234375</v>
      </c>
      <c r="AB44" s="1">
        <v>50.843002319335938</v>
      </c>
      <c r="AC44" s="1">
        <v>59.590774536132812</v>
      </c>
      <c r="AD44" s="1">
        <v>500.268310546875</v>
      </c>
      <c r="AE44" s="1">
        <v>100.56576538085938</v>
      </c>
      <c r="AF44" s="1">
        <v>152.35719299316406</v>
      </c>
      <c r="AG44" s="1">
        <v>97.721549987792969</v>
      </c>
      <c r="AH44" s="1">
        <v>7.2439365386962891</v>
      </c>
      <c r="AI44" s="1">
        <v>-1.2500467300415039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0.83378051757812488</v>
      </c>
      <c r="AR44">
        <f t="shared" si="37"/>
        <v>4.6705883796866422E-3</v>
      </c>
      <c r="AS44">
        <f t="shared" si="38"/>
        <v>312.47082366943357</v>
      </c>
      <c r="AT44">
        <f t="shared" si="39"/>
        <v>309.32863845825193</v>
      </c>
      <c r="AU44">
        <f t="shared" si="40"/>
        <v>19.107495182595812</v>
      </c>
      <c r="AV44">
        <f t="shared" si="41"/>
        <v>-2.6418620025687085</v>
      </c>
      <c r="AW44">
        <f t="shared" si="42"/>
        <v>7.1488507032688764</v>
      </c>
      <c r="AX44">
        <f t="shared" si="43"/>
        <v>73.155314300293909</v>
      </c>
      <c r="AY44">
        <f t="shared" si="44"/>
        <v>36.398539397950159</v>
      </c>
      <c r="AZ44">
        <f t="shared" si="45"/>
        <v>37.749731063842773</v>
      </c>
      <c r="BA44">
        <f t="shared" si="46"/>
        <v>6.5675179892136049</v>
      </c>
      <c r="BB44">
        <f t="shared" si="47"/>
        <v>0.1212661658788088</v>
      </c>
      <c r="BC44">
        <f t="shared" si="48"/>
        <v>3.5919290160094386</v>
      </c>
      <c r="BD44">
        <f t="shared" si="49"/>
        <v>2.9755889732041663</v>
      </c>
      <c r="BE44">
        <f t="shared" si="50"/>
        <v>7.6259436543045553E-2</v>
      </c>
      <c r="BF44">
        <f t="shared" si="51"/>
        <v>38.70964220486313</v>
      </c>
      <c r="BG44">
        <f t="shared" si="52"/>
        <v>0.99099592627677136</v>
      </c>
      <c r="BH44">
        <f t="shared" si="53"/>
        <v>49.599549362759156</v>
      </c>
      <c r="BI44">
        <f t="shared" si="54"/>
        <v>400.47396428460718</v>
      </c>
      <c r="BJ44">
        <f t="shared" si="55"/>
        <v>-1.9618925195927996E-3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2013 m2_.xls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2016-02-26T21:55:17Z</dcterms:created>
  <dcterms:modified xsi:type="dcterms:W3CDTF">2016-02-26T21:55:17Z</dcterms:modified>
</cp:coreProperties>
</file>