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july 27 2015 boardw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</calcChain>
</file>

<file path=xl/sharedStrings.xml><?xml version="1.0" encoding="utf-8"?>
<sst xmlns="http://schemas.openxmlformats.org/spreadsheetml/2006/main" count="328" uniqueCount="134">
  <si>
    <t>OPEN 6.1.4</t>
  </si>
  <si>
    <t>Mon Jul 27 2015 07:21:49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</si>
  <si>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</si>
  <si>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</si>
  <si>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</si>
  <si>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</si>
  <si>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</si>
  <si>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</si>
  <si>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</si>
  <si>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</si>
  <si>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</si>
  <si>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</si>
  <si>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</si>
  <si>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</si>
  <si>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</si>
  <si>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</si>
  <si>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</si>
  <si>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</si>
  <si>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</si>
  <si>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</si>
  <si>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</si>
  <si>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</si>
  <si>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</si>
  <si>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</si>
  <si>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</si>
  <si>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</si>
  <si>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</si>
  <si>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</si>
  <si>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</si>
  <si>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</si>
  <si>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</si>
  <si>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</si>
  <si>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</si>
  <si>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</si>
  <si>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</si>
  <si>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</si>
  <si>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</si>
  <si>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</si>
  <si>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</si>
  <si>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</si>
  <si>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</si>
  <si>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</si>
  <si>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</si>
  <si>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</si>
  <si>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</si>
  <si>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</si>
  <si>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</si>
  <si>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</si>
  <si>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</si>
  <si>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</si>
  <si>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</si>
  <si>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</si>
  <si>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</si>
  <si>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</si>
  <si>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</si>
  <si>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</si>
  <si>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</si>
  <si>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</si>
  <si>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</si>
  <si>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</si>
  <si>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</si>
  <si>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</si>
  <si>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</si>
  <si>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</si>
  <si>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</si>
  <si>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</si>
  <si>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</si>
  <si>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</si>
  <si>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</si>
  <si>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</si>
  <si>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</si>
  <si>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</si>
  <si>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</si>
  <si>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07:27:46</t>
  </si>
  <si>
    <t>boardwalk</t>
  </si>
  <si>
    <t>150</t>
  </si>
  <si>
    <t>tlat</t>
  </si>
  <si>
    <t>07:30:19</t>
  </si>
  <si>
    <t>100</t>
  </si>
  <si>
    <t>07:32:37</t>
  </si>
  <si>
    <t>50</t>
  </si>
  <si>
    <t>07:37:46</t>
  </si>
  <si>
    <t>200</t>
  </si>
  <si>
    <t>sac stab</t>
  </si>
  <si>
    <t>07:39:59</t>
  </si>
  <si>
    <t>07:44:24</t>
  </si>
  <si>
    <t>07:49:15</t>
  </si>
  <si>
    <t>07:55:13</t>
  </si>
  <si>
    <t>07:57:05</t>
  </si>
  <si>
    <t>08:01:30</t>
  </si>
  <si>
    <t>08:03:09</t>
  </si>
  <si>
    <t>300</t>
  </si>
  <si>
    <t>scal</t>
  </si>
  <si>
    <t>08:07:57</t>
  </si>
  <si>
    <t>08:11:15</t>
  </si>
  <si>
    <t>08:13:24</t>
  </si>
  <si>
    <t>08:16:00</t>
  </si>
  <si>
    <t>08:18:17</t>
  </si>
  <si>
    <t>08:20:50</t>
  </si>
  <si>
    <t>08:45:26</t>
  </si>
  <si>
    <t>08:47:15</t>
  </si>
  <si>
    <t>250</t>
  </si>
  <si>
    <t>08:50:10</t>
  </si>
  <si>
    <t>08:53:47</t>
  </si>
  <si>
    <t>08:56:22</t>
  </si>
  <si>
    <t>08:59:07</t>
  </si>
  <si>
    <t>09:01:56</t>
  </si>
  <si>
    <t>09:09:13</t>
  </si>
  <si>
    <t>09:11:15</t>
  </si>
  <si>
    <t>09:19:32</t>
  </si>
  <si>
    <t>sacstab</t>
  </si>
  <si>
    <t>09:22:58</t>
  </si>
  <si>
    <t>09:25:50</t>
  </si>
  <si>
    <t>09:42:24</t>
  </si>
  <si>
    <t>09:45:30</t>
  </si>
  <si>
    <t>09:49:53</t>
  </si>
  <si>
    <t>09:51:32</t>
  </si>
  <si>
    <t>09:56:23</t>
  </si>
  <si>
    <t>09:59:03</t>
  </si>
  <si>
    <t>10:02:14</t>
  </si>
  <si>
    <t>10:06:53</t>
  </si>
  <si>
    <t>10:09:19</t>
  </si>
  <si>
    <t>10:13:29</t>
  </si>
  <si>
    <t>10:41:40</t>
  </si>
  <si>
    <t>10:45:21</t>
  </si>
  <si>
    <t>10:48:02</t>
  </si>
  <si>
    <t>10:51:14</t>
  </si>
  <si>
    <t>10:53:57</t>
  </si>
  <si>
    <t>10:57:49</t>
  </si>
  <si>
    <t>11:02:58</t>
  </si>
  <si>
    <t>11:05:39</t>
  </si>
  <si>
    <t>11:08:06</t>
  </si>
  <si>
    <t>11:10:26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</si>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</sst>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8"/>
  <sheetViews>
    <sheetView tabSelected="1" workbookViewId="0">
      <selection activeCell="A10" sqref="A10:XFD58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133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42212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350</v>
      </c>
      <c r="J10" s="1">
        <v>0</v>
      </c>
      <c r="K10">
        <f t="shared" ref="K10:K16" si="0">(X10-Y10*(1000-Z10)/(1000-AA10))*AQ10</f>
        <v>3.7573546979501593</v>
      </c>
      <c r="L10">
        <f t="shared" ref="L10:L16" si="1">IF(BB10&lt;&gt;0,1/(1/BB10-1/T10),0)</f>
        <v>0.4833246642209893</v>
      </c>
      <c r="M10">
        <f t="shared" ref="M10:M16" si="2">((BE10-AR10/2)*Y10-K10)/(BE10+AR10/2)</f>
        <v>372.26790962870518</v>
      </c>
      <c r="N10">
        <f t="shared" ref="N10:N16" si="3">AR10*1000</f>
        <v>6.573702926051209</v>
      </c>
      <c r="O10">
        <f t="shared" ref="O10:O16" si="4">(AW10-BC10)</f>
        <v>1.4379417125922767</v>
      </c>
      <c r="P10">
        <f t="shared" ref="P10:P16" si="5">(V10+AV10*J10)</f>
        <v>29.170272827148438</v>
      </c>
      <c r="Q10" s="1">
        <v>3.5</v>
      </c>
      <c r="R10">
        <f t="shared" ref="R10:R16" si="6">(Q10*AK10+AL10)</f>
        <v>1.9689131230115891</v>
      </c>
      <c r="S10" s="1">
        <v>1</v>
      </c>
      <c r="T10">
        <f t="shared" ref="T10:T16" si="7">R10*(S10+1)*(S10+1)/(S10*S10+1)</f>
        <v>3.9378262460231781</v>
      </c>
      <c r="U10" s="1">
        <v>31.900384902954102</v>
      </c>
      <c r="V10" s="1">
        <v>29.170272827148438</v>
      </c>
      <c r="W10" s="1">
        <v>31.897764205932617</v>
      </c>
      <c r="X10" s="1">
        <v>399.68865966796875</v>
      </c>
      <c r="Y10" s="1">
        <v>395.24227905273438</v>
      </c>
      <c r="Z10" s="1">
        <v>22.431545257568359</v>
      </c>
      <c r="AA10" s="1">
        <v>26.906795501708984</v>
      </c>
      <c r="AB10" s="1">
        <v>46.064678192138672</v>
      </c>
      <c r="AC10" s="1">
        <v>55.254905700683594</v>
      </c>
      <c r="AD10" s="1">
        <v>500.28240966796875</v>
      </c>
      <c r="AE10" s="1">
        <v>-3.6490779370069504E-2</v>
      </c>
      <c r="AF10" s="1">
        <v>517.15899658203125</v>
      </c>
      <c r="AG10" s="1">
        <v>97.508003234863281</v>
      </c>
      <c r="AH10" s="1">
        <v>18.120515823364258</v>
      </c>
      <c r="AI10" s="1">
        <v>-0.59074246883392334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16" si="8">AD10*0.000001/(Q10*0.0001)</f>
        <v>1.4293783133370535</v>
      </c>
      <c r="AR10">
        <f t="shared" ref="AR10:AR16" si="9">(AA10-Z10)/(1000-AA10)*AQ10</f>
        <v>6.5737029260512087E-3</v>
      </c>
      <c r="AS10">
        <f t="shared" ref="AS10:AS16" si="10">(V10+273.15)</f>
        <v>302.32027282714841</v>
      </c>
      <c r="AT10">
        <f t="shared" ref="AT10:AT16" si="11">(U10+273.15)</f>
        <v>305.05038490295408</v>
      </c>
      <c r="AU10">
        <f t="shared" ref="AU10:AU16" si="12">(AE10*AM10+AF10*AN10)*AO10</f>
        <v>-6.933247993312408E-3</v>
      </c>
      <c r="AV10">
        <f t="shared" ref="AV10:AV16" si="13">((AU10+0.00000010773*(AT10^4-AS10^4))-AR10*44100)/(R10*51.4+0.00000043092*AS10^3)</f>
        <v>-2.2717646118947075</v>
      </c>
      <c r="AW10">
        <f t="shared" ref="AW10:AW16" si="14">0.61365*EXP(17.502*P10/(240.97+P10))</f>
        <v>4.0615696154127212</v>
      </c>
      <c r="AX10">
        <f t="shared" ref="AX10:AX16" si="15">AW10*1000/AG10</f>
        <v>41.653705138744307</v>
      </c>
      <c r="AY10">
        <f t="shared" ref="AY10:AY16" si="16">(AX10-AA10)</f>
        <v>14.746909637035323</v>
      </c>
      <c r="AZ10">
        <f t="shared" ref="AZ10:AZ16" si="17">IF(J10,V10,(U10+V10)/2)</f>
        <v>30.53532886505127</v>
      </c>
      <c r="BA10">
        <f t="shared" ref="BA10:BA16" si="18">0.61365*EXP(17.502*AZ10/(240.97+AZ10))</f>
        <v>4.3932222635057565</v>
      </c>
      <c r="BB10">
        <f t="shared" ref="BB10:BB16" si="19">IF(AY10&lt;&gt;0,(1000-(AX10+AA10)/2)/AY10*AR10,0)</f>
        <v>0.43048712580920256</v>
      </c>
      <c r="BC10">
        <f t="shared" ref="BC10:BC16" si="20">AA10*AG10/1000</f>
        <v>2.6236279028204446</v>
      </c>
      <c r="BD10">
        <f t="shared" ref="BD10:BD16" si="21">(BA10-BC10)</f>
        <v>1.769594360685312</v>
      </c>
      <c r="BE10">
        <f t="shared" ref="BE10:BE16" si="22">1/(1.6/L10+1.37/T10)</f>
        <v>0.27335012198142961</v>
      </c>
      <c r="BF10">
        <f t="shared" ref="BF10:BF16" si="23">M10*AG10*0.001</f>
        <v>36.299100536311578</v>
      </c>
      <c r="BG10">
        <f t="shared" ref="BG10:BG16" si="24">M10/Y10</f>
        <v>0.94187269267070517</v>
      </c>
      <c r="BH10">
        <f t="shared" ref="BH10:BH16" si="25">(1-AR10*AG10/AW10/L10)*100</f>
        <v>67.347421848161773</v>
      </c>
      <c r="BI10">
        <f t="shared" ref="BI10:BI16" si="26">(Y10-K10/(T10/1.35))</f>
        <v>393.95414988569576</v>
      </c>
      <c r="BJ10">
        <f t="shared" ref="BJ10:BJ16" si="27">K10*BH10/100/BI10</f>
        <v>6.4232894094260144E-3</v>
      </c>
    </row>
    <row r="11" spans="1:62">
      <c r="A11" s="1">
        <v>2</v>
      </c>
      <c r="B11" s="1" t="s">
        <v>77</v>
      </c>
      <c r="C11" s="2">
        <v>42212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528</v>
      </c>
      <c r="J11" s="1">
        <v>0</v>
      </c>
      <c r="K11">
        <f t="shared" si="0"/>
        <v>-3.2166779952272493</v>
      </c>
      <c r="L11">
        <f t="shared" si="1"/>
        <v>0.29588772368263833</v>
      </c>
      <c r="M11">
        <f t="shared" si="2"/>
        <v>407.5088047587866</v>
      </c>
      <c r="N11">
        <f t="shared" si="3"/>
        <v>5.2182475379900142</v>
      </c>
      <c r="O11">
        <f t="shared" si="4"/>
        <v>1.7843319396447863</v>
      </c>
      <c r="P11">
        <f t="shared" si="5"/>
        <v>30.143966674804688</v>
      </c>
      <c r="Q11" s="1">
        <v>3.5</v>
      </c>
      <c r="R11">
        <f t="shared" si="6"/>
        <v>1.9689131230115891</v>
      </c>
      <c r="S11" s="1">
        <v>1</v>
      </c>
      <c r="T11">
        <f t="shared" si="7"/>
        <v>3.9378262460231781</v>
      </c>
      <c r="U11" s="1">
        <v>32.356887817382812</v>
      </c>
      <c r="V11" s="1">
        <v>30.143966674804688</v>
      </c>
      <c r="W11" s="1">
        <v>32.389930725097656</v>
      </c>
      <c r="X11" s="1">
        <v>400.35275268554688</v>
      </c>
      <c r="Y11" s="1">
        <v>401.138671875</v>
      </c>
      <c r="Z11" s="1">
        <v>22.199943542480469</v>
      </c>
      <c r="AA11" s="1">
        <v>25.756431579589844</v>
      </c>
      <c r="AB11" s="1">
        <v>44.4276123046875</v>
      </c>
      <c r="AC11" s="1">
        <v>51.545024871826172</v>
      </c>
      <c r="AD11" s="1">
        <v>500.3096923828125</v>
      </c>
      <c r="AE11" s="1">
        <v>2.5607150048017502E-2</v>
      </c>
      <c r="AF11" s="1">
        <v>71.661178588867188</v>
      </c>
      <c r="AG11" s="1">
        <v>97.508697509765625</v>
      </c>
      <c r="AH11" s="1">
        <v>18.120515823364258</v>
      </c>
      <c r="AI11" s="1">
        <v>-0.59074246883392334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1.4294562639508928</v>
      </c>
      <c r="AR11">
        <f t="shared" si="9"/>
        <v>5.2182475379900142E-3</v>
      </c>
      <c r="AS11">
        <f t="shared" si="10"/>
        <v>303.29396667480466</v>
      </c>
      <c r="AT11">
        <f t="shared" si="11"/>
        <v>305.50688781738279</v>
      </c>
      <c r="AU11">
        <f t="shared" si="12"/>
        <v>4.8653584480711221E-3</v>
      </c>
      <c r="AV11">
        <f t="shared" si="13"/>
        <v>-1.794867123295369</v>
      </c>
      <c r="AW11">
        <f t="shared" si="14"/>
        <v>4.295808035469987</v>
      </c>
      <c r="AX11">
        <f t="shared" si="15"/>
        <v>44.055639601172565</v>
      </c>
      <c r="AY11">
        <f t="shared" si="16"/>
        <v>18.299208021582722</v>
      </c>
      <c r="AZ11">
        <f t="shared" si="17"/>
        <v>31.25042724609375</v>
      </c>
      <c r="BA11">
        <f t="shared" si="18"/>
        <v>4.5761971403565891</v>
      </c>
      <c r="BB11">
        <f t="shared" si="19"/>
        <v>0.27520858814052312</v>
      </c>
      <c r="BC11">
        <f t="shared" si="20"/>
        <v>2.5114760958252007</v>
      </c>
      <c r="BD11">
        <f t="shared" si="21"/>
        <v>2.0647210445313884</v>
      </c>
      <c r="BE11">
        <f t="shared" si="22"/>
        <v>0.17375095047409547</v>
      </c>
      <c r="BF11">
        <f t="shared" si="23"/>
        <v>39.735652775790662</v>
      </c>
      <c r="BG11">
        <f t="shared" si="24"/>
        <v>1.0158801265757085</v>
      </c>
      <c r="BH11">
        <f t="shared" si="25"/>
        <v>59.969020259284747</v>
      </c>
      <c r="BI11">
        <f t="shared" si="26"/>
        <v>402.24144153070591</v>
      </c>
      <c r="BJ11">
        <f t="shared" si="27"/>
        <v>-4.7956527584354551E-3</v>
      </c>
    </row>
    <row r="12" spans="1:62">
      <c r="A12" s="1">
        <v>3</v>
      </c>
      <c r="B12" s="1" t="s">
        <v>79</v>
      </c>
      <c r="C12" s="2">
        <v>42212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670.5</v>
      </c>
      <c r="J12" s="1">
        <v>0</v>
      </c>
      <c r="K12">
        <f t="shared" si="0"/>
        <v>-25.379061636794226</v>
      </c>
      <c r="L12">
        <f t="shared" si="1"/>
        <v>3.1837816285283392E-2</v>
      </c>
      <c r="M12">
        <f t="shared" si="2"/>
        <v>1665.8621782674036</v>
      </c>
      <c r="N12">
        <f t="shared" si="3"/>
        <v>0.69588182697183176</v>
      </c>
      <c r="O12">
        <f t="shared" si="4"/>
        <v>2.07703680005632</v>
      </c>
      <c r="P12">
        <f t="shared" si="5"/>
        <v>30.086603164672852</v>
      </c>
      <c r="Q12" s="1">
        <v>3.5</v>
      </c>
      <c r="R12">
        <f t="shared" si="6"/>
        <v>1.9689131230115891</v>
      </c>
      <c r="S12" s="1">
        <v>1</v>
      </c>
      <c r="T12">
        <f t="shared" si="7"/>
        <v>3.9378262460231781</v>
      </c>
      <c r="U12" s="1">
        <v>32.330173492431641</v>
      </c>
      <c r="V12" s="1">
        <v>30.086603164672852</v>
      </c>
      <c r="W12" s="1">
        <v>32.391971588134766</v>
      </c>
      <c r="X12" s="1">
        <v>400.760986328125</v>
      </c>
      <c r="Y12" s="1">
        <v>418.31085205078125</v>
      </c>
      <c r="Z12" s="1">
        <v>22.133920669555664</v>
      </c>
      <c r="AA12" s="1">
        <v>22.609706878662109</v>
      </c>
      <c r="AB12" s="1">
        <v>44.362522125244141</v>
      </c>
      <c r="AC12" s="1">
        <v>45.316135406494141</v>
      </c>
      <c r="AD12" s="1">
        <v>500.33364868164062</v>
      </c>
      <c r="AE12" s="1">
        <v>-4.4172480702400208E-2</v>
      </c>
      <c r="AF12" s="1">
        <v>34.897941589355469</v>
      </c>
      <c r="AG12" s="1">
        <v>97.509101867675781</v>
      </c>
      <c r="AH12" s="1">
        <v>18.120515823364258</v>
      </c>
      <c r="AI12" s="1">
        <v>-0.59074246883392334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1.429524710518973</v>
      </c>
      <c r="AR12">
        <f t="shared" si="9"/>
        <v>6.9588182697183181E-4</v>
      </c>
      <c r="AS12">
        <f t="shared" si="10"/>
        <v>303.23660316467283</v>
      </c>
      <c r="AT12">
        <f t="shared" si="11"/>
        <v>305.48017349243162</v>
      </c>
      <c r="AU12">
        <f t="shared" si="12"/>
        <v>-8.3927712281406386E-3</v>
      </c>
      <c r="AV12">
        <f t="shared" si="13"/>
        <v>-3.0370936913226787E-2</v>
      </c>
      <c r="AW12">
        <f t="shared" si="14"/>
        <v>4.2816890112860735</v>
      </c>
      <c r="AX12">
        <f t="shared" si="15"/>
        <v>43.910659920717123</v>
      </c>
      <c r="AY12">
        <f t="shared" si="16"/>
        <v>21.300953042055013</v>
      </c>
      <c r="AZ12">
        <f t="shared" si="17"/>
        <v>31.208388328552246</v>
      </c>
      <c r="BA12">
        <f t="shared" si="18"/>
        <v>4.5652597667810699</v>
      </c>
      <c r="BB12">
        <f t="shared" si="19"/>
        <v>3.1582468092110086E-2</v>
      </c>
      <c r="BC12">
        <f t="shared" si="20"/>
        <v>2.2046522112297535</v>
      </c>
      <c r="BD12">
        <f t="shared" si="21"/>
        <v>2.3606075555513164</v>
      </c>
      <c r="BE12">
        <f t="shared" si="22"/>
        <v>1.9761826267724835E-2</v>
      </c>
      <c r="BF12">
        <f t="shared" si="23"/>
        <v>162.43672483818455</v>
      </c>
      <c r="BG12">
        <f t="shared" si="24"/>
        <v>3.982354677389949</v>
      </c>
      <c r="BH12">
        <f t="shared" si="25"/>
        <v>50.223740422520258</v>
      </c>
      <c r="BI12">
        <f t="shared" si="26"/>
        <v>427.01152370796098</v>
      </c>
      <c r="BJ12">
        <f t="shared" si="27"/>
        <v>-2.9850046967004881E-2</v>
      </c>
    </row>
    <row r="13" spans="1:62">
      <c r="A13" s="1">
        <v>4</v>
      </c>
      <c r="B13" s="1" t="s">
        <v>81</v>
      </c>
      <c r="C13" s="2">
        <v>42212</v>
      </c>
      <c r="D13" s="1" t="s">
        <v>74</v>
      </c>
      <c r="E13" s="1">
        <v>0</v>
      </c>
      <c r="F13" s="1" t="s">
        <v>82</v>
      </c>
      <c r="G13" s="1" t="s">
        <v>83</v>
      </c>
      <c r="H13" s="1">
        <v>0</v>
      </c>
      <c r="I13" s="1">
        <v>947.5</v>
      </c>
      <c r="J13" s="1">
        <v>0</v>
      </c>
      <c r="K13">
        <f t="shared" si="0"/>
        <v>-13.171625752508069</v>
      </c>
      <c r="L13">
        <f t="shared" si="1"/>
        <v>0.39309968301647252</v>
      </c>
      <c r="M13">
        <f t="shared" si="2"/>
        <v>444.22321248579186</v>
      </c>
      <c r="N13">
        <f t="shared" si="3"/>
        <v>8.322043110005982</v>
      </c>
      <c r="O13">
        <f t="shared" si="4"/>
        <v>2.148679578120209</v>
      </c>
      <c r="P13">
        <f t="shared" si="5"/>
        <v>30.714452743530273</v>
      </c>
      <c r="Q13" s="1">
        <v>1</v>
      </c>
      <c r="R13">
        <f t="shared" si="6"/>
        <v>2.5178262293338776</v>
      </c>
      <c r="S13" s="1">
        <v>1</v>
      </c>
      <c r="T13">
        <f t="shared" si="7"/>
        <v>5.0356524586677551</v>
      </c>
      <c r="U13" s="1">
        <v>32.434539794921875</v>
      </c>
      <c r="V13" s="1">
        <v>30.714452743530273</v>
      </c>
      <c r="W13" s="1">
        <v>32.473045349121094</v>
      </c>
      <c r="X13" s="1">
        <v>400.36053466796875</v>
      </c>
      <c r="Y13" s="1">
        <v>402.32406616210938</v>
      </c>
      <c r="Z13" s="1">
        <v>21.858081817626953</v>
      </c>
      <c r="AA13" s="1">
        <v>23.482444763183594</v>
      </c>
      <c r="AB13" s="1">
        <v>43.552639007568359</v>
      </c>
      <c r="AC13" s="1">
        <v>46.789211273193359</v>
      </c>
      <c r="AD13" s="1">
        <v>500.2958984375</v>
      </c>
      <c r="AE13" s="1">
        <v>-1.2163439765572548E-2</v>
      </c>
      <c r="AF13" s="1">
        <v>58.373893737792969</v>
      </c>
      <c r="AG13" s="1">
        <v>97.509727478027344</v>
      </c>
      <c r="AH13" s="1">
        <v>18.120515823364258</v>
      </c>
      <c r="AI13" s="1">
        <v>-0.59074246883392334</v>
      </c>
      <c r="AJ13" s="1">
        <v>0.66666668653488159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5.0029589843749989</v>
      </c>
      <c r="AR13">
        <f t="shared" si="9"/>
        <v>8.3220431100059812E-3</v>
      </c>
      <c r="AS13">
        <f t="shared" si="10"/>
        <v>303.86445274353025</v>
      </c>
      <c r="AT13">
        <f t="shared" si="11"/>
        <v>305.58453979492185</v>
      </c>
      <c r="AU13">
        <f t="shared" si="12"/>
        <v>-2.3110535264588838E-3</v>
      </c>
      <c r="AV13">
        <f t="shared" si="13"/>
        <v>-2.4453343968596903</v>
      </c>
      <c r="AW13">
        <f t="shared" si="14"/>
        <v>4.4384463674960717</v>
      </c>
      <c r="AX13">
        <f t="shared" si="15"/>
        <v>45.51798556196583</v>
      </c>
      <c r="AY13">
        <f t="shared" si="16"/>
        <v>22.035540798782236</v>
      </c>
      <c r="AZ13">
        <f t="shared" si="17"/>
        <v>31.574496269226074</v>
      </c>
      <c r="BA13">
        <f t="shared" si="18"/>
        <v>4.6612798162662106</v>
      </c>
      <c r="BB13">
        <f t="shared" si="19"/>
        <v>0.36463506412162083</v>
      </c>
      <c r="BC13">
        <f t="shared" si="20"/>
        <v>2.2897667893758626</v>
      </c>
      <c r="BD13">
        <f t="shared" si="21"/>
        <v>2.3715130268903479</v>
      </c>
      <c r="BE13">
        <f t="shared" si="22"/>
        <v>0.23029405430322766</v>
      </c>
      <c r="BF13">
        <f t="shared" si="23"/>
        <v>43.316084388903398</v>
      </c>
      <c r="BG13">
        <f t="shared" si="24"/>
        <v>1.1041427790372351</v>
      </c>
      <c r="BH13">
        <f t="shared" si="25"/>
        <v>53.490225501287327</v>
      </c>
      <c r="BI13">
        <f t="shared" si="26"/>
        <v>405.85522620777112</v>
      </c>
      <c r="BJ13">
        <f t="shared" si="27"/>
        <v>-1.7359718102029197E-2</v>
      </c>
    </row>
    <row r="14" spans="1:62">
      <c r="A14" s="1">
        <v>5</v>
      </c>
      <c r="B14" s="1" t="s">
        <v>84</v>
      </c>
      <c r="C14" s="2">
        <v>42212</v>
      </c>
      <c r="D14" s="1" t="s">
        <v>74</v>
      </c>
      <c r="E14" s="1">
        <v>0</v>
      </c>
      <c r="F14" s="1" t="s">
        <v>75</v>
      </c>
      <c r="G14" s="1" t="s">
        <v>83</v>
      </c>
      <c r="H14" s="1">
        <v>0</v>
      </c>
      <c r="I14" s="1">
        <v>1108</v>
      </c>
      <c r="J14" s="1">
        <v>0</v>
      </c>
      <c r="K14">
        <f t="shared" si="0"/>
        <v>-44.906991080897043</v>
      </c>
      <c r="L14">
        <f t="shared" si="1"/>
        <v>0.37691923582304604</v>
      </c>
      <c r="M14">
        <f t="shared" si="2"/>
        <v>598.08656179738603</v>
      </c>
      <c r="N14">
        <f t="shared" si="3"/>
        <v>7.9795333726659647</v>
      </c>
      <c r="O14">
        <f t="shared" si="4"/>
        <v>2.1479747374985778</v>
      </c>
      <c r="P14">
        <f t="shared" si="5"/>
        <v>30.915422439575195</v>
      </c>
      <c r="Q14" s="1">
        <v>1.5</v>
      </c>
      <c r="R14">
        <f t="shared" si="6"/>
        <v>2.4080436080694199</v>
      </c>
      <c r="S14" s="1">
        <v>1</v>
      </c>
      <c r="T14">
        <f t="shared" si="7"/>
        <v>4.8160872161388397</v>
      </c>
      <c r="U14" s="1">
        <v>32.522750854492188</v>
      </c>
      <c r="V14" s="1">
        <v>30.915422439575195</v>
      </c>
      <c r="W14" s="1">
        <v>32.563663482666016</v>
      </c>
      <c r="X14" s="1">
        <v>400.47994995117188</v>
      </c>
      <c r="Y14" s="1">
        <v>412.9554443359375</v>
      </c>
      <c r="Z14" s="1">
        <v>21.67939567565918</v>
      </c>
      <c r="AA14" s="1">
        <v>24.014263153076172</v>
      </c>
      <c r="AB14" s="1">
        <v>42.983489990234375</v>
      </c>
      <c r="AC14" s="1">
        <v>47.612804412841797</v>
      </c>
      <c r="AD14" s="1">
        <v>500.32244873046875</v>
      </c>
      <c r="AE14" s="1">
        <v>7.6823066920042038E-3</v>
      </c>
      <c r="AF14" s="1">
        <v>76.741287231445312</v>
      </c>
      <c r="AG14" s="1">
        <v>97.512611389160156</v>
      </c>
      <c r="AH14" s="1">
        <v>18.120515823364258</v>
      </c>
      <c r="AI14" s="1">
        <v>-0.59074246883392334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3.3354829915364577</v>
      </c>
      <c r="AR14">
        <f t="shared" si="9"/>
        <v>7.9795333726659645E-3</v>
      </c>
      <c r="AS14">
        <f t="shared" si="10"/>
        <v>304.06542243957517</v>
      </c>
      <c r="AT14">
        <f t="shared" si="11"/>
        <v>305.67275085449216</v>
      </c>
      <c r="AU14">
        <f t="shared" si="12"/>
        <v>1.4596382531647523E-3</v>
      </c>
      <c r="AV14">
        <f t="shared" si="13"/>
        <v>-2.445175883315049</v>
      </c>
      <c r="AW14">
        <f t="shared" si="14"/>
        <v>4.4896682481415224</v>
      </c>
      <c r="AX14">
        <f t="shared" si="15"/>
        <v>46.041924056610895</v>
      </c>
      <c r="AY14">
        <f t="shared" si="16"/>
        <v>22.027660903534724</v>
      </c>
      <c r="AZ14">
        <f t="shared" si="17"/>
        <v>31.719086647033691</v>
      </c>
      <c r="BA14">
        <f t="shared" si="18"/>
        <v>4.6996835091174214</v>
      </c>
      <c r="BB14">
        <f t="shared" si="19"/>
        <v>0.3495616518016057</v>
      </c>
      <c r="BC14">
        <f t="shared" si="20"/>
        <v>2.3416935106429446</v>
      </c>
      <c r="BD14">
        <f t="shared" si="21"/>
        <v>2.3579899984744768</v>
      </c>
      <c r="BE14">
        <f t="shared" si="22"/>
        <v>0.22077957464311451</v>
      </c>
      <c r="BF14">
        <f t="shared" si="23"/>
        <v>58.320982477627425</v>
      </c>
      <c r="BG14">
        <f t="shared" si="24"/>
        <v>1.4483077290799564</v>
      </c>
      <c r="BH14">
        <f t="shared" si="25"/>
        <v>54.019284043794457</v>
      </c>
      <c r="BI14">
        <f t="shared" si="26"/>
        <v>425.54334717873837</v>
      </c>
      <c r="BJ14">
        <f t="shared" si="27"/>
        <v>-5.7005790898481831E-2</v>
      </c>
    </row>
    <row r="15" spans="1:62">
      <c r="A15" s="1">
        <v>6</v>
      </c>
      <c r="B15" s="1" t="s">
        <v>85</v>
      </c>
      <c r="C15" s="2">
        <v>42212</v>
      </c>
      <c r="D15" s="1" t="s">
        <v>74</v>
      </c>
      <c r="E15" s="1">
        <v>0</v>
      </c>
      <c r="F15" s="1" t="s">
        <v>78</v>
      </c>
      <c r="G15" s="1" t="s">
        <v>83</v>
      </c>
      <c r="H15" s="1">
        <v>0</v>
      </c>
      <c r="I15" s="1">
        <v>1372.5</v>
      </c>
      <c r="J15" s="1">
        <v>0</v>
      </c>
      <c r="K15">
        <f t="shared" si="0"/>
        <v>-32.048149662646765</v>
      </c>
      <c r="L15">
        <f t="shared" si="1"/>
        <v>0.42676993429700771</v>
      </c>
      <c r="M15">
        <f t="shared" si="2"/>
        <v>525.33333846000346</v>
      </c>
      <c r="N15">
        <f t="shared" si="3"/>
        <v>8.7636270266026148</v>
      </c>
      <c r="O15">
        <f t="shared" si="4"/>
        <v>2.1101811072520231</v>
      </c>
      <c r="P15">
        <f t="shared" si="5"/>
        <v>31.101228713989258</v>
      </c>
      <c r="Q15" s="1">
        <v>2</v>
      </c>
      <c r="R15">
        <f t="shared" si="6"/>
        <v>2.2982609868049622</v>
      </c>
      <c r="S15" s="1">
        <v>1</v>
      </c>
      <c r="T15">
        <f t="shared" si="7"/>
        <v>4.5965219736099243</v>
      </c>
      <c r="U15" s="1">
        <v>32.484779357910156</v>
      </c>
      <c r="V15" s="1">
        <v>31.101228713989258</v>
      </c>
      <c r="W15" s="1">
        <v>32.556907653808594</v>
      </c>
      <c r="X15" s="1">
        <v>400.89031982421875</v>
      </c>
      <c r="Y15" s="1">
        <v>412.25692749023438</v>
      </c>
      <c r="Z15" s="1">
        <v>21.476070404052734</v>
      </c>
      <c r="AA15" s="1">
        <v>24.892007827758789</v>
      </c>
      <c r="AB15" s="1">
        <v>42.671932220458984</v>
      </c>
      <c r="AC15" s="1">
        <v>49.459239959716797</v>
      </c>
      <c r="AD15" s="1">
        <v>500.33016967773438</v>
      </c>
      <c r="AE15" s="1">
        <v>7.8740984201431274E-2</v>
      </c>
      <c r="AF15" s="1">
        <v>73.512985229492188</v>
      </c>
      <c r="AG15" s="1">
        <v>97.513290405273438</v>
      </c>
      <c r="AH15" s="1">
        <v>18.120515823364258</v>
      </c>
      <c r="AI15" s="1">
        <v>-0.59074246883392334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2.5016508483886715</v>
      </c>
      <c r="AR15">
        <f t="shared" si="9"/>
        <v>8.7636270266026155E-3</v>
      </c>
      <c r="AS15">
        <f t="shared" si="10"/>
        <v>304.25122871398924</v>
      </c>
      <c r="AT15">
        <f t="shared" si="11"/>
        <v>305.63477935791013</v>
      </c>
      <c r="AU15">
        <f t="shared" si="12"/>
        <v>1.4960786810538806E-2</v>
      </c>
      <c r="AV15">
        <f t="shared" si="13"/>
        <v>-2.8368987869040576</v>
      </c>
      <c r="AW15">
        <f t="shared" si="14"/>
        <v>4.5374826953306053</v>
      </c>
      <c r="AX15">
        <f t="shared" si="15"/>
        <v>46.531941199732323</v>
      </c>
      <c r="AY15">
        <f t="shared" si="16"/>
        <v>21.639933371973534</v>
      </c>
      <c r="AZ15">
        <f t="shared" si="17"/>
        <v>31.793004035949707</v>
      </c>
      <c r="BA15">
        <f t="shared" si="18"/>
        <v>4.7194224161613789</v>
      </c>
      <c r="BB15">
        <f t="shared" si="19"/>
        <v>0.39051232073224829</v>
      </c>
      <c r="BC15">
        <f t="shared" si="20"/>
        <v>2.4273015880785822</v>
      </c>
      <c r="BD15">
        <f t="shared" si="21"/>
        <v>2.2921208280827967</v>
      </c>
      <c r="BE15">
        <f t="shared" si="22"/>
        <v>0.24708782075543531</v>
      </c>
      <c r="BF15">
        <f t="shared" si="23"/>
        <v>51.226982392822116</v>
      </c>
      <c r="BG15">
        <f t="shared" si="24"/>
        <v>1.274286260410864</v>
      </c>
      <c r="BH15">
        <f t="shared" si="25"/>
        <v>55.869494783322558</v>
      </c>
      <c r="BI15">
        <f t="shared" si="26"/>
        <v>421.66947947910143</v>
      </c>
      <c r="BJ15">
        <f t="shared" si="27"/>
        <v>-4.2462497703278153E-2</v>
      </c>
    </row>
    <row r="16" spans="1:62">
      <c r="A16" s="1">
        <v>7</v>
      </c>
      <c r="B16" s="1" t="s">
        <v>86</v>
      </c>
      <c r="C16" s="2">
        <v>42212</v>
      </c>
      <c r="D16" s="1" t="s">
        <v>74</v>
      </c>
      <c r="E16" s="1">
        <v>0</v>
      </c>
      <c r="F16" s="1" t="s">
        <v>80</v>
      </c>
      <c r="G16" s="1" t="s">
        <v>83</v>
      </c>
      <c r="H16" s="1">
        <v>0</v>
      </c>
      <c r="I16" s="1">
        <v>1669.5</v>
      </c>
      <c r="J16" s="1">
        <v>0</v>
      </c>
      <c r="K16">
        <f t="shared" si="0"/>
        <v>-174.73120856323754</v>
      </c>
      <c r="L16">
        <f t="shared" si="1"/>
        <v>0.34991689372146645</v>
      </c>
      <c r="M16">
        <f t="shared" si="2"/>
        <v>1329.1850863535794</v>
      </c>
      <c r="N16">
        <f t="shared" si="3"/>
        <v>6.8873344327267683</v>
      </c>
      <c r="O16">
        <f t="shared" si="4"/>
        <v>2.0061697750907825</v>
      </c>
      <c r="P16">
        <f t="shared" si="5"/>
        <v>30.978324890136719</v>
      </c>
      <c r="Q16" s="1">
        <v>3</v>
      </c>
      <c r="R16">
        <f t="shared" si="6"/>
        <v>2.0786957442760468</v>
      </c>
      <c r="S16" s="1">
        <v>1</v>
      </c>
      <c r="T16">
        <f t="shared" si="7"/>
        <v>4.1573914885520935</v>
      </c>
      <c r="U16" s="1">
        <v>32.363273620605469</v>
      </c>
      <c r="V16" s="1">
        <v>30.978324890136719</v>
      </c>
      <c r="W16" s="1">
        <v>32.431148529052734</v>
      </c>
      <c r="X16" s="1">
        <v>400.89926147460938</v>
      </c>
      <c r="Y16" s="1">
        <v>503.58334350585938</v>
      </c>
      <c r="Z16" s="1">
        <v>21.609733581542969</v>
      </c>
      <c r="AA16" s="1">
        <v>25.633321762084961</v>
      </c>
      <c r="AB16" s="1">
        <v>43.233707427978516</v>
      </c>
      <c r="AC16" s="1">
        <v>51.283538818359375</v>
      </c>
      <c r="AD16" s="1">
        <v>500.35855102539062</v>
      </c>
      <c r="AE16" s="1">
        <v>5.3134653717279434E-2</v>
      </c>
      <c r="AF16" s="1">
        <v>44.306598663330078</v>
      </c>
      <c r="AG16" s="1">
        <v>97.515106201171875</v>
      </c>
      <c r="AH16" s="1">
        <v>18.120515823364258</v>
      </c>
      <c r="AI16" s="1">
        <v>-0.59074246883392334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1.6678618367513018</v>
      </c>
      <c r="AR16">
        <f t="shared" si="9"/>
        <v>6.8873344327267686E-3</v>
      </c>
      <c r="AS16">
        <f t="shared" si="10"/>
        <v>304.1283248901367</v>
      </c>
      <c r="AT16">
        <f t="shared" si="11"/>
        <v>305.51327362060545</v>
      </c>
      <c r="AU16">
        <f t="shared" si="12"/>
        <v>1.0095584079600206E-2</v>
      </c>
      <c r="AV16">
        <f t="shared" si="13"/>
        <v>-2.4109107384165962</v>
      </c>
      <c r="AW16">
        <f t="shared" si="14"/>
        <v>4.5058058690093077</v>
      </c>
      <c r="AX16">
        <f t="shared" si="15"/>
        <v>46.206234547024053</v>
      </c>
      <c r="AY16">
        <f t="shared" si="16"/>
        <v>20.572912784939092</v>
      </c>
      <c r="AZ16">
        <f t="shared" si="17"/>
        <v>31.670799255371094</v>
      </c>
      <c r="BA16">
        <f t="shared" si="18"/>
        <v>4.6868276905142467</v>
      </c>
      <c r="BB16">
        <f t="shared" si="19"/>
        <v>0.32275171616378662</v>
      </c>
      <c r="BC16">
        <f t="shared" si="20"/>
        <v>2.4996360939185251</v>
      </c>
      <c r="BD16">
        <f t="shared" si="21"/>
        <v>2.1871915965957216</v>
      </c>
      <c r="BE16">
        <f t="shared" si="22"/>
        <v>0.2039963765401224</v>
      </c>
      <c r="BF16">
        <f t="shared" si="23"/>
        <v>129.61562485678311</v>
      </c>
      <c r="BG16">
        <f t="shared" si="24"/>
        <v>2.6394540317795756</v>
      </c>
      <c r="BH16">
        <f t="shared" si="25"/>
        <v>57.402345857234963</v>
      </c>
      <c r="BI16">
        <f t="shared" si="26"/>
        <v>560.32255899949666</v>
      </c>
      <c r="BJ16">
        <f t="shared" si="27"/>
        <v>-0.17900370250858713</v>
      </c>
    </row>
    <row r="17" spans="1:62">
      <c r="A17" s="1">
        <v>9</v>
      </c>
      <c r="B17" s="1" t="s">
        <v>87</v>
      </c>
      <c r="C17" s="2">
        <v>42212</v>
      </c>
      <c r="D17" s="1" t="s">
        <v>74</v>
      </c>
      <c r="E17" s="1">
        <v>0</v>
      </c>
      <c r="F17" s="1" t="s">
        <v>82</v>
      </c>
      <c r="G17" s="1" t="s">
        <v>83</v>
      </c>
      <c r="H17" s="1">
        <v>0</v>
      </c>
      <c r="I17" s="1">
        <v>2015</v>
      </c>
      <c r="J17" s="1">
        <v>0</v>
      </c>
      <c r="K17">
        <f>(X17-Y17*(1000-Z17)/(1000-AA17))*AQ17</f>
        <v>-77.738189655873867</v>
      </c>
      <c r="L17">
        <f>IF(BB17&lt;&gt;0,1/(1/BB17-1/T17),0)</f>
        <v>0.41835263398281652</v>
      </c>
      <c r="M17">
        <f>((BE17-AR17/2)*Y17-K17)/(BE17+AR17/2)</f>
        <v>718.84938296381404</v>
      </c>
      <c r="N17">
        <f>AR17*1000</f>
        <v>10.198534667661061</v>
      </c>
      <c r="O17">
        <f>(AW17-BC17)</f>
        <v>2.483368988787233</v>
      </c>
      <c r="P17">
        <f>(V17+AV17*J17)</f>
        <v>32.942302703857422</v>
      </c>
      <c r="Q17" s="1">
        <v>1.5</v>
      </c>
      <c r="R17">
        <f>(Q17*AK17+AL17)</f>
        <v>2.4080436080694199</v>
      </c>
      <c r="S17" s="1">
        <v>1</v>
      </c>
      <c r="T17">
        <f>R17*(S17+1)*(S17+1)/(S17*S17+1)</f>
        <v>4.8160872161388397</v>
      </c>
      <c r="U17" s="1">
        <v>33.326534271240234</v>
      </c>
      <c r="V17" s="1">
        <v>32.942302703857422</v>
      </c>
      <c r="W17" s="1">
        <v>33.292720794677734</v>
      </c>
      <c r="X17" s="1">
        <v>401.34481811523438</v>
      </c>
      <c r="Y17" s="1">
        <v>423.35653686523438</v>
      </c>
      <c r="Z17" s="1">
        <v>23.194786071777344</v>
      </c>
      <c r="AA17" s="1">
        <v>26.17231559753418</v>
      </c>
      <c r="AB17" s="1">
        <v>43.960514068603516</v>
      </c>
      <c r="AC17" s="1">
        <v>49.603752136230469</v>
      </c>
      <c r="AD17" s="1">
        <v>500.32830810546875</v>
      </c>
      <c r="AE17" s="1">
        <v>-3.0728753656148911E-2</v>
      </c>
      <c r="AF17" s="1">
        <v>795.06573486328125</v>
      </c>
      <c r="AG17" s="1">
        <v>97.522232055664062</v>
      </c>
      <c r="AH17" s="1">
        <v>18.120515823364258</v>
      </c>
      <c r="AI17" s="1">
        <v>-0.59074246883392334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>AD17*0.000001/(Q17*0.0001)</f>
        <v>3.3355220540364581</v>
      </c>
      <c r="AR17">
        <f>(AA17-Z17)/(1000-AA17)*AQ17</f>
        <v>1.0198534667661061E-2</v>
      </c>
      <c r="AS17">
        <f>(V17+273.15)</f>
        <v>306.0923027038574</v>
      </c>
      <c r="AT17">
        <f>(U17+273.15)</f>
        <v>306.47653427124021</v>
      </c>
      <c r="AU17">
        <f>(AE17*AM17+AF17*AN17)*AO17</f>
        <v>-5.8384631214052352E-3</v>
      </c>
      <c r="AV17">
        <f>((AU17+0.00000010773*(AT17^4-AS17^4))-AR17*44100)/(R17*51.4+0.00000043092*AS17^3)</f>
        <v>-3.2689240592894073</v>
      </c>
      <c r="AW17">
        <f>0.61365*EXP(17.502*P17/(240.97+P17))</f>
        <v>5.0357516239240372</v>
      </c>
      <c r="AX17">
        <f>AW17*1000/AG17</f>
        <v>51.636960288703342</v>
      </c>
      <c r="AY17">
        <f>(AX17-AA17)</f>
        <v>25.464644691169163</v>
      </c>
      <c r="AZ17">
        <f>IF(J17,V17,(U17+V17)/2)</f>
        <v>33.134418487548828</v>
      </c>
      <c r="BA17">
        <f>0.61365*EXP(17.502*AZ17/(240.97+AZ17))</f>
        <v>5.0903897637530529</v>
      </c>
      <c r="BB17">
        <f>IF(AY17&lt;&gt;0,(1000-(AX17+AA17)/2)/AY17*AR17,0)</f>
        <v>0.3849165966279709</v>
      </c>
      <c r="BC17">
        <f>AA17*AG17/1000</f>
        <v>2.5523826351368042</v>
      </c>
      <c r="BD17">
        <f>(BA17-BC17)</f>
        <v>2.5380071286162487</v>
      </c>
      <c r="BE17">
        <f>1/(1.6/L17+1.37/T17)</f>
        <v>0.24336892506829264</v>
      </c>
      <c r="BF17">
        <f>M17*AG17*0.001</f>
        <v>70.103796338468001</v>
      </c>
      <c r="BG17">
        <f>M17/Y17</f>
        <v>1.6979763399582108</v>
      </c>
      <c r="BH17">
        <f>(1-AR17*AG17/AW17/L17)*100</f>
        <v>52.789934814188442</v>
      </c>
      <c r="BI17">
        <f>(Y17-K17/(T17/1.35))</f>
        <v>445.14737065324198</v>
      </c>
      <c r="BJ17">
        <f>K17*BH17/100/BI17</f>
        <v>-9.21895586732185E-2</v>
      </c>
    </row>
    <row r="18" spans="1:62">
      <c r="A18" s="1">
        <v>10</v>
      </c>
      <c r="B18" s="1" t="s">
        <v>88</v>
      </c>
      <c r="C18" s="2">
        <v>42212</v>
      </c>
      <c r="D18" s="1" t="s">
        <v>74</v>
      </c>
      <c r="E18" s="1">
        <v>0</v>
      </c>
      <c r="F18" s="1" t="s">
        <v>75</v>
      </c>
      <c r="G18" s="1" t="s">
        <v>83</v>
      </c>
      <c r="H18" s="1">
        <v>0</v>
      </c>
      <c r="I18" s="1">
        <v>2136</v>
      </c>
      <c r="J18" s="1">
        <v>0</v>
      </c>
      <c r="K18">
        <f>(X18-Y18*(1000-Z18)/(1000-AA18))*AQ18</f>
        <v>-43.16067002048397</v>
      </c>
      <c r="L18">
        <f>IF(BB18&lt;&gt;0,1/(1/BB18-1/T18),0)</f>
        <v>0.20231529614540913</v>
      </c>
      <c r="M18">
        <f>((BE18-AR18/2)*Y18-K18)/(BE18+AR18/2)</f>
        <v>754.83623680454343</v>
      </c>
      <c r="N18">
        <f>AR18*1000</f>
        <v>5.4013133549016601</v>
      </c>
      <c r="O18">
        <f>(AW18-BC18)</f>
        <v>2.6204666267998618</v>
      </c>
      <c r="P18">
        <f>(V18+AV18*J18)</f>
        <v>33.629837036132812</v>
      </c>
      <c r="Q18" s="1">
        <v>3</v>
      </c>
      <c r="R18">
        <f>(Q18*AK18+AL18)</f>
        <v>2.0786957442760468</v>
      </c>
      <c r="S18" s="1">
        <v>1</v>
      </c>
      <c r="T18">
        <f>R18*(S18+1)*(S18+1)/(S18*S18+1)</f>
        <v>4.1573914885520935</v>
      </c>
      <c r="U18" s="1">
        <v>33.740364074707031</v>
      </c>
      <c r="V18" s="1">
        <v>33.629837036132812</v>
      </c>
      <c r="W18" s="1">
        <v>33.708030700683594</v>
      </c>
      <c r="X18" s="1">
        <v>401.03948974609375</v>
      </c>
      <c r="Y18" s="1">
        <v>425.5404052734375</v>
      </c>
      <c r="Z18" s="1">
        <v>23.644100189208984</v>
      </c>
      <c r="AA18" s="1">
        <v>26.795938491821289</v>
      </c>
      <c r="AB18" s="1">
        <v>43.786212921142578</v>
      </c>
      <c r="AC18" s="1">
        <v>49.623062133789062</v>
      </c>
      <c r="AD18" s="1">
        <v>500.33468627929688</v>
      </c>
      <c r="AE18" s="1">
        <v>1.9205605611205101E-2</v>
      </c>
      <c r="AF18" s="1">
        <v>236.88261413574219</v>
      </c>
      <c r="AG18" s="1">
        <v>97.522529602050781</v>
      </c>
      <c r="AH18" s="1">
        <v>18.120515823364258</v>
      </c>
      <c r="AI18" s="1">
        <v>-0.59074246883392334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>AD18*0.000001/(Q18*0.0001)</f>
        <v>1.6677822875976558</v>
      </c>
      <c r="AR18">
        <f>(AA18-Z18)/(1000-AA18)*AQ18</f>
        <v>5.4013133549016597E-3</v>
      </c>
      <c r="AS18">
        <f>(V18+273.15)</f>
        <v>306.77983703613279</v>
      </c>
      <c r="AT18">
        <f>(U18+273.15)</f>
        <v>306.89036407470701</v>
      </c>
      <c r="AU18">
        <f>(AE18*AM18+AF18*AN18)*AO18</f>
        <v>3.6490650203392372E-3</v>
      </c>
      <c r="AV18">
        <f>((AU18+0.00000010773*(AT18^4-AS18^4))-AR18*44100)/(R18*51.4+0.00000043092*AS18^3)</f>
        <v>-1.9852893703476837</v>
      </c>
      <c r="AW18">
        <f>0.61365*EXP(17.502*P18/(240.97+P18))</f>
        <v>5.2336743315832353</v>
      </c>
      <c r="AX18">
        <f>AW18*1000/AG18</f>
        <v>53.666310266352831</v>
      </c>
      <c r="AY18">
        <f>(AX18-AA18)</f>
        <v>26.870371774531542</v>
      </c>
      <c r="AZ18">
        <f>IF(J18,V18,(U18+V18)/2)</f>
        <v>33.685100555419922</v>
      </c>
      <c r="BA18">
        <f>0.61365*EXP(17.502*AZ18/(240.97+AZ18))</f>
        <v>5.2498729945824767</v>
      </c>
      <c r="BB18">
        <f>IF(AY18&lt;&gt;0,(1000-(AX18+AA18)/2)/AY18*AR18,0)</f>
        <v>0.19292671084006857</v>
      </c>
      <c r="BC18">
        <f>AA18*AG18/1000</f>
        <v>2.6132077047833735</v>
      </c>
      <c r="BD18">
        <f>(BA18-BC18)</f>
        <v>2.6366652897991032</v>
      </c>
      <c r="BE18">
        <f>1/(1.6/L18+1.37/T18)</f>
        <v>0.12138895829409604</v>
      </c>
      <c r="BF18">
        <f>M18*AG18*0.001</f>
        <v>73.613539248471696</v>
      </c>
      <c r="BG18">
        <f>M18/Y18</f>
        <v>1.7738297643428522</v>
      </c>
      <c r="BH18">
        <f>(1-AR18*AG18/AW18/L18)*100</f>
        <v>50.252768439496755</v>
      </c>
      <c r="BI18">
        <f>(Y18-K18/(T18/1.35))</f>
        <v>439.55566091825676</v>
      </c>
      <c r="BJ18">
        <f>K18*BH18/100/BI18</f>
        <v>-4.9343993243127958E-2</v>
      </c>
    </row>
    <row r="19" spans="1:62">
      <c r="A19" s="1">
        <v>11</v>
      </c>
      <c r="B19" s="1" t="s">
        <v>89</v>
      </c>
      <c r="C19" s="2">
        <v>42212</v>
      </c>
      <c r="D19" s="1" t="s">
        <v>74</v>
      </c>
      <c r="E19" s="1">
        <v>0</v>
      </c>
      <c r="F19" s="1" t="s">
        <v>78</v>
      </c>
      <c r="G19" s="1" t="s">
        <v>83</v>
      </c>
      <c r="H19" s="1">
        <v>0</v>
      </c>
      <c r="I19" s="1">
        <v>2406.5</v>
      </c>
      <c r="J19" s="1">
        <v>0</v>
      </c>
      <c r="K19">
        <f>(X19-Y19*(1000-Z19)/(1000-AA19))*AQ19</f>
        <v>-8.7119555469454593</v>
      </c>
      <c r="L19">
        <f>IF(BB19&lt;&gt;0,1/(1/BB19-1/T19),0)</f>
        <v>0.17522711034145527</v>
      </c>
      <c r="M19">
        <f>((BE19-AR19/2)*Y19-K19)/(BE19+AR19/2)</f>
        <v>466.77218674537539</v>
      </c>
      <c r="N19">
        <f>AR19*1000</f>
        <v>5.1005855000139384</v>
      </c>
      <c r="O19">
        <f>(AW19-BC19)</f>
        <v>2.839578360419031</v>
      </c>
      <c r="P19">
        <f>(V19+AV19*J19)</f>
        <v>34.688274383544922</v>
      </c>
      <c r="Q19" s="1">
        <v>3.5</v>
      </c>
      <c r="R19">
        <f>(Q19*AK19+AL19)</f>
        <v>1.9689131230115891</v>
      </c>
      <c r="S19" s="1">
        <v>1</v>
      </c>
      <c r="T19">
        <f>R19*(S19+1)*(S19+1)/(S19*S19+1)</f>
        <v>3.9378262460231781</v>
      </c>
      <c r="U19" s="1">
        <v>34.138256072998047</v>
      </c>
      <c r="V19" s="1">
        <v>34.688274383544922</v>
      </c>
      <c r="W19" s="1">
        <v>34.170185089111328</v>
      </c>
      <c r="X19" s="1">
        <v>400.62478637695312</v>
      </c>
      <c r="Y19" s="1">
        <v>405.27313232421875</v>
      </c>
      <c r="Z19" s="1">
        <v>24.338827133178711</v>
      </c>
      <c r="AA19" s="1">
        <v>27.807689666748047</v>
      </c>
      <c r="AB19" s="1">
        <v>44.085281372070312</v>
      </c>
      <c r="AC19" s="1">
        <v>50.368484497070312</v>
      </c>
      <c r="AD19" s="1">
        <v>500.32611083984375</v>
      </c>
      <c r="AE19" s="1">
        <v>3.4570049494504929E-2</v>
      </c>
      <c r="AF19" s="1">
        <v>156.29916381835938</v>
      </c>
      <c r="AG19" s="1">
        <v>97.527603149414062</v>
      </c>
      <c r="AH19" s="1">
        <v>18.120515823364258</v>
      </c>
      <c r="AI19" s="1">
        <v>-0.59074246883392334</v>
      </c>
      <c r="AJ19" s="1">
        <v>0.66666668653488159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>AD19*0.000001/(Q19*0.0001)</f>
        <v>1.429503173828125</v>
      </c>
      <c r="AR19">
        <f>(AA19-Z19)/(1000-AA19)*AQ19</f>
        <v>5.1005855000139386E-3</v>
      </c>
      <c r="AS19">
        <f>(V19+273.15)</f>
        <v>307.8382743835449</v>
      </c>
      <c r="AT19">
        <f>(U19+273.15)</f>
        <v>307.28825607299802</v>
      </c>
      <c r="AU19">
        <f>(AE19*AM19+AF19*AN19)*AO19</f>
        <v>6.5683093215345156E-3</v>
      </c>
      <c r="AV19">
        <f>((AU19+0.00000010773*(AT19^4-AS19^4))-AR19*44100)/(R19*51.4+0.00000043092*AS19^3)</f>
        <v>-2.0376097955467087</v>
      </c>
      <c r="AW19">
        <f>0.61365*EXP(17.502*P19/(240.97+P19))</f>
        <v>5.5515956827396966</v>
      </c>
      <c r="AX19">
        <f>AW19*1000/AG19</f>
        <v>56.923327380808807</v>
      </c>
      <c r="AY19">
        <f>(AX19-AA19)</f>
        <v>29.11563771406076</v>
      </c>
      <c r="AZ19">
        <f>IF(J19,V19,(U19+V19)/2)</f>
        <v>34.413265228271484</v>
      </c>
      <c r="BA19">
        <f>0.61365*EXP(17.502*AZ19/(240.97+AZ19))</f>
        <v>5.4674186649652006</v>
      </c>
      <c r="BB19">
        <f>IF(AY19&lt;&gt;0,(1000-(AX19+AA19)/2)/AY19*AR19,0)</f>
        <v>0.16776196521974088</v>
      </c>
      <c r="BC19">
        <f>AA19*AG19/1000</f>
        <v>2.7120173223206656</v>
      </c>
      <c r="BD19">
        <f>(BA19-BC19)</f>
        <v>2.755401342644535</v>
      </c>
      <c r="BE19">
        <f>1/(1.6/L19+1.37/T19)</f>
        <v>0.10549730809865576</v>
      </c>
      <c r="BF19">
        <f>M19*AG19*0.001</f>
        <v>45.523172590087164</v>
      </c>
      <c r="BG19">
        <f>M19/Y19</f>
        <v>1.1517471786705005</v>
      </c>
      <c r="BH19">
        <f>(1-AR19*AG19/AW19/L19)*100</f>
        <v>48.863799684137909</v>
      </c>
      <c r="BI19">
        <f>(Y19-K19/(T19/1.35))</f>
        <v>408.25984104460832</v>
      </c>
      <c r="BJ19">
        <f>K19*BH19/100/BI19</f>
        <v>-1.042716446500902E-2</v>
      </c>
    </row>
    <row r="20" spans="1:62">
      <c r="A20" s="1">
        <v>12</v>
      </c>
      <c r="B20" s="1" t="s">
        <v>90</v>
      </c>
      <c r="C20" s="2">
        <v>42212</v>
      </c>
      <c r="D20" s="1" t="s">
        <v>74</v>
      </c>
      <c r="E20" s="1">
        <v>0</v>
      </c>
      <c r="F20" s="1" t="s">
        <v>80</v>
      </c>
      <c r="G20" s="1" t="s">
        <v>83</v>
      </c>
      <c r="H20" s="1">
        <v>0</v>
      </c>
      <c r="I20" s="1">
        <v>2496.5</v>
      </c>
      <c r="J20" s="1">
        <v>0</v>
      </c>
      <c r="K20">
        <f>(X20-Y20*(1000-Z20)/(1000-AA20))*AQ20</f>
        <v>-8.498135169128556</v>
      </c>
      <c r="L20">
        <f>IF(BB20&lt;&gt;0,1/(1/BB20-1/T20),0)</f>
        <v>0.30999291628349801</v>
      </c>
      <c r="M20">
        <f>((BE20-AR20/2)*Y20-K20)/(BE20+AR20/2)</f>
        <v>432.87840187218478</v>
      </c>
      <c r="N20">
        <f>AR20*1000</f>
        <v>8.1578305520639827</v>
      </c>
      <c r="O20">
        <f>(AW20-BC20)</f>
        <v>2.6570967712596998</v>
      </c>
      <c r="P20">
        <f>(V20+AV20*J20)</f>
        <v>35.028190612792969</v>
      </c>
      <c r="Q20" s="1">
        <v>4</v>
      </c>
      <c r="R20">
        <f>(Q20*AK20+AL20)</f>
        <v>1.8591305017471313</v>
      </c>
      <c r="S20" s="1">
        <v>1</v>
      </c>
      <c r="T20">
        <f>R20*(S20+1)*(S20+1)/(S20*S20+1)</f>
        <v>3.7182610034942627</v>
      </c>
      <c r="U20" s="1">
        <v>34.259525299072266</v>
      </c>
      <c r="V20" s="1">
        <v>35.028190612792969</v>
      </c>
      <c r="W20" s="1">
        <v>34.270973205566406</v>
      </c>
      <c r="X20" s="1">
        <v>400.62496948242188</v>
      </c>
      <c r="Y20" s="1">
        <v>404.77896118164062</v>
      </c>
      <c r="Z20" s="1">
        <v>24.440559387207031</v>
      </c>
      <c r="AA20" s="1">
        <v>30.761770248413086</v>
      </c>
      <c r="AB20" s="1">
        <v>43.97119140625</v>
      </c>
      <c r="AC20" s="1">
        <v>55.343727111816406</v>
      </c>
      <c r="AD20" s="1">
        <v>500.33966064453125</v>
      </c>
      <c r="AE20" s="1">
        <v>3.392995148897171E-2</v>
      </c>
      <c r="AF20" s="1">
        <v>352.02542114257812</v>
      </c>
      <c r="AG20" s="1">
        <v>97.526840209960938</v>
      </c>
      <c r="AH20" s="1">
        <v>18.120515823364258</v>
      </c>
      <c r="AI20" s="1">
        <v>-0.59074246883392334</v>
      </c>
      <c r="AJ20" s="1">
        <v>0.66666668653488159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>AD20*0.000001/(Q20*0.0001)</f>
        <v>1.250849151611328</v>
      </c>
      <c r="AR20">
        <f>(AA20-Z20)/(1000-AA20)*AQ20</f>
        <v>8.1578305520639827E-3</v>
      </c>
      <c r="AS20">
        <f>(V20+273.15)</f>
        <v>308.17819061279295</v>
      </c>
      <c r="AT20">
        <f>(U20+273.15)</f>
        <v>307.40952529907224</v>
      </c>
      <c r="AU20">
        <f>(AE20*AM20+AF20*AN20)*AO20</f>
        <v>6.4466907020093167E-3</v>
      </c>
      <c r="AV20">
        <f>((AU20+0.00000010773*(AT20^4-AS20^4))-AR20*44100)/(R20*51.4+0.00000043092*AS20^3)</f>
        <v>-3.4150522015635971</v>
      </c>
      <c r="AW20">
        <f>0.61365*EXP(17.502*P20/(240.97+P20))</f>
        <v>5.6571950228522132</v>
      </c>
      <c r="AX20">
        <f>AW20*1000/AG20</f>
        <v>58.006544769348665</v>
      </c>
      <c r="AY20">
        <f>(AX20-AA20)</f>
        <v>27.244774520935579</v>
      </c>
      <c r="AZ20">
        <f>IF(J20,V20,(U20+V20)/2)</f>
        <v>34.643857955932617</v>
      </c>
      <c r="BA20">
        <f>0.61365*EXP(17.502*AZ20/(240.97+AZ20))</f>
        <v>5.5379245424177244</v>
      </c>
      <c r="BB20">
        <f>IF(AY20&lt;&gt;0,(1000-(AX20+AA20)/2)/AY20*AR20,0)</f>
        <v>0.28613751638575535</v>
      </c>
      <c r="BC20">
        <f>AA20*AG20/1000</f>
        <v>3.0000982515925134</v>
      </c>
      <c r="BD20">
        <f>(BA20-BC20)</f>
        <v>2.5378262908252109</v>
      </c>
      <c r="BE20">
        <f>1/(1.6/L20+1.37/T20)</f>
        <v>0.18083640207819476</v>
      </c>
      <c r="BF20">
        <f>M20*AG20*0.001</f>
        <v>42.217262729731821</v>
      </c>
      <c r="BG20">
        <f>M20/Y20</f>
        <v>1.0694192223047254</v>
      </c>
      <c r="BH20">
        <f>(1-AR20*AG20/AW20/L20)*100</f>
        <v>54.632388683325274</v>
      </c>
      <c r="BI20">
        <f>(Y20-K20/(T20/1.35))</f>
        <v>407.86440420663058</v>
      </c>
      <c r="BJ20">
        <f>K20*BH20/100/BI20</f>
        <v>-1.138303364684061E-2</v>
      </c>
    </row>
    <row r="21" spans="1:62">
      <c r="A21" s="1">
        <v>14</v>
      </c>
      <c r="B21" s="1" t="s">
        <v>93</v>
      </c>
      <c r="C21" s="2">
        <v>42212</v>
      </c>
      <c r="D21" s="1" t="s">
        <v>74</v>
      </c>
      <c r="E21" s="1">
        <v>0</v>
      </c>
      <c r="F21" s="1" t="s">
        <v>91</v>
      </c>
      <c r="G21" s="1" t="s">
        <v>92</v>
      </c>
      <c r="H21" s="1">
        <v>0</v>
      </c>
      <c r="I21" s="1">
        <v>2797.5</v>
      </c>
      <c r="J21" s="1">
        <v>0</v>
      </c>
      <c r="K21">
        <f t="shared" ref="K21:K33" si="28">(X21-Y21*(1000-Z21)/(1000-AA21))*AQ21</f>
        <v>15.349997908749458</v>
      </c>
      <c r="L21">
        <f t="shared" ref="L21:L33" si="29">IF(BB21&lt;&gt;0,1/(1/BB21-1/T21),0)</f>
        <v>0.17202780994816522</v>
      </c>
      <c r="M21">
        <f t="shared" ref="M21:M33" si="30">((BE21-AR21/2)*Y21-K21)/(BE21+AR21/2)</f>
        <v>226.65410284733306</v>
      </c>
      <c r="N21">
        <f t="shared" ref="N21:N33" si="31">AR21*1000</f>
        <v>6.4509173347901978</v>
      </c>
      <c r="O21">
        <f t="shared" ref="O21:O33" si="32">(AW21-BC21)</f>
        <v>3.6133785950418367</v>
      </c>
      <c r="P21">
        <f t="shared" ref="P21:P33" si="33">(V21+AV21*J21)</f>
        <v>37.440944671630859</v>
      </c>
      <c r="Q21" s="1">
        <v>2</v>
      </c>
      <c r="R21">
        <f t="shared" ref="R21:R33" si="34">(Q21*AK21+AL21)</f>
        <v>2.2982609868049622</v>
      </c>
      <c r="S21" s="1">
        <v>1</v>
      </c>
      <c r="T21">
        <f t="shared" ref="T21:T33" si="35">R21*(S21+1)*(S21+1)/(S21*S21+1)</f>
        <v>4.5965219736099243</v>
      </c>
      <c r="U21" s="1">
        <v>35.255073547363281</v>
      </c>
      <c r="V21" s="1">
        <v>37.440944671630859</v>
      </c>
      <c r="W21" s="1">
        <v>35.125553131103516</v>
      </c>
      <c r="X21" s="1">
        <v>400.337646484375</v>
      </c>
      <c r="Y21" s="1">
        <v>393.18756103515625</v>
      </c>
      <c r="Z21" s="1">
        <v>26.664148330688477</v>
      </c>
      <c r="AA21" s="1">
        <v>29.167682647705078</v>
      </c>
      <c r="AB21" s="1">
        <v>45.397468566894531</v>
      </c>
      <c r="AC21" s="1">
        <v>49.659896850585938</v>
      </c>
      <c r="AD21" s="1">
        <v>500.31341552734375</v>
      </c>
      <c r="AE21" s="1">
        <v>2.4327386170625687E-2</v>
      </c>
      <c r="AF21" s="1">
        <v>1214.26220703125</v>
      </c>
      <c r="AG21" s="1">
        <v>97.533981323242188</v>
      </c>
      <c r="AH21" s="1">
        <v>18.120515823364258</v>
      </c>
      <c r="AI21" s="1">
        <v>-0.59074246883392334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ref="AQ21:AQ33" si="36">AD21*0.000001/(Q21*0.0001)</f>
        <v>2.5015670776367185</v>
      </c>
      <c r="AR21">
        <f t="shared" ref="AR21:AR33" si="37">(AA21-Z21)/(1000-AA21)*AQ21</f>
        <v>6.4509173347901978E-3</v>
      </c>
      <c r="AS21">
        <f t="shared" ref="AS21:AS33" si="38">(V21+273.15)</f>
        <v>310.59094467163084</v>
      </c>
      <c r="AT21">
        <f t="shared" ref="AT21:AT33" si="39">(U21+273.15)</f>
        <v>308.40507354736326</v>
      </c>
      <c r="AU21">
        <f t="shared" ref="AU21:AU33" si="40">(AE21*AM21+AF21*AN21)*AO21</f>
        <v>4.622203314417872E-3</v>
      </c>
      <c r="AV21">
        <f t="shared" ref="AV21:AV33" si="41">((AU21+0.00000010773*(AT21^4-AS21^4))-AR21*44100)/(R21*51.4+0.00000043092*AS21^3)</f>
        <v>-2.38402176024813</v>
      </c>
      <c r="AW21">
        <f t="shared" ref="AW21:AW33" si="42">0.61365*EXP(17.502*P21/(240.97+P21))</f>
        <v>6.4582188096453592</v>
      </c>
      <c r="AX21">
        <f t="shared" ref="AX21:AX33" si="43">AW21*1000/AG21</f>
        <v>66.215063940042157</v>
      </c>
      <c r="AY21">
        <f t="shared" ref="AY21:AY33" si="44">(AX21-AA21)</f>
        <v>37.047381292337079</v>
      </c>
      <c r="AZ21">
        <f t="shared" ref="AZ21:AZ33" si="45">IF(J21,V21,(U21+V21)/2)</f>
        <v>36.34800910949707</v>
      </c>
      <c r="BA21">
        <f t="shared" ref="BA21:BA33" si="46">0.61365*EXP(17.502*AZ21/(240.97+AZ21))</f>
        <v>6.083940894229479</v>
      </c>
      <c r="BB21">
        <f t="shared" ref="BB21:BB33" si="47">IF(AY21&lt;&gt;0,(1000-(AX21+AA21)/2)/AY21*AR21,0)</f>
        <v>0.16582182097063572</v>
      </c>
      <c r="BC21">
        <f t="shared" ref="BC21:BC33" si="48">AA21*AG21/1000</f>
        <v>2.8448402146035225</v>
      </c>
      <c r="BD21">
        <f t="shared" ref="BD21:BD33" si="49">(BA21-BC21)</f>
        <v>3.2391006796259565</v>
      </c>
      <c r="BE21">
        <f t="shared" ref="BE21:BE33" si="50">1/(1.6/L21+1.37/T21)</f>
        <v>0.10417889452799702</v>
      </c>
      <c r="BF21">
        <f t="shared" ref="BF21:BF33" si="51">M21*AG21*0.001</f>
        <v>22.106477033948</v>
      </c>
      <c r="BG21">
        <f t="shared" ref="BG21:BG33" si="52">M21/Y21</f>
        <v>0.57645288231045322</v>
      </c>
      <c r="BH21">
        <f t="shared" ref="BH21:BH33" si="53">(1-AR21*AG21/AW21/L21)*100</f>
        <v>43.367463515088936</v>
      </c>
      <c r="BI21">
        <f t="shared" ref="BI21:BI33" si="54">(Y21-K21/(T21/1.35))</f>
        <v>388.67926165232154</v>
      </c>
      <c r="BJ21">
        <f t="shared" ref="BJ21:BJ33" si="55">K21*BH21/100/BI21</f>
        <v>1.7126987208796646E-2</v>
      </c>
    </row>
    <row r="22" spans="1:62">
      <c r="A22" s="1">
        <v>15</v>
      </c>
      <c r="B22" s="1" t="s">
        <v>94</v>
      </c>
      <c r="C22" s="2">
        <v>42212</v>
      </c>
      <c r="D22" s="1" t="s">
        <v>74</v>
      </c>
      <c r="E22" s="1">
        <v>0</v>
      </c>
      <c r="F22" s="1" t="s">
        <v>82</v>
      </c>
      <c r="G22" s="1" t="s">
        <v>92</v>
      </c>
      <c r="H22" s="1">
        <v>0</v>
      </c>
      <c r="I22" s="1">
        <v>2985</v>
      </c>
      <c r="J22" s="1">
        <v>0</v>
      </c>
      <c r="K22">
        <f t="shared" si="28"/>
        <v>3.516053176647953</v>
      </c>
      <c r="L22">
        <f t="shared" si="29"/>
        <v>5.5046961602073723E-2</v>
      </c>
      <c r="M22">
        <f t="shared" si="30"/>
        <v>269.06474707284031</v>
      </c>
      <c r="N22">
        <f t="shared" si="31"/>
        <v>2.4739343784216405</v>
      </c>
      <c r="O22">
        <f t="shared" si="32"/>
        <v>4.2165431768615029</v>
      </c>
      <c r="P22">
        <f t="shared" si="33"/>
        <v>39.232070922851562</v>
      </c>
      <c r="Q22" s="1">
        <v>3.5</v>
      </c>
      <c r="R22">
        <f t="shared" si="34"/>
        <v>1.9689131230115891</v>
      </c>
      <c r="S22" s="1">
        <v>1</v>
      </c>
      <c r="T22">
        <f t="shared" si="35"/>
        <v>3.9378262460231781</v>
      </c>
      <c r="U22" s="1">
        <v>36.334129333496094</v>
      </c>
      <c r="V22" s="1">
        <v>39.232070922851562</v>
      </c>
      <c r="W22" s="1">
        <v>36.205848693847656</v>
      </c>
      <c r="X22" s="1">
        <v>399.85580444335938</v>
      </c>
      <c r="Y22" s="1">
        <v>396.70956420898438</v>
      </c>
      <c r="Z22" s="1">
        <v>28.036590576171875</v>
      </c>
      <c r="AA22" s="1">
        <v>29.715816497802734</v>
      </c>
      <c r="AB22" s="1">
        <v>44.980995178222656</v>
      </c>
      <c r="AC22" s="1">
        <v>47.675094604492188</v>
      </c>
      <c r="AD22" s="1">
        <v>500.31790161132812</v>
      </c>
      <c r="AE22" s="1">
        <v>-0.55312228202819824</v>
      </c>
      <c r="AF22" s="1">
        <v>757.0135498046875</v>
      </c>
      <c r="AG22" s="1">
        <v>97.534500122070312</v>
      </c>
      <c r="AH22" s="1">
        <v>18.120515823364258</v>
      </c>
      <c r="AI22" s="1">
        <v>-0.59074246883392334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36"/>
        <v>1.429479718889509</v>
      </c>
      <c r="AR22">
        <f t="shared" si="37"/>
        <v>2.4739343784216405E-3</v>
      </c>
      <c r="AS22">
        <f t="shared" si="38"/>
        <v>312.38207092285154</v>
      </c>
      <c r="AT22">
        <f t="shared" si="39"/>
        <v>309.48412933349607</v>
      </c>
      <c r="AU22">
        <f t="shared" si="40"/>
        <v>-0.10509323226661138</v>
      </c>
      <c r="AV22">
        <f t="shared" si="41"/>
        <v>-1.2834398404403575</v>
      </c>
      <c r="AW22">
        <f t="shared" si="42"/>
        <v>7.1148604846938621</v>
      </c>
      <c r="AX22">
        <f t="shared" si="43"/>
        <v>72.94711590041662</v>
      </c>
      <c r="AY22">
        <f t="shared" si="44"/>
        <v>43.231299402613885</v>
      </c>
      <c r="AZ22">
        <f t="shared" si="45"/>
        <v>37.783100128173828</v>
      </c>
      <c r="BA22">
        <f t="shared" si="46"/>
        <v>6.5794249776138001</v>
      </c>
      <c r="BB22">
        <f t="shared" si="47"/>
        <v>5.4288067486469589E-2</v>
      </c>
      <c r="BC22">
        <f t="shared" si="48"/>
        <v>2.8983173078323596</v>
      </c>
      <c r="BD22">
        <f t="shared" si="49"/>
        <v>3.6811076697814404</v>
      </c>
      <c r="BE22">
        <f t="shared" si="50"/>
        <v>3.3997417619349588E-2</v>
      </c>
      <c r="BF22">
        <f t="shared" si="51"/>
        <v>26.243095606220759</v>
      </c>
      <c r="BG22">
        <f t="shared" si="52"/>
        <v>0.67824113998698177</v>
      </c>
      <c r="BH22">
        <f t="shared" si="53"/>
        <v>38.390640003894418</v>
      </c>
      <c r="BI22">
        <f t="shared" si="54"/>
        <v>395.50416013782495</v>
      </c>
      <c r="BJ22">
        <f t="shared" si="55"/>
        <v>3.4129484679049143E-3</v>
      </c>
    </row>
    <row r="23" spans="1:62">
      <c r="A23" s="1">
        <v>16</v>
      </c>
      <c r="B23" s="1" t="s">
        <v>95</v>
      </c>
      <c r="C23" s="2">
        <v>42212</v>
      </c>
      <c r="D23" s="1" t="s">
        <v>74</v>
      </c>
      <c r="E23" s="1">
        <v>0</v>
      </c>
      <c r="F23" s="1" t="s">
        <v>75</v>
      </c>
      <c r="G23" s="1" t="s">
        <v>92</v>
      </c>
      <c r="H23" s="1">
        <v>0</v>
      </c>
      <c r="I23" s="1">
        <v>3119.5</v>
      </c>
      <c r="J23" s="1">
        <v>0</v>
      </c>
      <c r="K23">
        <f t="shared" si="28"/>
        <v>3.2561011810119043</v>
      </c>
      <c r="L23">
        <f t="shared" si="29"/>
        <v>0.19239430411993305</v>
      </c>
      <c r="M23">
        <f t="shared" si="30"/>
        <v>342.26380305450584</v>
      </c>
      <c r="N23">
        <f t="shared" si="31"/>
        <v>8.1083379309972621</v>
      </c>
      <c r="O23">
        <f t="shared" si="32"/>
        <v>4.0612111349329059</v>
      </c>
      <c r="P23">
        <f t="shared" si="33"/>
        <v>39.607921600341797</v>
      </c>
      <c r="Q23" s="1">
        <v>2.5</v>
      </c>
      <c r="R23">
        <f t="shared" si="34"/>
        <v>2.1884783655405045</v>
      </c>
      <c r="S23" s="1">
        <v>1</v>
      </c>
      <c r="T23">
        <f t="shared" si="35"/>
        <v>4.3769567310810089</v>
      </c>
      <c r="U23" s="1">
        <v>36.831798553466797</v>
      </c>
      <c r="V23" s="1">
        <v>39.607921600341797</v>
      </c>
      <c r="W23" s="1">
        <v>36.774349212646484</v>
      </c>
      <c r="X23" s="1">
        <v>399.42868041992188</v>
      </c>
      <c r="Y23" s="1">
        <v>396.1961669921875</v>
      </c>
      <c r="Z23" s="1">
        <v>28.874568939208984</v>
      </c>
      <c r="AA23" s="1">
        <v>32.793624877929688</v>
      </c>
      <c r="AB23" s="1">
        <v>45.080959320068359</v>
      </c>
      <c r="AC23" s="1">
        <v>51.199661254882812</v>
      </c>
      <c r="AD23" s="1">
        <v>500.27584838867188</v>
      </c>
      <c r="AE23" s="1">
        <v>5.5055692791938782E-2</v>
      </c>
      <c r="AF23" s="1">
        <v>122.77444458007812</v>
      </c>
      <c r="AG23" s="1">
        <v>97.535957336425781</v>
      </c>
      <c r="AH23" s="1">
        <v>18.120515823364258</v>
      </c>
      <c r="AI23" s="1">
        <v>-0.59074246883392334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36"/>
        <v>2.0011033935546871</v>
      </c>
      <c r="AR23">
        <f t="shared" si="37"/>
        <v>8.1083379309972621E-3</v>
      </c>
      <c r="AS23">
        <f t="shared" si="38"/>
        <v>312.75792160034177</v>
      </c>
      <c r="AT23">
        <f t="shared" si="39"/>
        <v>309.98179855346677</v>
      </c>
      <c r="AU23">
        <f t="shared" si="40"/>
        <v>1.0460581499205368E-2</v>
      </c>
      <c r="AV23">
        <f t="shared" si="41"/>
        <v>-3.1326324305536364</v>
      </c>
      <c r="AW23">
        <f t="shared" si="42"/>
        <v>7.2597687319334074</v>
      </c>
      <c r="AX23">
        <f t="shared" si="43"/>
        <v>74.431716570870975</v>
      </c>
      <c r="AY23">
        <f t="shared" si="44"/>
        <v>41.638091692941288</v>
      </c>
      <c r="AZ23">
        <f t="shared" si="45"/>
        <v>38.219860076904297</v>
      </c>
      <c r="BA23">
        <f t="shared" si="46"/>
        <v>6.7370088550490941</v>
      </c>
      <c r="BB23">
        <f t="shared" si="47"/>
        <v>0.18429346704862112</v>
      </c>
      <c r="BC23">
        <f t="shared" si="48"/>
        <v>3.1985575970005011</v>
      </c>
      <c r="BD23">
        <f t="shared" si="49"/>
        <v>3.538451258048593</v>
      </c>
      <c r="BE23">
        <f t="shared" si="50"/>
        <v>0.11588482717093605</v>
      </c>
      <c r="BF23">
        <f t="shared" si="51"/>
        <v>33.383027692527115</v>
      </c>
      <c r="BG23">
        <f t="shared" si="52"/>
        <v>0.86387459437802905</v>
      </c>
      <c r="BH23">
        <f t="shared" si="53"/>
        <v>43.378470712942651</v>
      </c>
      <c r="BI23">
        <f t="shared" si="54"/>
        <v>395.19187637100049</v>
      </c>
      <c r="BJ23">
        <f t="shared" si="55"/>
        <v>3.5740787744914164E-3</v>
      </c>
    </row>
    <row r="24" spans="1:62">
      <c r="A24" s="1">
        <v>17</v>
      </c>
      <c r="B24" s="1" t="s">
        <v>96</v>
      </c>
      <c r="C24" s="2">
        <v>42212</v>
      </c>
      <c r="D24" s="1" t="s">
        <v>74</v>
      </c>
      <c r="E24" s="1">
        <v>0</v>
      </c>
      <c r="F24" s="1" t="s">
        <v>82</v>
      </c>
      <c r="G24" s="1" t="s">
        <v>92</v>
      </c>
      <c r="H24" s="1">
        <v>0</v>
      </c>
      <c r="I24" s="1">
        <v>3273.5</v>
      </c>
      <c r="J24" s="1">
        <v>0</v>
      </c>
      <c r="K24">
        <f t="shared" si="28"/>
        <v>11.39050942890157</v>
      </c>
      <c r="L24">
        <f t="shared" si="29"/>
        <v>0.21230958444151629</v>
      </c>
      <c r="M24">
        <f t="shared" si="30"/>
        <v>281.86947855310632</v>
      </c>
      <c r="N24">
        <f t="shared" si="31"/>
        <v>9.2816360907730964</v>
      </c>
      <c r="O24">
        <f t="shared" si="32"/>
        <v>4.2097224519949146</v>
      </c>
      <c r="P24">
        <f t="shared" si="33"/>
        <v>40.00274658203125</v>
      </c>
      <c r="Q24" s="1">
        <v>1.5</v>
      </c>
      <c r="R24">
        <f t="shared" si="34"/>
        <v>2.4080436080694199</v>
      </c>
      <c r="S24" s="1">
        <v>1</v>
      </c>
      <c r="T24">
        <f t="shared" si="35"/>
        <v>4.8160872161388397</v>
      </c>
      <c r="U24" s="1">
        <v>37.032611846923828</v>
      </c>
      <c r="V24" s="1">
        <v>40.00274658203125</v>
      </c>
      <c r="W24" s="1">
        <v>37.017463684082031</v>
      </c>
      <c r="X24" s="1">
        <v>400.05209350585938</v>
      </c>
      <c r="Y24" s="1">
        <v>395.5362548828125</v>
      </c>
      <c r="Z24" s="1">
        <v>30.167787551879883</v>
      </c>
      <c r="AA24" s="1">
        <v>32.859184265136719</v>
      </c>
      <c r="AB24" s="1">
        <v>46.587306976318359</v>
      </c>
      <c r="AC24" s="1">
        <v>50.743556976318359</v>
      </c>
      <c r="AD24" s="1">
        <v>500.296875</v>
      </c>
      <c r="AE24" s="1">
        <v>-8.3224736154079437E-3</v>
      </c>
      <c r="AF24" s="1">
        <v>913.7081298828125</v>
      </c>
      <c r="AG24" s="1">
        <v>97.537994384765625</v>
      </c>
      <c r="AH24" s="1">
        <v>18.120515823364258</v>
      </c>
      <c r="AI24" s="1">
        <v>-0.59074246883392334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36"/>
        <v>3.3353124999999997</v>
      </c>
      <c r="AR24">
        <f t="shared" si="37"/>
        <v>9.2816360907730967E-3</v>
      </c>
      <c r="AS24">
        <f t="shared" si="38"/>
        <v>313.15274658203123</v>
      </c>
      <c r="AT24">
        <f t="shared" si="39"/>
        <v>310.18261184692381</v>
      </c>
      <c r="AU24">
        <f t="shared" si="40"/>
        <v>-1.581269967085186E-3</v>
      </c>
      <c r="AV24">
        <f t="shared" si="41"/>
        <v>-3.2704287690476459</v>
      </c>
      <c r="AW24">
        <f t="shared" si="42"/>
        <v>7.4147413823357988</v>
      </c>
      <c r="AX24">
        <f t="shared" si="43"/>
        <v>76.019006020221198</v>
      </c>
      <c r="AY24">
        <f t="shared" si="44"/>
        <v>43.159821755084479</v>
      </c>
      <c r="AZ24">
        <f t="shared" si="45"/>
        <v>38.517679214477539</v>
      </c>
      <c r="BA24">
        <f t="shared" si="46"/>
        <v>6.8463310000159172</v>
      </c>
      <c r="BB24">
        <f t="shared" si="47"/>
        <v>0.20334542321213064</v>
      </c>
      <c r="BC24">
        <f t="shared" si="48"/>
        <v>3.2050189303408843</v>
      </c>
      <c r="BD24">
        <f t="shared" si="49"/>
        <v>3.641312069675033</v>
      </c>
      <c r="BE24">
        <f t="shared" si="50"/>
        <v>0.12786696913547335</v>
      </c>
      <c r="BF24">
        <f t="shared" si="51"/>
        <v>27.492983616349697</v>
      </c>
      <c r="BG24">
        <f t="shared" si="52"/>
        <v>0.71262615012779851</v>
      </c>
      <c r="BH24">
        <f t="shared" si="53"/>
        <v>42.491406003480236</v>
      </c>
      <c r="BI24">
        <f t="shared" si="54"/>
        <v>392.34337505341745</v>
      </c>
      <c r="BJ24">
        <f t="shared" si="55"/>
        <v>1.233610127006809E-2</v>
      </c>
    </row>
    <row r="25" spans="1:62">
      <c r="A25" s="1">
        <v>18</v>
      </c>
      <c r="B25" s="1" t="s">
        <v>97</v>
      </c>
      <c r="C25" s="2">
        <v>42212</v>
      </c>
      <c r="D25" s="1" t="s">
        <v>74</v>
      </c>
      <c r="E25" s="1">
        <v>0</v>
      </c>
      <c r="F25" s="1" t="s">
        <v>75</v>
      </c>
      <c r="G25" s="1" t="s">
        <v>92</v>
      </c>
      <c r="H25" s="1">
        <v>0</v>
      </c>
      <c r="I25" s="1">
        <v>3412</v>
      </c>
      <c r="J25" s="1">
        <v>0</v>
      </c>
      <c r="K25">
        <f t="shared" si="28"/>
        <v>7.1374138238614986</v>
      </c>
      <c r="L25">
        <f t="shared" si="29"/>
        <v>0.21649760590263725</v>
      </c>
      <c r="M25">
        <f t="shared" si="30"/>
        <v>315.90164034740769</v>
      </c>
      <c r="N25">
        <f t="shared" si="31"/>
        <v>9.5952052716105456</v>
      </c>
      <c r="O25">
        <f t="shared" si="32"/>
        <v>4.2642293809098755</v>
      </c>
      <c r="P25">
        <f t="shared" si="33"/>
        <v>40.463623046875</v>
      </c>
      <c r="Q25" s="1">
        <v>1.5</v>
      </c>
      <c r="R25">
        <f t="shared" si="34"/>
        <v>2.4080436080694199</v>
      </c>
      <c r="S25" s="1">
        <v>1</v>
      </c>
      <c r="T25">
        <f t="shared" si="35"/>
        <v>4.8160872161388397</v>
      </c>
      <c r="U25" s="1">
        <v>37.374248504638672</v>
      </c>
      <c r="V25" s="1">
        <v>40.463623046875</v>
      </c>
      <c r="W25" s="1">
        <v>37.319019317626953</v>
      </c>
      <c r="X25" s="1">
        <v>400.20932006835938</v>
      </c>
      <c r="Y25" s="1">
        <v>396.92715454101562</v>
      </c>
      <c r="Z25" s="1">
        <v>31.411838531494141</v>
      </c>
      <c r="AA25" s="1">
        <v>34.190593719482422</v>
      </c>
      <c r="AB25" s="1">
        <v>47.615699768066406</v>
      </c>
      <c r="AC25" s="1">
        <v>51.827880859375</v>
      </c>
      <c r="AD25" s="1">
        <v>500.24951171875</v>
      </c>
      <c r="AE25" s="1">
        <v>-3.3930402249097824E-2</v>
      </c>
      <c r="AF25" s="1">
        <v>278.58505249023438</v>
      </c>
      <c r="AG25" s="1">
        <v>97.542335510253906</v>
      </c>
      <c r="AH25" s="1">
        <v>18.120515823364258</v>
      </c>
      <c r="AI25" s="1">
        <v>-0.59074246883392334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36"/>
        <v>3.3349967447916664</v>
      </c>
      <c r="AR25">
        <f t="shared" si="37"/>
        <v>9.5952052716105456E-3</v>
      </c>
      <c r="AS25">
        <f t="shared" si="38"/>
        <v>313.61362304687498</v>
      </c>
      <c r="AT25">
        <f t="shared" si="39"/>
        <v>310.52424850463865</v>
      </c>
      <c r="AU25">
        <f t="shared" si="40"/>
        <v>-6.4467763464322037E-3</v>
      </c>
      <c r="AV25">
        <f t="shared" si="41"/>
        <v>-3.3824445683248503</v>
      </c>
      <c r="AW25">
        <f t="shared" si="42"/>
        <v>7.5992597447904098</v>
      </c>
      <c r="AX25">
        <f t="shared" si="43"/>
        <v>77.907297431806484</v>
      </c>
      <c r="AY25">
        <f t="shared" si="44"/>
        <v>43.716703712324062</v>
      </c>
      <c r="AZ25">
        <f t="shared" si="45"/>
        <v>38.918935775756836</v>
      </c>
      <c r="BA25">
        <f t="shared" si="46"/>
        <v>6.9960539570651745</v>
      </c>
      <c r="BB25">
        <f t="shared" si="47"/>
        <v>0.20718405928216313</v>
      </c>
      <c r="BC25">
        <f t="shared" si="48"/>
        <v>3.3350303638805343</v>
      </c>
      <c r="BD25">
        <f t="shared" si="49"/>
        <v>3.6610235931846402</v>
      </c>
      <c r="BE25">
        <f t="shared" si="50"/>
        <v>0.1302957868785603</v>
      </c>
      <c r="BF25">
        <f t="shared" si="51"/>
        <v>30.813783791006404</v>
      </c>
      <c r="BG25">
        <f t="shared" si="52"/>
        <v>0.79586804967450187</v>
      </c>
      <c r="BH25">
        <f t="shared" si="53"/>
        <v>43.111689924235385</v>
      </c>
      <c r="BI25">
        <f t="shared" si="54"/>
        <v>394.92646223006159</v>
      </c>
      <c r="BJ25">
        <f t="shared" si="55"/>
        <v>7.7914751495182458E-3</v>
      </c>
    </row>
    <row r="26" spans="1:62">
      <c r="A26" s="1">
        <v>19</v>
      </c>
      <c r="B26" s="1" t="s">
        <v>98</v>
      </c>
      <c r="C26" s="2">
        <v>42212</v>
      </c>
      <c r="D26" s="1" t="s">
        <v>74</v>
      </c>
      <c r="E26" s="1">
        <v>0</v>
      </c>
      <c r="F26" s="1" t="s">
        <v>78</v>
      </c>
      <c r="G26" s="1" t="s">
        <v>92</v>
      </c>
      <c r="H26" s="1">
        <v>0</v>
      </c>
      <c r="I26" s="1">
        <v>3560.5</v>
      </c>
      <c r="J26" s="1">
        <v>0</v>
      </c>
      <c r="K26">
        <f t="shared" si="28"/>
        <v>4.3722831982429895</v>
      </c>
      <c r="L26">
        <f t="shared" si="29"/>
        <v>0.16412563962388027</v>
      </c>
      <c r="M26">
        <f t="shared" si="30"/>
        <v>323.9318057436102</v>
      </c>
      <c r="N26">
        <f t="shared" si="31"/>
        <v>7.6999549409430541</v>
      </c>
      <c r="O26">
        <f t="shared" si="32"/>
        <v>4.4774210247068478</v>
      </c>
      <c r="P26">
        <f t="shared" si="33"/>
        <v>41.353404998779297</v>
      </c>
      <c r="Q26" s="1">
        <v>3</v>
      </c>
      <c r="R26">
        <f t="shared" si="34"/>
        <v>2.0786957442760468</v>
      </c>
      <c r="S26" s="1">
        <v>1</v>
      </c>
      <c r="T26">
        <f t="shared" si="35"/>
        <v>4.1573914885520935</v>
      </c>
      <c r="U26" s="1">
        <v>37.677009582519531</v>
      </c>
      <c r="V26" s="1">
        <v>41.353404998779297</v>
      </c>
      <c r="W26" s="1">
        <v>37.598243713378906</v>
      </c>
      <c r="X26" s="1">
        <v>400.3773193359375</v>
      </c>
      <c r="Y26" s="1">
        <v>395.92742919921875</v>
      </c>
      <c r="Z26" s="1">
        <v>31.321418762207031</v>
      </c>
      <c r="AA26" s="1">
        <v>35.773464202880859</v>
      </c>
      <c r="AB26" s="1">
        <v>46.702442169189453</v>
      </c>
      <c r="AC26" s="1">
        <v>53.340755462646484</v>
      </c>
      <c r="AD26" s="1">
        <v>500.29818725585938</v>
      </c>
      <c r="AE26" s="1">
        <v>-4.4813281856477261E-3</v>
      </c>
      <c r="AF26" s="1">
        <v>938.5682373046875</v>
      </c>
      <c r="AG26" s="1">
        <v>97.540367126464844</v>
      </c>
      <c r="AH26" s="1">
        <v>18.120515823364258</v>
      </c>
      <c r="AI26" s="1">
        <v>-0.59074246883392334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36"/>
        <v>1.6676606241861978</v>
      </c>
      <c r="AR26">
        <f t="shared" si="37"/>
        <v>7.6999549409430537E-3</v>
      </c>
      <c r="AS26">
        <f t="shared" si="38"/>
        <v>314.50340499877927</v>
      </c>
      <c r="AT26">
        <f t="shared" si="39"/>
        <v>310.82700958251951</v>
      </c>
      <c r="AU26">
        <f t="shared" si="40"/>
        <v>-8.5145234458874897E-4</v>
      </c>
      <c r="AV26">
        <f t="shared" si="41"/>
        <v>-3.2265590714670354</v>
      </c>
      <c r="AW26">
        <f t="shared" si="42"/>
        <v>7.9667778564412952</v>
      </c>
      <c r="AX26">
        <f t="shared" si="43"/>
        <v>81.676726171350793</v>
      </c>
      <c r="AY26">
        <f t="shared" si="44"/>
        <v>45.903261968469934</v>
      </c>
      <c r="AZ26">
        <f t="shared" si="45"/>
        <v>39.515207290649414</v>
      </c>
      <c r="BA26">
        <f t="shared" si="46"/>
        <v>7.2237873129945065</v>
      </c>
      <c r="BB26">
        <f t="shared" si="47"/>
        <v>0.15789235978650115</v>
      </c>
      <c r="BC26">
        <f t="shared" si="48"/>
        <v>3.489356831734447</v>
      </c>
      <c r="BD26">
        <f t="shared" si="49"/>
        <v>3.7344304812600595</v>
      </c>
      <c r="BE26">
        <f t="shared" si="50"/>
        <v>9.922443465037098E-2</v>
      </c>
      <c r="BF26">
        <f t="shared" si="51"/>
        <v>31.596427256170433</v>
      </c>
      <c r="BG26">
        <f t="shared" si="52"/>
        <v>0.81815954605311636</v>
      </c>
      <c r="BH26">
        <f t="shared" si="53"/>
        <v>42.560132367031976</v>
      </c>
      <c r="BI26">
        <f t="shared" si="54"/>
        <v>394.50764895146449</v>
      </c>
      <c r="BJ26">
        <f t="shared" si="55"/>
        <v>4.7168908424958123E-3</v>
      </c>
    </row>
    <row r="27" spans="1:62">
      <c r="A27" s="1">
        <v>20</v>
      </c>
      <c r="B27" s="1" t="s">
        <v>99</v>
      </c>
      <c r="C27" s="2">
        <v>42212</v>
      </c>
      <c r="D27" s="1" t="s">
        <v>74</v>
      </c>
      <c r="E27" s="1">
        <v>0</v>
      </c>
      <c r="F27" s="1" t="s">
        <v>91</v>
      </c>
      <c r="G27" s="1" t="s">
        <v>92</v>
      </c>
      <c r="H27" s="1">
        <v>0</v>
      </c>
      <c r="I27" s="1">
        <v>5030.5</v>
      </c>
      <c r="J27" s="1">
        <v>0</v>
      </c>
      <c r="K27">
        <f t="shared" si="28"/>
        <v>7.373358698594263</v>
      </c>
      <c r="L27">
        <f t="shared" si="29"/>
        <v>0.16876774934821911</v>
      </c>
      <c r="M27">
        <f t="shared" si="30"/>
        <v>291.83738463646949</v>
      </c>
      <c r="N27">
        <f t="shared" si="31"/>
        <v>9.2915872342133703</v>
      </c>
      <c r="O27">
        <f t="shared" si="32"/>
        <v>5.2430596763861832</v>
      </c>
      <c r="P27">
        <f t="shared" si="33"/>
        <v>42.147235870361328</v>
      </c>
      <c r="Q27" s="1">
        <v>2</v>
      </c>
      <c r="R27">
        <f t="shared" si="34"/>
        <v>2.2982609868049622</v>
      </c>
      <c r="S27" s="1">
        <v>1</v>
      </c>
      <c r="T27">
        <f t="shared" si="35"/>
        <v>4.5965219736099243</v>
      </c>
      <c r="U27" s="1">
        <v>37.3988037109375</v>
      </c>
      <c r="V27" s="1">
        <v>42.147235870361328</v>
      </c>
      <c r="W27" s="1">
        <v>37.447830200195312</v>
      </c>
      <c r="X27" s="1">
        <v>399.56304931640625</v>
      </c>
      <c r="Y27" s="1">
        <v>395.1470947265625</v>
      </c>
      <c r="Z27" s="1">
        <v>27.817831039428711</v>
      </c>
      <c r="AA27" s="1">
        <v>31.416069030761719</v>
      </c>
      <c r="AB27" s="1">
        <v>42.112800598144531</v>
      </c>
      <c r="AC27" s="1">
        <v>47.560092926025391</v>
      </c>
      <c r="AD27" s="1">
        <v>500.2271728515625</v>
      </c>
      <c r="AE27" s="1">
        <v>0.10050985217094421</v>
      </c>
      <c r="AF27" s="1">
        <v>1168.996337890625</v>
      </c>
      <c r="AG27" s="1">
        <v>97.54559326171875</v>
      </c>
      <c r="AH27" s="1">
        <v>21.413545608520508</v>
      </c>
      <c r="AI27" s="1">
        <v>-0.67889630794525146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36"/>
        <v>2.5011358642578125</v>
      </c>
      <c r="AR27">
        <f t="shared" si="37"/>
        <v>9.2915872342133696E-3</v>
      </c>
      <c r="AS27">
        <f t="shared" si="38"/>
        <v>315.29723587036131</v>
      </c>
      <c r="AT27">
        <f t="shared" si="39"/>
        <v>310.54880371093748</v>
      </c>
      <c r="AU27">
        <f t="shared" si="40"/>
        <v>1.9096871672845239E-2</v>
      </c>
      <c r="AV27">
        <f t="shared" si="41"/>
        <v>-3.5889630430970123</v>
      </c>
      <c r="AW27">
        <f t="shared" si="42"/>
        <v>8.307558767942945</v>
      </c>
      <c r="AX27">
        <f t="shared" si="43"/>
        <v>85.165905400292459</v>
      </c>
      <c r="AY27">
        <f t="shared" si="44"/>
        <v>53.74983636953074</v>
      </c>
      <c r="AZ27">
        <f t="shared" si="45"/>
        <v>39.773019790649414</v>
      </c>
      <c r="BA27">
        <f t="shared" si="46"/>
        <v>7.3242263413514976</v>
      </c>
      <c r="BB27">
        <f t="shared" si="47"/>
        <v>0.16279066193570765</v>
      </c>
      <c r="BC27">
        <f t="shared" si="48"/>
        <v>3.0644990915567614</v>
      </c>
      <c r="BD27">
        <f t="shared" si="49"/>
        <v>4.2597272497947358</v>
      </c>
      <c r="BE27">
        <f t="shared" si="50"/>
        <v>0.10226479968491875</v>
      </c>
      <c r="BF27">
        <f t="shared" si="51"/>
        <v>28.46745082031282</v>
      </c>
      <c r="BG27">
        <f t="shared" si="52"/>
        <v>0.73855379055340842</v>
      </c>
      <c r="BH27">
        <f t="shared" si="53"/>
        <v>35.355038358805636</v>
      </c>
      <c r="BI27">
        <f t="shared" si="54"/>
        <v>392.98153687646379</v>
      </c>
      <c r="BJ27">
        <f t="shared" si="55"/>
        <v>6.6335274093037473E-3</v>
      </c>
    </row>
    <row r="28" spans="1:62">
      <c r="A28" s="1">
        <v>21</v>
      </c>
      <c r="B28" s="1" t="s">
        <v>100</v>
      </c>
      <c r="C28" s="2">
        <v>42212</v>
      </c>
      <c r="D28" s="1" t="s">
        <v>74</v>
      </c>
      <c r="E28" s="1">
        <v>0</v>
      </c>
      <c r="F28" s="1" t="s">
        <v>101</v>
      </c>
      <c r="G28" s="1" t="s">
        <v>92</v>
      </c>
      <c r="H28" s="1">
        <v>0</v>
      </c>
      <c r="I28" s="1">
        <v>5149.5</v>
      </c>
      <c r="J28" s="1">
        <v>0</v>
      </c>
      <c r="K28">
        <f t="shared" si="28"/>
        <v>7.678202413052051</v>
      </c>
      <c r="L28">
        <f t="shared" si="29"/>
        <v>0.13715591287342074</v>
      </c>
      <c r="M28">
        <f t="shared" si="30"/>
        <v>269.42881585412579</v>
      </c>
      <c r="N28">
        <f t="shared" si="31"/>
        <v>7.8804180501373322</v>
      </c>
      <c r="O28">
        <f t="shared" si="32"/>
        <v>5.4397702063144955</v>
      </c>
      <c r="P28">
        <f t="shared" si="33"/>
        <v>42.827468872070312</v>
      </c>
      <c r="Q28" s="1">
        <v>3</v>
      </c>
      <c r="R28">
        <f t="shared" si="34"/>
        <v>2.0786957442760468</v>
      </c>
      <c r="S28" s="1">
        <v>1</v>
      </c>
      <c r="T28">
        <f t="shared" si="35"/>
        <v>4.1573914885520935</v>
      </c>
      <c r="U28" s="1">
        <v>37.877998352050781</v>
      </c>
      <c r="V28" s="1">
        <v>42.827468872070312</v>
      </c>
      <c r="W28" s="1">
        <v>37.942512512207031</v>
      </c>
      <c r="X28" s="1">
        <v>399.29135131835938</v>
      </c>
      <c r="Y28" s="1">
        <v>392.82998657226562</v>
      </c>
      <c r="Z28" s="1">
        <v>27.923568725585938</v>
      </c>
      <c r="AA28" s="1">
        <v>32.496078491210938</v>
      </c>
      <c r="AB28" s="1">
        <v>41.185455322265625</v>
      </c>
      <c r="AC28" s="1">
        <v>47.929615020751953</v>
      </c>
      <c r="AD28" s="1">
        <v>500.22869873046875</v>
      </c>
      <c r="AE28" s="1">
        <v>-1.6645248979330063E-2</v>
      </c>
      <c r="AF28" s="1">
        <v>846.9803466796875</v>
      </c>
      <c r="AG28" s="1">
        <v>97.543220520019531</v>
      </c>
      <c r="AH28" s="1">
        <v>21.413545608520508</v>
      </c>
      <c r="AI28" s="1">
        <v>-0.67889630794525146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36"/>
        <v>1.6674289957682289</v>
      </c>
      <c r="AR28">
        <f t="shared" si="37"/>
        <v>7.8804180501373319E-3</v>
      </c>
      <c r="AS28">
        <f t="shared" si="38"/>
        <v>315.97746887207029</v>
      </c>
      <c r="AT28">
        <f t="shared" si="39"/>
        <v>311.02799835205076</v>
      </c>
      <c r="AU28">
        <f t="shared" si="40"/>
        <v>-3.1625972663873458E-3</v>
      </c>
      <c r="AV28">
        <f t="shared" si="41"/>
        <v>-3.4311906698408734</v>
      </c>
      <c r="AW28">
        <f t="shared" si="42"/>
        <v>8.6095423566185474</v>
      </c>
      <c r="AX28">
        <f t="shared" si="43"/>
        <v>88.26387226830947</v>
      </c>
      <c r="AY28">
        <f t="shared" si="44"/>
        <v>55.767793777098532</v>
      </c>
      <c r="AZ28">
        <f t="shared" si="45"/>
        <v>40.352733612060547</v>
      </c>
      <c r="BA28">
        <f t="shared" si="46"/>
        <v>7.5545039505125331</v>
      </c>
      <c r="BB28">
        <f t="shared" si="47"/>
        <v>0.13277553406332843</v>
      </c>
      <c r="BC28">
        <f t="shared" si="48"/>
        <v>3.1697721503040519</v>
      </c>
      <c r="BD28">
        <f t="shared" si="49"/>
        <v>4.3847318002084812</v>
      </c>
      <c r="BE28">
        <f t="shared" si="50"/>
        <v>8.3367446706009388E-2</v>
      </c>
      <c r="BF28">
        <f t="shared" si="51"/>
        <v>26.280954399306729</v>
      </c>
      <c r="BG28">
        <f t="shared" si="52"/>
        <v>0.6858662145552914</v>
      </c>
      <c r="BH28">
        <f t="shared" si="53"/>
        <v>34.904383357449021</v>
      </c>
      <c r="BI28">
        <f t="shared" si="54"/>
        <v>390.33669882533025</v>
      </c>
      <c r="BJ28">
        <f t="shared" si="55"/>
        <v>6.8659421808858964E-3</v>
      </c>
    </row>
    <row r="29" spans="1:62">
      <c r="A29" s="1">
        <v>22</v>
      </c>
      <c r="B29" s="1" t="s">
        <v>102</v>
      </c>
      <c r="C29" s="2">
        <v>42212</v>
      </c>
      <c r="D29" s="1" t="s">
        <v>74</v>
      </c>
      <c r="E29" s="1">
        <v>0</v>
      </c>
      <c r="F29" s="1" t="s">
        <v>82</v>
      </c>
      <c r="G29" s="1" t="s">
        <v>92</v>
      </c>
      <c r="H29" s="1">
        <v>0</v>
      </c>
      <c r="I29" s="1">
        <v>5321</v>
      </c>
      <c r="J29" s="1">
        <v>0</v>
      </c>
      <c r="K29">
        <f t="shared" si="28"/>
        <v>-6.5698791030757917</v>
      </c>
      <c r="L29">
        <f t="shared" si="29"/>
        <v>2.388980105372384E-2</v>
      </c>
      <c r="M29">
        <f t="shared" si="30"/>
        <v>780.73135718697597</v>
      </c>
      <c r="N29">
        <f t="shared" si="31"/>
        <v>1.6431751875093574</v>
      </c>
      <c r="O29">
        <f t="shared" si="32"/>
        <v>6.3354803223651759</v>
      </c>
      <c r="P29">
        <f t="shared" si="33"/>
        <v>44.079425811767578</v>
      </c>
      <c r="Q29" s="1">
        <v>4</v>
      </c>
      <c r="R29">
        <f t="shared" si="34"/>
        <v>1.8591305017471313</v>
      </c>
      <c r="S29" s="1">
        <v>1</v>
      </c>
      <c r="T29">
        <f t="shared" si="35"/>
        <v>3.7182610034942627</v>
      </c>
      <c r="U29" s="1">
        <v>38.249839782714844</v>
      </c>
      <c r="V29" s="1">
        <v>44.079425811767578</v>
      </c>
      <c r="W29" s="1">
        <v>38.355819702148438</v>
      </c>
      <c r="X29" s="1">
        <v>399.11520385742188</v>
      </c>
      <c r="Y29" s="1">
        <v>403.83807373046875</v>
      </c>
      <c r="Z29" s="1">
        <v>27.99055290222168</v>
      </c>
      <c r="AA29" s="1">
        <v>29.266035079956055</v>
      </c>
      <c r="AB29" s="1">
        <v>40.461677551269531</v>
      </c>
      <c r="AC29" s="1">
        <v>42.305446624755859</v>
      </c>
      <c r="AD29" s="1">
        <v>500.22994995117188</v>
      </c>
      <c r="AE29" s="1">
        <v>7.682363037019968E-3</v>
      </c>
      <c r="AF29" s="1">
        <v>101.28010559082031</v>
      </c>
      <c r="AG29" s="1">
        <v>97.544761657714844</v>
      </c>
      <c r="AH29" s="1">
        <v>21.413545608520508</v>
      </c>
      <c r="AI29" s="1">
        <v>-0.67889630794525146</v>
      </c>
      <c r="AJ29" s="1">
        <v>0.66666668653488159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36"/>
        <v>1.2505748748779295</v>
      </c>
      <c r="AR29">
        <f t="shared" si="37"/>
        <v>1.6431751875093574E-3</v>
      </c>
      <c r="AS29">
        <f t="shared" si="38"/>
        <v>317.22942581176756</v>
      </c>
      <c r="AT29">
        <f t="shared" si="39"/>
        <v>311.39983978271482</v>
      </c>
      <c r="AU29">
        <f t="shared" si="40"/>
        <v>1.4596489587176131E-3</v>
      </c>
      <c r="AV29">
        <f t="shared" si="41"/>
        <v>-1.3765155226187851</v>
      </c>
      <c r="AW29">
        <f t="shared" si="42"/>
        <v>9.1902287389058106</v>
      </c>
      <c r="AX29">
        <f t="shared" si="43"/>
        <v>94.21550253159036</v>
      </c>
      <c r="AY29">
        <f t="shared" si="44"/>
        <v>64.949467451634305</v>
      </c>
      <c r="AZ29">
        <f t="shared" si="45"/>
        <v>41.164632797241211</v>
      </c>
      <c r="BA29">
        <f t="shared" si="46"/>
        <v>7.8875460550514411</v>
      </c>
      <c r="BB29">
        <f t="shared" si="47"/>
        <v>2.3737289136327864E-2</v>
      </c>
      <c r="BC29">
        <f t="shared" si="48"/>
        <v>2.8547484165406347</v>
      </c>
      <c r="BD29">
        <f t="shared" si="49"/>
        <v>5.0327976385108064</v>
      </c>
      <c r="BE29">
        <f t="shared" si="50"/>
        <v>1.4849432983697156E-2</v>
      </c>
      <c r="BF29">
        <f t="shared" si="51"/>
        <v>76.15625415550781</v>
      </c>
      <c r="BG29">
        <f t="shared" si="52"/>
        <v>1.933278231977837</v>
      </c>
      <c r="BH29">
        <f t="shared" si="53"/>
        <v>26.995611717783806</v>
      </c>
      <c r="BI29">
        <f t="shared" si="54"/>
        <v>406.22341913274613</v>
      </c>
      <c r="BJ29">
        <f t="shared" si="55"/>
        <v>-4.3660187213740769E-3</v>
      </c>
    </row>
    <row r="30" spans="1:62">
      <c r="A30" s="1">
        <v>23</v>
      </c>
      <c r="B30" s="1" t="s">
        <v>103</v>
      </c>
      <c r="C30" s="2">
        <v>42212</v>
      </c>
      <c r="D30" s="1" t="s">
        <v>74</v>
      </c>
      <c r="E30" s="1">
        <v>0</v>
      </c>
      <c r="F30" s="1" t="s">
        <v>91</v>
      </c>
      <c r="G30" s="1" t="s">
        <v>92</v>
      </c>
      <c r="H30" s="1">
        <v>0</v>
      </c>
      <c r="I30" s="1">
        <v>5539</v>
      </c>
      <c r="J30" s="1">
        <v>0</v>
      </c>
      <c r="K30">
        <f t="shared" si="28"/>
        <v>10.812228312847541</v>
      </c>
      <c r="L30">
        <f t="shared" si="29"/>
        <v>0.15688598732741343</v>
      </c>
      <c r="M30">
        <f t="shared" si="30"/>
        <v>240.93951651204003</v>
      </c>
      <c r="N30">
        <f t="shared" si="31"/>
        <v>11.490910553348654</v>
      </c>
      <c r="O30">
        <f t="shared" si="32"/>
        <v>6.8778088429719748</v>
      </c>
      <c r="P30">
        <f t="shared" si="33"/>
        <v>46.070407867431641</v>
      </c>
      <c r="Q30" s="1">
        <v>2</v>
      </c>
      <c r="R30">
        <f t="shared" si="34"/>
        <v>2.2982609868049622</v>
      </c>
      <c r="S30" s="1">
        <v>1</v>
      </c>
      <c r="T30">
        <f t="shared" si="35"/>
        <v>4.5965219736099243</v>
      </c>
      <c r="U30" s="1">
        <v>38.980289459228516</v>
      </c>
      <c r="V30" s="1">
        <v>46.070407867431641</v>
      </c>
      <c r="W30" s="1">
        <v>39.039649963378906</v>
      </c>
      <c r="X30" s="1">
        <v>398.76644897460938</v>
      </c>
      <c r="Y30" s="1">
        <v>392.64004516601562</v>
      </c>
      <c r="Z30" s="1">
        <v>29.449159622192383</v>
      </c>
      <c r="AA30" s="1">
        <v>33.887443542480469</v>
      </c>
      <c r="AB30" s="1">
        <v>40.926597595214844</v>
      </c>
      <c r="AC30" s="1">
        <v>47.094646453857422</v>
      </c>
      <c r="AD30" s="1">
        <v>500.26150512695312</v>
      </c>
      <c r="AE30" s="1">
        <v>6.27397820353508E-2</v>
      </c>
      <c r="AF30" s="1">
        <v>1113.6878662109375</v>
      </c>
      <c r="AG30" s="1">
        <v>97.548377990722656</v>
      </c>
      <c r="AH30" s="1">
        <v>21.413545608520508</v>
      </c>
      <c r="AI30" s="1">
        <v>-0.67889630794525146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36"/>
        <v>2.5013075256347652</v>
      </c>
      <c r="AR30">
        <f t="shared" si="37"/>
        <v>1.1490910553348653E-2</v>
      </c>
      <c r="AS30">
        <f t="shared" si="38"/>
        <v>319.22040786743162</v>
      </c>
      <c r="AT30">
        <f t="shared" si="39"/>
        <v>312.13028945922849</v>
      </c>
      <c r="AU30">
        <f t="shared" si="40"/>
        <v>1.1920558437133355E-2</v>
      </c>
      <c r="AV30">
        <f t="shared" si="41"/>
        <v>-4.5620055705265132</v>
      </c>
      <c r="AW30">
        <f t="shared" si="42"/>
        <v>10.183473994793133</v>
      </c>
      <c r="AX30">
        <f t="shared" si="43"/>
        <v>104.39408839541782</v>
      </c>
      <c r="AY30">
        <f t="shared" si="44"/>
        <v>70.506644852937356</v>
      </c>
      <c r="AZ30">
        <f t="shared" si="45"/>
        <v>42.525348663330078</v>
      </c>
      <c r="BA30">
        <f t="shared" si="46"/>
        <v>8.4742660933582084</v>
      </c>
      <c r="BB30">
        <f t="shared" si="47"/>
        <v>0.15170797331684158</v>
      </c>
      <c r="BC30">
        <f t="shared" si="48"/>
        <v>3.3056651518211582</v>
      </c>
      <c r="BD30">
        <f t="shared" si="49"/>
        <v>5.1686009415370506</v>
      </c>
      <c r="BE30">
        <f t="shared" si="50"/>
        <v>9.5269485722421568E-2</v>
      </c>
      <c r="BF30">
        <f t="shared" si="51"/>
        <v>23.503259029618444</v>
      </c>
      <c r="BG30">
        <f t="shared" si="52"/>
        <v>0.61363969232981896</v>
      </c>
      <c r="BH30">
        <f t="shared" si="53"/>
        <v>29.839224191992319</v>
      </c>
      <c r="BI30">
        <f t="shared" si="54"/>
        <v>389.46449019072185</v>
      </c>
      <c r="BJ30">
        <f t="shared" si="55"/>
        <v>8.2839004008830822E-3</v>
      </c>
    </row>
    <row r="31" spans="1:62">
      <c r="A31" s="1">
        <v>24</v>
      </c>
      <c r="B31" s="1" t="s">
        <v>104</v>
      </c>
      <c r="C31" s="2">
        <v>42212</v>
      </c>
      <c r="D31" s="1" t="s">
        <v>74</v>
      </c>
      <c r="E31" s="1">
        <v>0</v>
      </c>
      <c r="F31" s="1" t="s">
        <v>101</v>
      </c>
      <c r="G31" s="1" t="s">
        <v>92</v>
      </c>
      <c r="H31" s="1">
        <v>0</v>
      </c>
      <c r="I31" s="1">
        <v>5699.5</v>
      </c>
      <c r="J31" s="1">
        <v>0</v>
      </c>
      <c r="K31">
        <f t="shared" si="28"/>
        <v>6.6827844585408558</v>
      </c>
      <c r="L31">
        <f t="shared" si="29"/>
        <v>0.13522487216721618</v>
      </c>
      <c r="M31">
        <f t="shared" si="30"/>
        <v>272.54301425314384</v>
      </c>
      <c r="N31">
        <f t="shared" si="31"/>
        <v>10.097275502971254</v>
      </c>
      <c r="O31">
        <f t="shared" si="32"/>
        <v>6.9716509110146543</v>
      </c>
      <c r="P31">
        <f t="shared" si="33"/>
        <v>46.608142852783203</v>
      </c>
      <c r="Q31" s="1">
        <v>2.5</v>
      </c>
      <c r="R31">
        <f t="shared" si="34"/>
        <v>2.1884783655405045</v>
      </c>
      <c r="S31" s="1">
        <v>1</v>
      </c>
      <c r="T31">
        <f t="shared" si="35"/>
        <v>4.3769567310810089</v>
      </c>
      <c r="U31" s="1">
        <v>39.467674255371094</v>
      </c>
      <c r="V31" s="1">
        <v>46.608142852783203</v>
      </c>
      <c r="W31" s="1">
        <v>39.565418243408203</v>
      </c>
      <c r="X31" s="1">
        <v>399.94528198242188</v>
      </c>
      <c r="Y31" s="1">
        <v>394.61410522460938</v>
      </c>
      <c r="Z31" s="1">
        <v>30.967586517333984</v>
      </c>
      <c r="AA31" s="1">
        <v>35.833053588867188</v>
      </c>
      <c r="AB31" s="1">
        <v>41.924938201904297</v>
      </c>
      <c r="AC31" s="1">
        <v>48.511966705322266</v>
      </c>
      <c r="AD31" s="1">
        <v>500.23251342773438</v>
      </c>
      <c r="AE31" s="1">
        <v>-5.1215090788900852E-3</v>
      </c>
      <c r="AF31" s="1">
        <v>912.5731201171875</v>
      </c>
      <c r="AG31" s="1">
        <v>97.549079895019531</v>
      </c>
      <c r="AH31" s="1">
        <v>21.413545608520508</v>
      </c>
      <c r="AI31" s="1">
        <v>-0.67889630794525146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36"/>
        <v>2.0009300537109374</v>
      </c>
      <c r="AR31">
        <f t="shared" si="37"/>
        <v>1.0097275502971254E-2</v>
      </c>
      <c r="AS31">
        <f t="shared" si="38"/>
        <v>319.75814285278318</v>
      </c>
      <c r="AT31">
        <f t="shared" si="39"/>
        <v>312.61767425537107</v>
      </c>
      <c r="AU31">
        <f t="shared" si="40"/>
        <v>-9.7308671277848702E-4</v>
      </c>
      <c r="AV31">
        <f t="shared" si="41"/>
        <v>-4.2864999223892966</v>
      </c>
      <c r="AW31">
        <f t="shared" si="42"/>
        <v>10.467132318437576</v>
      </c>
      <c r="AX31">
        <f t="shared" si="43"/>
        <v>107.30118961349615</v>
      </c>
      <c r="AY31">
        <f t="shared" si="44"/>
        <v>71.468136024628961</v>
      </c>
      <c r="AZ31">
        <f t="shared" si="45"/>
        <v>43.037908554077148</v>
      </c>
      <c r="BA31">
        <f t="shared" si="46"/>
        <v>8.7048686444475791</v>
      </c>
      <c r="BB31">
        <f t="shared" si="47"/>
        <v>0.1311723389004974</v>
      </c>
      <c r="BC31">
        <f t="shared" si="48"/>
        <v>3.4954814074229215</v>
      </c>
      <c r="BD31">
        <f t="shared" si="49"/>
        <v>5.2093872370246572</v>
      </c>
      <c r="BE31">
        <f t="shared" si="50"/>
        <v>8.2337423202501744E-2</v>
      </c>
      <c r="BF31">
        <f t="shared" si="51"/>
        <v>26.586320272209374</v>
      </c>
      <c r="BG31">
        <f t="shared" si="52"/>
        <v>0.69065705114117948</v>
      </c>
      <c r="BH31">
        <f t="shared" si="53"/>
        <v>30.410600378662512</v>
      </c>
      <c r="BI31">
        <f t="shared" si="54"/>
        <v>392.55291075243969</v>
      </c>
      <c r="BJ31">
        <f t="shared" si="55"/>
        <v>5.1770724918554041E-3</v>
      </c>
    </row>
    <row r="32" spans="1:62">
      <c r="A32" s="1">
        <v>25</v>
      </c>
      <c r="B32" s="1" t="s">
        <v>105</v>
      </c>
      <c r="C32" s="2">
        <v>42212</v>
      </c>
      <c r="D32" s="1" t="s">
        <v>74</v>
      </c>
      <c r="E32" s="1">
        <v>0</v>
      </c>
      <c r="F32" s="1" t="s">
        <v>82</v>
      </c>
      <c r="G32" s="1" t="s">
        <v>92</v>
      </c>
      <c r="H32" s="1">
        <v>0</v>
      </c>
      <c r="I32" s="1">
        <v>5864</v>
      </c>
      <c r="J32" s="1">
        <v>0</v>
      </c>
      <c r="K32">
        <f t="shared" si="28"/>
        <v>14.820338525755943</v>
      </c>
      <c r="L32">
        <f t="shared" si="29"/>
        <v>0.14401411183861382</v>
      </c>
      <c r="M32">
        <f t="shared" si="30"/>
        <v>184.25460081787392</v>
      </c>
      <c r="N32">
        <f t="shared" si="31"/>
        <v>11.199654516393094</v>
      </c>
      <c r="O32">
        <f t="shared" si="32"/>
        <v>7.2581977866575382</v>
      </c>
      <c r="P32">
        <f t="shared" si="33"/>
        <v>47.263217926025391</v>
      </c>
      <c r="Q32" s="1">
        <v>2.5</v>
      </c>
      <c r="R32">
        <f t="shared" si="34"/>
        <v>2.1884783655405045</v>
      </c>
      <c r="S32" s="1">
        <v>1</v>
      </c>
      <c r="T32">
        <f t="shared" si="35"/>
        <v>4.3769567310810089</v>
      </c>
      <c r="U32" s="1">
        <v>39.732658386230469</v>
      </c>
      <c r="V32" s="1">
        <v>47.263217926025391</v>
      </c>
      <c r="W32" s="1">
        <v>39.792236328125</v>
      </c>
      <c r="X32" s="1">
        <v>399.89105224609375</v>
      </c>
      <c r="Y32" s="1">
        <v>390.30023193359375</v>
      </c>
      <c r="Z32" s="1">
        <v>31.138908386230469</v>
      </c>
      <c r="AA32" s="1">
        <v>36.531375885009766</v>
      </c>
      <c r="AB32" s="1">
        <v>41.563621520996094</v>
      </c>
      <c r="AC32" s="1">
        <v>48.761386871337891</v>
      </c>
      <c r="AD32" s="1">
        <v>500.25872802734375</v>
      </c>
      <c r="AE32" s="1">
        <v>3.2010134309530258E-2</v>
      </c>
      <c r="AF32" s="1">
        <v>706.20465087890625</v>
      </c>
      <c r="AG32" s="1">
        <v>97.551445007324219</v>
      </c>
      <c r="AH32" s="1">
        <v>21.413545608520508</v>
      </c>
      <c r="AI32" s="1">
        <v>-0.67889630794525146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36"/>
        <v>2.0010349121093749</v>
      </c>
      <c r="AR32">
        <f t="shared" si="37"/>
        <v>1.1199654516393095E-2</v>
      </c>
      <c r="AS32">
        <f t="shared" si="38"/>
        <v>320.41321792602537</v>
      </c>
      <c r="AT32">
        <f t="shared" si="39"/>
        <v>312.88265838623045</v>
      </c>
      <c r="AU32">
        <f t="shared" si="40"/>
        <v>6.0819254424926417E-3</v>
      </c>
      <c r="AV32">
        <f t="shared" si="41"/>
        <v>-4.7128299155665072</v>
      </c>
      <c r="AW32">
        <f t="shared" si="42"/>
        <v>10.821886292345958</v>
      </c>
      <c r="AX32">
        <f t="shared" si="43"/>
        <v>110.93517160646309</v>
      </c>
      <c r="AY32">
        <f t="shared" si="44"/>
        <v>74.403795721453321</v>
      </c>
      <c r="AZ32">
        <f t="shared" si="45"/>
        <v>43.49793815612793</v>
      </c>
      <c r="BA32">
        <f t="shared" si="46"/>
        <v>8.9164415287515713</v>
      </c>
      <c r="BB32">
        <f t="shared" si="47"/>
        <v>0.13942658736007263</v>
      </c>
      <c r="BC32">
        <f t="shared" si="48"/>
        <v>3.5636885056884204</v>
      </c>
      <c r="BD32">
        <f t="shared" si="49"/>
        <v>5.3527530230631513</v>
      </c>
      <c r="BE32">
        <f t="shared" si="50"/>
        <v>8.7542483875310953E-2</v>
      </c>
      <c r="BF32">
        <f t="shared" si="51"/>
        <v>17.974302559031305</v>
      </c>
      <c r="BG32">
        <f t="shared" si="52"/>
        <v>0.47208427190794822</v>
      </c>
      <c r="BH32">
        <f t="shared" si="53"/>
        <v>29.898014933560336</v>
      </c>
      <c r="BI32">
        <f t="shared" si="54"/>
        <v>385.72914333504843</v>
      </c>
      <c r="BJ32">
        <f t="shared" si="55"/>
        <v>1.1487301652460067E-2</v>
      </c>
    </row>
    <row r="33" spans="1:62">
      <c r="A33" s="1">
        <v>26</v>
      </c>
      <c r="B33" s="1" t="s">
        <v>106</v>
      </c>
      <c r="C33" s="2">
        <v>42212</v>
      </c>
      <c r="D33" s="1" t="s">
        <v>74</v>
      </c>
      <c r="E33" s="1">
        <v>0</v>
      </c>
      <c r="F33" s="1" t="s">
        <v>82</v>
      </c>
      <c r="G33" s="1" t="s">
        <v>76</v>
      </c>
      <c r="H33" s="1">
        <v>0</v>
      </c>
      <c r="I33" s="1">
        <v>6025.5</v>
      </c>
      <c r="J33" s="1">
        <v>0</v>
      </c>
      <c r="K33">
        <f t="shared" si="28"/>
        <v>13.760567856330814</v>
      </c>
      <c r="L33">
        <f t="shared" si="29"/>
        <v>0.16319546982485622</v>
      </c>
      <c r="M33">
        <f t="shared" si="30"/>
        <v>208.96043189231767</v>
      </c>
      <c r="N33">
        <f t="shared" si="31"/>
        <v>11.983549632848012</v>
      </c>
      <c r="O33">
        <f t="shared" si="32"/>
        <v>6.9152747811436495</v>
      </c>
      <c r="P33">
        <f t="shared" si="33"/>
        <v>47.214958190917969</v>
      </c>
      <c r="Q33" s="1">
        <v>4</v>
      </c>
      <c r="R33">
        <f t="shared" si="34"/>
        <v>1.8591305017471313</v>
      </c>
      <c r="S33" s="1">
        <v>1</v>
      </c>
      <c r="T33">
        <f t="shared" si="35"/>
        <v>3.7182610034942627</v>
      </c>
      <c r="U33" s="1">
        <v>39.904312133789062</v>
      </c>
      <c r="V33" s="1">
        <v>47.214958190917969</v>
      </c>
      <c r="W33" s="1">
        <v>39.962314605712891</v>
      </c>
      <c r="X33" s="1">
        <v>399.84884643554688</v>
      </c>
      <c r="Y33" s="1">
        <v>385.1544189453125</v>
      </c>
      <c r="Z33" s="1">
        <v>30.573287963867188</v>
      </c>
      <c r="AA33" s="1">
        <v>39.7747802734375</v>
      </c>
      <c r="AB33" s="1">
        <v>40.436061859130859</v>
      </c>
      <c r="AC33" s="1">
        <v>52.605903625488281</v>
      </c>
      <c r="AD33" s="1">
        <v>500.21914672851562</v>
      </c>
      <c r="AE33" s="1">
        <v>-4.4884533882141113</v>
      </c>
      <c r="AF33" s="1">
        <v>1073.744384765625</v>
      </c>
      <c r="AG33" s="1">
        <v>97.552444458007812</v>
      </c>
      <c r="AH33" s="1">
        <v>21.413545608520508</v>
      </c>
      <c r="AI33" s="1">
        <v>-0.67889630794525146</v>
      </c>
      <c r="AJ33" s="1">
        <v>0.66666668653488159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36"/>
        <v>1.250547866821289</v>
      </c>
      <c r="AR33">
        <f t="shared" si="37"/>
        <v>1.1983549632848011E-2</v>
      </c>
      <c r="AS33">
        <f t="shared" si="38"/>
        <v>320.36495819091795</v>
      </c>
      <c r="AT33">
        <f t="shared" si="39"/>
        <v>313.05431213378904</v>
      </c>
      <c r="AU33">
        <f t="shared" si="40"/>
        <v>-0.85280613305937436</v>
      </c>
      <c r="AV33">
        <f t="shared" si="41"/>
        <v>-5.7361637055448531</v>
      </c>
      <c r="AW33">
        <f t="shared" si="42"/>
        <v>10.795401824597626</v>
      </c>
      <c r="AX33">
        <f t="shared" si="43"/>
        <v>110.66254551155393</v>
      </c>
      <c r="AY33">
        <f t="shared" si="44"/>
        <v>70.88776523811643</v>
      </c>
      <c r="AZ33">
        <f t="shared" si="45"/>
        <v>43.559635162353516</v>
      </c>
      <c r="BA33">
        <f t="shared" si="46"/>
        <v>8.9451522269484194</v>
      </c>
      <c r="BB33">
        <f t="shared" si="47"/>
        <v>0.15633393175160268</v>
      </c>
      <c r="BC33">
        <f t="shared" si="48"/>
        <v>3.8801270434539763</v>
      </c>
      <c r="BD33">
        <f t="shared" si="49"/>
        <v>5.0650251834944431</v>
      </c>
      <c r="BE33">
        <f t="shared" si="50"/>
        <v>9.8302845331683722E-2</v>
      </c>
      <c r="BF33">
        <f t="shared" si="51"/>
        <v>20.384600926096645</v>
      </c>
      <c r="BG33">
        <f t="shared" si="52"/>
        <v>0.54253676347404867</v>
      </c>
      <c r="BH33">
        <f t="shared" si="53"/>
        <v>33.644530833592199</v>
      </c>
      <c r="BI33">
        <f t="shared" si="54"/>
        <v>380.15832894824428</v>
      </c>
      <c r="BJ33">
        <f t="shared" si="55"/>
        <v>1.2178290314220352E-2</v>
      </c>
    </row>
    <row r="34" spans="1:62">
      <c r="A34" s="1">
        <v>28</v>
      </c>
      <c r="B34" s="1" t="s">
        <v>107</v>
      </c>
      <c r="C34" s="2">
        <v>42212</v>
      </c>
      <c r="D34" s="1" t="s">
        <v>74</v>
      </c>
      <c r="E34" s="1">
        <v>0</v>
      </c>
      <c r="F34" s="1" t="s">
        <v>75</v>
      </c>
      <c r="G34" s="1" t="s">
        <v>76</v>
      </c>
      <c r="H34" s="1">
        <v>0</v>
      </c>
      <c r="I34" s="1">
        <v>6456</v>
      </c>
      <c r="J34" s="1">
        <v>0</v>
      </c>
      <c r="K34">
        <f>(X34-Y34*(1000-Z34)/(1000-AA34))*AQ34</f>
        <v>11.905225781631756</v>
      </c>
      <c r="L34">
        <f>IF(BB34&lt;&gt;0,1/(1/BB34-1/T34),0)</f>
        <v>0.1026126994372825</v>
      </c>
      <c r="M34">
        <f>((BE34-AR34/2)*Y34-K34)/(BE34+AR34/2)</f>
        <v>159.819708296496</v>
      </c>
      <c r="N34">
        <f>AR34*1000</f>
        <v>8.331799511502485</v>
      </c>
      <c r="O34">
        <f>(AW34-BC34)</f>
        <v>7.5399410334617807</v>
      </c>
      <c r="P34">
        <f>(V34+AV34*J34)</f>
        <v>47.763359069824219</v>
      </c>
      <c r="Q34" s="1">
        <v>4.5</v>
      </c>
      <c r="R34">
        <f>(Q34*AK34+AL34)</f>
        <v>1.7493478804826736</v>
      </c>
      <c r="S34" s="1">
        <v>1</v>
      </c>
      <c r="T34">
        <f>R34*(S34+1)*(S34+1)/(S34*S34+1)</f>
        <v>3.4986957609653473</v>
      </c>
      <c r="U34" s="1">
        <v>40.017719268798828</v>
      </c>
      <c r="V34" s="1">
        <v>47.763359069824219</v>
      </c>
      <c r="W34" s="1">
        <v>40.032463073730469</v>
      </c>
      <c r="X34" s="1">
        <v>400.09982299804688</v>
      </c>
      <c r="Y34" s="1">
        <v>386.49322509765625</v>
      </c>
      <c r="Z34" s="1">
        <v>29.271963119506836</v>
      </c>
      <c r="AA34" s="1">
        <v>36.493602752685547</v>
      </c>
      <c r="AB34" s="1">
        <v>38.477756500244141</v>
      </c>
      <c r="AC34" s="1">
        <v>47.970542907714844</v>
      </c>
      <c r="AD34" s="1">
        <v>500.23043823242188</v>
      </c>
      <c r="AE34" s="1">
        <v>3.2009914517402649E-2</v>
      </c>
      <c r="AF34" s="1">
        <v>931.01739501953125</v>
      </c>
      <c r="AG34" s="1">
        <v>97.544158935546875</v>
      </c>
      <c r="AH34" s="1">
        <v>21.413545608520508</v>
      </c>
      <c r="AI34" s="1">
        <v>-0.67889630794525146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>AD34*0.000001/(Q34*0.0001)</f>
        <v>1.1116231960720484</v>
      </c>
      <c r="AR34">
        <f>(AA34-Z34)/(1000-AA34)*AQ34</f>
        <v>8.3317995115024853E-3</v>
      </c>
      <c r="AS34">
        <f>(V34+273.15)</f>
        <v>320.9133590698242</v>
      </c>
      <c r="AT34">
        <f>(U34+273.15)</f>
        <v>313.16771926879881</v>
      </c>
      <c r="AU34">
        <f>(AE34*AM34+AF34*AN34)*AO34</f>
        <v>6.0818836819889199E-3</v>
      </c>
      <c r="AV34">
        <f>((AU34+0.00000010773*(AT34^4-AS34^4))-AR34*44100)/(R34*51.4+0.00000043092*AS34^3)</f>
        <v>-4.5489208076175354</v>
      </c>
      <c r="AW34">
        <f>0.61365*EXP(17.502*P34/(240.97+P34))</f>
        <v>11.099678820500451</v>
      </c>
      <c r="AX34">
        <f>AW34*1000/AG34</f>
        <v>113.79132222396481</v>
      </c>
      <c r="AY34">
        <f>(AX34-AA34)</f>
        <v>77.297719471279265</v>
      </c>
      <c r="AZ34">
        <f>IF(J34,V34,(U34+V34)/2)</f>
        <v>43.890539169311523</v>
      </c>
      <c r="BA34">
        <f>0.61365*EXP(17.502*AZ34/(240.97+AZ34))</f>
        <v>9.1005071119143732</v>
      </c>
      <c r="BB34">
        <f>IF(AY34&lt;&gt;0,(1000-(AX34+AA34)/2)/AY34*AR34,0)</f>
        <v>9.9688938198394111E-2</v>
      </c>
      <c r="BC34">
        <f>AA34*AG34/1000</f>
        <v>3.5597377870386699</v>
      </c>
      <c r="BD34">
        <f>(BA34-BC34)</f>
        <v>5.5407693248757033</v>
      </c>
      <c r="BE34">
        <f>1/(1.6/L34+1.37/T34)</f>
        <v>6.2561832972583109E-2</v>
      </c>
      <c r="BF34">
        <f>M34*AG34*0.001</f>
        <v>15.589479027106147</v>
      </c>
      <c r="BG34">
        <f>M34/Y34</f>
        <v>0.4135123151411359</v>
      </c>
      <c r="BH34">
        <f>(1-AR34*AG34/AW34/L34)*100</f>
        <v>28.644319154008222</v>
      </c>
      <c r="BI34">
        <f>(Y34-K34/(T34/1.35))</f>
        <v>381.89949763369168</v>
      </c>
      <c r="BJ34">
        <f>K34*BH34/100/BI34</f>
        <v>8.9294981795624648E-3</v>
      </c>
    </row>
    <row r="35" spans="1:62">
      <c r="A35" s="1">
        <v>29</v>
      </c>
      <c r="B35" s="1" t="s">
        <v>108</v>
      </c>
      <c r="C35" s="2">
        <v>42212</v>
      </c>
      <c r="D35" s="1" t="s">
        <v>74</v>
      </c>
      <c r="E35" s="1">
        <v>0</v>
      </c>
      <c r="F35" s="1">
        <v>100</v>
      </c>
      <c r="G35" s="1" t="s">
        <v>76</v>
      </c>
      <c r="H35" s="1">
        <v>0</v>
      </c>
      <c r="I35" s="1">
        <v>6571</v>
      </c>
      <c r="J35" s="1">
        <v>0</v>
      </c>
      <c r="K35">
        <f>(X35-Y35*(1000-Z35)/(1000-AA35))*AQ35</f>
        <v>-11.1150436642963</v>
      </c>
      <c r="L35">
        <f>IF(BB35&lt;&gt;0,1/(1/BB35-1/T35),0)</f>
        <v>3.0856767255249697E-2</v>
      </c>
      <c r="M35">
        <f>((BE35-AR35/2)*Y35-K35)/(BE35+AR35/2)</f>
        <v>897.19700343080694</v>
      </c>
      <c r="N35">
        <f>AR35*1000</f>
        <v>2.7058194971431329</v>
      </c>
      <c r="O35">
        <f>(AW35-BC35)</f>
        <v>8.0039483128094222</v>
      </c>
      <c r="P35">
        <f>(V35+AV35*J35)</f>
        <v>47.708213806152344</v>
      </c>
      <c r="Q35" s="1">
        <v>4.5</v>
      </c>
      <c r="R35">
        <f>(Q35*AK35+AL35)</f>
        <v>1.7493478804826736</v>
      </c>
      <c r="S35" s="1">
        <v>1</v>
      </c>
      <c r="T35">
        <f>R35*(S35+1)*(S35+1)/(S35*S35+1)</f>
        <v>3.4986957609653473</v>
      </c>
      <c r="U35" s="1">
        <v>39.815666198730469</v>
      </c>
      <c r="V35" s="1">
        <v>47.708213806152344</v>
      </c>
      <c r="W35" s="1">
        <v>39.899402618408203</v>
      </c>
      <c r="X35" s="1">
        <v>399.80880737304688</v>
      </c>
      <c r="Y35" s="1">
        <v>408.812744140625</v>
      </c>
      <c r="Z35" s="1">
        <v>29.061817169189453</v>
      </c>
      <c r="AA35" s="1">
        <v>31.41948127746582</v>
      </c>
      <c r="AB35" s="1">
        <v>38.616561889648438</v>
      </c>
      <c r="AC35" s="1">
        <v>41.749359130859375</v>
      </c>
      <c r="AD35" s="1">
        <v>500.22470092773438</v>
      </c>
      <c r="AE35" s="1">
        <v>-4.4813998974859715E-3</v>
      </c>
      <c r="AF35" s="1">
        <v>63.877124786376953</v>
      </c>
      <c r="AG35" s="1">
        <v>97.544654846191406</v>
      </c>
      <c r="AH35" s="1">
        <v>21.413545608520508</v>
      </c>
      <c r="AI35" s="1">
        <v>-0.67889630794525146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>AD35*0.000001/(Q35*0.0001)</f>
        <v>1.1116104465060761</v>
      </c>
      <c r="AR35">
        <f>(AA35-Z35)/(1000-AA35)*AQ35</f>
        <v>2.705819497143133E-3</v>
      </c>
      <c r="AS35">
        <f>(V35+273.15)</f>
        <v>320.85821380615232</v>
      </c>
      <c r="AT35">
        <f>(U35+273.15)</f>
        <v>312.96566619873045</v>
      </c>
      <c r="AU35">
        <f>(AE35*AM35+AF35*AN35)*AO35</f>
        <v>-8.5146596983784462E-4</v>
      </c>
      <c r="AV35">
        <f>((AU35+0.00000010773*(AT35^4-AS35^4))-AR35*44100)/(R35*51.4+0.00000043092*AS35^3)</f>
        <v>-2.1852425107785995</v>
      </c>
      <c r="AW35">
        <f>0.61365*EXP(17.502*P35/(240.97+P35))</f>
        <v>11.068750769466199</v>
      </c>
      <c r="AX35">
        <f>AW35*1000/AG35</f>
        <v>113.47367815201586</v>
      </c>
      <c r="AY35">
        <f>(AX35-AA35)</f>
        <v>82.054196874550044</v>
      </c>
      <c r="AZ35">
        <f>IF(J35,V35,(U35+V35)/2)</f>
        <v>43.761940002441406</v>
      </c>
      <c r="BA35">
        <f>0.61365*EXP(17.502*AZ35/(240.97+AZ35))</f>
        <v>9.0398565667794433</v>
      </c>
      <c r="BB35">
        <f>IF(AY35&lt;&gt;0,(1000-(AX35+AA35)/2)/AY35*AR35,0)</f>
        <v>3.0587004989967682E-2</v>
      </c>
      <c r="BC35">
        <f>AA35*AG35/1000</f>
        <v>3.0648024566567766</v>
      </c>
      <c r="BD35">
        <f>(BA35-BC35)</f>
        <v>5.9750541101226666</v>
      </c>
      <c r="BE35">
        <f>1/(1.6/L35+1.37/T35)</f>
        <v>1.9140932917584202E-2</v>
      </c>
      <c r="BF35">
        <f>M35*AG35*0.001</f>
        <v>87.516772028695272</v>
      </c>
      <c r="BG35">
        <f>M35/Y35</f>
        <v>2.1946404956548653</v>
      </c>
      <c r="BH35">
        <f>(1-AR35*AG35/AW35/L35)*100</f>
        <v>22.722464252207931</v>
      </c>
      <c r="BI35">
        <f>(Y35-K35/(T35/1.35))</f>
        <v>413.10157345645547</v>
      </c>
      <c r="BJ35">
        <f>K35*BH35/100/BI35</f>
        <v>-6.1137792386144248E-3</v>
      </c>
    </row>
    <row r="36" spans="1:62">
      <c r="A36" s="1">
        <v>30</v>
      </c>
      <c r="B36" s="1" t="s">
        <v>109</v>
      </c>
      <c r="C36" s="2">
        <v>42212</v>
      </c>
      <c r="D36" s="1" t="s">
        <v>74</v>
      </c>
      <c r="E36" s="1">
        <v>0</v>
      </c>
      <c r="F36" s="1" t="s">
        <v>82</v>
      </c>
      <c r="G36" s="1" t="s">
        <v>110</v>
      </c>
      <c r="H36" s="1">
        <v>0</v>
      </c>
      <c r="I36" s="1">
        <v>7076</v>
      </c>
      <c r="J36" s="1">
        <v>0</v>
      </c>
      <c r="K36">
        <f t="shared" ref="K36:K58" si="56">(X36-Y36*(1000-Z36)/(1000-AA36))*AQ36</f>
        <v>20.900886844321697</v>
      </c>
      <c r="L36">
        <f t="shared" ref="L36:L58" si="57">IF(BB36&lt;&gt;0,1/(1/BB36-1/T36),0)</f>
        <v>0.29245118016153887</v>
      </c>
      <c r="M36">
        <f t="shared" ref="M36:M58" si="58">((BE36-AR36/2)*Y36-K36)/(BE36+AR36/2)</f>
        <v>219.74148432488263</v>
      </c>
      <c r="N36">
        <f t="shared" ref="N36:N58" si="59">AR36*1000</f>
        <v>27.014620199048451</v>
      </c>
      <c r="O36">
        <f t="shared" ref="O36:O58" si="60">(AW36-BC36)</f>
        <v>8.7765334873161649</v>
      </c>
      <c r="P36">
        <f t="shared" ref="P36:P58" si="61">(V36+AV36*J36)</f>
        <v>50.286952972412109</v>
      </c>
      <c r="Q36" s="1">
        <v>2</v>
      </c>
      <c r="R36">
        <f t="shared" ref="R36:R58" si="62">(Q36*AK36+AL36)</f>
        <v>2.2982609868049622</v>
      </c>
      <c r="S36" s="1">
        <v>1</v>
      </c>
      <c r="T36">
        <f t="shared" ref="T36:T58" si="63">R36*(S36+1)*(S36+1)/(S36*S36+1)</f>
        <v>4.5965219736099243</v>
      </c>
      <c r="U36" s="1">
        <v>40.559837341308594</v>
      </c>
      <c r="V36" s="1">
        <v>50.286952972412109</v>
      </c>
      <c r="W36" s="1">
        <v>40.442962646484375</v>
      </c>
      <c r="X36" s="1">
        <v>400.19357299804688</v>
      </c>
      <c r="Y36" s="1">
        <v>387.65036010742188</v>
      </c>
      <c r="Z36" s="1">
        <v>28.793991088867188</v>
      </c>
      <c r="AA36" s="1">
        <v>39.171566009521484</v>
      </c>
      <c r="AB36" s="1">
        <v>36.768592834472656</v>
      </c>
      <c r="AC36" s="1">
        <v>50.020278930664062</v>
      </c>
      <c r="AD36" s="1">
        <v>500.240478515625</v>
      </c>
      <c r="AE36" s="1">
        <v>7.0421583950519562E-3</v>
      </c>
      <c r="AF36" s="1">
        <v>81.11297607421875</v>
      </c>
      <c r="AG36" s="1">
        <v>97.537284851074219</v>
      </c>
      <c r="AH36" s="1">
        <v>23.028810501098633</v>
      </c>
      <c r="AI36" s="1">
        <v>-0.63458669185638428</v>
      </c>
      <c r="AJ36" s="1">
        <v>0.66666668653488159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ref="AQ36:AQ58" si="64">AD36*0.000001/(Q36*0.0001)</f>
        <v>2.5012023925781248</v>
      </c>
      <c r="AR36">
        <f t="shared" ref="AR36:AR58" si="65">(AA36-Z36)/(1000-AA36)*AQ36</f>
        <v>2.7014620199048451E-2</v>
      </c>
      <c r="AS36">
        <f t="shared" ref="AS36:AS58" si="66">(V36+273.15)</f>
        <v>323.43695297241209</v>
      </c>
      <c r="AT36">
        <f t="shared" ref="AT36:AT58" si="67">(U36+273.15)</f>
        <v>313.70983734130857</v>
      </c>
      <c r="AU36">
        <f t="shared" ref="AU36:AU58" si="68">(AE36*AM36+AF36*AN36)*AO36</f>
        <v>1.3380100782700577E-3</v>
      </c>
      <c r="AV36">
        <f t="shared" ref="AV36:AV58" si="69">((AU36+0.00000010773*(AT36^4-AS36^4))-AR36*44100)/(R36*51.4+0.00000043092*AS36^3)</f>
        <v>-9.9984023795388577</v>
      </c>
      <c r="AW36">
        <f t="shared" ref="AW36:AW58" si="70">0.61365*EXP(17.502*P36/(240.97+P36))</f>
        <v>12.597221679249518</v>
      </c>
      <c r="AX36">
        <f t="shared" ref="AX36:AX58" si="71">AW36*1000/AG36</f>
        <v>129.15288444294623</v>
      </c>
      <c r="AY36">
        <f t="shared" ref="AY36:AY58" si="72">(AX36-AA36)</f>
        <v>89.981318433424747</v>
      </c>
      <c r="AZ36">
        <f t="shared" ref="AZ36:AZ58" si="73">IF(J36,V36,(U36+V36)/2)</f>
        <v>45.423395156860352</v>
      </c>
      <c r="BA36">
        <f t="shared" ref="BA36:BA58" si="74">0.61365*EXP(17.502*AZ36/(240.97+AZ36))</f>
        <v>9.8509941062876809</v>
      </c>
      <c r="BB36">
        <f t="shared" ref="BB36:BB58" si="75">IF(AY36&lt;&gt;0,(1000-(AX36+AA36)/2)/AY36*AR36,0)</f>
        <v>0.27495718089261284</v>
      </c>
      <c r="BC36">
        <f t="shared" ref="BC36:BC58" si="76">AA36*AG36/1000</f>
        <v>3.8206881919333537</v>
      </c>
      <c r="BD36">
        <f t="shared" ref="BD36:BD58" si="77">(BA36-BC36)</f>
        <v>6.0303059143543276</v>
      </c>
      <c r="BE36">
        <f t="shared" ref="BE36:BE58" si="78">1/(1.6/L36+1.37/T36)</f>
        <v>0.1733387630841218</v>
      </c>
      <c r="BF36">
        <f t="shared" ref="BF36:BF58" si="79">M36*AG36*0.001</f>
        <v>21.432987750193938</v>
      </c>
      <c r="BG36">
        <f t="shared" ref="BG36:BG58" si="80">M36/Y36</f>
        <v>0.56685484379271578</v>
      </c>
      <c r="BH36">
        <f t="shared" ref="BH36:BH58" si="81">(1-AR36*AG36/AW36/L36)*100</f>
        <v>28.477715489248013</v>
      </c>
      <c r="BI36">
        <f t="shared" ref="BI36:BI58" si="82">(Y36-K36/(T36/1.35))</f>
        <v>381.51176283717444</v>
      </c>
      <c r="BJ36">
        <f t="shared" ref="BJ36:BJ58" si="83">K36*BH36/100/BI36</f>
        <v>1.5601340954711001E-2</v>
      </c>
    </row>
    <row r="37" spans="1:62">
      <c r="A37" s="1">
        <v>31</v>
      </c>
      <c r="B37" s="1" t="s">
        <v>111</v>
      </c>
      <c r="C37" s="2">
        <v>42212</v>
      </c>
      <c r="D37" s="1" t="s">
        <v>74</v>
      </c>
      <c r="E37" s="1">
        <v>0</v>
      </c>
      <c r="F37" s="1" t="s">
        <v>75</v>
      </c>
      <c r="G37" s="1" t="s">
        <v>110</v>
      </c>
      <c r="H37" s="1">
        <v>0</v>
      </c>
      <c r="I37" s="1">
        <v>7293</v>
      </c>
      <c r="J37" s="1">
        <v>0</v>
      </c>
      <c r="K37">
        <f t="shared" si="56"/>
        <v>2.8046271517727837</v>
      </c>
      <c r="L37">
        <f t="shared" si="57"/>
        <v>0.34939192896666982</v>
      </c>
      <c r="M37">
        <f t="shared" si="58"/>
        <v>320.84467597392995</v>
      </c>
      <c r="N37">
        <f t="shared" si="59"/>
        <v>33.039143717439345</v>
      </c>
      <c r="O37">
        <f t="shared" si="60"/>
        <v>9.0531212853193175</v>
      </c>
      <c r="P37">
        <f t="shared" si="61"/>
        <v>51.537971496582031</v>
      </c>
      <c r="Q37" s="1">
        <v>2.5</v>
      </c>
      <c r="R37">
        <f t="shared" si="62"/>
        <v>2.1884783655405045</v>
      </c>
      <c r="S37" s="1">
        <v>1</v>
      </c>
      <c r="T37">
        <f t="shared" si="63"/>
        <v>4.3769567310810089</v>
      </c>
      <c r="U37" s="1">
        <v>41.124732971191406</v>
      </c>
      <c r="V37" s="1">
        <v>51.537971496582031</v>
      </c>
      <c r="W37" s="1">
        <v>41.041488647460938</v>
      </c>
      <c r="X37" s="1">
        <v>400.07135009765625</v>
      </c>
      <c r="Y37" s="1">
        <v>392.19387817382812</v>
      </c>
      <c r="Z37" s="1">
        <v>28.81230354309082</v>
      </c>
      <c r="AA37" s="1">
        <v>44.587860107421875</v>
      </c>
      <c r="AB37" s="1">
        <v>35.704090118408203</v>
      </c>
      <c r="AC37" s="1">
        <v>55.253097534179688</v>
      </c>
      <c r="AD37" s="1">
        <v>500.23590087890625</v>
      </c>
      <c r="AE37" s="1">
        <v>3.2009322196245193E-2</v>
      </c>
      <c r="AF37" s="1">
        <v>348.85702514648438</v>
      </c>
      <c r="AG37" s="1">
        <v>97.535713195800781</v>
      </c>
      <c r="AH37" s="1">
        <v>23.028810501098633</v>
      </c>
      <c r="AI37" s="1">
        <v>-0.63458669185638428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64"/>
        <v>2.0009436035156249</v>
      </c>
      <c r="AR37">
        <f t="shared" si="65"/>
        <v>3.3039143717439344E-2</v>
      </c>
      <c r="AS37">
        <f t="shared" si="66"/>
        <v>324.68797149658201</v>
      </c>
      <c r="AT37">
        <f t="shared" si="67"/>
        <v>314.27473297119138</v>
      </c>
      <c r="AU37">
        <f t="shared" si="68"/>
        <v>6.0817711409704156E-3</v>
      </c>
      <c r="AV37">
        <f t="shared" si="69"/>
        <v>-12.601467086017006</v>
      </c>
      <c r="AW37">
        <f t="shared" si="70"/>
        <v>13.402030020771305</v>
      </c>
      <c r="AX37">
        <f t="shared" si="71"/>
        <v>137.40638768762602</v>
      </c>
      <c r="AY37">
        <f t="shared" si="72"/>
        <v>92.818527580204147</v>
      </c>
      <c r="AZ37">
        <f t="shared" si="73"/>
        <v>46.331352233886719</v>
      </c>
      <c r="BA37">
        <f t="shared" si="74"/>
        <v>10.320283061568107</v>
      </c>
      <c r="BB37">
        <f t="shared" si="75"/>
        <v>0.3235633816445137</v>
      </c>
      <c r="BC37">
        <f t="shared" si="76"/>
        <v>4.3489087354519871</v>
      </c>
      <c r="BD37">
        <f t="shared" si="77"/>
        <v>5.9713743261161198</v>
      </c>
      <c r="BE37">
        <f t="shared" si="78"/>
        <v>0.20439918507000548</v>
      </c>
      <c r="BF37">
        <f t="shared" si="79"/>
        <v>31.293814296192863</v>
      </c>
      <c r="BG37">
        <f t="shared" si="80"/>
        <v>0.81807670601050331</v>
      </c>
      <c r="BH37">
        <f t="shared" si="81"/>
        <v>31.180899457163392</v>
      </c>
      <c r="BI37">
        <f t="shared" si="82"/>
        <v>391.32883725898267</v>
      </c>
      <c r="BJ37">
        <f t="shared" si="83"/>
        <v>2.2347138495286125E-3</v>
      </c>
    </row>
    <row r="38" spans="1:62">
      <c r="A38" s="1">
        <v>32</v>
      </c>
      <c r="B38" s="1" t="s">
        <v>112</v>
      </c>
      <c r="C38" s="2">
        <v>42212</v>
      </c>
      <c r="D38" s="1" t="s">
        <v>74</v>
      </c>
      <c r="E38" s="1">
        <v>0</v>
      </c>
      <c r="F38" s="1" t="s">
        <v>78</v>
      </c>
      <c r="G38" s="1" t="s">
        <v>110</v>
      </c>
      <c r="H38" s="1">
        <v>0</v>
      </c>
      <c r="I38" s="1">
        <v>7466</v>
      </c>
      <c r="J38" s="1">
        <v>0</v>
      </c>
      <c r="K38">
        <f t="shared" si="56"/>
        <v>-11.943175651143081</v>
      </c>
      <c r="L38">
        <f t="shared" si="57"/>
        <v>0.26127837398803616</v>
      </c>
      <c r="M38">
        <f t="shared" si="58"/>
        <v>409.30882519522692</v>
      </c>
      <c r="N38">
        <f t="shared" si="59"/>
        <v>25.996127662040216</v>
      </c>
      <c r="O38">
        <f t="shared" si="60"/>
        <v>9.3647713383962703</v>
      </c>
      <c r="P38">
        <f t="shared" si="61"/>
        <v>51.533672332763672</v>
      </c>
      <c r="Q38" s="1">
        <v>2.5</v>
      </c>
      <c r="R38">
        <f t="shared" si="62"/>
        <v>2.1884783655405045</v>
      </c>
      <c r="S38" s="1">
        <v>1</v>
      </c>
      <c r="T38">
        <f t="shared" si="63"/>
        <v>4.3769567310810089</v>
      </c>
      <c r="U38" s="1">
        <v>41.106842041015625</v>
      </c>
      <c r="V38" s="1">
        <v>51.533672332763672</v>
      </c>
      <c r="W38" s="1">
        <v>41.110137939453125</v>
      </c>
      <c r="X38" s="1">
        <v>399.38796997070312</v>
      </c>
      <c r="Y38" s="1">
        <v>400.15786743164062</v>
      </c>
      <c r="Z38" s="1">
        <v>28.909233093261719</v>
      </c>
      <c r="AA38" s="1">
        <v>41.362979888916016</v>
      </c>
      <c r="AB38" s="1">
        <v>35.858646392822266</v>
      </c>
      <c r="AC38" s="1">
        <v>51.306118011474609</v>
      </c>
      <c r="AD38" s="1">
        <v>500.26812744140625</v>
      </c>
      <c r="AE38" s="1">
        <v>4.4814292341470718E-3</v>
      </c>
      <c r="AF38" s="1">
        <v>91.810379028320312</v>
      </c>
      <c r="AG38" s="1">
        <v>97.536949157714844</v>
      </c>
      <c r="AH38" s="1">
        <v>23.028810501098633</v>
      </c>
      <c r="AI38" s="1">
        <v>-0.63458669185638428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64"/>
        <v>2.001072509765625</v>
      </c>
      <c r="AR38">
        <f t="shared" si="65"/>
        <v>2.5996127662040215E-2</v>
      </c>
      <c r="AS38">
        <f t="shared" si="66"/>
        <v>324.68367233276365</v>
      </c>
      <c r="AT38">
        <f t="shared" si="67"/>
        <v>314.2568420410156</v>
      </c>
      <c r="AU38">
        <f t="shared" si="68"/>
        <v>8.5147154380338375E-4</v>
      </c>
      <c r="AV38">
        <f t="shared" si="69"/>
        <v>-10.161864158549506</v>
      </c>
      <c r="AW38">
        <f t="shared" si="70"/>
        <v>13.399190204833053</v>
      </c>
      <c r="AX38">
        <f t="shared" si="71"/>
        <v>137.3755312273187</v>
      </c>
      <c r="AY38">
        <f t="shared" si="72"/>
        <v>96.012551338402687</v>
      </c>
      <c r="AZ38">
        <f t="shared" si="73"/>
        <v>46.320257186889648</v>
      </c>
      <c r="BA38">
        <f t="shared" si="74"/>
        <v>10.314433952157176</v>
      </c>
      <c r="BB38">
        <f t="shared" si="75"/>
        <v>0.24656019192796227</v>
      </c>
      <c r="BC38">
        <f t="shared" si="76"/>
        <v>4.0344188664367833</v>
      </c>
      <c r="BD38">
        <f t="shared" si="77"/>
        <v>6.2800150857203922</v>
      </c>
      <c r="BE38">
        <f t="shared" si="78"/>
        <v>0.15535815463507879</v>
      </c>
      <c r="BF38">
        <f t="shared" si="79"/>
        <v>39.922734072870838</v>
      </c>
      <c r="BG38">
        <f t="shared" si="80"/>
        <v>1.0228683689822731</v>
      </c>
      <c r="BH38">
        <f t="shared" si="81"/>
        <v>27.573781329217219</v>
      </c>
      <c r="BI38">
        <f t="shared" si="82"/>
        <v>403.84154266986053</v>
      </c>
      <c r="BJ38">
        <f t="shared" si="83"/>
        <v>-8.1546467855652949E-3</v>
      </c>
    </row>
    <row r="39" spans="1:62">
      <c r="A39" s="1">
        <v>33</v>
      </c>
      <c r="B39" s="1" t="s">
        <v>113</v>
      </c>
      <c r="C39" s="2">
        <v>42212</v>
      </c>
      <c r="D39" s="1" t="s">
        <v>74</v>
      </c>
      <c r="E39" s="1">
        <v>0</v>
      </c>
      <c r="F39" s="1" t="s">
        <v>101</v>
      </c>
      <c r="G39" s="1" t="s">
        <v>76</v>
      </c>
      <c r="H39" s="1">
        <v>0</v>
      </c>
      <c r="I39" s="1">
        <v>8446</v>
      </c>
      <c r="J39" s="1">
        <v>0</v>
      </c>
      <c r="K39">
        <f t="shared" si="56"/>
        <v>24.460696818342367</v>
      </c>
      <c r="L39">
        <f t="shared" si="57"/>
        <v>0.22591232020057664</v>
      </c>
      <c r="M39">
        <f t="shared" si="58"/>
        <v>142.10720093781143</v>
      </c>
      <c r="N39">
        <f t="shared" si="59"/>
        <v>24.723723420592865</v>
      </c>
      <c r="O39">
        <f t="shared" si="60"/>
        <v>10.161057741343335</v>
      </c>
      <c r="P39">
        <f t="shared" si="61"/>
        <v>53.964042663574219</v>
      </c>
      <c r="Q39" s="1">
        <v>4</v>
      </c>
      <c r="R39">
        <f t="shared" si="62"/>
        <v>1.8591305017471313</v>
      </c>
      <c r="S39" s="1">
        <v>1</v>
      </c>
      <c r="T39">
        <f t="shared" si="63"/>
        <v>3.7182610034942627</v>
      </c>
      <c r="U39" s="1">
        <v>42.220584869384766</v>
      </c>
      <c r="V39" s="1">
        <v>53.964042663574219</v>
      </c>
      <c r="W39" s="1">
        <v>42.176345825195312</v>
      </c>
      <c r="X39" s="1">
        <v>398.58944702148438</v>
      </c>
      <c r="Y39" s="1">
        <v>371.68344116210938</v>
      </c>
      <c r="Z39" s="1">
        <v>31.760356903076172</v>
      </c>
      <c r="AA39" s="1">
        <v>50.530086517333984</v>
      </c>
      <c r="AB39" s="1">
        <v>37.145637512207031</v>
      </c>
      <c r="AC39" s="1">
        <v>59.097957611083984</v>
      </c>
      <c r="AD39" s="1">
        <v>500.261474609375</v>
      </c>
      <c r="AE39" s="1">
        <v>-3.8411885499954224E-2</v>
      </c>
      <c r="AF39" s="1">
        <v>1787.057861328125</v>
      </c>
      <c r="AG39" s="1">
        <v>97.5374755859375</v>
      </c>
      <c r="AH39" s="1">
        <v>24.069032669067383</v>
      </c>
      <c r="AI39" s="1">
        <v>-0.69972646236419678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64"/>
        <v>1.2506536865234374</v>
      </c>
      <c r="AR39">
        <f t="shared" si="65"/>
        <v>2.4723723420592866E-2</v>
      </c>
      <c r="AS39">
        <f t="shared" si="66"/>
        <v>327.1140426635742</v>
      </c>
      <c r="AT39">
        <f t="shared" si="67"/>
        <v>315.37058486938474</v>
      </c>
      <c r="AU39">
        <f t="shared" si="68"/>
        <v>-7.2982581534102309E-3</v>
      </c>
      <c r="AV39">
        <f t="shared" si="69"/>
        <v>-11.371219231832223</v>
      </c>
      <c r="AW39">
        <f t="shared" si="70"/>
        <v>15.089634821383108</v>
      </c>
      <c r="AX39">
        <f t="shared" si="71"/>
        <v>154.70602176994072</v>
      </c>
      <c r="AY39">
        <f t="shared" si="72"/>
        <v>104.17593525260673</v>
      </c>
      <c r="AZ39">
        <f t="shared" si="73"/>
        <v>48.092313766479492</v>
      </c>
      <c r="BA39">
        <f t="shared" si="74"/>
        <v>11.285726076576555</v>
      </c>
      <c r="BB39">
        <f t="shared" si="75"/>
        <v>0.21297263113777506</v>
      </c>
      <c r="BC39">
        <f t="shared" si="76"/>
        <v>4.9285770800397728</v>
      </c>
      <c r="BD39">
        <f t="shared" si="77"/>
        <v>6.3571489965367824</v>
      </c>
      <c r="BE39">
        <f t="shared" si="78"/>
        <v>0.13421295537344069</v>
      </c>
      <c r="BF39">
        <f t="shared" si="79"/>
        <v>13.860777642057698</v>
      </c>
      <c r="BG39">
        <f t="shared" si="80"/>
        <v>0.38233395734148812</v>
      </c>
      <c r="BH39">
        <f t="shared" si="81"/>
        <v>29.259725267956959</v>
      </c>
      <c r="BI39">
        <f t="shared" si="82"/>
        <v>362.80242375269955</v>
      </c>
      <c r="BJ39">
        <f t="shared" si="83"/>
        <v>1.9727356321504207E-2</v>
      </c>
    </row>
    <row r="40" spans="1:62">
      <c r="A40" s="1">
        <v>34</v>
      </c>
      <c r="B40" s="1" t="s">
        <v>114</v>
      </c>
      <c r="C40" s="2">
        <v>42212</v>
      </c>
      <c r="D40" s="1" t="s">
        <v>74</v>
      </c>
      <c r="E40" s="1">
        <v>0</v>
      </c>
      <c r="F40" s="1" t="s">
        <v>82</v>
      </c>
      <c r="G40" s="1" t="s">
        <v>76</v>
      </c>
      <c r="H40" s="1">
        <v>0</v>
      </c>
      <c r="I40" s="1">
        <v>8645</v>
      </c>
      <c r="J40" s="1">
        <v>0</v>
      </c>
      <c r="K40">
        <f t="shared" si="56"/>
        <v>22.370626414709701</v>
      </c>
      <c r="L40">
        <f t="shared" si="57"/>
        <v>0.23991646520190271</v>
      </c>
      <c r="M40">
        <f t="shared" si="58"/>
        <v>164.66495648224816</v>
      </c>
      <c r="N40">
        <f t="shared" si="59"/>
        <v>24.266989289091526</v>
      </c>
      <c r="O40">
        <f t="shared" si="60"/>
        <v>9.4932049748885028</v>
      </c>
      <c r="P40">
        <f t="shared" si="61"/>
        <v>53.600849151611328</v>
      </c>
      <c r="Q40" s="1">
        <v>5</v>
      </c>
      <c r="R40">
        <f t="shared" si="62"/>
        <v>1.6395652592182159</v>
      </c>
      <c r="S40" s="1">
        <v>1</v>
      </c>
      <c r="T40">
        <f t="shared" si="63"/>
        <v>3.2791305184364319</v>
      </c>
      <c r="U40" s="1">
        <v>42.234813690185547</v>
      </c>
      <c r="V40" s="1">
        <v>53.600849151611328</v>
      </c>
      <c r="W40" s="1">
        <v>42.144878387451172</v>
      </c>
      <c r="X40" s="1">
        <v>400.41073608398438</v>
      </c>
      <c r="Y40" s="1">
        <v>369.09756469726562</v>
      </c>
      <c r="Z40" s="1">
        <v>31.744918823242188</v>
      </c>
      <c r="AA40" s="1">
        <v>54.674617767333984</v>
      </c>
      <c r="AB40" s="1">
        <v>37.099067687988281</v>
      </c>
      <c r="AC40" s="1">
        <v>63.896129608154297</v>
      </c>
      <c r="AD40" s="1">
        <v>500.22900390625</v>
      </c>
      <c r="AE40" s="1">
        <v>6.9141611456871033E-2</v>
      </c>
      <c r="AF40" s="1">
        <v>1690.420166015625</v>
      </c>
      <c r="AG40" s="1">
        <v>97.535530090332031</v>
      </c>
      <c r="AH40" s="1">
        <v>24.069032669067383</v>
      </c>
      <c r="AI40" s="1">
        <v>-0.69972646236419678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64"/>
        <v>1.0004580078124998</v>
      </c>
      <c r="AR40">
        <f t="shared" si="65"/>
        <v>2.4266989289091528E-2</v>
      </c>
      <c r="AS40">
        <f t="shared" si="66"/>
        <v>326.75084915161131</v>
      </c>
      <c r="AT40">
        <f t="shared" si="67"/>
        <v>315.38481369018552</v>
      </c>
      <c r="AU40">
        <f t="shared" si="68"/>
        <v>1.3136906011959049E-2</v>
      </c>
      <c r="AV40">
        <f t="shared" si="69"/>
        <v>-12.40920105137141</v>
      </c>
      <c r="AW40">
        <f t="shared" si="70"/>
        <v>14.825922801311709</v>
      </c>
      <c r="AX40">
        <f t="shared" si="71"/>
        <v>152.0053542291794</v>
      </c>
      <c r="AY40">
        <f t="shared" si="72"/>
        <v>97.330736461845419</v>
      </c>
      <c r="AZ40">
        <f t="shared" si="73"/>
        <v>47.917831420898438</v>
      </c>
      <c r="BA40">
        <f t="shared" si="74"/>
        <v>11.186711575657961</v>
      </c>
      <c r="BB40">
        <f t="shared" si="75"/>
        <v>0.22355978950459079</v>
      </c>
      <c r="BC40">
        <f t="shared" si="76"/>
        <v>5.332717826423206</v>
      </c>
      <c r="BD40">
        <f t="shared" si="77"/>
        <v>5.8539937492347551</v>
      </c>
      <c r="BE40">
        <f t="shared" si="78"/>
        <v>0.14110777805348912</v>
      </c>
      <c r="BF40">
        <f t="shared" si="79"/>
        <v>16.060683817797528</v>
      </c>
      <c r="BG40">
        <f t="shared" si="80"/>
        <v>0.44612853682008602</v>
      </c>
      <c r="BH40">
        <f t="shared" si="81"/>
        <v>33.457830148945398</v>
      </c>
      <c r="BI40">
        <f t="shared" si="82"/>
        <v>359.88770083547024</v>
      </c>
      <c r="BJ40">
        <f t="shared" si="83"/>
        <v>2.079739366394873E-2</v>
      </c>
    </row>
    <row r="41" spans="1:62">
      <c r="A41" s="1">
        <v>35</v>
      </c>
      <c r="B41" s="1" t="s">
        <v>115</v>
      </c>
      <c r="C41" s="2">
        <v>42212</v>
      </c>
      <c r="D41" s="1" t="s">
        <v>74</v>
      </c>
      <c r="E41" s="1">
        <v>0</v>
      </c>
      <c r="F41" s="1" t="s">
        <v>75</v>
      </c>
      <c r="G41" s="1" t="s">
        <v>76</v>
      </c>
      <c r="H41" s="1">
        <v>0</v>
      </c>
      <c r="I41" s="1">
        <v>8907.5</v>
      </c>
      <c r="J41" s="1">
        <v>0</v>
      </c>
      <c r="K41">
        <f t="shared" si="56"/>
        <v>10.345169482395278</v>
      </c>
      <c r="L41">
        <f t="shared" si="57"/>
        <v>0.16674743114879659</v>
      </c>
      <c r="M41">
        <f t="shared" si="58"/>
        <v>225.48036304147254</v>
      </c>
      <c r="N41">
        <f t="shared" si="59"/>
        <v>18.350817232425612</v>
      </c>
      <c r="O41">
        <f t="shared" si="60"/>
        <v>10.131754114933543</v>
      </c>
      <c r="P41">
        <f t="shared" si="61"/>
        <v>53.455291748046875</v>
      </c>
      <c r="Q41" s="1">
        <v>4.5</v>
      </c>
      <c r="R41">
        <f t="shared" si="62"/>
        <v>1.7493478804826736</v>
      </c>
      <c r="S41" s="1">
        <v>1</v>
      </c>
      <c r="T41">
        <f t="shared" si="63"/>
        <v>3.4986957609653473</v>
      </c>
      <c r="U41" s="1">
        <v>42.259101867675781</v>
      </c>
      <c r="V41" s="1">
        <v>53.455291748046875</v>
      </c>
      <c r="W41" s="1">
        <v>42.179653167724609</v>
      </c>
      <c r="X41" s="1">
        <v>400.36871337890625</v>
      </c>
      <c r="Y41" s="1">
        <v>384.71115112304688</v>
      </c>
      <c r="Z41" s="1">
        <v>31.326204299926758</v>
      </c>
      <c r="AA41" s="1">
        <v>47.057834625244141</v>
      </c>
      <c r="AB41" s="1">
        <v>36.561325073242188</v>
      </c>
      <c r="AC41" s="1">
        <v>54.921966552734375</v>
      </c>
      <c r="AD41" s="1">
        <v>500.21963500976562</v>
      </c>
      <c r="AE41" s="1">
        <v>2.6888296008110046E-2</v>
      </c>
      <c r="AF41" s="1">
        <v>85.911834716796875</v>
      </c>
      <c r="AG41" s="1">
        <v>97.531028747558594</v>
      </c>
      <c r="AH41" s="1">
        <v>24.069032669067383</v>
      </c>
      <c r="AI41" s="1">
        <v>-0.69972646236419678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64"/>
        <v>1.1115991889105901</v>
      </c>
      <c r="AR41">
        <f t="shared" si="65"/>
        <v>1.8350817232425612E-2</v>
      </c>
      <c r="AS41">
        <f t="shared" si="66"/>
        <v>326.60529174804685</v>
      </c>
      <c r="AT41">
        <f t="shared" si="67"/>
        <v>315.40910186767576</v>
      </c>
      <c r="AU41">
        <f t="shared" si="68"/>
        <v>5.1087761774342155E-3</v>
      </c>
      <c r="AV41">
        <f t="shared" si="69"/>
        <v>-9.2338861311081502</v>
      </c>
      <c r="AW41">
        <f t="shared" si="70"/>
        <v>14.721353136566087</v>
      </c>
      <c r="AX41">
        <f t="shared" si="71"/>
        <v>150.94020155031527</v>
      </c>
      <c r="AY41">
        <f t="shared" si="72"/>
        <v>103.88236692507112</v>
      </c>
      <c r="AZ41">
        <f t="shared" si="73"/>
        <v>47.857196807861328</v>
      </c>
      <c r="BA41">
        <f t="shared" si="74"/>
        <v>11.152478885548135</v>
      </c>
      <c r="BB41">
        <f t="shared" si="75"/>
        <v>0.15916179843334707</v>
      </c>
      <c r="BC41">
        <f t="shared" si="76"/>
        <v>4.5895990216325444</v>
      </c>
      <c r="BD41">
        <f t="shared" si="77"/>
        <v>6.5628798639155903</v>
      </c>
      <c r="BE41">
        <f t="shared" si="78"/>
        <v>0.10013092412022873</v>
      </c>
      <c r="BF41">
        <f t="shared" si="79"/>
        <v>21.991331769807807</v>
      </c>
      <c r="BG41">
        <f t="shared" si="80"/>
        <v>0.58610300840839002</v>
      </c>
      <c r="BH41">
        <f t="shared" si="81"/>
        <v>27.089289192678244</v>
      </c>
      <c r="BI41">
        <f t="shared" si="82"/>
        <v>380.71938397454232</v>
      </c>
      <c r="BJ41">
        <f t="shared" si="83"/>
        <v>7.3608883511592955E-3</v>
      </c>
    </row>
    <row r="42" spans="1:62">
      <c r="A42" s="1">
        <v>36</v>
      </c>
      <c r="B42" s="1" t="s">
        <v>116</v>
      </c>
      <c r="C42" s="2">
        <v>42212</v>
      </c>
      <c r="D42" s="1" t="s">
        <v>74</v>
      </c>
      <c r="E42" s="1">
        <v>0</v>
      </c>
      <c r="F42" s="1" t="s">
        <v>78</v>
      </c>
      <c r="G42" s="1" t="s">
        <v>76</v>
      </c>
      <c r="H42" s="1">
        <v>0</v>
      </c>
      <c r="I42" s="1">
        <v>9005</v>
      </c>
      <c r="J42" s="1">
        <v>0</v>
      </c>
      <c r="K42">
        <f t="shared" si="56"/>
        <v>-5.9642420064589565</v>
      </c>
      <c r="L42">
        <f t="shared" si="57"/>
        <v>7.04819734795296E-2</v>
      </c>
      <c r="M42">
        <f t="shared" si="58"/>
        <v>457.80478831775048</v>
      </c>
      <c r="N42">
        <f t="shared" si="59"/>
        <v>8.3381892548322476</v>
      </c>
      <c r="O42">
        <f t="shared" si="60"/>
        <v>10.674623855091598</v>
      </c>
      <c r="P42">
        <f t="shared" si="61"/>
        <v>53.027984619140625</v>
      </c>
      <c r="Q42" s="1">
        <v>4.5</v>
      </c>
      <c r="R42">
        <f t="shared" si="62"/>
        <v>1.7493478804826736</v>
      </c>
      <c r="S42" s="1">
        <v>1</v>
      </c>
      <c r="T42">
        <f t="shared" si="63"/>
        <v>3.4986957609653473</v>
      </c>
      <c r="U42" s="1">
        <v>42.124313354492188</v>
      </c>
      <c r="V42" s="1">
        <v>53.027984619140625</v>
      </c>
      <c r="W42" s="1">
        <v>42.092620849609375</v>
      </c>
      <c r="X42" s="1">
        <v>400.60134887695312</v>
      </c>
      <c r="Y42" s="1">
        <v>402.94418334960938</v>
      </c>
      <c r="Z42" s="1">
        <v>31.169063568115234</v>
      </c>
      <c r="AA42" s="1">
        <v>38.381889343261719</v>
      </c>
      <c r="AB42" s="1">
        <v>36.636566162109375</v>
      </c>
      <c r="AC42" s="1">
        <v>45.1146240234375</v>
      </c>
      <c r="AD42" s="1">
        <v>500.24349975585938</v>
      </c>
      <c r="AE42" s="1">
        <v>7.106269896030426E-2</v>
      </c>
      <c r="AF42" s="1">
        <v>298.09957885742188</v>
      </c>
      <c r="AG42" s="1">
        <v>97.530525207519531</v>
      </c>
      <c r="AH42" s="1">
        <v>24.069032669067383</v>
      </c>
      <c r="AI42" s="1">
        <v>-0.69972646236419678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64"/>
        <v>1.1116522216796874</v>
      </c>
      <c r="AR42">
        <f t="shared" si="65"/>
        <v>8.3381892548322484E-3</v>
      </c>
      <c r="AS42">
        <f t="shared" si="66"/>
        <v>326.1779846191406</v>
      </c>
      <c r="AT42">
        <f t="shared" si="67"/>
        <v>315.27431335449216</v>
      </c>
      <c r="AU42">
        <f t="shared" si="68"/>
        <v>1.3501912633031132E-2</v>
      </c>
      <c r="AV42">
        <f t="shared" si="69"/>
        <v>-4.9848102646976651</v>
      </c>
      <c r="AW42">
        <f t="shared" si="70"/>
        <v>14.41802968119681</v>
      </c>
      <c r="AX42">
        <f t="shared" si="71"/>
        <v>147.83094472749943</v>
      </c>
      <c r="AY42">
        <f t="shared" si="72"/>
        <v>109.44905538423771</v>
      </c>
      <c r="AZ42">
        <f t="shared" si="73"/>
        <v>47.576148986816406</v>
      </c>
      <c r="BA42">
        <f t="shared" si="74"/>
        <v>10.994984819900615</v>
      </c>
      <c r="BB42">
        <f t="shared" si="75"/>
        <v>6.9090137892966474E-2</v>
      </c>
      <c r="BC42">
        <f t="shared" si="76"/>
        <v>3.7434058261052123</v>
      </c>
      <c r="BD42">
        <f t="shared" si="77"/>
        <v>7.2515789937954036</v>
      </c>
      <c r="BE42">
        <f t="shared" si="78"/>
        <v>4.3304263496660993E-2</v>
      </c>
      <c r="BF42">
        <f t="shared" si="79"/>
        <v>44.649941447147505</v>
      </c>
      <c r="BG42">
        <f t="shared" si="80"/>
        <v>1.1361493904989366</v>
      </c>
      <c r="BH42">
        <f t="shared" si="81"/>
        <v>19.974510336689477</v>
      </c>
      <c r="BI42">
        <f t="shared" si="82"/>
        <v>405.24553426972994</v>
      </c>
      <c r="BJ42">
        <f t="shared" si="83"/>
        <v>-2.9397686966054922E-3</v>
      </c>
    </row>
    <row r="43" spans="1:62">
      <c r="A43" s="1">
        <v>37</v>
      </c>
      <c r="B43" s="1" t="s">
        <v>117</v>
      </c>
      <c r="C43" s="2">
        <v>42212</v>
      </c>
      <c r="D43" s="1" t="s">
        <v>74</v>
      </c>
      <c r="E43" s="1">
        <v>0</v>
      </c>
      <c r="F43" s="1" t="s">
        <v>82</v>
      </c>
      <c r="G43" s="1" t="s">
        <v>110</v>
      </c>
      <c r="H43" s="1">
        <v>0</v>
      </c>
      <c r="I43" s="1">
        <v>9282</v>
      </c>
      <c r="J43" s="1">
        <v>0</v>
      </c>
      <c r="K43">
        <f t="shared" si="56"/>
        <v>15.206436816757867</v>
      </c>
      <c r="L43">
        <f t="shared" si="57"/>
        <v>0.25768544795921344</v>
      </c>
      <c r="M43">
        <f t="shared" si="58"/>
        <v>229.82242450559463</v>
      </c>
      <c r="N43">
        <f t="shared" si="59"/>
        <v>31.679954617175319</v>
      </c>
      <c r="O43">
        <f t="shared" si="60"/>
        <v>11.388892607863255</v>
      </c>
      <c r="P43">
        <f t="shared" si="61"/>
        <v>54.235141754150391</v>
      </c>
      <c r="Q43" s="1">
        <v>1.5</v>
      </c>
      <c r="R43">
        <f t="shared" si="62"/>
        <v>2.4080436080694199</v>
      </c>
      <c r="S43" s="1">
        <v>1</v>
      </c>
      <c r="T43">
        <f t="shared" si="63"/>
        <v>4.8160872161388397</v>
      </c>
      <c r="U43" s="1">
        <v>42.124618530273438</v>
      </c>
      <c r="V43" s="1">
        <v>54.235141754150391</v>
      </c>
      <c r="W43" s="1">
        <v>42.028541564941406</v>
      </c>
      <c r="X43" s="1">
        <v>400.87637329101562</v>
      </c>
      <c r="Y43" s="1">
        <v>392.58657836914062</v>
      </c>
      <c r="Z43" s="1">
        <v>30.870597839355469</v>
      </c>
      <c r="AA43" s="1">
        <v>39.990909576416016</v>
      </c>
      <c r="AB43" s="1">
        <v>36.283962249755859</v>
      </c>
      <c r="AC43" s="1">
        <v>47.003578186035156</v>
      </c>
      <c r="AD43" s="1">
        <v>500.19744873046875</v>
      </c>
      <c r="AE43" s="1">
        <v>-2.6888379827141762E-2</v>
      </c>
      <c r="AF43" s="1">
        <v>1489.4443359375</v>
      </c>
      <c r="AG43" s="1">
        <v>97.527305603027344</v>
      </c>
      <c r="AH43" s="1">
        <v>24.069032669067383</v>
      </c>
      <c r="AI43" s="1">
        <v>-0.69972646236419678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64"/>
        <v>3.3346496582031246</v>
      </c>
      <c r="AR43">
        <f t="shared" si="65"/>
        <v>3.1679954617175321E-2</v>
      </c>
      <c r="AS43">
        <f t="shared" si="66"/>
        <v>327.38514175415037</v>
      </c>
      <c r="AT43">
        <f t="shared" si="67"/>
        <v>315.27461853027341</v>
      </c>
      <c r="AU43">
        <f t="shared" si="68"/>
        <v>-5.1087921030500416E-3</v>
      </c>
      <c r="AV43">
        <f t="shared" si="69"/>
        <v>-11.305718869159881</v>
      </c>
      <c r="AW43">
        <f t="shared" si="70"/>
        <v>15.289098267465413</v>
      </c>
      <c r="AX43">
        <f t="shared" si="71"/>
        <v>156.76736041183963</v>
      </c>
      <c r="AY43">
        <f t="shared" si="72"/>
        <v>116.77645083542362</v>
      </c>
      <c r="AZ43">
        <f t="shared" si="73"/>
        <v>48.179880142211914</v>
      </c>
      <c r="BA43">
        <f t="shared" si="74"/>
        <v>11.33570223406727</v>
      </c>
      <c r="BB43">
        <f t="shared" si="75"/>
        <v>0.24459818637183511</v>
      </c>
      <c r="BC43">
        <f t="shared" si="76"/>
        <v>3.9002056596021575</v>
      </c>
      <c r="BD43">
        <f t="shared" si="77"/>
        <v>7.4354965744651125</v>
      </c>
      <c r="BE43">
        <f t="shared" si="78"/>
        <v>0.15399816669687608</v>
      </c>
      <c r="BF43">
        <f t="shared" si="79"/>
        <v>22.413961829185805</v>
      </c>
      <c r="BG43">
        <f t="shared" si="80"/>
        <v>0.58540570964068361</v>
      </c>
      <c r="BH43">
        <f t="shared" si="81"/>
        <v>21.577801875414849</v>
      </c>
      <c r="BI43">
        <f t="shared" si="82"/>
        <v>388.3240538795859</v>
      </c>
      <c r="BJ43">
        <f t="shared" si="83"/>
        <v>8.4496821040285428E-3</v>
      </c>
    </row>
    <row r="44" spans="1:62">
      <c r="A44" s="1">
        <v>38</v>
      </c>
      <c r="B44" s="1" t="s">
        <v>118</v>
      </c>
      <c r="C44" s="2">
        <v>42212</v>
      </c>
      <c r="D44" s="1" t="s">
        <v>74</v>
      </c>
      <c r="E44" s="1">
        <v>0</v>
      </c>
      <c r="F44" s="1" t="s">
        <v>75</v>
      </c>
      <c r="G44" s="1" t="s">
        <v>110</v>
      </c>
      <c r="H44" s="1">
        <v>0</v>
      </c>
      <c r="I44" s="1">
        <v>9456.5</v>
      </c>
      <c r="J44" s="1">
        <v>0</v>
      </c>
      <c r="K44">
        <f t="shared" si="56"/>
        <v>11.725278612223031</v>
      </c>
      <c r="L44">
        <f t="shared" si="57"/>
        <v>0.18705188529501079</v>
      </c>
      <c r="M44">
        <f t="shared" si="58"/>
        <v>218.56448778150437</v>
      </c>
      <c r="N44">
        <f t="shared" si="59"/>
        <v>24.935818966191384</v>
      </c>
      <c r="O44">
        <f t="shared" si="60"/>
        <v>12.135669484703573</v>
      </c>
      <c r="P44">
        <f t="shared" si="61"/>
        <v>55.551025390625</v>
      </c>
      <c r="Q44" s="1">
        <v>2.5</v>
      </c>
      <c r="R44">
        <f t="shared" si="62"/>
        <v>2.1884783655405045</v>
      </c>
      <c r="S44" s="1">
        <v>1</v>
      </c>
      <c r="T44">
        <f t="shared" si="63"/>
        <v>4.3769567310810089</v>
      </c>
      <c r="U44" s="1">
        <v>42.154510498046875</v>
      </c>
      <c r="V44" s="1">
        <v>55.551025390625</v>
      </c>
      <c r="W44" s="1">
        <v>42.143314361572266</v>
      </c>
      <c r="X44" s="1">
        <v>400.50015258789062</v>
      </c>
      <c r="Y44" s="1">
        <v>389.78286743164062</v>
      </c>
      <c r="Z44" s="1">
        <v>30.664678573608398</v>
      </c>
      <c r="AA44" s="1">
        <v>42.595794677734375</v>
      </c>
      <c r="AB44" s="1">
        <v>35.984340667724609</v>
      </c>
      <c r="AC44" s="1">
        <v>49.985248565673828</v>
      </c>
      <c r="AD44" s="1">
        <v>500.23941040039062</v>
      </c>
      <c r="AE44" s="1">
        <v>4.3533232063055038E-2</v>
      </c>
      <c r="AF44" s="1">
        <v>1311.2325439453125</v>
      </c>
      <c r="AG44" s="1">
        <v>97.524742126464844</v>
      </c>
      <c r="AH44" s="1">
        <v>24.069032669067383</v>
      </c>
      <c r="AI44" s="1">
        <v>-0.69972646236419678</v>
      </c>
      <c r="AJ44" s="1">
        <v>0.66666668653488159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64"/>
        <v>2.0009576416015626</v>
      </c>
      <c r="AR44">
        <f t="shared" si="65"/>
        <v>2.4935818966191382E-2</v>
      </c>
      <c r="AS44">
        <f t="shared" si="66"/>
        <v>328.70102539062498</v>
      </c>
      <c r="AT44">
        <f t="shared" si="67"/>
        <v>315.30451049804685</v>
      </c>
      <c r="AU44">
        <f t="shared" si="68"/>
        <v>8.271313988189144E-3</v>
      </c>
      <c r="AV44">
        <f t="shared" si="69"/>
        <v>-10.11398754167555</v>
      </c>
      <c r="AW44">
        <f t="shared" si="70"/>
        <v>16.289813376321462</v>
      </c>
      <c r="AX44">
        <f t="shared" si="71"/>
        <v>167.03262188786621</v>
      </c>
      <c r="AY44">
        <f t="shared" si="72"/>
        <v>124.43682721013184</v>
      </c>
      <c r="AZ44">
        <f t="shared" si="73"/>
        <v>48.852767944335938</v>
      </c>
      <c r="BA44">
        <f t="shared" si="74"/>
        <v>11.726147753409291</v>
      </c>
      <c r="BB44">
        <f t="shared" si="75"/>
        <v>0.17938572803429118</v>
      </c>
      <c r="BC44">
        <f t="shared" si="76"/>
        <v>4.1541438916178883</v>
      </c>
      <c r="BD44">
        <f t="shared" si="77"/>
        <v>7.5720038617914032</v>
      </c>
      <c r="BE44">
        <f t="shared" si="78"/>
        <v>0.11278052280811791</v>
      </c>
      <c r="BF44">
        <f t="shared" si="79"/>
        <v>21.315445308894091</v>
      </c>
      <c r="BG44">
        <f t="shared" si="80"/>
        <v>0.56073395226853007</v>
      </c>
      <c r="BH44">
        <f t="shared" si="81"/>
        <v>20.189460182717887</v>
      </c>
      <c r="BI44">
        <f t="shared" si="82"/>
        <v>386.16639893559687</v>
      </c>
      <c r="BJ44">
        <f t="shared" si="83"/>
        <v>6.1301823857603625E-3</v>
      </c>
    </row>
    <row r="45" spans="1:62">
      <c r="A45" s="1">
        <v>39</v>
      </c>
      <c r="B45" s="1" t="s">
        <v>119</v>
      </c>
      <c r="C45" s="2">
        <v>42212</v>
      </c>
      <c r="D45" s="1" t="s">
        <v>74</v>
      </c>
      <c r="E45" s="1">
        <v>0</v>
      </c>
      <c r="F45" s="1" t="s">
        <v>78</v>
      </c>
      <c r="G45" s="1" t="s">
        <v>110</v>
      </c>
      <c r="H45" s="1">
        <v>0</v>
      </c>
      <c r="I45" s="1">
        <v>9647.5</v>
      </c>
      <c r="J45" s="1">
        <v>0</v>
      </c>
      <c r="K45">
        <f t="shared" si="56"/>
        <v>13.032878202032988</v>
      </c>
      <c r="L45">
        <f t="shared" si="57"/>
        <v>0.22089340668576837</v>
      </c>
      <c r="M45">
        <f t="shared" si="58"/>
        <v>225.01570271025099</v>
      </c>
      <c r="N45">
        <f t="shared" si="59"/>
        <v>27.018695108317928</v>
      </c>
      <c r="O45">
        <f t="shared" si="60"/>
        <v>11.258010901509879</v>
      </c>
      <c r="P45">
        <f t="shared" si="61"/>
        <v>54.855491638183594</v>
      </c>
      <c r="Q45" s="1">
        <v>3</v>
      </c>
      <c r="R45">
        <f t="shared" si="62"/>
        <v>2.0786957442760468</v>
      </c>
      <c r="S45" s="1">
        <v>1</v>
      </c>
      <c r="T45">
        <f t="shared" si="63"/>
        <v>4.1573914885520935</v>
      </c>
      <c r="U45" s="1">
        <v>42.277637481689453</v>
      </c>
      <c r="V45" s="1">
        <v>54.855491638183594</v>
      </c>
      <c r="W45" s="1">
        <v>42.205223083496094</v>
      </c>
      <c r="X45" s="1">
        <v>400.32125854492188</v>
      </c>
      <c r="Y45" s="1">
        <v>386.24636840820312</v>
      </c>
      <c r="Z45" s="1">
        <v>30.646158218383789</v>
      </c>
      <c r="AA45" s="1">
        <v>46.103004455566406</v>
      </c>
      <c r="AB45" s="1">
        <v>35.729545593261719</v>
      </c>
      <c r="AC45" s="1">
        <v>53.750274658203125</v>
      </c>
      <c r="AD45" s="1">
        <v>500.2259521484375</v>
      </c>
      <c r="AE45" s="1">
        <v>7.6824063435196877E-3</v>
      </c>
      <c r="AF45" s="1">
        <v>1463.6187744140625</v>
      </c>
      <c r="AG45" s="1">
        <v>97.52215576171875</v>
      </c>
      <c r="AH45" s="1">
        <v>24.069032669067383</v>
      </c>
      <c r="AI45" s="1">
        <v>-0.69972646236419678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64"/>
        <v>1.6674198404947913</v>
      </c>
      <c r="AR45">
        <f t="shared" si="65"/>
        <v>2.7018695108317926E-2</v>
      </c>
      <c r="AS45">
        <f t="shared" si="66"/>
        <v>328.00549163818357</v>
      </c>
      <c r="AT45">
        <f t="shared" si="67"/>
        <v>315.42763748168943</v>
      </c>
      <c r="AU45">
        <f t="shared" si="68"/>
        <v>1.4596571869524566E-3</v>
      </c>
      <c r="AV45">
        <f t="shared" si="69"/>
        <v>-11.241695848650693</v>
      </c>
      <c r="AW45">
        <f t="shared" si="70"/>
        <v>15.75407528310884</v>
      </c>
      <c r="AX45">
        <f t="shared" si="71"/>
        <v>161.54355038665921</v>
      </c>
      <c r="AY45">
        <f t="shared" si="72"/>
        <v>115.4405459310928</v>
      </c>
      <c r="AZ45">
        <f t="shared" si="73"/>
        <v>48.566564559936523</v>
      </c>
      <c r="BA45">
        <f t="shared" si="74"/>
        <v>11.558682351931026</v>
      </c>
      <c r="BB45">
        <f t="shared" si="75"/>
        <v>0.20974888359401711</v>
      </c>
      <c r="BC45">
        <f t="shared" si="76"/>
        <v>4.4960643815989609</v>
      </c>
      <c r="BD45">
        <f t="shared" si="77"/>
        <v>7.0626179703320648</v>
      </c>
      <c r="BE45">
        <f t="shared" si="78"/>
        <v>0.13205074776117881</v>
      </c>
      <c r="BF45">
        <f t="shared" si="79"/>
        <v>21.9440164085417</v>
      </c>
      <c r="BG45">
        <f t="shared" si="80"/>
        <v>0.58257040354213485</v>
      </c>
      <c r="BH45">
        <f t="shared" si="81"/>
        <v>24.28324484859391</v>
      </c>
      <c r="BI45">
        <f t="shared" si="82"/>
        <v>382.01429509463787</v>
      </c>
      <c r="BJ45">
        <f t="shared" si="83"/>
        <v>8.2845217188395135E-3</v>
      </c>
    </row>
    <row r="46" spans="1:62">
      <c r="A46" s="1">
        <v>40</v>
      </c>
      <c r="B46" s="1" t="s">
        <v>120</v>
      </c>
      <c r="C46" s="2">
        <v>42212</v>
      </c>
      <c r="D46" s="1" t="s">
        <v>74</v>
      </c>
      <c r="E46" s="1">
        <v>0</v>
      </c>
      <c r="F46" s="1" t="s">
        <v>91</v>
      </c>
      <c r="G46" s="1" t="s">
        <v>92</v>
      </c>
      <c r="H46" s="1">
        <v>0</v>
      </c>
      <c r="I46" s="1">
        <v>9917</v>
      </c>
      <c r="J46" s="1">
        <v>0</v>
      </c>
      <c r="K46">
        <f t="shared" si="56"/>
        <v>11.000804863144401</v>
      </c>
      <c r="L46">
        <f t="shared" si="57"/>
        <v>0.15334115698360765</v>
      </c>
      <c r="M46">
        <f t="shared" si="58"/>
        <v>204.28029769343516</v>
      </c>
      <c r="N46">
        <f t="shared" si="59"/>
        <v>22.413020034413421</v>
      </c>
      <c r="O46">
        <f t="shared" si="60"/>
        <v>13.169466455228831</v>
      </c>
      <c r="P46">
        <f t="shared" si="61"/>
        <v>56.181446075439453</v>
      </c>
      <c r="Q46" s="1">
        <v>1.5</v>
      </c>
      <c r="R46">
        <f t="shared" si="62"/>
        <v>2.4080436080694199</v>
      </c>
      <c r="S46" s="1">
        <v>1</v>
      </c>
      <c r="T46">
        <f t="shared" si="63"/>
        <v>4.8160872161388397</v>
      </c>
      <c r="U46" s="1">
        <v>42.674026489257812</v>
      </c>
      <c r="V46" s="1">
        <v>56.181446075439453</v>
      </c>
      <c r="W46" s="1">
        <v>42.508007049560547</v>
      </c>
      <c r="X46" s="1">
        <v>400.01522827148438</v>
      </c>
      <c r="Y46" s="1">
        <v>394.0679931640625</v>
      </c>
      <c r="Z46" s="1">
        <v>30.641206741333008</v>
      </c>
      <c r="AA46" s="1">
        <v>37.112651824951172</v>
      </c>
      <c r="AB46" s="1">
        <v>34.988868713378906</v>
      </c>
      <c r="AC46" s="1">
        <v>42.3785400390625</v>
      </c>
      <c r="AD46" s="1">
        <v>500.22552490234375</v>
      </c>
      <c r="AE46" s="1">
        <v>3.2010199502110481E-3</v>
      </c>
      <c r="AF46" s="1">
        <v>1833.499267578125</v>
      </c>
      <c r="AG46" s="1">
        <v>97.524261474609375</v>
      </c>
      <c r="AH46" s="1">
        <v>24.069032669067383</v>
      </c>
      <c r="AI46" s="1">
        <v>-0.69972646236419678</v>
      </c>
      <c r="AJ46" s="1">
        <v>0.66666668653488159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64"/>
        <v>3.3348368326822908</v>
      </c>
      <c r="AR46">
        <f t="shared" si="65"/>
        <v>2.2413020034413422E-2</v>
      </c>
      <c r="AS46">
        <f t="shared" si="66"/>
        <v>329.33144607543943</v>
      </c>
      <c r="AT46">
        <f t="shared" si="67"/>
        <v>315.82402648925779</v>
      </c>
      <c r="AU46">
        <f t="shared" si="68"/>
        <v>6.0819378290827286E-4</v>
      </c>
      <c r="AV46">
        <f t="shared" si="69"/>
        <v>-8.5069633114341254</v>
      </c>
      <c r="AW46">
        <f t="shared" si="70"/>
        <v>16.788850415821507</v>
      </c>
      <c r="AX46">
        <f t="shared" si="71"/>
        <v>172.15050041873442</v>
      </c>
      <c r="AY46">
        <f t="shared" si="72"/>
        <v>135.03784859378325</v>
      </c>
      <c r="AZ46">
        <f t="shared" si="73"/>
        <v>49.427736282348633</v>
      </c>
      <c r="BA46">
        <f t="shared" si="74"/>
        <v>12.068912086889593</v>
      </c>
      <c r="BB46">
        <f t="shared" si="75"/>
        <v>0.14860952415592746</v>
      </c>
      <c r="BC46">
        <f t="shared" si="76"/>
        <v>3.619383960592677</v>
      </c>
      <c r="BD46">
        <f t="shared" si="77"/>
        <v>8.4495281262969169</v>
      </c>
      <c r="BE46">
        <f t="shared" si="78"/>
        <v>9.3294778328544381E-2</v>
      </c>
      <c r="BF46">
        <f t="shared" si="79"/>
        <v>19.922285166365612</v>
      </c>
      <c r="BG46">
        <f t="shared" si="80"/>
        <v>0.51838845386356225</v>
      </c>
      <c r="BH46">
        <f t="shared" si="81"/>
        <v>15.094982837977211</v>
      </c>
      <c r="BI46">
        <f t="shared" si="82"/>
        <v>390.98435163126828</v>
      </c>
      <c r="BJ46">
        <f t="shared" si="83"/>
        <v>4.2471510667953004E-3</v>
      </c>
    </row>
    <row r="47" spans="1:62">
      <c r="A47" s="1">
        <v>41</v>
      </c>
      <c r="B47" s="1" t="s">
        <v>121</v>
      </c>
      <c r="C47" s="2">
        <v>42212</v>
      </c>
      <c r="D47" s="1" t="s">
        <v>74</v>
      </c>
      <c r="E47" s="1">
        <v>0</v>
      </c>
      <c r="F47" s="1" t="s">
        <v>101</v>
      </c>
      <c r="G47" s="1" t="s">
        <v>92</v>
      </c>
      <c r="H47" s="1">
        <v>0</v>
      </c>
      <c r="I47" s="1">
        <v>10073</v>
      </c>
      <c r="J47" s="1">
        <v>0</v>
      </c>
      <c r="K47">
        <f t="shared" si="56"/>
        <v>7.7469068652689721</v>
      </c>
      <c r="L47">
        <f t="shared" si="57"/>
        <v>9.376168729612562E-2</v>
      </c>
      <c r="M47">
        <f t="shared" si="58"/>
        <v>179.4975690445028</v>
      </c>
      <c r="N47">
        <f t="shared" si="59"/>
        <v>15.821363020446473</v>
      </c>
      <c r="O47">
        <f t="shared" si="60"/>
        <v>14.875888737862283</v>
      </c>
      <c r="P47">
        <f t="shared" si="61"/>
        <v>58.398002624511719</v>
      </c>
      <c r="Q47" s="1">
        <v>2.5</v>
      </c>
      <c r="R47">
        <f t="shared" si="62"/>
        <v>2.1884783655405045</v>
      </c>
      <c r="S47" s="1">
        <v>1</v>
      </c>
      <c r="T47">
        <f t="shared" si="63"/>
        <v>4.3769567310810089</v>
      </c>
      <c r="U47" s="1">
        <v>43.279087066650391</v>
      </c>
      <c r="V47" s="1">
        <v>58.398002624511719</v>
      </c>
      <c r="W47" s="1">
        <v>43.115623474121094</v>
      </c>
      <c r="X47" s="1">
        <v>399.7685546875</v>
      </c>
      <c r="Y47" s="1">
        <v>392.79129028320312</v>
      </c>
      <c r="Z47" s="1">
        <v>31.091119766235352</v>
      </c>
      <c r="AA47" s="1">
        <v>38.691978454589844</v>
      </c>
      <c r="AB47" s="1">
        <v>34.395351409912109</v>
      </c>
      <c r="AC47" s="1">
        <v>42.804000854492188</v>
      </c>
      <c r="AD47" s="1">
        <v>500.2462158203125</v>
      </c>
      <c r="AE47" s="1">
        <v>-4.0332876145839691E-2</v>
      </c>
      <c r="AF47" s="1">
        <v>1558.874267578125</v>
      </c>
      <c r="AG47" s="1">
        <v>97.5208740234375</v>
      </c>
      <c r="AH47" s="1">
        <v>24.069032669067383</v>
      </c>
      <c r="AI47" s="1">
        <v>-0.69972646236419678</v>
      </c>
      <c r="AJ47" s="1">
        <v>0.66666668653488159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64"/>
        <v>2.0009848632812499</v>
      </c>
      <c r="AR47">
        <f t="shared" si="65"/>
        <v>1.5821363020446472E-2</v>
      </c>
      <c r="AS47">
        <f t="shared" si="66"/>
        <v>331.5480026245117</v>
      </c>
      <c r="AT47">
        <f t="shared" si="67"/>
        <v>316.42908706665037</v>
      </c>
      <c r="AU47">
        <f t="shared" si="68"/>
        <v>-7.6632463715484711E-3</v>
      </c>
      <c r="AV47">
        <f t="shared" si="69"/>
        <v>-7.1721548571081115</v>
      </c>
      <c r="AW47">
        <f t="shared" si="70"/>
        <v>18.649164294449896</v>
      </c>
      <c r="AX47">
        <f t="shared" si="71"/>
        <v>191.23253848163711</v>
      </c>
      <c r="AY47">
        <f t="shared" si="72"/>
        <v>152.54056002704726</v>
      </c>
      <c r="AZ47">
        <f t="shared" si="73"/>
        <v>50.838544845581055</v>
      </c>
      <c r="BA47">
        <f t="shared" si="74"/>
        <v>12.946785215253193</v>
      </c>
      <c r="BB47">
        <f t="shared" si="75"/>
        <v>9.1795279846155278E-2</v>
      </c>
      <c r="BC47">
        <f t="shared" si="76"/>
        <v>3.7732755565876142</v>
      </c>
      <c r="BD47">
        <f t="shared" si="77"/>
        <v>9.17350965866558</v>
      </c>
      <c r="BE47">
        <f t="shared" si="78"/>
        <v>5.7545537168078482E-2</v>
      </c>
      <c r="BF47">
        <f t="shared" si="79"/>
        <v>17.504759818302233</v>
      </c>
      <c r="BG47">
        <f t="shared" si="80"/>
        <v>0.45697950409003413</v>
      </c>
      <c r="BH47">
        <f t="shared" si="81"/>
        <v>11.761789607733331</v>
      </c>
      <c r="BI47">
        <f t="shared" si="82"/>
        <v>390.40188483309942</v>
      </c>
      <c r="BJ47">
        <f t="shared" si="83"/>
        <v>2.3339407979280683E-3</v>
      </c>
    </row>
    <row r="48" spans="1:62">
      <c r="A48" s="1">
        <v>42</v>
      </c>
      <c r="B48" s="1" t="s">
        <v>122</v>
      </c>
      <c r="C48" s="2">
        <v>42212</v>
      </c>
      <c r="D48" s="1" t="s">
        <v>74</v>
      </c>
      <c r="E48" s="1">
        <v>0</v>
      </c>
      <c r="F48" s="1" t="s">
        <v>82</v>
      </c>
      <c r="G48" s="1" t="s">
        <v>92</v>
      </c>
      <c r="H48" s="1">
        <v>0</v>
      </c>
      <c r="I48" s="1">
        <v>10320.5</v>
      </c>
      <c r="J48" s="1">
        <v>0</v>
      </c>
      <c r="K48">
        <f t="shared" si="56"/>
        <v>6.0545610304527679</v>
      </c>
      <c r="L48">
        <f t="shared" si="57"/>
        <v>0.11159935530057473</v>
      </c>
      <c r="M48">
        <f t="shared" si="58"/>
        <v>219.88821282037586</v>
      </c>
      <c r="N48">
        <f t="shared" si="59"/>
        <v>18.488446832693324</v>
      </c>
      <c r="O48">
        <f t="shared" si="60"/>
        <v>14.639619197925382</v>
      </c>
      <c r="P48">
        <f t="shared" si="61"/>
        <v>58.546707153320312</v>
      </c>
      <c r="Q48" s="1">
        <v>3</v>
      </c>
      <c r="R48">
        <f t="shared" si="62"/>
        <v>2.0786957442760468</v>
      </c>
      <c r="S48" s="1">
        <v>1</v>
      </c>
      <c r="T48">
        <f t="shared" si="63"/>
        <v>4.1573914885520935</v>
      </c>
      <c r="U48" s="1">
        <v>43.315185546875</v>
      </c>
      <c r="V48" s="1">
        <v>58.546707153320312</v>
      </c>
      <c r="W48" s="1">
        <v>43.269710540771484</v>
      </c>
      <c r="X48" s="1">
        <v>399.56622314453125</v>
      </c>
      <c r="Y48" s="1">
        <v>391.5926513671875</v>
      </c>
      <c r="Z48" s="1">
        <v>31.840600967407227</v>
      </c>
      <c r="AA48" s="1">
        <v>42.458507537841797</v>
      </c>
      <c r="AB48" s="1">
        <v>35.156913757324219</v>
      </c>
      <c r="AC48" s="1">
        <v>46.880714416503906</v>
      </c>
      <c r="AD48" s="1">
        <v>500.19619750976562</v>
      </c>
      <c r="AE48" s="1">
        <v>-7.0422133430838585E-3</v>
      </c>
      <c r="AF48" s="1">
        <v>1453.0877685546875</v>
      </c>
      <c r="AG48" s="1">
        <v>97.517356872558594</v>
      </c>
      <c r="AH48" s="1">
        <v>24.069032669067383</v>
      </c>
      <c r="AI48" s="1">
        <v>-0.69972646236419678</v>
      </c>
      <c r="AJ48" s="1">
        <v>0.66666668653488159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64"/>
        <v>1.6673206583658853</v>
      </c>
      <c r="AR48">
        <f t="shared" si="65"/>
        <v>1.8488446832693323E-2</v>
      </c>
      <c r="AS48">
        <f t="shared" si="66"/>
        <v>331.69670715332029</v>
      </c>
      <c r="AT48">
        <f t="shared" si="67"/>
        <v>316.46518554687498</v>
      </c>
      <c r="AU48">
        <f t="shared" si="68"/>
        <v>-1.3380205183959881E-3</v>
      </c>
      <c r="AV48">
        <f t="shared" si="69"/>
        <v>-8.4756904709202452</v>
      </c>
      <c r="AW48">
        <f t="shared" si="70"/>
        <v>18.78006062976932</v>
      </c>
      <c r="AX48">
        <f t="shared" si="71"/>
        <v>192.58172321376804</v>
      </c>
      <c r="AY48">
        <f t="shared" si="72"/>
        <v>150.12321567592625</v>
      </c>
      <c r="AZ48">
        <f t="shared" si="73"/>
        <v>50.930946350097656</v>
      </c>
      <c r="BA48">
        <f t="shared" si="74"/>
        <v>13.006153154496294</v>
      </c>
      <c r="BB48">
        <f t="shared" si="75"/>
        <v>0.10868194072672098</v>
      </c>
      <c r="BC48">
        <f t="shared" si="76"/>
        <v>4.1404414318439375</v>
      </c>
      <c r="BD48">
        <f t="shared" si="77"/>
        <v>8.8657117226523567</v>
      </c>
      <c r="BE48">
        <f t="shared" si="78"/>
        <v>6.8182435194484511E-2</v>
      </c>
      <c r="BF48">
        <f t="shared" si="79"/>
        <v>21.442917321673708</v>
      </c>
      <c r="BG48">
        <f t="shared" si="80"/>
        <v>0.56152282749093696</v>
      </c>
      <c r="BH48">
        <f t="shared" si="81"/>
        <v>13.975199414743567</v>
      </c>
      <c r="BI48">
        <f t="shared" si="82"/>
        <v>389.62659707241676</v>
      </c>
      <c r="BJ48">
        <f t="shared" si="83"/>
        <v>2.1716612368119794E-3</v>
      </c>
    </row>
    <row r="49" spans="1:62">
      <c r="A49" s="1">
        <v>43</v>
      </c>
      <c r="B49" s="1" t="s">
        <v>123</v>
      </c>
      <c r="C49" s="2">
        <v>42212</v>
      </c>
      <c r="D49" s="1" t="s">
        <v>74</v>
      </c>
      <c r="E49" s="1">
        <v>0</v>
      </c>
      <c r="F49" s="1" t="s">
        <v>82</v>
      </c>
      <c r="G49" s="1" t="s">
        <v>76</v>
      </c>
      <c r="H49" s="1">
        <v>0</v>
      </c>
      <c r="I49" s="1">
        <v>12004.5</v>
      </c>
      <c r="J49" s="1">
        <v>0</v>
      </c>
      <c r="K49">
        <f t="shared" si="56"/>
        <v>12.54604323570357</v>
      </c>
      <c r="L49">
        <f t="shared" si="57"/>
        <v>5.7416968638695456E-2</v>
      </c>
      <c r="M49">
        <f t="shared" si="58"/>
        <v>-75.168757409829254</v>
      </c>
      <c r="N49">
        <f t="shared" si="59"/>
        <v>24.202767783424569</v>
      </c>
      <c r="O49">
        <f t="shared" si="60"/>
        <v>32.497366793247828</v>
      </c>
      <c r="P49">
        <f t="shared" si="61"/>
        <v>74.192283630371094</v>
      </c>
      <c r="Q49" s="1">
        <v>3.5</v>
      </c>
      <c r="R49">
        <f t="shared" si="62"/>
        <v>1.9689131230115891</v>
      </c>
      <c r="S49" s="1">
        <v>1</v>
      </c>
      <c r="T49">
        <f t="shared" si="63"/>
        <v>3.9378262460231781</v>
      </c>
      <c r="U49" s="1">
        <v>48.149131774902344</v>
      </c>
      <c r="V49" s="1">
        <v>74.192283630371094</v>
      </c>
      <c r="W49" s="1">
        <v>48.254737854003906</v>
      </c>
      <c r="X49" s="1">
        <v>399.67437744140625</v>
      </c>
      <c r="Y49" s="1">
        <v>384.38400268554688</v>
      </c>
      <c r="Z49" s="1">
        <v>38.162765502929688</v>
      </c>
      <c r="AA49" s="1">
        <v>54.182487487792969</v>
      </c>
      <c r="AB49" s="1">
        <v>32.881725311279297</v>
      </c>
      <c r="AC49" s="1">
        <v>46.684604644775391</v>
      </c>
      <c r="AD49" s="1">
        <v>500.1329345703125</v>
      </c>
      <c r="AE49" s="1">
        <v>2.1126547828316689E-2</v>
      </c>
      <c r="AF49" s="1">
        <v>1654.527099609375</v>
      </c>
      <c r="AG49" s="1">
        <v>97.519058227539062</v>
      </c>
      <c r="AH49" s="1">
        <v>29.400056838989258</v>
      </c>
      <c r="AI49" s="1">
        <v>-0.85120809078216553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64"/>
        <v>1.4289512416294641</v>
      </c>
      <c r="AR49">
        <f t="shared" si="65"/>
        <v>2.4202767783424568E-2</v>
      </c>
      <c r="AS49">
        <f t="shared" si="66"/>
        <v>347.34228363037107</v>
      </c>
      <c r="AT49">
        <f t="shared" si="67"/>
        <v>321.29913177490232</v>
      </c>
      <c r="AU49">
        <f t="shared" si="68"/>
        <v>4.0140440370105557E-3</v>
      </c>
      <c r="AV49">
        <f t="shared" si="69"/>
        <v>-12.471288177268983</v>
      </c>
      <c r="AW49">
        <f t="shared" si="70"/>
        <v>37.781191945482817</v>
      </c>
      <c r="AX49">
        <f t="shared" si="71"/>
        <v>387.42367525052174</v>
      </c>
      <c r="AY49">
        <f t="shared" si="72"/>
        <v>333.24118776272877</v>
      </c>
      <c r="AZ49">
        <f t="shared" si="73"/>
        <v>61.170707702636719</v>
      </c>
      <c r="BA49">
        <f t="shared" si="74"/>
        <v>21.222964501938975</v>
      </c>
      <c r="BB49">
        <f t="shared" si="75"/>
        <v>5.6591810291499331E-2</v>
      </c>
      <c r="BC49">
        <f t="shared" si="76"/>
        <v>5.2838251522349893</v>
      </c>
      <c r="BD49">
        <f t="shared" si="77"/>
        <v>15.939139349703986</v>
      </c>
      <c r="BE49">
        <f t="shared" si="78"/>
        <v>3.5443102595172263E-2</v>
      </c>
      <c r="BF49">
        <f t="shared" si="79"/>
        <v>-7.3303864307408979</v>
      </c>
      <c r="BG49">
        <f t="shared" si="80"/>
        <v>-0.19555641463914558</v>
      </c>
      <c r="BH49">
        <f t="shared" si="81"/>
        <v>-8.8024355770752738</v>
      </c>
      <c r="BI49">
        <f t="shared" si="82"/>
        <v>380.08285852376355</v>
      </c>
      <c r="BJ49">
        <f t="shared" si="83"/>
        <v>-2.9055700580239933E-3</v>
      </c>
    </row>
    <row r="50" spans="1:62">
      <c r="A50" s="1">
        <v>44</v>
      </c>
      <c r="B50" s="1" t="s">
        <v>124</v>
      </c>
      <c r="C50" s="2">
        <v>42212</v>
      </c>
      <c r="D50" s="1" t="s">
        <v>74</v>
      </c>
      <c r="E50" s="1">
        <v>0</v>
      </c>
      <c r="F50" s="1" t="s">
        <v>75</v>
      </c>
      <c r="G50" s="1" t="s">
        <v>76</v>
      </c>
      <c r="H50" s="1">
        <v>0</v>
      </c>
      <c r="I50" s="1">
        <v>12226</v>
      </c>
      <c r="J50" s="1">
        <v>0</v>
      </c>
      <c r="K50">
        <f t="shared" si="56"/>
        <v>14.073228551297168</v>
      </c>
      <c r="L50">
        <f t="shared" si="57"/>
        <v>7.7283393796749242E-2</v>
      </c>
      <c r="M50">
        <f t="shared" si="58"/>
        <v>-16.934371485430461</v>
      </c>
      <c r="N50">
        <f t="shared" si="59"/>
        <v>25.961419032757739</v>
      </c>
      <c r="O50">
        <f t="shared" si="60"/>
        <v>26.871634967534636</v>
      </c>
      <c r="P50">
        <f t="shared" si="61"/>
        <v>70.8211669921875</v>
      </c>
      <c r="Q50" s="1">
        <v>4.5</v>
      </c>
      <c r="R50">
        <f t="shared" si="62"/>
        <v>1.7493478804826736</v>
      </c>
      <c r="S50" s="1">
        <v>1</v>
      </c>
      <c r="T50">
        <f t="shared" si="63"/>
        <v>3.4986957609653473</v>
      </c>
      <c r="U50" s="1">
        <v>47.4017333984375</v>
      </c>
      <c r="V50" s="1">
        <v>70.8211669921875</v>
      </c>
      <c r="W50" s="1">
        <v>47.479080200195312</v>
      </c>
      <c r="X50" s="1">
        <v>400.62521362304688</v>
      </c>
      <c r="Y50" s="1">
        <v>379.10546875</v>
      </c>
      <c r="Z50" s="1">
        <v>37.715385437011719</v>
      </c>
      <c r="AA50" s="1">
        <v>59.682025909423828</v>
      </c>
      <c r="AB50" s="1">
        <v>33.748760223388672</v>
      </c>
      <c r="AC50" s="1">
        <v>53.405109405517578</v>
      </c>
      <c r="AD50" s="1">
        <v>500.09445190429688</v>
      </c>
      <c r="AE50" s="1">
        <v>2.6888197287917137E-2</v>
      </c>
      <c r="AF50" s="1">
        <v>1756.4686279296875</v>
      </c>
      <c r="AG50" s="1">
        <v>97.52020263671875</v>
      </c>
      <c r="AH50" s="1">
        <v>29.400056838989258</v>
      </c>
      <c r="AI50" s="1">
        <v>-0.85120809078216553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64"/>
        <v>1.1113210042317707</v>
      </c>
      <c r="AR50">
        <f t="shared" si="65"/>
        <v>2.596141903275774E-2</v>
      </c>
      <c r="AS50">
        <f t="shared" si="66"/>
        <v>343.97116699218748</v>
      </c>
      <c r="AT50">
        <f t="shared" si="67"/>
        <v>320.55173339843748</v>
      </c>
      <c r="AU50">
        <f t="shared" si="68"/>
        <v>5.1087574205977981E-3</v>
      </c>
      <c r="AV50">
        <f t="shared" si="69"/>
        <v>-14.104047073560082</v>
      </c>
      <c r="AW50">
        <f t="shared" si="70"/>
        <v>32.691838227991546</v>
      </c>
      <c r="AX50">
        <f t="shared" si="71"/>
        <v>335.23144275832612</v>
      </c>
      <c r="AY50">
        <f t="shared" si="72"/>
        <v>275.5494168489023</v>
      </c>
      <c r="AZ50">
        <f t="shared" si="73"/>
        <v>59.1114501953125</v>
      </c>
      <c r="BA50">
        <f t="shared" si="74"/>
        <v>19.284379690592171</v>
      </c>
      <c r="BB50">
        <f t="shared" si="75"/>
        <v>7.5613159520134518E-2</v>
      </c>
      <c r="BC50">
        <f t="shared" si="76"/>
        <v>5.8202032604569105</v>
      </c>
      <c r="BD50">
        <f t="shared" si="77"/>
        <v>13.464176430135261</v>
      </c>
      <c r="BE50">
        <f t="shared" si="78"/>
        <v>4.7405499277436446E-2</v>
      </c>
      <c r="BF50">
        <f t="shared" si="79"/>
        <v>-1.6514433387846505</v>
      </c>
      <c r="BG50">
        <f t="shared" si="80"/>
        <v>-4.4669288315114714E-2</v>
      </c>
      <c r="BH50">
        <f t="shared" si="81"/>
        <v>-0.20686966930667516</v>
      </c>
      <c r="BI50">
        <f t="shared" si="82"/>
        <v>373.6751999177626</v>
      </c>
      <c r="BJ50">
        <f t="shared" si="83"/>
        <v>-7.7910552723991865E-5</v>
      </c>
    </row>
    <row r="51" spans="1:62">
      <c r="A51" s="1">
        <v>45</v>
      </c>
      <c r="B51" s="1" t="s">
        <v>125</v>
      </c>
      <c r="C51" s="2">
        <v>42212</v>
      </c>
      <c r="D51" s="1" t="s">
        <v>74</v>
      </c>
      <c r="E51" s="1">
        <v>0</v>
      </c>
      <c r="F51" s="1" t="s">
        <v>78</v>
      </c>
      <c r="G51" s="1" t="s">
        <v>76</v>
      </c>
      <c r="H51" s="1">
        <v>0</v>
      </c>
      <c r="I51" s="1">
        <v>12397</v>
      </c>
      <c r="J51" s="1">
        <v>0</v>
      </c>
      <c r="K51">
        <f t="shared" si="56"/>
        <v>-8.9334429438427509</v>
      </c>
      <c r="L51">
        <f t="shared" si="57"/>
        <v>6.8390939176542515E-2</v>
      </c>
      <c r="M51">
        <f t="shared" si="58"/>
        <v>407.96731019725246</v>
      </c>
      <c r="N51">
        <f t="shared" si="59"/>
        <v>21.398173527240232</v>
      </c>
      <c r="O51">
        <f t="shared" si="60"/>
        <v>25.352453674159413</v>
      </c>
      <c r="P51">
        <f t="shared" si="61"/>
        <v>69.393096923828125</v>
      </c>
      <c r="Q51" s="1">
        <v>4.5</v>
      </c>
      <c r="R51">
        <f t="shared" si="62"/>
        <v>1.7493478804826736</v>
      </c>
      <c r="S51" s="1">
        <v>1</v>
      </c>
      <c r="T51">
        <f t="shared" si="63"/>
        <v>3.4986957609653473</v>
      </c>
      <c r="U51" s="1">
        <v>46.974876403808594</v>
      </c>
      <c r="V51" s="1">
        <v>69.393096923828125</v>
      </c>
      <c r="W51" s="1">
        <v>47.039726257324219</v>
      </c>
      <c r="X51" s="1">
        <v>401.15994262695312</v>
      </c>
      <c r="Y51" s="1">
        <v>401.46835327148438</v>
      </c>
      <c r="Z51" s="1">
        <v>36.837890625</v>
      </c>
      <c r="AA51" s="1">
        <v>55.032432556152344</v>
      </c>
      <c r="AB51" s="1">
        <v>33.685478210449219</v>
      </c>
      <c r="AC51" s="1">
        <v>50.323017120361328</v>
      </c>
      <c r="AD51" s="1">
        <v>500.109375</v>
      </c>
      <c r="AE51" s="1">
        <v>3.2009482383728027E-2</v>
      </c>
      <c r="AF51" s="1">
        <v>1512.0030517578125</v>
      </c>
      <c r="AG51" s="1">
        <v>97.51861572265625</v>
      </c>
      <c r="AH51" s="1">
        <v>29.400056838989258</v>
      </c>
      <c r="AI51" s="1">
        <v>-0.85120809078216553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64"/>
        <v>1.1113541666666666</v>
      </c>
      <c r="AR51">
        <f t="shared" si="65"/>
        <v>2.139817352724023E-2</v>
      </c>
      <c r="AS51">
        <f t="shared" si="66"/>
        <v>342.5430969238281</v>
      </c>
      <c r="AT51">
        <f t="shared" si="67"/>
        <v>320.12487640380857</v>
      </c>
      <c r="AU51">
        <f t="shared" si="68"/>
        <v>6.0818015765917721E-3</v>
      </c>
      <c r="AV51">
        <f t="shared" si="69"/>
        <v>-12.080341948597699</v>
      </c>
      <c r="AW51">
        <f t="shared" si="70"/>
        <v>30.719140316885831</v>
      </c>
      <c r="AX51">
        <f t="shared" si="71"/>
        <v>315.00796119021334</v>
      </c>
      <c r="AY51">
        <f t="shared" si="72"/>
        <v>259.97552863406099</v>
      </c>
      <c r="AZ51">
        <f t="shared" si="73"/>
        <v>58.183986663818359</v>
      </c>
      <c r="BA51">
        <f t="shared" si="74"/>
        <v>18.462152354037617</v>
      </c>
      <c r="BB51">
        <f t="shared" si="75"/>
        <v>6.7079695308748813E-2</v>
      </c>
      <c r="BC51">
        <f t="shared" si="76"/>
        <v>5.3666866427264175</v>
      </c>
      <c r="BD51">
        <f t="shared" si="77"/>
        <v>13.095465711311199</v>
      </c>
      <c r="BE51">
        <f t="shared" si="78"/>
        <v>4.2040677287614549E-2</v>
      </c>
      <c r="BF51">
        <f t="shared" si="79"/>
        <v>39.784407350531559</v>
      </c>
      <c r="BG51">
        <f t="shared" si="80"/>
        <v>1.0161879681743515</v>
      </c>
      <c r="BH51">
        <f t="shared" si="81"/>
        <v>0.67544967703383474</v>
      </c>
      <c r="BI51">
        <f t="shared" si="82"/>
        <v>404.91539433997104</v>
      </c>
      <c r="BJ51">
        <f t="shared" si="83"/>
        <v>-1.4902103588959853E-4</v>
      </c>
    </row>
    <row r="52" spans="1:62">
      <c r="A52" s="1">
        <v>46</v>
      </c>
      <c r="B52" s="1" t="s">
        <v>126</v>
      </c>
      <c r="C52" s="2">
        <v>42212</v>
      </c>
      <c r="D52" s="1" t="s">
        <v>74</v>
      </c>
      <c r="E52" s="1">
        <v>0</v>
      </c>
      <c r="F52" s="1" t="s">
        <v>82</v>
      </c>
      <c r="G52" s="1" t="s">
        <v>110</v>
      </c>
      <c r="H52" s="1">
        <v>0</v>
      </c>
      <c r="I52" s="1">
        <v>12586</v>
      </c>
      <c r="J52" s="1">
        <v>0</v>
      </c>
      <c r="K52">
        <f t="shared" si="56"/>
        <v>5.8664498600429447</v>
      </c>
      <c r="L52">
        <f t="shared" si="57"/>
        <v>0.11168635522918738</v>
      </c>
      <c r="M52">
        <f t="shared" si="58"/>
        <v>168.84181465460929</v>
      </c>
      <c r="N52">
        <f t="shared" si="59"/>
        <v>33.565915506713736</v>
      </c>
      <c r="O52">
        <f t="shared" si="60"/>
        <v>24.736373732580891</v>
      </c>
      <c r="P52">
        <f t="shared" si="61"/>
        <v>68.495094299316406</v>
      </c>
      <c r="Q52" s="1">
        <v>2</v>
      </c>
      <c r="R52">
        <f t="shared" si="62"/>
        <v>2.2982609868049622</v>
      </c>
      <c r="S52" s="1">
        <v>1</v>
      </c>
      <c r="T52">
        <f t="shared" si="63"/>
        <v>4.5965219736099243</v>
      </c>
      <c r="U52" s="1">
        <v>46.725601196289062</v>
      </c>
      <c r="V52" s="1">
        <v>68.495094299316406</v>
      </c>
      <c r="W52" s="1">
        <v>46.695030212402344</v>
      </c>
      <c r="X52" s="1">
        <v>399.98434448242188</v>
      </c>
      <c r="Y52" s="1">
        <v>392.37191772460938</v>
      </c>
      <c r="Z52" s="1">
        <v>36.408370971679688</v>
      </c>
      <c r="AA52" s="1">
        <v>49.170726776123047</v>
      </c>
      <c r="AB52" s="1">
        <v>33.717678070068359</v>
      </c>
      <c r="AC52" s="1">
        <v>45.536853790283203</v>
      </c>
      <c r="AD52" s="1">
        <v>500.14990234375</v>
      </c>
      <c r="AE52" s="1">
        <v>7.6184384524822235E-2</v>
      </c>
      <c r="AF52" s="1">
        <v>1814.62060546875</v>
      </c>
      <c r="AG52" s="1">
        <v>97.517921447753906</v>
      </c>
      <c r="AH52" s="1">
        <v>29.400056838989258</v>
      </c>
      <c r="AI52" s="1">
        <v>-0.85120809078216553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64"/>
        <v>2.5007495117187495</v>
      </c>
      <c r="AR52">
        <f t="shared" si="65"/>
        <v>3.3565915506713735E-2</v>
      </c>
      <c r="AS52">
        <f t="shared" si="66"/>
        <v>341.64509429931638</v>
      </c>
      <c r="AT52">
        <f t="shared" si="67"/>
        <v>319.87560119628904</v>
      </c>
      <c r="AU52">
        <f t="shared" si="68"/>
        <v>1.4475032878078498E-2</v>
      </c>
      <c r="AV52">
        <f t="shared" si="69"/>
        <v>-13.450642513989608</v>
      </c>
      <c r="AW52">
        <f t="shared" si="70"/>
        <v>29.531400803863828</v>
      </c>
      <c r="AX52">
        <f t="shared" si="71"/>
        <v>302.83049890153308</v>
      </c>
      <c r="AY52">
        <f t="shared" si="72"/>
        <v>253.65977212541003</v>
      </c>
      <c r="AZ52">
        <f t="shared" si="73"/>
        <v>57.610347747802734</v>
      </c>
      <c r="BA52">
        <f t="shared" si="74"/>
        <v>17.968811180943245</v>
      </c>
      <c r="BB52">
        <f t="shared" si="75"/>
        <v>0.10903697332567762</v>
      </c>
      <c r="BC52">
        <f t="shared" si="76"/>
        <v>4.795027071282937</v>
      </c>
      <c r="BD52">
        <f t="shared" si="77"/>
        <v>13.173784109660307</v>
      </c>
      <c r="BE52">
        <f t="shared" si="78"/>
        <v>6.8381287402620672E-2</v>
      </c>
      <c r="BF52">
        <f t="shared" si="79"/>
        <v>16.465102818584416</v>
      </c>
      <c r="BG52">
        <f t="shared" si="80"/>
        <v>0.43031064922722839</v>
      </c>
      <c r="BH52">
        <f t="shared" si="81"/>
        <v>0.75725535231520036</v>
      </c>
      <c r="BI52">
        <f t="shared" si="82"/>
        <v>390.64893949095193</v>
      </c>
      <c r="BJ52">
        <f t="shared" si="83"/>
        <v>1.1371848497515685E-4</v>
      </c>
    </row>
    <row r="53" spans="1:62">
      <c r="A53" s="1">
        <v>47</v>
      </c>
      <c r="B53" s="1" t="s">
        <v>127</v>
      </c>
      <c r="C53" s="2">
        <v>42212</v>
      </c>
      <c r="D53" s="1" t="s">
        <v>74</v>
      </c>
      <c r="E53" s="1">
        <v>0</v>
      </c>
      <c r="F53" s="1" t="s">
        <v>75</v>
      </c>
      <c r="G53" s="1" t="s">
        <v>110</v>
      </c>
      <c r="H53" s="1">
        <v>0</v>
      </c>
      <c r="I53" s="1">
        <v>12752.5</v>
      </c>
      <c r="J53" s="1">
        <v>0</v>
      </c>
      <c r="K53">
        <f t="shared" si="56"/>
        <v>16.497917766440317</v>
      </c>
      <c r="L53">
        <f t="shared" si="57"/>
        <v>0.11882034393151443</v>
      </c>
      <c r="M53">
        <f t="shared" si="58"/>
        <v>53.916271766568578</v>
      </c>
      <c r="N53">
        <f t="shared" si="59"/>
        <v>34.494077079163169</v>
      </c>
      <c r="O53">
        <f t="shared" si="60"/>
        <v>23.974859791094211</v>
      </c>
      <c r="P53">
        <f t="shared" si="61"/>
        <v>68.160682678222656</v>
      </c>
      <c r="Q53" s="1">
        <v>2.5</v>
      </c>
      <c r="R53">
        <f t="shared" si="62"/>
        <v>2.1884783655405045</v>
      </c>
      <c r="S53" s="1">
        <v>1</v>
      </c>
      <c r="T53">
        <f t="shared" si="63"/>
        <v>4.3769567310810089</v>
      </c>
      <c r="U53" s="1">
        <v>46.6278076171875</v>
      </c>
      <c r="V53" s="1">
        <v>68.160682678222656</v>
      </c>
      <c r="W53" s="1">
        <v>46.572460174560547</v>
      </c>
      <c r="X53" s="1">
        <v>400.60842895507812</v>
      </c>
      <c r="Y53" s="1">
        <v>385.70993041992188</v>
      </c>
      <c r="Z53" s="1">
        <v>36.212192535400391</v>
      </c>
      <c r="AA53" s="1">
        <v>52.549816131591797</v>
      </c>
      <c r="AB53" s="1">
        <v>33.702346801757812</v>
      </c>
      <c r="AC53" s="1">
        <v>48.907619476318359</v>
      </c>
      <c r="AD53" s="1">
        <v>500.09445190429688</v>
      </c>
      <c r="AE53" s="1">
        <v>7.6823676936328411E-3</v>
      </c>
      <c r="AF53" s="1">
        <v>1720.23876953125</v>
      </c>
      <c r="AG53" s="1">
        <v>97.51434326171875</v>
      </c>
      <c r="AH53" s="1">
        <v>29.400056838989258</v>
      </c>
      <c r="AI53" s="1">
        <v>-0.85120809078216553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64"/>
        <v>2.0003778076171872</v>
      </c>
      <c r="AR53">
        <f t="shared" si="65"/>
        <v>3.4494077079163167E-2</v>
      </c>
      <c r="AS53">
        <f t="shared" si="66"/>
        <v>341.31068267822263</v>
      </c>
      <c r="AT53">
        <f t="shared" si="67"/>
        <v>319.77780761718748</v>
      </c>
      <c r="AU53">
        <f t="shared" si="68"/>
        <v>1.4596498434740479E-3</v>
      </c>
      <c r="AV53">
        <f t="shared" si="69"/>
        <v>-14.323672014107343</v>
      </c>
      <c r="AW53">
        <f t="shared" si="70"/>
        <v>29.099220599690458</v>
      </c>
      <c r="AX53">
        <f t="shared" si="71"/>
        <v>298.40964545688485</v>
      </c>
      <c r="AY53">
        <f t="shared" si="72"/>
        <v>245.85982932529305</v>
      </c>
      <c r="AZ53">
        <f t="shared" si="73"/>
        <v>57.394245147705078</v>
      </c>
      <c r="BA53">
        <f t="shared" si="74"/>
        <v>17.785915968721785</v>
      </c>
      <c r="BB53">
        <f t="shared" si="75"/>
        <v>0.11568000269652025</v>
      </c>
      <c r="BC53">
        <f t="shared" si="76"/>
        <v>5.124360808596248</v>
      </c>
      <c r="BD53">
        <f t="shared" si="77"/>
        <v>12.661555160125538</v>
      </c>
      <c r="BE53">
        <f t="shared" si="78"/>
        <v>7.2575732508856475E-2</v>
      </c>
      <c r="BF53">
        <f t="shared" si="79"/>
        <v>5.2576098324372831</v>
      </c>
      <c r="BG53">
        <f t="shared" si="80"/>
        <v>0.13978450517950111</v>
      </c>
      <c r="BH53">
        <f t="shared" si="81"/>
        <v>2.7161235113246307</v>
      </c>
      <c r="BI53">
        <f t="shared" si="82"/>
        <v>380.62142021680785</v>
      </c>
      <c r="BJ53">
        <f t="shared" si="83"/>
        <v>1.1772953373933657E-3</v>
      </c>
    </row>
    <row r="54" spans="1:62">
      <c r="A54" s="1">
        <v>48</v>
      </c>
      <c r="B54" s="1" t="s">
        <v>128</v>
      </c>
      <c r="C54" s="2">
        <v>42212</v>
      </c>
      <c r="D54" s="1" t="s">
        <v>74</v>
      </c>
      <c r="E54" s="1">
        <v>0</v>
      </c>
      <c r="F54" s="1" t="s">
        <v>101</v>
      </c>
      <c r="G54" s="1" t="s">
        <v>110</v>
      </c>
      <c r="H54" s="1">
        <v>0</v>
      </c>
      <c r="I54" s="1">
        <v>12975.5</v>
      </c>
      <c r="J54" s="1">
        <v>0</v>
      </c>
      <c r="K54">
        <f t="shared" si="56"/>
        <v>7.4223147585158138</v>
      </c>
      <c r="L54">
        <f t="shared" si="57"/>
        <v>0.18412081239620717</v>
      </c>
      <c r="M54">
        <f t="shared" si="58"/>
        <v>187.07128344014041</v>
      </c>
      <c r="N54">
        <f t="shared" si="59"/>
        <v>53.166259967849307</v>
      </c>
      <c r="O54">
        <f t="shared" si="60"/>
        <v>24.116437344813033</v>
      </c>
      <c r="P54">
        <f t="shared" si="61"/>
        <v>68.182037353515625</v>
      </c>
      <c r="Q54" s="1">
        <v>1.5</v>
      </c>
      <c r="R54">
        <f t="shared" si="62"/>
        <v>2.4080436080694199</v>
      </c>
      <c r="S54" s="1">
        <v>1</v>
      </c>
      <c r="T54">
        <f t="shared" si="63"/>
        <v>4.8160872161388397</v>
      </c>
      <c r="U54" s="1">
        <v>46.644180297851562</v>
      </c>
      <c r="V54" s="1">
        <v>68.182037353515625</v>
      </c>
      <c r="W54" s="1">
        <v>46.597377777099609</v>
      </c>
      <c r="X54" s="1">
        <v>400.25088500976562</v>
      </c>
      <c r="Y54" s="1">
        <v>391.7767333984375</v>
      </c>
      <c r="Z54" s="1">
        <v>36.253059387207031</v>
      </c>
      <c r="AA54" s="1">
        <v>51.381034851074219</v>
      </c>
      <c r="AB54" s="1">
        <v>33.711090087890625</v>
      </c>
      <c r="AC54" s="1">
        <v>47.778327941894531</v>
      </c>
      <c r="AD54" s="1">
        <v>500.07870483398438</v>
      </c>
      <c r="AE54" s="1">
        <v>-1.280376105569303E-3</v>
      </c>
      <c r="AF54" s="1">
        <v>1756.672119140625</v>
      </c>
      <c r="AG54" s="1">
        <v>97.511054992675781</v>
      </c>
      <c r="AH54" s="1">
        <v>29.400056838989258</v>
      </c>
      <c r="AI54" s="1">
        <v>-0.85120809078216553</v>
      </c>
      <c r="AJ54" s="1">
        <v>0.66666668653488159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64"/>
        <v>3.3338580322265616</v>
      </c>
      <c r="AR54">
        <f t="shared" si="65"/>
        <v>5.3166259967849308E-2</v>
      </c>
      <c r="AS54">
        <f t="shared" si="66"/>
        <v>341.3320373535156</v>
      </c>
      <c r="AT54">
        <f t="shared" si="67"/>
        <v>319.79418029785154</v>
      </c>
      <c r="AU54">
        <f t="shared" si="68"/>
        <v>-2.4327145700551306E-4</v>
      </c>
      <c r="AV54">
        <f t="shared" si="69"/>
        <v>-19.02086393447469</v>
      </c>
      <c r="AW54">
        <f t="shared" si="70"/>
        <v>29.126656259756722</v>
      </c>
      <c r="AX54">
        <f t="shared" si="71"/>
        <v>298.70106791424286</v>
      </c>
      <c r="AY54">
        <f t="shared" si="72"/>
        <v>247.32003306316864</v>
      </c>
      <c r="AZ54">
        <f t="shared" si="73"/>
        <v>57.413108825683594</v>
      </c>
      <c r="BA54">
        <f t="shared" si="74"/>
        <v>17.801817037571322</v>
      </c>
      <c r="BB54">
        <f t="shared" si="75"/>
        <v>0.17734099976361731</v>
      </c>
      <c r="BC54">
        <f t="shared" si="76"/>
        <v>5.0102189149436889</v>
      </c>
      <c r="BD54">
        <f t="shared" si="77"/>
        <v>12.791598122627633</v>
      </c>
      <c r="BE54">
        <f t="shared" si="78"/>
        <v>0.11142794115017264</v>
      </c>
      <c r="BF54">
        <f t="shared" si="79"/>
        <v>18.24151820708197</v>
      </c>
      <c r="BG54">
        <f t="shared" si="80"/>
        <v>0.47749462255556824</v>
      </c>
      <c r="BH54">
        <f t="shared" si="81"/>
        <v>3.3289462107451651</v>
      </c>
      <c r="BI54">
        <f t="shared" si="82"/>
        <v>389.69618035313164</v>
      </c>
      <c r="BJ54">
        <f t="shared" si="83"/>
        <v>6.3404487485427762E-4</v>
      </c>
    </row>
    <row r="55" spans="1:62">
      <c r="A55" s="1">
        <v>49</v>
      </c>
      <c r="B55" s="1" t="s">
        <v>129</v>
      </c>
      <c r="C55" s="2">
        <v>42212</v>
      </c>
      <c r="D55" s="1" t="s">
        <v>74</v>
      </c>
      <c r="E55" s="1">
        <v>0</v>
      </c>
      <c r="F55" s="1" t="s">
        <v>82</v>
      </c>
      <c r="G55" s="1" t="s">
        <v>92</v>
      </c>
      <c r="H55" s="1">
        <v>0</v>
      </c>
      <c r="I55" s="1">
        <v>13272.5</v>
      </c>
      <c r="J55" s="1">
        <v>0</v>
      </c>
      <c r="K55">
        <f t="shared" si="56"/>
        <v>-2.7021062996844183</v>
      </c>
      <c r="L55">
        <f t="shared" si="57"/>
        <v>7.5149174104942498E-2</v>
      </c>
      <c r="M55">
        <f t="shared" si="58"/>
        <v>270.55158384095375</v>
      </c>
      <c r="N55">
        <f t="shared" si="59"/>
        <v>25.747736733686928</v>
      </c>
      <c r="O55">
        <f t="shared" si="60"/>
        <v>27.689898589899357</v>
      </c>
      <c r="P55">
        <f t="shared" si="61"/>
        <v>70.167564392089844</v>
      </c>
      <c r="Q55" s="1">
        <v>1.5</v>
      </c>
      <c r="R55">
        <f t="shared" si="62"/>
        <v>2.4080436080694199</v>
      </c>
      <c r="S55" s="1">
        <v>1</v>
      </c>
      <c r="T55">
        <f t="shared" si="63"/>
        <v>4.8160872161388397</v>
      </c>
      <c r="U55" s="1">
        <v>47.011573791503906</v>
      </c>
      <c r="V55" s="1">
        <v>70.167564392089844</v>
      </c>
      <c r="W55" s="1">
        <v>46.959091186523438</v>
      </c>
      <c r="X55" s="1">
        <v>400.19204711914062</v>
      </c>
      <c r="Y55" s="1">
        <v>397.92935180664062</v>
      </c>
      <c r="Z55" s="1">
        <v>34.506122589111328</v>
      </c>
      <c r="AA55" s="1">
        <v>41.905422210693359</v>
      </c>
      <c r="AB55" s="1">
        <v>31.49067497253418</v>
      </c>
      <c r="AC55" s="1">
        <v>38.243362426757812</v>
      </c>
      <c r="AD55" s="1">
        <v>500.08990478515625</v>
      </c>
      <c r="AE55" s="1">
        <v>5.0574816763401031E-2</v>
      </c>
      <c r="AF55" s="1">
        <v>1776.2662353515625</v>
      </c>
      <c r="AG55" s="1">
        <v>97.507041931152344</v>
      </c>
      <c r="AH55" s="1">
        <v>29.400056838989258</v>
      </c>
      <c r="AI55" s="1">
        <v>-0.85120809078216553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64"/>
        <v>3.3339326985677076</v>
      </c>
      <c r="AR55">
        <f t="shared" si="65"/>
        <v>2.5747736733686927E-2</v>
      </c>
      <c r="AS55">
        <f t="shared" si="66"/>
        <v>343.31756439208982</v>
      </c>
      <c r="AT55">
        <f t="shared" si="67"/>
        <v>320.16157379150388</v>
      </c>
      <c r="AU55">
        <f t="shared" si="68"/>
        <v>9.6092150644664365E-3</v>
      </c>
      <c r="AV55">
        <f t="shared" si="69"/>
        <v>-10.623843604540747</v>
      </c>
      <c r="AW55">
        <f t="shared" si="70"/>
        <v>31.775972350540076</v>
      </c>
      <c r="AX55">
        <f t="shared" si="71"/>
        <v>325.88387178206489</v>
      </c>
      <c r="AY55">
        <f t="shared" si="72"/>
        <v>283.97844957137153</v>
      </c>
      <c r="AZ55">
        <f t="shared" si="73"/>
        <v>58.589569091796875</v>
      </c>
      <c r="BA55">
        <f t="shared" si="74"/>
        <v>18.817935641318272</v>
      </c>
      <c r="BB55">
        <f t="shared" si="75"/>
        <v>7.3994578841479169E-2</v>
      </c>
      <c r="BC55">
        <f t="shared" si="76"/>
        <v>4.08607376064072</v>
      </c>
      <c r="BD55">
        <f t="shared" si="77"/>
        <v>14.731861880677553</v>
      </c>
      <c r="BE55">
        <f t="shared" si="78"/>
        <v>4.6348977265620185E-2</v>
      </c>
      <c r="BF55">
        <f t="shared" si="79"/>
        <v>26.380684630119561</v>
      </c>
      <c r="BG55">
        <f t="shared" si="80"/>
        <v>0.67989853629198604</v>
      </c>
      <c r="BH55">
        <f t="shared" si="81"/>
        <v>-5.1361284407796415</v>
      </c>
      <c r="BI55">
        <f t="shared" si="82"/>
        <v>398.68678067801778</v>
      </c>
      <c r="BJ55">
        <f t="shared" si="83"/>
        <v>3.4810196094831752E-4</v>
      </c>
    </row>
    <row r="56" spans="1:62">
      <c r="A56" s="1">
        <v>50</v>
      </c>
      <c r="B56" s="1" t="s">
        <v>130</v>
      </c>
      <c r="C56" s="2">
        <v>42212</v>
      </c>
      <c r="D56" s="1" t="s">
        <v>74</v>
      </c>
      <c r="E56" s="1">
        <v>0</v>
      </c>
      <c r="F56" s="1" t="s">
        <v>75</v>
      </c>
      <c r="G56" s="1" t="s">
        <v>92</v>
      </c>
      <c r="H56" s="1">
        <v>0</v>
      </c>
      <c r="I56" s="1">
        <v>13455</v>
      </c>
      <c r="J56" s="1">
        <v>0</v>
      </c>
      <c r="K56">
        <f t="shared" si="56"/>
        <v>3.0444692152411519</v>
      </c>
      <c r="L56">
        <f t="shared" si="57"/>
        <v>4.6851061736002654E-2</v>
      </c>
      <c r="M56">
        <f t="shared" si="58"/>
        <v>137.96187548935208</v>
      </c>
      <c r="N56">
        <f t="shared" si="59"/>
        <v>16.50214587944722</v>
      </c>
      <c r="O56">
        <f t="shared" si="60"/>
        <v>28.196426320648083</v>
      </c>
      <c r="P56">
        <f t="shared" si="61"/>
        <v>70.644325256347656</v>
      </c>
      <c r="Q56" s="1">
        <v>3</v>
      </c>
      <c r="R56">
        <f t="shared" si="62"/>
        <v>2.0786957442760468</v>
      </c>
      <c r="S56" s="1">
        <v>1</v>
      </c>
      <c r="T56">
        <f t="shared" si="63"/>
        <v>4.1573914885520935</v>
      </c>
      <c r="U56" s="1">
        <v>47.227569580078125</v>
      </c>
      <c r="V56" s="1">
        <v>70.644325256347656</v>
      </c>
      <c r="W56" s="1">
        <v>47.225688934326172</v>
      </c>
      <c r="X56" s="1">
        <v>400.12030029296875</v>
      </c>
      <c r="Y56" s="1">
        <v>394.38995361328125</v>
      </c>
      <c r="Z56" s="1">
        <v>34.073078155517578</v>
      </c>
      <c r="AA56" s="1">
        <v>43.541099548339844</v>
      </c>
      <c r="AB56" s="1">
        <v>30.754987716674805</v>
      </c>
      <c r="AC56" s="1">
        <v>39.301002502441406</v>
      </c>
      <c r="AD56" s="1">
        <v>500.11370849609375</v>
      </c>
      <c r="AE56" s="1">
        <v>2.3687982931733131E-2</v>
      </c>
      <c r="AF56" s="1">
        <v>1775.900634765625</v>
      </c>
      <c r="AG56" s="1">
        <v>97.503715515136719</v>
      </c>
      <c r="AH56" s="1">
        <v>29.400056838989258</v>
      </c>
      <c r="AI56" s="1">
        <v>-0.85120809078216553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64"/>
        <v>1.6670456949869792</v>
      </c>
      <c r="AR56">
        <f t="shared" si="65"/>
        <v>1.6502145879447219E-2</v>
      </c>
      <c r="AS56">
        <f t="shared" si="66"/>
        <v>343.79432525634763</v>
      </c>
      <c r="AT56">
        <f t="shared" si="67"/>
        <v>320.3775695800781</v>
      </c>
      <c r="AU56">
        <f t="shared" si="68"/>
        <v>4.5007167005527426E-3</v>
      </c>
      <c r="AV56">
        <f t="shared" si="69"/>
        <v>-8.827541399520852</v>
      </c>
      <c r="AW56">
        <f t="shared" si="70"/>
        <v>32.441845304225659</v>
      </c>
      <c r="AX56">
        <f t="shared" si="71"/>
        <v>332.72419551221418</v>
      </c>
      <c r="AY56">
        <f t="shared" si="72"/>
        <v>289.18309596387434</v>
      </c>
      <c r="AZ56">
        <f t="shared" si="73"/>
        <v>58.935947418212891</v>
      </c>
      <c r="BA56">
        <f t="shared" si="74"/>
        <v>19.126425414171091</v>
      </c>
      <c r="BB56">
        <f t="shared" si="75"/>
        <v>4.6328964839942192E-2</v>
      </c>
      <c r="BC56">
        <f t="shared" si="76"/>
        <v>4.2454189835775757</v>
      </c>
      <c r="BD56">
        <f t="shared" si="77"/>
        <v>14.881006430593516</v>
      </c>
      <c r="BE56">
        <f t="shared" si="78"/>
        <v>2.9002061869246844E-2</v>
      </c>
      <c r="BF56">
        <f t="shared" si="79"/>
        <v>13.451795459648498</v>
      </c>
      <c r="BG56">
        <f t="shared" si="80"/>
        <v>0.34981082612624176</v>
      </c>
      <c r="BH56">
        <f t="shared" si="81"/>
        <v>-5.8611484088020749</v>
      </c>
      <c r="BI56">
        <f t="shared" si="82"/>
        <v>393.4013449022919</v>
      </c>
      <c r="BJ56">
        <f t="shared" si="83"/>
        <v>-4.5358477106857551E-4</v>
      </c>
    </row>
    <row r="57" spans="1:62">
      <c r="A57" s="1">
        <v>51</v>
      </c>
      <c r="B57" s="1" t="s">
        <v>131</v>
      </c>
      <c r="C57" s="2">
        <v>42212</v>
      </c>
      <c r="D57" s="1" t="s">
        <v>74</v>
      </c>
      <c r="E57" s="1">
        <v>0</v>
      </c>
      <c r="F57" s="1" t="s">
        <v>82</v>
      </c>
      <c r="G57" s="1" t="s">
        <v>92</v>
      </c>
      <c r="H57" s="1">
        <v>0</v>
      </c>
      <c r="I57" s="1">
        <v>13602.5</v>
      </c>
      <c r="J57" s="1">
        <v>0</v>
      </c>
      <c r="K57">
        <f t="shared" si="56"/>
        <v>-9.9026931632334045E-2</v>
      </c>
      <c r="L57">
        <f t="shared" si="57"/>
        <v>7.5888545017244319E-2</v>
      </c>
      <c r="M57">
        <f t="shared" si="58"/>
        <v>215.54583608767294</v>
      </c>
      <c r="N57">
        <f t="shared" si="59"/>
        <v>28.045341613896156</v>
      </c>
      <c r="O57">
        <f t="shared" si="60"/>
        <v>29.522764929853555</v>
      </c>
      <c r="P57">
        <f t="shared" si="61"/>
        <v>71.464500427246094</v>
      </c>
      <c r="Q57" s="1">
        <v>1.5</v>
      </c>
      <c r="R57">
        <f t="shared" si="62"/>
        <v>2.4080436080694199</v>
      </c>
      <c r="S57" s="1">
        <v>1</v>
      </c>
      <c r="T57">
        <f t="shared" si="63"/>
        <v>4.8160872161388397</v>
      </c>
      <c r="U57" s="1">
        <v>47.340099334716797</v>
      </c>
      <c r="V57" s="1">
        <v>71.464500427246094</v>
      </c>
      <c r="W57" s="1">
        <v>47.326953887939453</v>
      </c>
      <c r="X57" s="1">
        <v>400.26800537109375</v>
      </c>
      <c r="Y57" s="1">
        <v>396.95858764648438</v>
      </c>
      <c r="Z57" s="1">
        <v>33.914485931396484</v>
      </c>
      <c r="AA57" s="1">
        <v>41.973175048828125</v>
      </c>
      <c r="AB57" s="1">
        <v>30.436607360839844</v>
      </c>
      <c r="AC57" s="1">
        <v>37.668891906738281</v>
      </c>
      <c r="AD57" s="1">
        <v>500.10968017578125</v>
      </c>
      <c r="AE57" s="1">
        <v>4.4173337519168854E-2</v>
      </c>
      <c r="AF57" s="1">
        <v>1784.05322265625</v>
      </c>
      <c r="AG57" s="1">
        <v>97.500877380371094</v>
      </c>
      <c r="AH57" s="1">
        <v>29.400056838989258</v>
      </c>
      <c r="AI57" s="1">
        <v>-0.85120809078216553</v>
      </c>
      <c r="AJ57" s="1">
        <v>0.66666668653488159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64"/>
        <v>3.3340645345052082</v>
      </c>
      <c r="AR57">
        <f t="shared" si="65"/>
        <v>2.8045341613896158E-2</v>
      </c>
      <c r="AS57">
        <f t="shared" si="66"/>
        <v>344.61450042724607</v>
      </c>
      <c r="AT57">
        <f t="shared" si="67"/>
        <v>320.49009933471677</v>
      </c>
      <c r="AU57">
        <f t="shared" si="68"/>
        <v>8.3929340233246386E-3</v>
      </c>
      <c r="AV57">
        <f t="shared" si="69"/>
        <v>-11.453413382957267</v>
      </c>
      <c r="AW57">
        <f t="shared" si="70"/>
        <v>33.615186323554198</v>
      </c>
      <c r="AX57">
        <f t="shared" si="71"/>
        <v>344.76803929070712</v>
      </c>
      <c r="AY57">
        <f t="shared" si="72"/>
        <v>302.794864241879</v>
      </c>
      <c r="AZ57">
        <f t="shared" si="73"/>
        <v>59.402299880981445</v>
      </c>
      <c r="BA57">
        <f t="shared" si="74"/>
        <v>19.548611054932238</v>
      </c>
      <c r="BB57">
        <f t="shared" si="75"/>
        <v>7.4711296489039569E-2</v>
      </c>
      <c r="BC57">
        <f t="shared" si="76"/>
        <v>4.0924213937006426</v>
      </c>
      <c r="BD57">
        <f t="shared" si="77"/>
        <v>15.456189661231594</v>
      </c>
      <c r="BE57">
        <f t="shared" si="78"/>
        <v>4.6798920678069747E-2</v>
      </c>
      <c r="BF57">
        <f t="shared" si="79"/>
        <v>21.015908134233769</v>
      </c>
      <c r="BG57">
        <f t="shared" si="80"/>
        <v>0.54299325621248318</v>
      </c>
      <c r="BH57">
        <f t="shared" si="81"/>
        <v>-7.1907992201042381</v>
      </c>
      <c r="BI57">
        <f t="shared" si="82"/>
        <v>396.98634593899527</v>
      </c>
      <c r="BJ57">
        <f t="shared" si="83"/>
        <v>1.7937210940260621E-5</v>
      </c>
    </row>
    <row r="58" spans="1:62">
      <c r="A58" s="1">
        <v>52</v>
      </c>
      <c r="B58" s="1" t="s">
        <v>132</v>
      </c>
      <c r="C58" s="2">
        <v>42212</v>
      </c>
      <c r="D58" s="1" t="s">
        <v>74</v>
      </c>
      <c r="E58" s="1">
        <v>0</v>
      </c>
      <c r="F58" s="1" t="s">
        <v>75</v>
      </c>
      <c r="G58" s="1" t="s">
        <v>92</v>
      </c>
      <c r="H58" s="1">
        <v>0</v>
      </c>
      <c r="I58" s="1">
        <v>13742</v>
      </c>
      <c r="J58" s="1">
        <v>0</v>
      </c>
      <c r="K58">
        <f t="shared" si="56"/>
        <v>1.4736920952573795</v>
      </c>
      <c r="L58">
        <f t="shared" si="57"/>
        <v>6.3452233219603874E-2</v>
      </c>
      <c r="M58">
        <f t="shared" si="58"/>
        <v>178.58460151857673</v>
      </c>
      <c r="N58">
        <f t="shared" si="59"/>
        <v>24.396097248704326</v>
      </c>
      <c r="O58">
        <f t="shared" si="60"/>
        <v>30.370089963081558</v>
      </c>
      <c r="P58">
        <f t="shared" si="61"/>
        <v>72.28173828125</v>
      </c>
      <c r="Q58" s="1">
        <v>2.5</v>
      </c>
      <c r="R58">
        <f t="shared" si="62"/>
        <v>2.1884783655405045</v>
      </c>
      <c r="S58" s="1">
        <v>1</v>
      </c>
      <c r="T58">
        <f t="shared" si="63"/>
        <v>4.3769567310810089</v>
      </c>
      <c r="U58" s="1">
        <v>47.583744049072266</v>
      </c>
      <c r="V58" s="1">
        <v>72.28173828125</v>
      </c>
      <c r="W58" s="1">
        <v>47.524723052978516</v>
      </c>
      <c r="X58" s="1">
        <v>400.29208374023438</v>
      </c>
      <c r="Y58" s="1">
        <v>394.74078369140625</v>
      </c>
      <c r="Z58" s="1">
        <v>34.002689361572266</v>
      </c>
      <c r="AA58" s="1">
        <v>45.6427001953125</v>
      </c>
      <c r="AB58" s="1">
        <v>30.139781951904297</v>
      </c>
      <c r="AC58" s="1">
        <v>40.457416534423828</v>
      </c>
      <c r="AD58" s="1">
        <v>500.05523681640625</v>
      </c>
      <c r="AE58" s="1">
        <v>2.3047175258398056E-2</v>
      </c>
      <c r="AF58" s="1">
        <v>1889.7542724609375</v>
      </c>
      <c r="AG58" s="1">
        <v>97.496391296386719</v>
      </c>
      <c r="AH58" s="1">
        <v>29.400056838989258</v>
      </c>
      <c r="AI58" s="1">
        <v>-0.85120809078216553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64"/>
        <v>2.0002209472656247</v>
      </c>
      <c r="AR58">
        <f t="shared" si="65"/>
        <v>2.4396097248704326E-2</v>
      </c>
      <c r="AS58">
        <f t="shared" si="66"/>
        <v>345.43173828124998</v>
      </c>
      <c r="AT58">
        <f t="shared" si="67"/>
        <v>320.73374404907224</v>
      </c>
      <c r="AU58">
        <f t="shared" si="68"/>
        <v>4.3789632441468829E-3</v>
      </c>
      <c r="AV58">
        <f t="shared" si="69"/>
        <v>-11.283701131397574</v>
      </c>
      <c r="AW58">
        <f t="shared" si="70"/>
        <v>34.820088521147412</v>
      </c>
      <c r="AX58">
        <f t="shared" si="71"/>
        <v>357.14233171251607</v>
      </c>
      <c r="AY58">
        <f t="shared" si="72"/>
        <v>311.49963151720357</v>
      </c>
      <c r="AZ58">
        <f t="shared" si="73"/>
        <v>59.932741165161133</v>
      </c>
      <c r="BA58">
        <f t="shared" si="74"/>
        <v>20.038506800700596</v>
      </c>
      <c r="BB58">
        <f t="shared" si="75"/>
        <v>6.2545518110044343E-2</v>
      </c>
      <c r="BC58">
        <f t="shared" si="76"/>
        <v>4.4499985580658539</v>
      </c>
      <c r="BD58">
        <f t="shared" si="77"/>
        <v>15.588508242634742</v>
      </c>
      <c r="BE58">
        <f t="shared" si="78"/>
        <v>3.9171412709603691E-2</v>
      </c>
      <c r="BF58">
        <f t="shared" si="79"/>
        <v>17.411354189164456</v>
      </c>
      <c r="BG58">
        <f t="shared" si="80"/>
        <v>0.45240980637609407</v>
      </c>
      <c r="BH58">
        <f t="shared" si="81"/>
        <v>-7.6544816897967882</v>
      </c>
      <c r="BI58">
        <f t="shared" si="82"/>
        <v>394.28624770879759</v>
      </c>
      <c r="BJ58">
        <f t="shared" si="83"/>
        <v>-2.8609542496336429E-4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july 27 2015 boardwal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2016-02-29T16:40:53Z</dcterms:created>
  <dcterms:modified xsi:type="dcterms:W3CDTF">2016-02-29T16:40:54Z</dcterms:modified>
</cp:coreProperties>
</file>