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Volumes/Wetland Ecosystems Ecology/Tres Rios/Water Budget Data/IRGA Data/TR IRGA July 2016/"/>
    </mc:Choice>
  </mc:AlternateContent>
  <bookViews>
    <workbookView xWindow="1480" yWindow="7980" windowWidth="35140" windowHeight="22740" tabRatio="500" activeTab="1"/>
  </bookViews>
  <sheets>
    <sheet name="boardwalk july 2016_" sheetId="1" r:id="rId1"/>
    <sheet name="cap data bas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P10" i="1" l="1"/>
  <c r="J10" i="1"/>
  <c r="AT10" i="1"/>
  <c r="AS10" i="1"/>
  <c r="AR10" i="1"/>
  <c r="AQ10" i="1"/>
  <c r="Q10" i="1"/>
  <c r="AU10" i="1"/>
  <c r="O10" i="1"/>
  <c r="AV10" i="1"/>
  <c r="AW10" i="1"/>
  <c r="AX10" i="1"/>
  <c r="BA10" i="1"/>
  <c r="S10" i="1"/>
  <c r="K10" i="1"/>
  <c r="BD10" i="1"/>
  <c r="L10" i="1"/>
  <c r="M10" i="1"/>
  <c r="BB10" i="1"/>
  <c r="N10" i="1"/>
  <c r="AY10" i="1"/>
  <c r="AZ10" i="1"/>
  <c r="BC10" i="1"/>
  <c r="BE10" i="1"/>
  <c r="BF10" i="1"/>
  <c r="BG10" i="1"/>
  <c r="BH10" i="1"/>
  <c r="BI10" i="1"/>
  <c r="AP11" i="1"/>
  <c r="J11" i="1"/>
  <c r="AT11" i="1"/>
  <c r="AS11" i="1"/>
  <c r="AR11" i="1"/>
  <c r="AQ11" i="1"/>
  <c r="Q11" i="1"/>
  <c r="AU11" i="1"/>
  <c r="O11" i="1"/>
  <c r="AV11" i="1"/>
  <c r="AW11" i="1"/>
  <c r="AX11" i="1"/>
  <c r="BA11" i="1"/>
  <c r="S11" i="1"/>
  <c r="K11" i="1"/>
  <c r="BD11" i="1"/>
  <c r="L11" i="1"/>
  <c r="M11" i="1"/>
  <c r="BB11" i="1"/>
  <c r="N11" i="1"/>
  <c r="AY11" i="1"/>
  <c r="AZ11" i="1"/>
  <c r="BC11" i="1"/>
  <c r="BE11" i="1"/>
  <c r="BF11" i="1"/>
  <c r="BG11" i="1"/>
  <c r="BH11" i="1"/>
  <c r="BI11" i="1"/>
  <c r="AP12" i="1"/>
  <c r="J12" i="1"/>
  <c r="AT12" i="1"/>
  <c r="AS12" i="1"/>
  <c r="AR12" i="1"/>
  <c r="AQ12" i="1"/>
  <c r="Q12" i="1"/>
  <c r="AU12" i="1"/>
  <c r="O12" i="1"/>
  <c r="AV12" i="1"/>
  <c r="AW12" i="1"/>
  <c r="AX12" i="1"/>
  <c r="BA12" i="1"/>
  <c r="S12" i="1"/>
  <c r="K12" i="1"/>
  <c r="BD12" i="1"/>
  <c r="L12" i="1"/>
  <c r="M12" i="1"/>
  <c r="BB12" i="1"/>
  <c r="N12" i="1"/>
  <c r="AY12" i="1"/>
  <c r="AZ12" i="1"/>
  <c r="BC12" i="1"/>
  <c r="BE12" i="1"/>
  <c r="BF12" i="1"/>
  <c r="BG12" i="1"/>
  <c r="BH12" i="1"/>
  <c r="BI12" i="1"/>
  <c r="AP13" i="1"/>
  <c r="J13" i="1"/>
  <c r="AT13" i="1"/>
  <c r="AS13" i="1"/>
  <c r="AR13" i="1"/>
  <c r="AQ13" i="1"/>
  <c r="Q13" i="1"/>
  <c r="AU13" i="1"/>
  <c r="O13" i="1"/>
  <c r="AV13" i="1"/>
  <c r="AW13" i="1"/>
  <c r="AX13" i="1"/>
  <c r="BA13" i="1"/>
  <c r="S13" i="1"/>
  <c r="K13" i="1"/>
  <c r="BD13" i="1"/>
  <c r="L13" i="1"/>
  <c r="M13" i="1"/>
  <c r="BB13" i="1"/>
  <c r="N13" i="1"/>
  <c r="AY13" i="1"/>
  <c r="AZ13" i="1"/>
  <c r="BC13" i="1"/>
  <c r="BE13" i="1"/>
  <c r="BF13" i="1"/>
  <c r="BG13" i="1"/>
  <c r="BH13" i="1"/>
  <c r="BI13" i="1"/>
  <c r="AP14" i="1"/>
  <c r="J14" i="1"/>
  <c r="AT14" i="1"/>
  <c r="AS14" i="1"/>
  <c r="AR14" i="1"/>
  <c r="AQ14" i="1"/>
  <c r="Q14" i="1"/>
  <c r="AU14" i="1"/>
  <c r="O14" i="1"/>
  <c r="AV14" i="1"/>
  <c r="AW14" i="1"/>
  <c r="AX14" i="1"/>
  <c r="BA14" i="1"/>
  <c r="S14" i="1"/>
  <c r="K14" i="1"/>
  <c r="BD14" i="1"/>
  <c r="L14" i="1"/>
  <c r="M14" i="1"/>
  <c r="BB14" i="1"/>
  <c r="N14" i="1"/>
  <c r="AY14" i="1"/>
  <c r="AZ14" i="1"/>
  <c r="BC14" i="1"/>
  <c r="BE14" i="1"/>
  <c r="BF14" i="1"/>
  <c r="BG14" i="1"/>
  <c r="BH14" i="1"/>
  <c r="BI14" i="1"/>
  <c r="AP15" i="1"/>
  <c r="J15" i="1"/>
  <c r="AT15" i="1"/>
  <c r="AS15" i="1"/>
  <c r="AR15" i="1"/>
  <c r="AQ15" i="1"/>
  <c r="Q15" i="1"/>
  <c r="AU15" i="1"/>
  <c r="O15" i="1"/>
  <c r="AV15" i="1"/>
  <c r="AW15" i="1"/>
  <c r="AX15" i="1"/>
  <c r="BA15" i="1"/>
  <c r="S15" i="1"/>
  <c r="K15" i="1"/>
  <c r="BD15" i="1"/>
  <c r="L15" i="1"/>
  <c r="M15" i="1"/>
  <c r="BB15" i="1"/>
  <c r="N15" i="1"/>
  <c r="AY15" i="1"/>
  <c r="AZ15" i="1"/>
  <c r="BC15" i="1"/>
  <c r="BE15" i="1"/>
  <c r="BF15" i="1"/>
  <c r="BG15" i="1"/>
  <c r="BH15" i="1"/>
  <c r="BI15" i="1"/>
  <c r="AP16" i="1"/>
  <c r="J16" i="1"/>
  <c r="AT16" i="1"/>
  <c r="AS16" i="1"/>
  <c r="AR16" i="1"/>
  <c r="AQ16" i="1"/>
  <c r="Q16" i="1"/>
  <c r="AU16" i="1"/>
  <c r="O16" i="1"/>
  <c r="AV16" i="1"/>
  <c r="AW16" i="1"/>
  <c r="AX16" i="1"/>
  <c r="BA16" i="1"/>
  <c r="S16" i="1"/>
  <c r="K16" i="1"/>
  <c r="BD16" i="1"/>
  <c r="L16" i="1"/>
  <c r="M16" i="1"/>
  <c r="BB16" i="1"/>
  <c r="N16" i="1"/>
  <c r="AY16" i="1"/>
  <c r="AZ16" i="1"/>
  <c r="BC16" i="1"/>
  <c r="BE16" i="1"/>
  <c r="BF16" i="1"/>
  <c r="BG16" i="1"/>
  <c r="BH16" i="1"/>
  <c r="BI16" i="1"/>
  <c r="AP17" i="1"/>
  <c r="J17" i="1"/>
  <c r="AT17" i="1"/>
  <c r="AS17" i="1"/>
  <c r="AR17" i="1"/>
  <c r="AQ17" i="1"/>
  <c r="Q17" i="1"/>
  <c r="AU17" i="1"/>
  <c r="O17" i="1"/>
  <c r="AV17" i="1"/>
  <c r="AW17" i="1"/>
  <c r="AX17" i="1"/>
  <c r="BA17" i="1"/>
  <c r="S17" i="1"/>
  <c r="K17" i="1"/>
  <c r="BD17" i="1"/>
  <c r="L17" i="1"/>
  <c r="M17" i="1"/>
  <c r="BB17" i="1"/>
  <c r="N17" i="1"/>
  <c r="AY17" i="1"/>
  <c r="AZ17" i="1"/>
  <c r="BC17" i="1"/>
  <c r="BE17" i="1"/>
  <c r="BF17" i="1"/>
  <c r="BG17" i="1"/>
  <c r="BH17" i="1"/>
  <c r="BI17" i="1"/>
  <c r="AP18" i="1"/>
  <c r="J18" i="1"/>
  <c r="AT18" i="1"/>
  <c r="AS18" i="1"/>
  <c r="AR18" i="1"/>
  <c r="AQ18" i="1"/>
  <c r="Q18" i="1"/>
  <c r="AU18" i="1"/>
  <c r="O18" i="1"/>
  <c r="AV18" i="1"/>
  <c r="AW18" i="1"/>
  <c r="AX18" i="1"/>
  <c r="BA18" i="1"/>
  <c r="S18" i="1"/>
  <c r="K18" i="1"/>
  <c r="BD18" i="1"/>
  <c r="L18" i="1"/>
  <c r="M18" i="1"/>
  <c r="BB18" i="1"/>
  <c r="N18" i="1"/>
  <c r="AY18" i="1"/>
  <c r="AZ18" i="1"/>
  <c r="BC18" i="1"/>
  <c r="BE18" i="1"/>
  <c r="BF18" i="1"/>
  <c r="BG18" i="1"/>
  <c r="BH18" i="1"/>
  <c r="BI18" i="1"/>
  <c r="AP19" i="1"/>
  <c r="J19" i="1"/>
  <c r="AT19" i="1"/>
  <c r="AS19" i="1"/>
  <c r="AR19" i="1"/>
  <c r="AQ19" i="1"/>
  <c r="Q19" i="1"/>
  <c r="AU19" i="1"/>
  <c r="O19" i="1"/>
  <c r="AV19" i="1"/>
  <c r="AW19" i="1"/>
  <c r="AX19" i="1"/>
  <c r="BA19" i="1"/>
  <c r="S19" i="1"/>
  <c r="K19" i="1"/>
  <c r="BD19" i="1"/>
  <c r="L19" i="1"/>
  <c r="M19" i="1"/>
  <c r="BB19" i="1"/>
  <c r="N19" i="1"/>
  <c r="AY19" i="1"/>
  <c r="AZ19" i="1"/>
  <c r="BC19" i="1"/>
  <c r="BE19" i="1"/>
  <c r="BF19" i="1"/>
  <c r="BG19" i="1"/>
  <c r="BH19" i="1"/>
  <c r="BI19" i="1"/>
  <c r="AP20" i="1"/>
  <c r="J20" i="1"/>
  <c r="AT20" i="1"/>
  <c r="AS20" i="1"/>
  <c r="AR20" i="1"/>
  <c r="AQ20" i="1"/>
  <c r="Q20" i="1"/>
  <c r="AU20" i="1"/>
  <c r="O20" i="1"/>
  <c r="AV20" i="1"/>
  <c r="AW20" i="1"/>
  <c r="AX20" i="1"/>
  <c r="BA20" i="1"/>
  <c r="S20" i="1"/>
  <c r="K20" i="1"/>
  <c r="BD20" i="1"/>
  <c r="L20" i="1"/>
  <c r="M20" i="1"/>
  <c r="BB20" i="1"/>
  <c r="N20" i="1"/>
  <c r="AY20" i="1"/>
  <c r="AZ20" i="1"/>
  <c r="BC20" i="1"/>
  <c r="BE20" i="1"/>
  <c r="BF20" i="1"/>
  <c r="BG20" i="1"/>
  <c r="BH20" i="1"/>
  <c r="BI20" i="1"/>
  <c r="AP21" i="1"/>
  <c r="J21" i="1"/>
  <c r="AT21" i="1"/>
  <c r="AS21" i="1"/>
  <c r="AR21" i="1"/>
  <c r="AQ21" i="1"/>
  <c r="Q21" i="1"/>
  <c r="AU21" i="1"/>
  <c r="O21" i="1"/>
  <c r="AV21" i="1"/>
  <c r="AW21" i="1"/>
  <c r="AX21" i="1"/>
  <c r="BA21" i="1"/>
  <c r="S21" i="1"/>
  <c r="K21" i="1"/>
  <c r="BD21" i="1"/>
  <c r="L21" i="1"/>
  <c r="M21" i="1"/>
  <c r="BB21" i="1"/>
  <c r="N21" i="1"/>
  <c r="AY21" i="1"/>
  <c r="AZ21" i="1"/>
  <c r="BC21" i="1"/>
  <c r="BE21" i="1"/>
  <c r="BF21" i="1"/>
  <c r="BG21" i="1"/>
  <c r="BH21" i="1"/>
  <c r="BI21" i="1"/>
  <c r="AP22" i="1"/>
  <c r="J22" i="1"/>
  <c r="AT22" i="1"/>
  <c r="AS22" i="1"/>
  <c r="AR22" i="1"/>
  <c r="AQ22" i="1"/>
  <c r="Q22" i="1"/>
  <c r="AU22" i="1"/>
  <c r="O22" i="1"/>
  <c r="AV22" i="1"/>
  <c r="AW22" i="1"/>
  <c r="AX22" i="1"/>
  <c r="BA22" i="1"/>
  <c r="S22" i="1"/>
  <c r="K22" i="1"/>
  <c r="BD22" i="1"/>
  <c r="L22" i="1"/>
  <c r="M22" i="1"/>
  <c r="BB22" i="1"/>
  <c r="N22" i="1"/>
  <c r="AY22" i="1"/>
  <c r="AZ22" i="1"/>
  <c r="BC22" i="1"/>
  <c r="BE22" i="1"/>
  <c r="BF22" i="1"/>
  <c r="BG22" i="1"/>
  <c r="BH22" i="1"/>
  <c r="BI22" i="1"/>
  <c r="AP23" i="1"/>
  <c r="J23" i="1"/>
  <c r="AT23" i="1"/>
  <c r="AS23" i="1"/>
  <c r="AR23" i="1"/>
  <c r="AQ23" i="1"/>
  <c r="Q23" i="1"/>
  <c r="AU23" i="1"/>
  <c r="O23" i="1"/>
  <c r="AV23" i="1"/>
  <c r="AW23" i="1"/>
  <c r="AX23" i="1"/>
  <c r="BA23" i="1"/>
  <c r="S23" i="1"/>
  <c r="K23" i="1"/>
  <c r="BD23" i="1"/>
  <c r="L23" i="1"/>
  <c r="M23" i="1"/>
  <c r="BB23" i="1"/>
  <c r="N23" i="1"/>
  <c r="AY23" i="1"/>
  <c r="AZ23" i="1"/>
  <c r="BC23" i="1"/>
  <c r="BE23" i="1"/>
  <c r="BF23" i="1"/>
  <c r="BG23" i="1"/>
  <c r="BH23" i="1"/>
  <c r="BI23" i="1"/>
  <c r="AP24" i="1"/>
  <c r="J24" i="1"/>
  <c r="AT24" i="1"/>
  <c r="AS24" i="1"/>
  <c r="AR24" i="1"/>
  <c r="AQ24" i="1"/>
  <c r="Q24" i="1"/>
  <c r="AU24" i="1"/>
  <c r="O24" i="1"/>
  <c r="AV24" i="1"/>
  <c r="AW24" i="1"/>
  <c r="AX24" i="1"/>
  <c r="BA24" i="1"/>
  <c r="S24" i="1"/>
  <c r="K24" i="1"/>
  <c r="BD24" i="1"/>
  <c r="L24" i="1"/>
  <c r="M24" i="1"/>
  <c r="BB24" i="1"/>
  <c r="N24" i="1"/>
  <c r="AY24" i="1"/>
  <c r="AZ24" i="1"/>
  <c r="BC24" i="1"/>
  <c r="BE24" i="1"/>
  <c r="BF24" i="1"/>
  <c r="BG24" i="1"/>
  <c r="BH24" i="1"/>
  <c r="BI24" i="1"/>
  <c r="AP25" i="1"/>
  <c r="J25" i="1"/>
  <c r="AT25" i="1"/>
  <c r="AS25" i="1"/>
  <c r="AR25" i="1"/>
  <c r="AQ25" i="1"/>
  <c r="Q25" i="1"/>
  <c r="AU25" i="1"/>
  <c r="O25" i="1"/>
  <c r="AV25" i="1"/>
  <c r="AW25" i="1"/>
  <c r="AX25" i="1"/>
  <c r="BA25" i="1"/>
  <c r="S25" i="1"/>
  <c r="K25" i="1"/>
  <c r="BD25" i="1"/>
  <c r="L25" i="1"/>
  <c r="M25" i="1"/>
  <c r="BB25" i="1"/>
  <c r="N25" i="1"/>
  <c r="AY25" i="1"/>
  <c r="AZ25" i="1"/>
  <c r="BC25" i="1"/>
  <c r="BE25" i="1"/>
  <c r="BF25" i="1"/>
  <c r="BG25" i="1"/>
  <c r="BH25" i="1"/>
  <c r="BI25" i="1"/>
  <c r="AP26" i="1"/>
  <c r="J26" i="1"/>
  <c r="AT26" i="1"/>
  <c r="AS26" i="1"/>
  <c r="AR26" i="1"/>
  <c r="AQ26" i="1"/>
  <c r="Q26" i="1"/>
  <c r="AU26" i="1"/>
  <c r="O26" i="1"/>
  <c r="AV26" i="1"/>
  <c r="AW26" i="1"/>
  <c r="AX26" i="1"/>
  <c r="BA26" i="1"/>
  <c r="S26" i="1"/>
  <c r="K26" i="1"/>
  <c r="BD26" i="1"/>
  <c r="L26" i="1"/>
  <c r="M26" i="1"/>
  <c r="BB26" i="1"/>
  <c r="N26" i="1"/>
  <c r="AY26" i="1"/>
  <c r="AZ26" i="1"/>
  <c r="BC26" i="1"/>
  <c r="BE26" i="1"/>
  <c r="BF26" i="1"/>
  <c r="BG26" i="1"/>
  <c r="BH26" i="1"/>
  <c r="BI26" i="1"/>
  <c r="AP27" i="1"/>
  <c r="J27" i="1"/>
  <c r="AT27" i="1"/>
  <c r="AS27" i="1"/>
  <c r="AR27" i="1"/>
  <c r="AQ27" i="1"/>
  <c r="Q27" i="1"/>
  <c r="AU27" i="1"/>
  <c r="O27" i="1"/>
  <c r="AV27" i="1"/>
  <c r="AW27" i="1"/>
  <c r="AX27" i="1"/>
  <c r="BA27" i="1"/>
  <c r="S27" i="1"/>
  <c r="K27" i="1"/>
  <c r="BD27" i="1"/>
  <c r="L27" i="1"/>
  <c r="M27" i="1"/>
  <c r="BB27" i="1"/>
  <c r="N27" i="1"/>
  <c r="AY27" i="1"/>
  <c r="AZ27" i="1"/>
  <c r="BC27" i="1"/>
  <c r="BE27" i="1"/>
  <c r="BF27" i="1"/>
  <c r="BG27" i="1"/>
  <c r="BH27" i="1"/>
  <c r="BI27" i="1"/>
  <c r="AP28" i="1"/>
  <c r="J28" i="1"/>
  <c r="AT28" i="1"/>
  <c r="AS28" i="1"/>
  <c r="AR28" i="1"/>
  <c r="AQ28" i="1"/>
  <c r="Q28" i="1"/>
  <c r="AU28" i="1"/>
  <c r="O28" i="1"/>
  <c r="AV28" i="1"/>
  <c r="AW28" i="1"/>
  <c r="AX28" i="1"/>
  <c r="BA28" i="1"/>
  <c r="S28" i="1"/>
  <c r="K28" i="1"/>
  <c r="BD28" i="1"/>
  <c r="L28" i="1"/>
  <c r="M28" i="1"/>
  <c r="BB28" i="1"/>
  <c r="N28" i="1"/>
  <c r="AY28" i="1"/>
  <c r="AZ28" i="1"/>
  <c r="BC28" i="1"/>
  <c r="BE28" i="1"/>
  <c r="BF28" i="1"/>
  <c r="BG28" i="1"/>
  <c r="BH28" i="1"/>
  <c r="BI28" i="1"/>
  <c r="AP29" i="1"/>
  <c r="J29" i="1"/>
  <c r="AT29" i="1"/>
  <c r="AS29" i="1"/>
  <c r="AR29" i="1"/>
  <c r="AQ29" i="1"/>
  <c r="Q29" i="1"/>
  <c r="AU29" i="1"/>
  <c r="O29" i="1"/>
  <c r="AV29" i="1"/>
  <c r="AW29" i="1"/>
  <c r="AX29" i="1"/>
  <c r="BA29" i="1"/>
  <c r="S29" i="1"/>
  <c r="K29" i="1"/>
  <c r="BD29" i="1"/>
  <c r="L29" i="1"/>
  <c r="M29" i="1"/>
  <c r="BB29" i="1"/>
  <c r="N29" i="1"/>
  <c r="AY29" i="1"/>
  <c r="AZ29" i="1"/>
  <c r="BC29" i="1"/>
  <c r="BE29" i="1"/>
  <c r="BF29" i="1"/>
  <c r="BG29" i="1"/>
  <c r="BH29" i="1"/>
  <c r="BI29" i="1"/>
  <c r="AP30" i="1"/>
  <c r="J30" i="1"/>
  <c r="AT30" i="1"/>
  <c r="AS30" i="1"/>
  <c r="AR30" i="1"/>
  <c r="AQ30" i="1"/>
  <c r="Q30" i="1"/>
  <c r="AU30" i="1"/>
  <c r="O30" i="1"/>
  <c r="AV30" i="1"/>
  <c r="AW30" i="1"/>
  <c r="AX30" i="1"/>
  <c r="BA30" i="1"/>
  <c r="S30" i="1"/>
  <c r="K30" i="1"/>
  <c r="BD30" i="1"/>
  <c r="L30" i="1"/>
  <c r="M30" i="1"/>
  <c r="BB30" i="1"/>
  <c r="N30" i="1"/>
  <c r="AY30" i="1"/>
  <c r="AZ30" i="1"/>
  <c r="BC30" i="1"/>
  <c r="BE30" i="1"/>
  <c r="BF30" i="1"/>
  <c r="BG30" i="1"/>
  <c r="BH30" i="1"/>
  <c r="BI30" i="1"/>
  <c r="AP31" i="1"/>
  <c r="J31" i="1"/>
  <c r="AT31" i="1"/>
  <c r="AS31" i="1"/>
  <c r="AR31" i="1"/>
  <c r="AQ31" i="1"/>
  <c r="Q31" i="1"/>
  <c r="AU31" i="1"/>
  <c r="O31" i="1"/>
  <c r="AV31" i="1"/>
  <c r="AW31" i="1"/>
  <c r="AX31" i="1"/>
  <c r="BA31" i="1"/>
  <c r="S31" i="1"/>
  <c r="K31" i="1"/>
  <c r="BD31" i="1"/>
  <c r="L31" i="1"/>
  <c r="M31" i="1"/>
  <c r="BB31" i="1"/>
  <c r="N31" i="1"/>
  <c r="AY31" i="1"/>
  <c r="AZ31" i="1"/>
  <c r="BC31" i="1"/>
  <c r="BE31" i="1"/>
  <c r="BF31" i="1"/>
  <c r="BG31" i="1"/>
  <c r="BH31" i="1"/>
  <c r="BI31" i="1"/>
  <c r="AP32" i="1"/>
  <c r="J32" i="1"/>
  <c r="AT32" i="1"/>
  <c r="AS32" i="1"/>
  <c r="AR32" i="1"/>
  <c r="AQ32" i="1"/>
  <c r="Q32" i="1"/>
  <c r="AU32" i="1"/>
  <c r="O32" i="1"/>
  <c r="AV32" i="1"/>
  <c r="AW32" i="1"/>
  <c r="AX32" i="1"/>
  <c r="BA32" i="1"/>
  <c r="S32" i="1"/>
  <c r="K32" i="1"/>
  <c r="BD32" i="1"/>
  <c r="L32" i="1"/>
  <c r="M32" i="1"/>
  <c r="BB32" i="1"/>
  <c r="N32" i="1"/>
  <c r="AY32" i="1"/>
  <c r="AZ32" i="1"/>
  <c r="BC32" i="1"/>
  <c r="BE32" i="1"/>
  <c r="BF32" i="1"/>
  <c r="BG32" i="1"/>
  <c r="BH32" i="1"/>
  <c r="BI32" i="1"/>
  <c r="AP33" i="1"/>
  <c r="J33" i="1"/>
  <c r="AT33" i="1"/>
  <c r="AS33" i="1"/>
  <c r="AR33" i="1"/>
  <c r="AQ33" i="1"/>
  <c r="Q33" i="1"/>
  <c r="AU33" i="1"/>
  <c r="O33" i="1"/>
  <c r="AV33" i="1"/>
  <c r="AW33" i="1"/>
  <c r="AX33" i="1"/>
  <c r="BA33" i="1"/>
  <c r="S33" i="1"/>
  <c r="K33" i="1"/>
  <c r="BD33" i="1"/>
  <c r="L33" i="1"/>
  <c r="M33" i="1"/>
  <c r="BB33" i="1"/>
  <c r="N33" i="1"/>
  <c r="AY33" i="1"/>
  <c r="AZ33" i="1"/>
  <c r="BC33" i="1"/>
  <c r="BE33" i="1"/>
  <c r="BF33" i="1"/>
  <c r="BG33" i="1"/>
  <c r="BH33" i="1"/>
  <c r="BI33" i="1"/>
  <c r="AP34" i="1"/>
  <c r="J34" i="1"/>
  <c r="AT34" i="1"/>
  <c r="AS34" i="1"/>
  <c r="AR34" i="1"/>
  <c r="AQ34" i="1"/>
  <c r="Q34" i="1"/>
  <c r="AU34" i="1"/>
  <c r="O34" i="1"/>
  <c r="AV34" i="1"/>
  <c r="AW34" i="1"/>
  <c r="AX34" i="1"/>
  <c r="BA34" i="1"/>
  <c r="S34" i="1"/>
  <c r="K34" i="1"/>
  <c r="BD34" i="1"/>
  <c r="L34" i="1"/>
  <c r="M34" i="1"/>
  <c r="BB34" i="1"/>
  <c r="N34" i="1"/>
  <c r="AY34" i="1"/>
  <c r="AZ34" i="1"/>
  <c r="BC34" i="1"/>
  <c r="BE34" i="1"/>
  <c r="BF34" i="1"/>
  <c r="BG34" i="1"/>
  <c r="BH34" i="1"/>
  <c r="BI34" i="1"/>
  <c r="AP35" i="1"/>
  <c r="J35" i="1"/>
  <c r="AT35" i="1"/>
  <c r="AS35" i="1"/>
  <c r="AR35" i="1"/>
  <c r="AQ35" i="1"/>
  <c r="Q35" i="1"/>
  <c r="AU35" i="1"/>
  <c r="O35" i="1"/>
  <c r="AV35" i="1"/>
  <c r="AW35" i="1"/>
  <c r="AX35" i="1"/>
  <c r="BA35" i="1"/>
  <c r="S35" i="1"/>
  <c r="K35" i="1"/>
  <c r="BD35" i="1"/>
  <c r="L35" i="1"/>
  <c r="M35" i="1"/>
  <c r="BB35" i="1"/>
  <c r="N35" i="1"/>
  <c r="AY35" i="1"/>
  <c r="AZ35" i="1"/>
  <c r="BC35" i="1"/>
  <c r="BE35" i="1"/>
  <c r="BF35" i="1"/>
  <c r="BG35" i="1"/>
  <c r="BH35" i="1"/>
  <c r="BI35" i="1"/>
  <c r="AP36" i="1"/>
  <c r="J36" i="1"/>
  <c r="AT36" i="1"/>
  <c r="AS36" i="1"/>
  <c r="AR36" i="1"/>
  <c r="AQ36" i="1"/>
  <c r="Q36" i="1"/>
  <c r="AU36" i="1"/>
  <c r="O36" i="1"/>
  <c r="AV36" i="1"/>
  <c r="AW36" i="1"/>
  <c r="AX36" i="1"/>
  <c r="BA36" i="1"/>
  <c r="S36" i="1"/>
  <c r="K36" i="1"/>
  <c r="BD36" i="1"/>
  <c r="L36" i="1"/>
  <c r="M36" i="1"/>
  <c r="BB36" i="1"/>
  <c r="N36" i="1"/>
  <c r="AY36" i="1"/>
  <c r="AZ36" i="1"/>
  <c r="BC36" i="1"/>
  <c r="BE36" i="1"/>
  <c r="BF36" i="1"/>
  <c r="BG36" i="1"/>
  <c r="BH36" i="1"/>
  <c r="BI36" i="1"/>
  <c r="AP37" i="1"/>
  <c r="J37" i="1"/>
  <c r="AT37" i="1"/>
  <c r="AS37" i="1"/>
  <c r="AR37" i="1"/>
  <c r="AQ37" i="1"/>
  <c r="Q37" i="1"/>
  <c r="AU37" i="1"/>
  <c r="O37" i="1"/>
  <c r="AV37" i="1"/>
  <c r="AW37" i="1"/>
  <c r="AX37" i="1"/>
  <c r="BA37" i="1"/>
  <c r="S37" i="1"/>
  <c r="K37" i="1"/>
  <c r="BD37" i="1"/>
  <c r="L37" i="1"/>
  <c r="M37" i="1"/>
  <c r="BB37" i="1"/>
  <c r="N37" i="1"/>
  <c r="AY37" i="1"/>
  <c r="AZ37" i="1"/>
  <c r="BC37" i="1"/>
  <c r="BE37" i="1"/>
  <c r="BF37" i="1"/>
  <c r="BG37" i="1"/>
  <c r="BH37" i="1"/>
  <c r="BI37" i="1"/>
  <c r="AP38" i="1"/>
  <c r="J38" i="1"/>
  <c r="AT38" i="1"/>
  <c r="AS38" i="1"/>
  <c r="AR38" i="1"/>
  <c r="AQ38" i="1"/>
  <c r="Q38" i="1"/>
  <c r="AU38" i="1"/>
  <c r="O38" i="1"/>
  <c r="AV38" i="1"/>
  <c r="AW38" i="1"/>
  <c r="AX38" i="1"/>
  <c r="BA38" i="1"/>
  <c r="S38" i="1"/>
  <c r="K38" i="1"/>
  <c r="BD38" i="1"/>
  <c r="L38" i="1"/>
  <c r="M38" i="1"/>
  <c r="BB38" i="1"/>
  <c r="N38" i="1"/>
  <c r="AY38" i="1"/>
  <c r="AZ38" i="1"/>
  <c r="BC38" i="1"/>
  <c r="BE38" i="1"/>
  <c r="BF38" i="1"/>
  <c r="BG38" i="1"/>
  <c r="BH38" i="1"/>
  <c r="BI38" i="1"/>
  <c r="AP39" i="1"/>
  <c r="J39" i="1"/>
  <c r="AT39" i="1"/>
  <c r="AS39" i="1"/>
  <c r="AR39" i="1"/>
  <c r="AQ39" i="1"/>
  <c r="Q39" i="1"/>
  <c r="AU39" i="1"/>
  <c r="O39" i="1"/>
  <c r="AV39" i="1"/>
  <c r="AW39" i="1"/>
  <c r="AX39" i="1"/>
  <c r="BA39" i="1"/>
  <c r="S39" i="1"/>
  <c r="K39" i="1"/>
  <c r="BD39" i="1"/>
  <c r="L39" i="1"/>
  <c r="M39" i="1"/>
  <c r="BB39" i="1"/>
  <c r="N39" i="1"/>
  <c r="AY39" i="1"/>
  <c r="AZ39" i="1"/>
  <c r="BC39" i="1"/>
  <c r="BE39" i="1"/>
  <c r="BF39" i="1"/>
  <c r="BG39" i="1"/>
  <c r="BH39" i="1"/>
  <c r="BI39" i="1"/>
  <c r="AP40" i="1"/>
  <c r="J40" i="1"/>
  <c r="AT40" i="1"/>
  <c r="AS40" i="1"/>
  <c r="AR40" i="1"/>
  <c r="AQ40" i="1"/>
  <c r="Q40" i="1"/>
  <c r="AU40" i="1"/>
  <c r="O40" i="1"/>
  <c r="AV40" i="1"/>
  <c r="AW40" i="1"/>
  <c r="AX40" i="1"/>
  <c r="BA40" i="1"/>
  <c r="S40" i="1"/>
  <c r="K40" i="1"/>
  <c r="BD40" i="1"/>
  <c r="L40" i="1"/>
  <c r="M40" i="1"/>
  <c r="BB40" i="1"/>
  <c r="N40" i="1"/>
  <c r="AY40" i="1"/>
  <c r="AZ40" i="1"/>
  <c r="BC40" i="1"/>
  <c r="BE40" i="1"/>
  <c r="BF40" i="1"/>
  <c r="BG40" i="1"/>
  <c r="BH40" i="1"/>
  <c r="BI40" i="1"/>
  <c r="AP41" i="1"/>
  <c r="J41" i="1"/>
  <c r="AT41" i="1"/>
  <c r="AS41" i="1"/>
  <c r="AR41" i="1"/>
  <c r="AQ41" i="1"/>
  <c r="Q41" i="1"/>
  <c r="AU41" i="1"/>
  <c r="O41" i="1"/>
  <c r="AV41" i="1"/>
  <c r="AW41" i="1"/>
  <c r="AX41" i="1"/>
  <c r="BA41" i="1"/>
  <c r="S41" i="1"/>
  <c r="K41" i="1"/>
  <c r="BD41" i="1"/>
  <c r="L41" i="1"/>
  <c r="M41" i="1"/>
  <c r="BB41" i="1"/>
  <c r="N41" i="1"/>
  <c r="AY41" i="1"/>
  <c r="AZ41" i="1"/>
  <c r="BC41" i="1"/>
  <c r="BE41" i="1"/>
  <c r="BF41" i="1"/>
  <c r="BG41" i="1"/>
  <c r="BH41" i="1"/>
  <c r="BI41" i="1"/>
  <c r="AP42" i="1"/>
  <c r="J42" i="1"/>
  <c r="AT42" i="1"/>
  <c r="AS42" i="1"/>
  <c r="AR42" i="1"/>
  <c r="AQ42" i="1"/>
  <c r="Q42" i="1"/>
  <c r="AU42" i="1"/>
  <c r="O42" i="1"/>
  <c r="AV42" i="1"/>
  <c r="AW42" i="1"/>
  <c r="AX42" i="1"/>
  <c r="BA42" i="1"/>
  <c r="S42" i="1"/>
  <c r="K42" i="1"/>
  <c r="BD42" i="1"/>
  <c r="L42" i="1"/>
  <c r="M42" i="1"/>
  <c r="BB42" i="1"/>
  <c r="N42" i="1"/>
  <c r="AY42" i="1"/>
  <c r="AZ42" i="1"/>
  <c r="BC42" i="1"/>
  <c r="BE42" i="1"/>
  <c r="BF42" i="1"/>
  <c r="BG42" i="1"/>
  <c r="BH42" i="1"/>
  <c r="BI42" i="1"/>
  <c r="AP43" i="1"/>
  <c r="J43" i="1"/>
  <c r="AT43" i="1"/>
  <c r="AS43" i="1"/>
  <c r="AR43" i="1"/>
  <c r="AQ43" i="1"/>
  <c r="Q43" i="1"/>
  <c r="AU43" i="1"/>
  <c r="O43" i="1"/>
  <c r="AV43" i="1"/>
  <c r="AW43" i="1"/>
  <c r="AX43" i="1"/>
  <c r="BA43" i="1"/>
  <c r="S43" i="1"/>
  <c r="K43" i="1"/>
  <c r="BD43" i="1"/>
  <c r="L43" i="1"/>
  <c r="M43" i="1"/>
  <c r="BB43" i="1"/>
  <c r="N43" i="1"/>
  <c r="AY43" i="1"/>
  <c r="AZ43" i="1"/>
  <c r="BC43" i="1"/>
  <c r="BE43" i="1"/>
  <c r="BF43" i="1"/>
  <c r="BG43" i="1"/>
  <c r="BH43" i="1"/>
  <c r="BI43" i="1"/>
  <c r="AP44" i="1"/>
  <c r="J44" i="1"/>
  <c r="AT44" i="1"/>
  <c r="AS44" i="1"/>
  <c r="AR44" i="1"/>
  <c r="AQ44" i="1"/>
  <c r="Q44" i="1"/>
  <c r="AU44" i="1"/>
  <c r="O44" i="1"/>
  <c r="AV44" i="1"/>
  <c r="AW44" i="1"/>
  <c r="AX44" i="1"/>
  <c r="BA44" i="1"/>
  <c r="S44" i="1"/>
  <c r="K44" i="1"/>
  <c r="BD44" i="1"/>
  <c r="L44" i="1"/>
  <c r="M44" i="1"/>
  <c r="BB44" i="1"/>
  <c r="N44" i="1"/>
  <c r="AY44" i="1"/>
  <c r="AZ44" i="1"/>
  <c r="BC44" i="1"/>
  <c r="BE44" i="1"/>
  <c r="BF44" i="1"/>
  <c r="BG44" i="1"/>
  <c r="BH44" i="1"/>
  <c r="BI44" i="1"/>
  <c r="AP45" i="1"/>
  <c r="J45" i="1"/>
  <c r="AT45" i="1"/>
  <c r="AS45" i="1"/>
  <c r="AR45" i="1"/>
  <c r="AQ45" i="1"/>
  <c r="Q45" i="1"/>
  <c r="AU45" i="1"/>
  <c r="O45" i="1"/>
  <c r="AV45" i="1"/>
  <c r="AW45" i="1"/>
  <c r="AX45" i="1"/>
  <c r="BA45" i="1"/>
  <c r="S45" i="1"/>
  <c r="K45" i="1"/>
  <c r="BD45" i="1"/>
  <c r="L45" i="1"/>
  <c r="M45" i="1"/>
  <c r="BB45" i="1"/>
  <c r="N45" i="1"/>
  <c r="AY45" i="1"/>
  <c r="AZ45" i="1"/>
  <c r="BC45" i="1"/>
  <c r="BE45" i="1"/>
  <c r="BF45" i="1"/>
  <c r="BG45" i="1"/>
  <c r="BH45" i="1"/>
  <c r="BI45" i="1"/>
  <c r="AP46" i="1"/>
  <c r="J46" i="1"/>
  <c r="AT46" i="1"/>
  <c r="AS46" i="1"/>
  <c r="AR46" i="1"/>
  <c r="AQ46" i="1"/>
  <c r="Q46" i="1"/>
  <c r="AU46" i="1"/>
  <c r="O46" i="1"/>
  <c r="AV46" i="1"/>
  <c r="AW46" i="1"/>
  <c r="AX46" i="1"/>
  <c r="BA46" i="1"/>
  <c r="S46" i="1"/>
  <c r="K46" i="1"/>
  <c r="BD46" i="1"/>
  <c r="L46" i="1"/>
  <c r="M46" i="1"/>
  <c r="BB46" i="1"/>
  <c r="N46" i="1"/>
  <c r="AY46" i="1"/>
  <c r="AZ46" i="1"/>
  <c r="BC46" i="1"/>
  <c r="BE46" i="1"/>
  <c r="BF46" i="1"/>
  <c r="BG46" i="1"/>
  <c r="BH46" i="1"/>
  <c r="BI46" i="1"/>
  <c r="AP47" i="1"/>
  <c r="J47" i="1"/>
  <c r="AT47" i="1"/>
  <c r="AS47" i="1"/>
  <c r="AR47" i="1"/>
  <c r="AQ47" i="1"/>
  <c r="Q47" i="1"/>
  <c r="AU47" i="1"/>
  <c r="O47" i="1"/>
  <c r="AV47" i="1"/>
  <c r="AW47" i="1"/>
  <c r="AX47" i="1"/>
  <c r="BA47" i="1"/>
  <c r="S47" i="1"/>
  <c r="K47" i="1"/>
  <c r="BD47" i="1"/>
  <c r="L47" i="1"/>
  <c r="M47" i="1"/>
  <c r="BB47" i="1"/>
  <c r="N47" i="1"/>
  <c r="AY47" i="1"/>
  <c r="AZ47" i="1"/>
  <c r="BC47" i="1"/>
  <c r="BE47" i="1"/>
  <c r="BF47" i="1"/>
  <c r="BG47" i="1"/>
  <c r="BH47" i="1"/>
  <c r="BI47" i="1"/>
  <c r="AP48" i="1"/>
  <c r="J48" i="1"/>
  <c r="AT48" i="1"/>
  <c r="AS48" i="1"/>
  <c r="AR48" i="1"/>
  <c r="AQ48" i="1"/>
  <c r="Q48" i="1"/>
  <c r="AU48" i="1"/>
  <c r="O48" i="1"/>
  <c r="AV48" i="1"/>
  <c r="AW48" i="1"/>
  <c r="AX48" i="1"/>
  <c r="BA48" i="1"/>
  <c r="S48" i="1"/>
  <c r="K48" i="1"/>
  <c r="BD48" i="1"/>
  <c r="L48" i="1"/>
  <c r="M48" i="1"/>
  <c r="BB48" i="1"/>
  <c r="N48" i="1"/>
  <c r="AY48" i="1"/>
  <c r="AZ48" i="1"/>
  <c r="BC48" i="1"/>
  <c r="BE48" i="1"/>
  <c r="BF48" i="1"/>
  <c r="BG48" i="1"/>
  <c r="BH48" i="1"/>
  <c r="BI48" i="1"/>
  <c r="AP49" i="1"/>
  <c r="J49" i="1"/>
  <c r="AT49" i="1"/>
  <c r="AS49" i="1"/>
  <c r="AR49" i="1"/>
  <c r="AQ49" i="1"/>
  <c r="Q49" i="1"/>
  <c r="AU49" i="1"/>
  <c r="O49" i="1"/>
  <c r="AV49" i="1"/>
  <c r="AW49" i="1"/>
  <c r="AX49" i="1"/>
  <c r="BA49" i="1"/>
  <c r="S49" i="1"/>
  <c r="K49" i="1"/>
  <c r="BD49" i="1"/>
  <c r="L49" i="1"/>
  <c r="M49" i="1"/>
  <c r="BB49" i="1"/>
  <c r="N49" i="1"/>
  <c r="AY49" i="1"/>
  <c r="AZ49" i="1"/>
  <c r="BC49" i="1"/>
  <c r="BE49" i="1"/>
  <c r="BF49" i="1"/>
  <c r="BG49" i="1"/>
  <c r="BH49" i="1"/>
  <c r="BI49" i="1"/>
  <c r="AP50" i="1"/>
  <c r="J50" i="1"/>
  <c r="AT50" i="1"/>
  <c r="AS50" i="1"/>
  <c r="AR50" i="1"/>
  <c r="AQ50" i="1"/>
  <c r="Q50" i="1"/>
  <c r="AU50" i="1"/>
  <c r="O50" i="1"/>
  <c r="AV50" i="1"/>
  <c r="AW50" i="1"/>
  <c r="AX50" i="1"/>
  <c r="BA50" i="1"/>
  <c r="S50" i="1"/>
  <c r="K50" i="1"/>
  <c r="BD50" i="1"/>
  <c r="L50" i="1"/>
  <c r="M50" i="1"/>
  <c r="BB50" i="1"/>
  <c r="N50" i="1"/>
  <c r="AY50" i="1"/>
  <c r="AZ50" i="1"/>
  <c r="BC50" i="1"/>
  <c r="BE50" i="1"/>
  <c r="BF50" i="1"/>
  <c r="BG50" i="1"/>
  <c r="BH50" i="1"/>
  <c r="BI50" i="1"/>
  <c r="AP51" i="1"/>
  <c r="J51" i="1"/>
  <c r="AT51" i="1"/>
  <c r="AS51" i="1"/>
  <c r="AR51" i="1"/>
  <c r="AQ51" i="1"/>
  <c r="Q51" i="1"/>
  <c r="AU51" i="1"/>
  <c r="O51" i="1"/>
  <c r="AV51" i="1"/>
  <c r="AW51" i="1"/>
  <c r="AX51" i="1"/>
  <c r="BA51" i="1"/>
  <c r="S51" i="1"/>
  <c r="K51" i="1"/>
  <c r="BD51" i="1"/>
  <c r="L51" i="1"/>
  <c r="M51" i="1"/>
  <c r="BB51" i="1"/>
  <c r="N51" i="1"/>
  <c r="AY51" i="1"/>
  <c r="AZ51" i="1"/>
  <c r="BC51" i="1"/>
  <c r="BE51" i="1"/>
  <c r="BF51" i="1"/>
  <c r="BG51" i="1"/>
  <c r="BH51" i="1"/>
  <c r="BI51" i="1"/>
  <c r="AP52" i="1"/>
  <c r="J52" i="1"/>
  <c r="AT52" i="1"/>
  <c r="AS52" i="1"/>
  <c r="AR52" i="1"/>
  <c r="AQ52" i="1"/>
  <c r="Q52" i="1"/>
  <c r="AU52" i="1"/>
  <c r="O52" i="1"/>
  <c r="AV52" i="1"/>
  <c r="AW52" i="1"/>
  <c r="AX52" i="1"/>
  <c r="BA52" i="1"/>
  <c r="S52" i="1"/>
  <c r="K52" i="1"/>
  <c r="BD52" i="1"/>
  <c r="L52" i="1"/>
  <c r="M52" i="1"/>
  <c r="BB52" i="1"/>
  <c r="N52" i="1"/>
  <c r="AY52" i="1"/>
  <c r="AZ52" i="1"/>
  <c r="BC52" i="1"/>
  <c r="BE52" i="1"/>
  <c r="BF52" i="1"/>
  <c r="BG52" i="1"/>
  <c r="BH52" i="1"/>
  <c r="BI52" i="1"/>
  <c r="AP53" i="1"/>
  <c r="J53" i="1"/>
  <c r="AT53" i="1"/>
  <c r="AS53" i="1"/>
  <c r="AR53" i="1"/>
  <c r="AQ53" i="1"/>
  <c r="Q53" i="1"/>
  <c r="AU53" i="1"/>
  <c r="O53" i="1"/>
  <c r="AV53" i="1"/>
  <c r="AW53" i="1"/>
  <c r="AX53" i="1"/>
  <c r="BA53" i="1"/>
  <c r="S53" i="1"/>
  <c r="K53" i="1"/>
  <c r="BD53" i="1"/>
  <c r="L53" i="1"/>
  <c r="M53" i="1"/>
  <c r="BB53" i="1"/>
  <c r="N53" i="1"/>
  <c r="AY53" i="1"/>
  <c r="AZ53" i="1"/>
  <c r="BC53" i="1"/>
  <c r="BE53" i="1"/>
  <c r="BF53" i="1"/>
  <c r="BG53" i="1"/>
  <c r="BH53" i="1"/>
  <c r="BI53" i="1"/>
  <c r="AP54" i="1"/>
  <c r="J54" i="1"/>
  <c r="AT54" i="1"/>
  <c r="AS54" i="1"/>
  <c r="AR54" i="1"/>
  <c r="AQ54" i="1"/>
  <c r="Q54" i="1"/>
  <c r="AU54" i="1"/>
  <c r="O54" i="1"/>
  <c r="AV54" i="1"/>
  <c r="AW54" i="1"/>
  <c r="AX54" i="1"/>
  <c r="BA54" i="1"/>
  <c r="S54" i="1"/>
  <c r="K54" i="1"/>
  <c r="BD54" i="1"/>
  <c r="L54" i="1"/>
  <c r="M54" i="1"/>
  <c r="BB54" i="1"/>
  <c r="N54" i="1"/>
  <c r="AY54" i="1"/>
  <c r="AZ54" i="1"/>
  <c r="BC54" i="1"/>
  <c r="BE54" i="1"/>
  <c r="BF54" i="1"/>
  <c r="BG54" i="1"/>
  <c r="BH54" i="1"/>
  <c r="BI54" i="1"/>
  <c r="AP55" i="1"/>
  <c r="J55" i="1"/>
  <c r="AT55" i="1"/>
  <c r="AS55" i="1"/>
  <c r="AR55" i="1"/>
  <c r="AQ55" i="1"/>
  <c r="Q55" i="1"/>
  <c r="AU55" i="1"/>
  <c r="O55" i="1"/>
  <c r="AV55" i="1"/>
  <c r="AW55" i="1"/>
  <c r="AX55" i="1"/>
  <c r="BA55" i="1"/>
  <c r="S55" i="1"/>
  <c r="K55" i="1"/>
  <c r="BD55" i="1"/>
  <c r="L55" i="1"/>
  <c r="M55" i="1"/>
  <c r="BB55" i="1"/>
  <c r="N55" i="1"/>
  <c r="AY55" i="1"/>
  <c r="AZ55" i="1"/>
  <c r="BC55" i="1"/>
  <c r="BE55" i="1"/>
  <c r="BF55" i="1"/>
  <c r="BG55" i="1"/>
  <c r="BH55" i="1"/>
  <c r="BI55" i="1"/>
  <c r="AP56" i="1"/>
  <c r="J56" i="1"/>
  <c r="AT56" i="1"/>
  <c r="AS56" i="1"/>
  <c r="AR56" i="1"/>
  <c r="AQ56" i="1"/>
  <c r="Q56" i="1"/>
  <c r="AU56" i="1"/>
  <c r="O56" i="1"/>
  <c r="AV56" i="1"/>
  <c r="AW56" i="1"/>
  <c r="AX56" i="1"/>
  <c r="BA56" i="1"/>
  <c r="S56" i="1"/>
  <c r="K56" i="1"/>
  <c r="BD56" i="1"/>
  <c r="L56" i="1"/>
  <c r="M56" i="1"/>
  <c r="BB56" i="1"/>
  <c r="N56" i="1"/>
  <c r="AY56" i="1"/>
  <c r="AZ56" i="1"/>
  <c r="BC56" i="1"/>
  <c r="BE56" i="1"/>
  <c r="BF56" i="1"/>
  <c r="BG56" i="1"/>
  <c r="BH56" i="1"/>
  <c r="BI56" i="1"/>
  <c r="AP57" i="1"/>
  <c r="J57" i="1"/>
  <c r="AT57" i="1"/>
  <c r="AS57" i="1"/>
  <c r="AR57" i="1"/>
  <c r="AQ57" i="1"/>
  <c r="Q57" i="1"/>
  <c r="AU57" i="1"/>
  <c r="O57" i="1"/>
  <c r="AV57" i="1"/>
  <c r="AW57" i="1"/>
  <c r="AX57" i="1"/>
  <c r="BA57" i="1"/>
  <c r="S57" i="1"/>
  <c r="K57" i="1"/>
  <c r="BD57" i="1"/>
  <c r="L57" i="1"/>
  <c r="M57" i="1"/>
  <c r="BB57" i="1"/>
  <c r="N57" i="1"/>
  <c r="AY57" i="1"/>
  <c r="AZ57" i="1"/>
  <c r="BC57" i="1"/>
  <c r="BE57" i="1"/>
  <c r="BF57" i="1"/>
  <c r="BG57" i="1"/>
  <c r="BH57" i="1"/>
  <c r="BI57" i="1"/>
  <c r="AP58" i="1"/>
  <c r="J58" i="1"/>
  <c r="AT58" i="1"/>
  <c r="AS58" i="1"/>
  <c r="AR58" i="1"/>
  <c r="AQ58" i="1"/>
  <c r="Q58" i="1"/>
  <c r="AU58" i="1"/>
  <c r="O58" i="1"/>
  <c r="AV58" i="1"/>
  <c r="AW58" i="1"/>
  <c r="AX58" i="1"/>
  <c r="BA58" i="1"/>
  <c r="S58" i="1"/>
  <c r="K58" i="1"/>
  <c r="BD58" i="1"/>
  <c r="L58" i="1"/>
  <c r="M58" i="1"/>
  <c r="BB58" i="1"/>
  <c r="N58" i="1"/>
  <c r="AY58" i="1"/>
  <c r="AZ58" i="1"/>
  <c r="BC58" i="1"/>
  <c r="BE58" i="1"/>
  <c r="BF58" i="1"/>
  <c r="BG58" i="1"/>
  <c r="BH58" i="1"/>
  <c r="BI58" i="1"/>
  <c r="AP59" i="1"/>
  <c r="J59" i="1"/>
  <c r="AT59" i="1"/>
  <c r="AS59" i="1"/>
  <c r="AR59" i="1"/>
  <c r="AQ59" i="1"/>
  <c r="Q59" i="1"/>
  <c r="AU59" i="1"/>
  <c r="O59" i="1"/>
  <c r="AV59" i="1"/>
  <c r="AW59" i="1"/>
  <c r="AX59" i="1"/>
  <c r="BA59" i="1"/>
  <c r="S59" i="1"/>
  <c r="K59" i="1"/>
  <c r="BD59" i="1"/>
  <c r="L59" i="1"/>
  <c r="M59" i="1"/>
  <c r="BB59" i="1"/>
  <c r="N59" i="1"/>
  <c r="AY59" i="1"/>
  <c r="AZ59" i="1"/>
  <c r="BC59" i="1"/>
  <c r="BE59" i="1"/>
  <c r="BF59" i="1"/>
  <c r="BG59" i="1"/>
  <c r="BH59" i="1"/>
  <c r="BI59" i="1"/>
  <c r="AP60" i="1"/>
  <c r="J60" i="1"/>
  <c r="AT60" i="1"/>
  <c r="AS60" i="1"/>
  <c r="AR60" i="1"/>
  <c r="AQ60" i="1"/>
  <c r="Q60" i="1"/>
  <c r="AU60" i="1"/>
  <c r="O60" i="1"/>
  <c r="AV60" i="1"/>
  <c r="AW60" i="1"/>
  <c r="AX60" i="1"/>
  <c r="BA60" i="1"/>
  <c r="S60" i="1"/>
  <c r="K60" i="1"/>
  <c r="BD60" i="1"/>
  <c r="L60" i="1"/>
  <c r="M60" i="1"/>
  <c r="BB60" i="1"/>
  <c r="N60" i="1"/>
  <c r="AY60" i="1"/>
  <c r="AZ60" i="1"/>
  <c r="BC60" i="1"/>
  <c r="BE60" i="1"/>
  <c r="BF60" i="1"/>
  <c r="BG60" i="1"/>
  <c r="BH60" i="1"/>
  <c r="BI60" i="1"/>
  <c r="AP61" i="1"/>
  <c r="J61" i="1"/>
  <c r="AT61" i="1"/>
  <c r="AS61" i="1"/>
  <c r="AR61" i="1"/>
  <c r="AQ61" i="1"/>
  <c r="Q61" i="1"/>
  <c r="AU61" i="1"/>
  <c r="O61" i="1"/>
  <c r="AV61" i="1"/>
  <c r="AW61" i="1"/>
  <c r="AX61" i="1"/>
  <c r="BA61" i="1"/>
  <c r="S61" i="1"/>
  <c r="K61" i="1"/>
  <c r="BD61" i="1"/>
  <c r="L61" i="1"/>
  <c r="M61" i="1"/>
  <c r="BB61" i="1"/>
  <c r="N61" i="1"/>
  <c r="AY61" i="1"/>
  <c r="AZ61" i="1"/>
  <c r="BC61" i="1"/>
  <c r="BE61" i="1"/>
  <c r="BF61" i="1"/>
  <c r="BG61" i="1"/>
  <c r="BH61" i="1"/>
  <c r="BI61" i="1"/>
  <c r="AP62" i="1"/>
  <c r="J62" i="1"/>
  <c r="AT62" i="1"/>
  <c r="AS62" i="1"/>
  <c r="AR62" i="1"/>
  <c r="AQ62" i="1"/>
  <c r="Q62" i="1"/>
  <c r="AU62" i="1"/>
  <c r="O62" i="1"/>
  <c r="AV62" i="1"/>
  <c r="AW62" i="1"/>
  <c r="AX62" i="1"/>
  <c r="BA62" i="1"/>
  <c r="S62" i="1"/>
  <c r="K62" i="1"/>
  <c r="BD62" i="1"/>
  <c r="L62" i="1"/>
  <c r="M62" i="1"/>
  <c r="BB62" i="1"/>
  <c r="N62" i="1"/>
  <c r="AY62" i="1"/>
  <c r="AZ62" i="1"/>
  <c r="BC62" i="1"/>
  <c r="BE62" i="1"/>
  <c r="BF62" i="1"/>
  <c r="BG62" i="1"/>
  <c r="BH62" i="1"/>
  <c r="BI62" i="1"/>
  <c r="AP63" i="1"/>
  <c r="J63" i="1"/>
  <c r="AT63" i="1"/>
  <c r="AS63" i="1"/>
  <c r="AR63" i="1"/>
  <c r="AQ63" i="1"/>
  <c r="Q63" i="1"/>
  <c r="AU63" i="1"/>
  <c r="O63" i="1"/>
  <c r="AV63" i="1"/>
  <c r="AW63" i="1"/>
  <c r="AX63" i="1"/>
  <c r="BA63" i="1"/>
  <c r="S63" i="1"/>
  <c r="K63" i="1"/>
  <c r="BD63" i="1"/>
  <c r="L63" i="1"/>
  <c r="M63" i="1"/>
  <c r="BB63" i="1"/>
  <c r="N63" i="1"/>
  <c r="AY63" i="1"/>
  <c r="AZ63" i="1"/>
  <c r="BC63" i="1"/>
  <c r="BE63" i="1"/>
  <c r="BF63" i="1"/>
  <c r="BG63" i="1"/>
  <c r="BH63" i="1"/>
  <c r="BI63" i="1"/>
  <c r="AP64" i="1"/>
  <c r="J64" i="1"/>
  <c r="AT64" i="1"/>
  <c r="AS64" i="1"/>
  <c r="AR64" i="1"/>
  <c r="AQ64" i="1"/>
  <c r="Q64" i="1"/>
  <c r="AU64" i="1"/>
  <c r="O64" i="1"/>
  <c r="AV64" i="1"/>
  <c r="AW64" i="1"/>
  <c r="AX64" i="1"/>
  <c r="BA64" i="1"/>
  <c r="S64" i="1"/>
  <c r="K64" i="1"/>
  <c r="BD64" i="1"/>
  <c r="L64" i="1"/>
  <c r="M64" i="1"/>
  <c r="BB64" i="1"/>
  <c r="N64" i="1"/>
  <c r="AY64" i="1"/>
  <c r="AZ64" i="1"/>
  <c r="BC64" i="1"/>
  <c r="BE64" i="1"/>
  <c r="BF64" i="1"/>
  <c r="BG64" i="1"/>
  <c r="BH64" i="1"/>
  <c r="BI64" i="1"/>
  <c r="AP65" i="1"/>
  <c r="J65" i="1"/>
  <c r="AT65" i="1"/>
  <c r="AS65" i="1"/>
  <c r="AR65" i="1"/>
  <c r="AQ65" i="1"/>
  <c r="Q65" i="1"/>
  <c r="AU65" i="1"/>
  <c r="O65" i="1"/>
  <c r="AV65" i="1"/>
  <c r="AW65" i="1"/>
  <c r="AX65" i="1"/>
  <c r="BA65" i="1"/>
  <c r="S65" i="1"/>
  <c r="K65" i="1"/>
  <c r="BD65" i="1"/>
  <c r="L65" i="1"/>
  <c r="M65" i="1"/>
  <c r="BB65" i="1"/>
  <c r="N65" i="1"/>
  <c r="AY65" i="1"/>
  <c r="AZ65" i="1"/>
  <c r="BC65" i="1"/>
  <c r="BE65" i="1"/>
  <c r="BF65" i="1"/>
  <c r="BG65" i="1"/>
  <c r="BH65" i="1"/>
  <c r="BI65" i="1"/>
  <c r="AP66" i="1"/>
  <c r="J66" i="1"/>
  <c r="AT66" i="1"/>
  <c r="AS66" i="1"/>
  <c r="AR66" i="1"/>
  <c r="AQ66" i="1"/>
  <c r="Q66" i="1"/>
  <c r="AU66" i="1"/>
  <c r="O66" i="1"/>
  <c r="AV66" i="1"/>
  <c r="AW66" i="1"/>
  <c r="AX66" i="1"/>
  <c r="BA66" i="1"/>
  <c r="S66" i="1"/>
  <c r="K66" i="1"/>
  <c r="BD66" i="1"/>
  <c r="L66" i="1"/>
  <c r="M66" i="1"/>
  <c r="BB66" i="1"/>
  <c r="N66" i="1"/>
  <c r="AY66" i="1"/>
  <c r="AZ66" i="1"/>
  <c r="BC66" i="1"/>
  <c r="BE66" i="1"/>
  <c r="BF66" i="1"/>
  <c r="BG66" i="1"/>
  <c r="BH66" i="1"/>
  <c r="BI66" i="1"/>
  <c r="AP67" i="1"/>
  <c r="J67" i="1"/>
  <c r="AT67" i="1"/>
  <c r="AS67" i="1"/>
  <c r="AR67" i="1"/>
  <c r="AQ67" i="1"/>
  <c r="Q67" i="1"/>
  <c r="AU67" i="1"/>
  <c r="O67" i="1"/>
  <c r="AV67" i="1"/>
  <c r="AW67" i="1"/>
  <c r="AX67" i="1"/>
  <c r="BA67" i="1"/>
  <c r="S67" i="1"/>
  <c r="K67" i="1"/>
  <c r="BD67" i="1"/>
  <c r="L67" i="1"/>
  <c r="M67" i="1"/>
  <c r="BB67" i="1"/>
  <c r="N67" i="1"/>
  <c r="AY67" i="1"/>
  <c r="AZ67" i="1"/>
  <c r="BC67" i="1"/>
  <c r="BE67" i="1"/>
  <c r="BF67" i="1"/>
  <c r="BG67" i="1"/>
  <c r="BH67" i="1"/>
  <c r="BI67" i="1"/>
  <c r="AP68" i="1"/>
  <c r="J68" i="1"/>
  <c r="AT68" i="1"/>
  <c r="AS68" i="1"/>
  <c r="AR68" i="1"/>
  <c r="AQ68" i="1"/>
  <c r="Q68" i="1"/>
  <c r="AU68" i="1"/>
  <c r="O68" i="1"/>
  <c r="AV68" i="1"/>
  <c r="AW68" i="1"/>
  <c r="AX68" i="1"/>
  <c r="BA68" i="1"/>
  <c r="S68" i="1"/>
  <c r="K68" i="1"/>
  <c r="BD68" i="1"/>
  <c r="L68" i="1"/>
  <c r="M68" i="1"/>
  <c r="BB68" i="1"/>
  <c r="N68" i="1"/>
  <c r="AY68" i="1"/>
  <c r="AZ68" i="1"/>
  <c r="BC68" i="1"/>
  <c r="BE68" i="1"/>
  <c r="BF68" i="1"/>
  <c r="BG68" i="1"/>
  <c r="BH68" i="1"/>
  <c r="BI68" i="1"/>
  <c r="AP69" i="1"/>
  <c r="J69" i="1"/>
  <c r="AT69" i="1"/>
  <c r="AS69" i="1"/>
  <c r="AR69" i="1"/>
  <c r="AQ69" i="1"/>
  <c r="Q69" i="1"/>
  <c r="AU69" i="1"/>
  <c r="O69" i="1"/>
  <c r="AV69" i="1"/>
  <c r="AW69" i="1"/>
  <c r="AX69" i="1"/>
  <c r="BA69" i="1"/>
  <c r="S69" i="1"/>
  <c r="K69" i="1"/>
  <c r="BD69" i="1"/>
  <c r="L69" i="1"/>
  <c r="M69" i="1"/>
  <c r="BB69" i="1"/>
  <c r="N69" i="1"/>
  <c r="AY69" i="1"/>
  <c r="AZ69" i="1"/>
  <c r="BC69" i="1"/>
  <c r="BE69" i="1"/>
  <c r="BF69" i="1"/>
  <c r="BG69" i="1"/>
  <c r="BH69" i="1"/>
  <c r="BI69" i="1"/>
  <c r="AP70" i="1"/>
  <c r="J70" i="1"/>
  <c r="AT70" i="1"/>
  <c r="AS70" i="1"/>
  <c r="AR70" i="1"/>
  <c r="AQ70" i="1"/>
  <c r="Q70" i="1"/>
  <c r="AU70" i="1"/>
  <c r="O70" i="1"/>
  <c r="AV70" i="1"/>
  <c r="AW70" i="1"/>
  <c r="AX70" i="1"/>
  <c r="BA70" i="1"/>
  <c r="S70" i="1"/>
  <c r="K70" i="1"/>
  <c r="BD70" i="1"/>
  <c r="L70" i="1"/>
  <c r="M70" i="1"/>
  <c r="BB70" i="1"/>
  <c r="N70" i="1"/>
  <c r="AY70" i="1"/>
  <c r="AZ70" i="1"/>
  <c r="BC70" i="1"/>
  <c r="BE70" i="1"/>
  <c r="BF70" i="1"/>
  <c r="BG70" i="1"/>
  <c r="BH70" i="1"/>
  <c r="BI70" i="1"/>
  <c r="AP71" i="1"/>
  <c r="J71" i="1"/>
  <c r="AT71" i="1"/>
  <c r="AS71" i="1"/>
  <c r="AR71" i="1"/>
  <c r="AQ71" i="1"/>
  <c r="Q71" i="1"/>
  <c r="AU71" i="1"/>
  <c r="O71" i="1"/>
  <c r="AV71" i="1"/>
  <c r="AW71" i="1"/>
  <c r="AX71" i="1"/>
  <c r="BA71" i="1"/>
  <c r="S71" i="1"/>
  <c r="K71" i="1"/>
  <c r="BD71" i="1"/>
  <c r="L71" i="1"/>
  <c r="M71" i="1"/>
  <c r="BB71" i="1"/>
  <c r="N71" i="1"/>
  <c r="AY71" i="1"/>
  <c r="AZ71" i="1"/>
  <c r="BC71" i="1"/>
  <c r="BE71" i="1"/>
  <c r="BF71" i="1"/>
  <c r="BG71" i="1"/>
  <c r="BH71" i="1"/>
  <c r="BI71" i="1"/>
</calcChain>
</file>

<file path=xl/sharedStrings.xml><?xml version="1.0" encoding="utf-8"?>
<sst xmlns="http://schemas.openxmlformats.org/spreadsheetml/2006/main" count="669" uniqueCount="147">
  <si>
    <t>OPEN 6.1.4</t>
  </si>
  <si>
    <t>Thr Jul  7 2016 06:34:59</t>
  </si>
  <si>
    <t>Unit=</t>
  </si>
  <si>
    <t>PSC-3149</t>
  </si>
  <si>
    <t>LightSource=</t>
  </si>
  <si>
    <t>Sun+Sky</t>
  </si>
  <si>
    <t>Config=</t>
  </si>
  <si>
    <t>/User/Configs/UserPrefs/Tres Rios official.xml</t>
  </si>
  <si>
    <t>Remark=</t>
  </si>
  <si>
    <t/>
  </si>
  <si>
    <t>Obs</t>
  </si>
  <si>
    <t>HHMMSS</t>
  </si>
  <si>
    <t>transect</t>
  </si>
  <si>
    <t>quad</t>
  </si>
  <si>
    <t>section</t>
  </si>
  <si>
    <t>plant sp</t>
  </si>
  <si>
    <t>aux2</t>
  </si>
  <si>
    <t>FTime</t>
  </si>
  <si>
    <t>EBal?</t>
  </si>
  <si>
    <t>Photo</t>
  </si>
  <si>
    <t>Cond</t>
  </si>
  <si>
    <t>Ci</t>
  </si>
  <si>
    <t>Trmmol</t>
  </si>
  <si>
    <t>VpdL</t>
  </si>
  <si>
    <t>CTleaf</t>
  </si>
  <si>
    <t>Area</t>
  </si>
  <si>
    <t>BLC_1</t>
  </si>
  <si>
    <t>StmRat</t>
  </si>
  <si>
    <t>BLCond</t>
  </si>
  <si>
    <t>Tair</t>
  </si>
  <si>
    <t>Tleaf</t>
  </si>
  <si>
    <t>TBlk</t>
  </si>
  <si>
    <t>CO2R</t>
  </si>
  <si>
    <t>CO2S</t>
  </si>
  <si>
    <t>H2OR</t>
  </si>
  <si>
    <t>H2OS</t>
  </si>
  <si>
    <t>RH_R</t>
  </si>
  <si>
    <t>RH_S</t>
  </si>
  <si>
    <t>Flow</t>
  </si>
  <si>
    <t>PARi</t>
  </si>
  <si>
    <t>PARo</t>
  </si>
  <si>
    <t>Press</t>
  </si>
  <si>
    <t>CsMch</t>
  </si>
  <si>
    <t>HsMch</t>
  </si>
  <si>
    <t>StableF</t>
  </si>
  <si>
    <t>BLCslope</t>
  </si>
  <si>
    <t>BLCoffst</t>
  </si>
  <si>
    <t>f_parin</t>
  </si>
  <si>
    <t>f_parout</t>
  </si>
  <si>
    <t>alphaK</t>
  </si>
  <si>
    <t>Status</t>
  </si>
  <si>
    <t>fda</t>
  </si>
  <si>
    <t>Trans</t>
  </si>
  <si>
    <t>Tair_K</t>
  </si>
  <si>
    <t>Twall_K</t>
  </si>
  <si>
    <t>R(W/m2)</t>
  </si>
  <si>
    <t>Tl-Ta</t>
  </si>
  <si>
    <t>SVTleaf</t>
  </si>
  <si>
    <t>h2o_i</t>
  </si>
  <si>
    <t>h20diff</t>
  </si>
  <si>
    <t>CTair</t>
  </si>
  <si>
    <t>SVTair</t>
  </si>
  <si>
    <t>CndTotal</t>
  </si>
  <si>
    <t>vp_kPa</t>
  </si>
  <si>
    <t>VpdA</t>
  </si>
  <si>
    <t>CndCO2</t>
  </si>
  <si>
    <t>Ci_Pa</t>
  </si>
  <si>
    <t>Ci/Ca</t>
  </si>
  <si>
    <t>RHsfc</t>
  </si>
  <si>
    <t>C2sfc</t>
  </si>
  <si>
    <t>AHs/Cs</t>
  </si>
  <si>
    <t>in</t>
  </si>
  <si>
    <t>out</t>
  </si>
  <si>
    <t>06:40:21</t>
  </si>
  <si>
    <t>bd</t>
  </si>
  <si>
    <t>250</t>
  </si>
  <si>
    <t>06:41:49</t>
  </si>
  <si>
    <t>200</t>
  </si>
  <si>
    <t>06:43:18</t>
  </si>
  <si>
    <t>150</t>
  </si>
  <si>
    <t>06:44:51</t>
  </si>
  <si>
    <t>100</t>
  </si>
  <si>
    <t>06:46:52</t>
  </si>
  <si>
    <t>300</t>
  </si>
  <si>
    <t>06:48:21</t>
  </si>
  <si>
    <t>06:49:29</t>
  </si>
  <si>
    <t>06:52:56</t>
  </si>
  <si>
    <t>scal</t>
  </si>
  <si>
    <t>06:54:15</t>
  </si>
  <si>
    <t>06:55:19</t>
  </si>
  <si>
    <t>06:56:59</t>
  </si>
  <si>
    <t>06:58:35</t>
  </si>
  <si>
    <t>06:59:49</t>
  </si>
  <si>
    <t>07:01:34</t>
  </si>
  <si>
    <t>07:05:01</t>
  </si>
  <si>
    <t>sac/stab</t>
  </si>
  <si>
    <t>07:06:38</t>
  </si>
  <si>
    <t>07:08:10</t>
  </si>
  <si>
    <t>07:09:34</t>
  </si>
  <si>
    <t>350</t>
  </si>
  <si>
    <t>07:11:29</t>
  </si>
  <si>
    <t>07:13:10</t>
  </si>
  <si>
    <t>07:33:01</t>
  </si>
  <si>
    <t>07:35:15</t>
  </si>
  <si>
    <t>07:36:29</t>
  </si>
  <si>
    <t>07:38:59</t>
  </si>
  <si>
    <t>07:40:46</t>
  </si>
  <si>
    <t>07:42:30</t>
  </si>
  <si>
    <t>07:44:35</t>
  </si>
  <si>
    <t>07:49:22</t>
  </si>
  <si>
    <t>sacstab</t>
  </si>
  <si>
    <t>07:52:04</t>
  </si>
  <si>
    <t>07:54:07</t>
  </si>
  <si>
    <t>07:55:48</t>
  </si>
  <si>
    <t>07:58:02</t>
  </si>
  <si>
    <t>08:00:11</t>
  </si>
  <si>
    <t>08:02:17</t>
  </si>
  <si>
    <t>08:03:58</t>
  </si>
  <si>
    <t>08:05:55</t>
  </si>
  <si>
    <t>08:08:50</t>
  </si>
  <si>
    <t>08:11:10</t>
  </si>
  <si>
    <t>08:12:33</t>
  </si>
  <si>
    <t>08:24:33</t>
  </si>
  <si>
    <t>08:26:57</t>
  </si>
  <si>
    <t>08:29:43</t>
  </si>
  <si>
    <t>08:31:51</t>
  </si>
  <si>
    <t>08:33:35</t>
  </si>
  <si>
    <t>08:34:55</t>
  </si>
  <si>
    <t>08:38:53</t>
  </si>
  <si>
    <t>08:40:55</t>
  </si>
  <si>
    <t>08:42:34</t>
  </si>
  <si>
    <t>08:44:32</t>
  </si>
  <si>
    <t>08:46:26</t>
  </si>
  <si>
    <t>08:49:01</t>
  </si>
  <si>
    <t>08:52:17</t>
  </si>
  <si>
    <t>08:53:53</t>
  </si>
  <si>
    <t>08:55:50</t>
  </si>
  <si>
    <t>08:57:28</t>
  </si>
  <si>
    <t>08:59:20</t>
  </si>
  <si>
    <t>09:01:51</t>
  </si>
  <si>
    <t>09:03:30</t>
  </si>
  <si>
    <t>09:05:40</t>
  </si>
  <si>
    <t>09:07:27</t>
  </si>
  <si>
    <t>09:08:27</t>
  </si>
  <si>
    <t>09:09:36</t>
  </si>
  <si>
    <t>typha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</si>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</sst>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1"/>
  <sheetViews>
    <sheetView topLeftCell="AK1" workbookViewId="0">
      <selection activeCell="BG1" activeCellId="8" sqref="A1:B1048576 C1:C1048576 E1:F1048576 J1:N1048576 P1:P1048576 R1:R1048576 S1:AE1048576 BB1:BC1048576 BG1:BG1048576"/>
    </sheetView>
  </sheetViews>
  <sheetFormatPr baseColWidth="10" defaultRowHeight="16" x14ac:dyDescent="0.2"/>
  <sheetData>
    <row r="1" spans="1:61" x14ac:dyDescent="0.2">
      <c r="A1" s="1" t="s">
        <v>0</v>
      </c>
    </row>
    <row r="2" spans="1:61" x14ac:dyDescent="0.2">
      <c r="A2" s="1" t="s">
        <v>1</v>
      </c>
    </row>
    <row r="3" spans="1:61" x14ac:dyDescent="0.2">
      <c r="A3" s="1" t="s">
        <v>2</v>
      </c>
      <c r="B3" s="1" t="s">
        <v>3</v>
      </c>
    </row>
    <row r="4" spans="1:61" x14ac:dyDescent="0.2">
      <c r="A4" s="1" t="s">
        <v>4</v>
      </c>
      <c r="B4" s="1" t="s">
        <v>5</v>
      </c>
      <c r="C4" s="1">
        <v>1</v>
      </c>
      <c r="D4" s="1">
        <v>0.18999999761581421</v>
      </c>
    </row>
    <row r="5" spans="1:61" x14ac:dyDescent="0.2">
      <c r="A5" s="1" t="s">
        <v>6</v>
      </c>
      <c r="B5" s="1" t="s">
        <v>7</v>
      </c>
    </row>
    <row r="6" spans="1:61" x14ac:dyDescent="0.2">
      <c r="A6" s="1" t="s">
        <v>8</v>
      </c>
      <c r="B6" s="1" t="s">
        <v>9</v>
      </c>
    </row>
    <row r="8" spans="1:6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27</v>
      </c>
      <c r="S8" s="1" t="s">
        <v>28</v>
      </c>
      <c r="T8" s="1" t="s">
        <v>29</v>
      </c>
      <c r="U8" s="1" t="s">
        <v>30</v>
      </c>
      <c r="V8" s="1" t="s">
        <v>31</v>
      </c>
      <c r="W8" s="1" t="s">
        <v>32</v>
      </c>
      <c r="X8" s="1" t="s">
        <v>33</v>
      </c>
      <c r="Y8" s="1" t="s">
        <v>34</v>
      </c>
      <c r="Z8" s="1" t="s">
        <v>35</v>
      </c>
      <c r="AA8" s="1" t="s">
        <v>36</v>
      </c>
      <c r="AB8" s="1" t="s">
        <v>37</v>
      </c>
      <c r="AC8" s="1" t="s">
        <v>38</v>
      </c>
      <c r="AD8" s="1" t="s">
        <v>39</v>
      </c>
      <c r="AE8" s="1" t="s">
        <v>40</v>
      </c>
      <c r="AF8" s="1" t="s">
        <v>41</v>
      </c>
      <c r="AG8" s="1" t="s">
        <v>42</v>
      </c>
      <c r="AH8" s="1" t="s">
        <v>43</v>
      </c>
      <c r="AI8" s="1" t="s">
        <v>44</v>
      </c>
      <c r="AJ8" s="1" t="s">
        <v>45</v>
      </c>
      <c r="AK8" s="1" t="s">
        <v>46</v>
      </c>
      <c r="AL8" s="1" t="s">
        <v>47</v>
      </c>
      <c r="AM8" s="1" t="s">
        <v>48</v>
      </c>
      <c r="AN8" s="1" t="s">
        <v>49</v>
      </c>
      <c r="AO8" s="1" t="s">
        <v>50</v>
      </c>
      <c r="AP8" s="1" t="s">
        <v>51</v>
      </c>
      <c r="AQ8" s="1" t="s">
        <v>52</v>
      </c>
      <c r="AR8" s="1" t="s">
        <v>53</v>
      </c>
      <c r="AS8" s="1" t="s">
        <v>54</v>
      </c>
      <c r="AT8" s="1" t="s">
        <v>55</v>
      </c>
      <c r="AU8" s="1" t="s">
        <v>56</v>
      </c>
      <c r="AV8" s="1" t="s">
        <v>57</v>
      </c>
      <c r="AW8" s="1" t="s">
        <v>58</v>
      </c>
      <c r="AX8" s="1" t="s">
        <v>59</v>
      </c>
      <c r="AY8" s="1" t="s">
        <v>60</v>
      </c>
      <c r="AZ8" s="1" t="s">
        <v>61</v>
      </c>
      <c r="BA8" s="1" t="s">
        <v>62</v>
      </c>
      <c r="BB8" s="1" t="s">
        <v>63</v>
      </c>
      <c r="BC8" s="1" t="s">
        <v>64</v>
      </c>
      <c r="BD8" s="1" t="s">
        <v>65</v>
      </c>
      <c r="BE8" s="1" t="s">
        <v>66</v>
      </c>
      <c r="BF8" s="1" t="s">
        <v>67</v>
      </c>
      <c r="BG8" s="1" t="s">
        <v>68</v>
      </c>
      <c r="BH8" s="1" t="s">
        <v>69</v>
      </c>
      <c r="BI8" s="1" t="s">
        <v>70</v>
      </c>
    </row>
    <row r="9" spans="1:61" x14ac:dyDescent="0.2">
      <c r="A9" s="1" t="s">
        <v>71</v>
      </c>
      <c r="B9" s="1" t="s">
        <v>71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 t="s">
        <v>71</v>
      </c>
      <c r="J9" s="1" t="s">
        <v>72</v>
      </c>
      <c r="K9" s="1" t="s">
        <v>72</v>
      </c>
      <c r="L9" s="1" t="s">
        <v>72</v>
      </c>
      <c r="M9" s="1" t="s">
        <v>72</v>
      </c>
      <c r="N9" s="1" t="s">
        <v>72</v>
      </c>
      <c r="O9" s="1" t="s">
        <v>72</v>
      </c>
      <c r="P9" s="1" t="s">
        <v>71</v>
      </c>
      <c r="Q9" s="1" t="s">
        <v>72</v>
      </c>
      <c r="R9" s="1" t="s">
        <v>71</v>
      </c>
      <c r="S9" s="1" t="s">
        <v>72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71</v>
      </c>
      <c r="AA9" s="1" t="s">
        <v>71</v>
      </c>
      <c r="AB9" s="1" t="s">
        <v>71</v>
      </c>
      <c r="AC9" s="1" t="s">
        <v>71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71</v>
      </c>
      <c r="AK9" s="1" t="s">
        <v>71</v>
      </c>
      <c r="AL9" s="1" t="s">
        <v>71</v>
      </c>
      <c r="AM9" s="1" t="s">
        <v>71</v>
      </c>
      <c r="AN9" s="1" t="s">
        <v>71</v>
      </c>
      <c r="AO9" s="1" t="s">
        <v>71</v>
      </c>
      <c r="AP9" s="1" t="s">
        <v>72</v>
      </c>
      <c r="AQ9" s="1" t="s">
        <v>72</v>
      </c>
      <c r="AR9" s="1" t="s">
        <v>72</v>
      </c>
      <c r="AS9" s="1" t="s">
        <v>72</v>
      </c>
      <c r="AT9" s="1" t="s">
        <v>72</v>
      </c>
      <c r="AU9" s="1" t="s">
        <v>72</v>
      </c>
      <c r="AV9" s="1" t="s">
        <v>72</v>
      </c>
      <c r="AW9" s="1" t="s">
        <v>72</v>
      </c>
      <c r="AX9" s="1" t="s">
        <v>72</v>
      </c>
      <c r="AY9" s="1" t="s">
        <v>72</v>
      </c>
      <c r="AZ9" s="1" t="s">
        <v>72</v>
      </c>
      <c r="BA9" s="1" t="s">
        <v>72</v>
      </c>
      <c r="BB9" s="1" t="s">
        <v>72</v>
      </c>
      <c r="BC9" s="1" t="s">
        <v>72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72</v>
      </c>
      <c r="BI9" s="1" t="s">
        <v>72</v>
      </c>
    </row>
    <row r="10" spans="1:61" x14ac:dyDescent="0.2">
      <c r="A10" s="1">
        <v>1</v>
      </c>
      <c r="B10" s="1" t="s">
        <v>73</v>
      </c>
      <c r="C10" s="1" t="s">
        <v>74</v>
      </c>
      <c r="D10" s="1">
        <v>0</v>
      </c>
      <c r="E10" s="1" t="s">
        <v>75</v>
      </c>
      <c r="F10" s="1" t="s">
        <v>145</v>
      </c>
      <c r="G10" s="1">
        <v>0</v>
      </c>
      <c r="H10" s="1">
        <v>286.5</v>
      </c>
      <c r="I10" s="1">
        <v>0</v>
      </c>
      <c r="J10">
        <f t="shared" ref="J10:J28" si="0">(W10-X10*(1000-Y10)/(1000-Z10))*AP10</f>
        <v>1.0272422517175428</v>
      </c>
      <c r="K10">
        <f t="shared" ref="K10:K28" si="1">IF(BA10&lt;&gt;0,1/(1/BA10-1/S10),0)</f>
        <v>0.4174418855369938</v>
      </c>
      <c r="L10">
        <f t="shared" ref="L10:L28" si="2">((BD10-AQ10/2)*X10-J10)/(BD10+AQ10/2)</f>
        <v>383.51275327074285</v>
      </c>
      <c r="M10">
        <f t="shared" ref="M10:M28" si="3">AQ10*1000</f>
        <v>5.7778926188126505</v>
      </c>
      <c r="N10">
        <f t="shared" ref="N10:N28" si="4">(AV10-BB10)</f>
        <v>1.4932103320989127</v>
      </c>
      <c r="O10">
        <f t="shared" ref="O10:O28" si="5">(U10+AU10*I10)</f>
        <v>26.762174606323242</v>
      </c>
      <c r="P10" s="1">
        <v>5.5</v>
      </c>
      <c r="Q10">
        <f t="shared" ref="Q10:Q28" si="6">(P10*AJ10+AK10)</f>
        <v>1.5297826379537582</v>
      </c>
      <c r="R10" s="1">
        <v>1</v>
      </c>
      <c r="S10">
        <f t="shared" ref="S10:S28" si="7">Q10*(R10+1)*(R10+1)/(R10*R10+1)</f>
        <v>3.0595652759075165</v>
      </c>
      <c r="T10" s="1">
        <v>29.861362457275391</v>
      </c>
      <c r="U10" s="1">
        <v>26.762174606323242</v>
      </c>
      <c r="V10" s="1">
        <v>29.875522613525391</v>
      </c>
      <c r="W10" s="1">
        <v>401.223876953125</v>
      </c>
      <c r="X10" s="1">
        <v>397.56930541992188</v>
      </c>
      <c r="Y10" s="1">
        <v>14.619838714599609</v>
      </c>
      <c r="Z10" s="1">
        <v>20.839296340942383</v>
      </c>
      <c r="AA10" s="1">
        <v>33.798488616943359</v>
      </c>
      <c r="AB10" s="1">
        <v>48.176780700683594</v>
      </c>
      <c r="AC10" s="1">
        <v>500.3035888671875</v>
      </c>
      <c r="AD10" s="1">
        <v>-1.0402714014053345</v>
      </c>
      <c r="AE10" s="1">
        <v>199.56199645996094</v>
      </c>
      <c r="AF10" s="1">
        <v>97.712471008300781</v>
      </c>
      <c r="AG10" s="1">
        <v>15.038045883178711</v>
      </c>
      <c r="AH10" s="1">
        <v>-0.38909232616424561</v>
      </c>
      <c r="AI10" s="1">
        <v>1</v>
      </c>
      <c r="AJ10" s="1">
        <v>-0.21956524252891541</v>
      </c>
      <c r="AK10" s="1">
        <v>2.737391471862793</v>
      </c>
      <c r="AL10" s="1">
        <v>1</v>
      </c>
      <c r="AM10" s="1">
        <v>0</v>
      </c>
      <c r="AN10" s="1">
        <v>0.18999999761581421</v>
      </c>
      <c r="AO10" s="1">
        <v>111115</v>
      </c>
      <c r="AP10">
        <f t="shared" ref="AP10:AP28" si="8">AC10*0.000001/(P10*0.0001)</f>
        <v>0.90964288884943167</v>
      </c>
      <c r="AQ10">
        <f t="shared" ref="AQ10:AQ28" si="9">(Z10-Y10)/(1000-Z10)*AP10</f>
        <v>5.7778926188126502E-3</v>
      </c>
      <c r="AR10">
        <f t="shared" ref="AR10:AR28" si="10">(U10+273.15)</f>
        <v>299.91217460632322</v>
      </c>
      <c r="AS10">
        <f t="shared" ref="AS10:AS28" si="11">(T10+273.15)</f>
        <v>303.01136245727537</v>
      </c>
      <c r="AT10">
        <f t="shared" ref="AT10:AT28" si="12">(AD10*AL10+AE10*AM10)*AN10</f>
        <v>-0.19765156378681326</v>
      </c>
      <c r="AU10">
        <f t="shared" ref="AU10:AU28" si="13">((AT10+0.00000010773*(AS10^4-AR10^4))-AQ10*44100)/(Q10*51.4+0.00000043092*AR10^3)</f>
        <v>-2.4199483138810556</v>
      </c>
      <c r="AV10">
        <f t="shared" ref="AV10:AV28" si="14">0.61365*EXP(17.502*O10/(240.97+O10))</f>
        <v>3.5294694716466339</v>
      </c>
      <c r="AW10">
        <f t="shared" ref="AW10:AW28" si="15">AV10*1000/AF10</f>
        <v>36.120972432953842</v>
      </c>
      <c r="AX10">
        <f t="shared" ref="AX10:AX28" si="16">(AW10-Z10)</f>
        <v>15.281676092011459</v>
      </c>
      <c r="AY10">
        <f t="shared" ref="AY10:AY28" si="17">IF(I10,U10,(T10+U10)/2)</f>
        <v>28.311768531799316</v>
      </c>
      <c r="AZ10">
        <f t="shared" ref="AZ10:AZ28" si="18">0.61365*EXP(17.502*AY10/(240.97+AY10))</f>
        <v>3.8643602980023952</v>
      </c>
      <c r="BA10">
        <f t="shared" ref="BA10:BA28" si="19">IF(AX10&lt;&gt;0,(1000-(AW10+Z10)/2)/AX10*AQ10,0)</f>
        <v>0.36732472451041542</v>
      </c>
      <c r="BB10">
        <f t="shared" ref="BB10:BB28" si="20">Z10*AF10/1000</f>
        <v>2.0362591395477212</v>
      </c>
      <c r="BC10">
        <f t="shared" ref="BC10:BC28" si="21">(AZ10-BB10)</f>
        <v>1.828101158454674</v>
      </c>
      <c r="BD10">
        <f t="shared" ref="BD10:BD28" si="22">1/(1.6/K10+1.37/S10)</f>
        <v>0.2336096610083172</v>
      </c>
      <c r="BE10">
        <f t="shared" ref="BE10:BE28" si="23">L10*AF10*0.001</f>
        <v>37.473978785281069</v>
      </c>
      <c r="BF10">
        <f t="shared" ref="BF10:BF28" si="24">L10/X10</f>
        <v>0.96464376913018435</v>
      </c>
      <c r="BG10">
        <f t="shared" ref="BG10:BG28" si="25">(1-AQ10*AF10/AV10/K10)*100</f>
        <v>61.681013914907844</v>
      </c>
      <c r="BH10">
        <f t="shared" ref="BH10:BH28" si="26">(X10-J10/(S10/1.35))</f>
        <v>397.11604591578941</v>
      </c>
      <c r="BI10">
        <f t="shared" ref="BI10:BI28" si="27">J10*BG10/100/BH10</f>
        <v>1.5955372308377369E-3</v>
      </c>
    </row>
    <row r="11" spans="1:61" x14ac:dyDescent="0.2">
      <c r="A11" s="1">
        <v>2</v>
      </c>
      <c r="B11" s="1" t="s">
        <v>76</v>
      </c>
      <c r="C11" s="1" t="s">
        <v>74</v>
      </c>
      <c r="D11" s="1">
        <v>0</v>
      </c>
      <c r="E11" s="1" t="s">
        <v>77</v>
      </c>
      <c r="F11" s="1" t="s">
        <v>145</v>
      </c>
      <c r="G11" s="1">
        <v>0</v>
      </c>
      <c r="H11" s="1">
        <v>422.5</v>
      </c>
      <c r="I11" s="1">
        <v>0</v>
      </c>
      <c r="J11">
        <f t="shared" si="0"/>
        <v>-0.82044030963071179</v>
      </c>
      <c r="K11">
        <f t="shared" si="1"/>
        <v>0.30464524645722618</v>
      </c>
      <c r="L11">
        <f t="shared" si="2"/>
        <v>393.3040066462093</v>
      </c>
      <c r="M11">
        <f t="shared" si="3"/>
        <v>4.5945590186855343</v>
      </c>
      <c r="N11">
        <f t="shared" si="4"/>
        <v>1.5854916738362377</v>
      </c>
      <c r="O11">
        <f t="shared" si="5"/>
        <v>26.937215805053711</v>
      </c>
      <c r="P11" s="1">
        <v>6</v>
      </c>
      <c r="Q11">
        <f t="shared" si="6"/>
        <v>1.4200000166893005</v>
      </c>
      <c r="R11" s="1">
        <v>1</v>
      </c>
      <c r="S11">
        <f t="shared" si="7"/>
        <v>2.8400000333786011</v>
      </c>
      <c r="T11" s="1">
        <v>29.931081771850586</v>
      </c>
      <c r="U11" s="1">
        <v>26.937215805053711</v>
      </c>
      <c r="V11" s="1">
        <v>29.973285675048828</v>
      </c>
      <c r="W11" s="1">
        <v>400.25198364257812</v>
      </c>
      <c r="X11" s="1">
        <v>399.03720092773438</v>
      </c>
      <c r="Y11" s="1">
        <v>14.869550704956055</v>
      </c>
      <c r="Z11" s="1">
        <v>20.267858505249023</v>
      </c>
      <c r="AA11" s="1">
        <v>34.239479064941406</v>
      </c>
      <c r="AB11" s="1">
        <v>46.669929504394531</v>
      </c>
      <c r="AC11" s="1">
        <v>500.31646728515625</v>
      </c>
      <c r="AD11" s="1">
        <v>-1.216325256973505E-2</v>
      </c>
      <c r="AE11" s="1">
        <v>64.492202758789062</v>
      </c>
      <c r="AF11" s="1">
        <v>97.715858459472656</v>
      </c>
      <c r="AG11" s="1">
        <v>15.038045883178711</v>
      </c>
      <c r="AH11" s="1">
        <v>-0.38909232616424561</v>
      </c>
      <c r="AI11" s="1">
        <v>1</v>
      </c>
      <c r="AJ11" s="1">
        <v>-0.21956524252891541</v>
      </c>
      <c r="AK11" s="1">
        <v>2.737391471862793</v>
      </c>
      <c r="AL11" s="1">
        <v>1</v>
      </c>
      <c r="AM11" s="1">
        <v>0</v>
      </c>
      <c r="AN11" s="1">
        <v>0.18999999761581421</v>
      </c>
      <c r="AO11" s="1">
        <v>111115</v>
      </c>
      <c r="AP11">
        <f t="shared" si="8"/>
        <v>0.83386077880859355</v>
      </c>
      <c r="AQ11">
        <f t="shared" si="9"/>
        <v>4.5945590186855347E-3</v>
      </c>
      <c r="AR11">
        <f t="shared" si="10"/>
        <v>300.08721580505369</v>
      </c>
      <c r="AS11">
        <f t="shared" si="11"/>
        <v>303.08108177185056</v>
      </c>
      <c r="AT11">
        <f t="shared" si="12"/>
        <v>-2.3110179592502056E-3</v>
      </c>
      <c r="AU11">
        <f t="shared" si="13"/>
        <v>-1.9759860789398997</v>
      </c>
      <c r="AV11">
        <f t="shared" si="14"/>
        <v>3.5659828668117703</v>
      </c>
      <c r="AW11">
        <f t="shared" si="15"/>
        <v>36.493389333428929</v>
      </c>
      <c r="AX11">
        <f t="shared" si="16"/>
        <v>16.225530828179906</v>
      </c>
      <c r="AY11">
        <f t="shared" si="17"/>
        <v>28.434148788452148</v>
      </c>
      <c r="AZ11">
        <f t="shared" si="18"/>
        <v>3.8919517293489241</v>
      </c>
      <c r="BA11">
        <f t="shared" si="19"/>
        <v>0.27513198886213447</v>
      </c>
      <c r="BB11">
        <f t="shared" si="20"/>
        <v>1.9804911929755327</v>
      </c>
      <c r="BC11">
        <f t="shared" si="21"/>
        <v>1.9114605363733914</v>
      </c>
      <c r="BD11">
        <f t="shared" si="22"/>
        <v>0.17438601621413619</v>
      </c>
      <c r="BE11">
        <f t="shared" si="23"/>
        <v>38.43203864498448</v>
      </c>
      <c r="BF11">
        <f t="shared" si="24"/>
        <v>0.98563243159235336</v>
      </c>
      <c r="BG11">
        <f t="shared" si="25"/>
        <v>58.672871735247533</v>
      </c>
      <c r="BH11">
        <f t="shared" si="26"/>
        <v>399.42719895765828</v>
      </c>
      <c r="BI11">
        <f t="shared" si="27"/>
        <v>-1.205165526509185E-3</v>
      </c>
    </row>
    <row r="12" spans="1:61" x14ac:dyDescent="0.2">
      <c r="A12" s="1">
        <v>3</v>
      </c>
      <c r="B12" s="1" t="s">
        <v>78</v>
      </c>
      <c r="C12" s="1" t="s">
        <v>74</v>
      </c>
      <c r="D12" s="1">
        <v>0</v>
      </c>
      <c r="E12" s="1" t="s">
        <v>79</v>
      </c>
      <c r="F12" s="1" t="s">
        <v>145</v>
      </c>
      <c r="G12" s="1">
        <v>0</v>
      </c>
      <c r="H12" s="1">
        <v>515.5</v>
      </c>
      <c r="I12" s="1">
        <v>0</v>
      </c>
      <c r="J12">
        <f t="shared" si="0"/>
        <v>-1.6850317812270597</v>
      </c>
      <c r="K12">
        <f t="shared" si="1"/>
        <v>6.0842118412452566E-2</v>
      </c>
      <c r="L12">
        <f t="shared" si="2"/>
        <v>433.40115686159078</v>
      </c>
      <c r="M12">
        <f t="shared" si="3"/>
        <v>1.2282367713555373</v>
      </c>
      <c r="N12">
        <f t="shared" si="4"/>
        <v>1.9613294062211146</v>
      </c>
      <c r="O12">
        <f t="shared" si="5"/>
        <v>26.994768142700195</v>
      </c>
      <c r="P12" s="1">
        <v>6</v>
      </c>
      <c r="Q12">
        <f t="shared" si="6"/>
        <v>1.4200000166893005</v>
      </c>
      <c r="R12" s="1">
        <v>1</v>
      </c>
      <c r="S12">
        <f t="shared" si="7"/>
        <v>2.8400000333786011</v>
      </c>
      <c r="T12" s="1">
        <v>29.962203979492188</v>
      </c>
      <c r="U12" s="1">
        <v>26.994768142700195</v>
      </c>
      <c r="V12" s="1">
        <v>30.012861251831055</v>
      </c>
      <c r="W12" s="1">
        <v>400.58670043945312</v>
      </c>
      <c r="X12" s="1">
        <v>402.015380859375</v>
      </c>
      <c r="Y12" s="1">
        <v>15.096487998962402</v>
      </c>
      <c r="Z12" s="1">
        <v>16.545141220092773</v>
      </c>
      <c r="AA12" s="1">
        <v>34.700092315673828</v>
      </c>
      <c r="AB12" s="1">
        <v>38.029899597167969</v>
      </c>
      <c r="AC12" s="1">
        <v>500.291748046875</v>
      </c>
      <c r="AD12" s="1">
        <v>-5.7614711113274097E-3</v>
      </c>
      <c r="AE12" s="1">
        <v>28.457260131835938</v>
      </c>
      <c r="AF12" s="1">
        <v>97.716339111328125</v>
      </c>
      <c r="AG12" s="1">
        <v>15.038045883178711</v>
      </c>
      <c r="AH12" s="1">
        <v>-0.38909232616424561</v>
      </c>
      <c r="AI12" s="1">
        <v>1</v>
      </c>
      <c r="AJ12" s="1">
        <v>-0.21956524252891541</v>
      </c>
      <c r="AK12" s="1">
        <v>2.737391471862793</v>
      </c>
      <c r="AL12" s="1">
        <v>1</v>
      </c>
      <c r="AM12" s="1">
        <v>0</v>
      </c>
      <c r="AN12" s="1">
        <v>0.18999999761581421</v>
      </c>
      <c r="AO12" s="1">
        <v>111115</v>
      </c>
      <c r="AP12">
        <f t="shared" si="8"/>
        <v>0.83381958007812496</v>
      </c>
      <c r="AQ12">
        <f t="shared" si="9"/>
        <v>1.2282367713555373E-3</v>
      </c>
      <c r="AR12">
        <f t="shared" si="10"/>
        <v>300.14476814270017</v>
      </c>
      <c r="AS12">
        <f t="shared" si="11"/>
        <v>303.11220397949216</v>
      </c>
      <c r="AT12">
        <f t="shared" si="12"/>
        <v>-1.0946794974157903E-3</v>
      </c>
      <c r="AU12">
        <f t="shared" si="13"/>
        <v>-0.22536167915360678</v>
      </c>
      <c r="AV12">
        <f t="shared" si="14"/>
        <v>3.5780600363285133</v>
      </c>
      <c r="AW12">
        <f t="shared" si="15"/>
        <v>36.61680399479593</v>
      </c>
      <c r="AX12">
        <f t="shared" si="16"/>
        <v>20.071662774703157</v>
      </c>
      <c r="AY12">
        <f t="shared" si="17"/>
        <v>28.478486061096191</v>
      </c>
      <c r="AZ12">
        <f t="shared" si="18"/>
        <v>3.9019901764060605</v>
      </c>
      <c r="BA12">
        <f t="shared" si="19"/>
        <v>5.9566018859559165E-2</v>
      </c>
      <c r="BB12">
        <f t="shared" si="20"/>
        <v>1.6167306301073987</v>
      </c>
      <c r="BC12">
        <f t="shared" si="21"/>
        <v>2.2852595462986618</v>
      </c>
      <c r="BD12">
        <f t="shared" si="22"/>
        <v>3.7341346144527554E-2</v>
      </c>
      <c r="BE12">
        <f t="shared" si="23"/>
        <v>42.350374415129117</v>
      </c>
      <c r="BF12">
        <f t="shared" si="24"/>
        <v>1.0780710825917244</v>
      </c>
      <c r="BG12">
        <f t="shared" si="25"/>
        <v>44.868814290443268</v>
      </c>
      <c r="BH12">
        <f t="shared" si="26"/>
        <v>402.8163642670936</v>
      </c>
      <c r="BI12">
        <f t="shared" si="27"/>
        <v>-1.8769192309982831E-3</v>
      </c>
    </row>
    <row r="13" spans="1:61" x14ac:dyDescent="0.2">
      <c r="A13" s="1">
        <v>4</v>
      </c>
      <c r="B13" s="1" t="s">
        <v>80</v>
      </c>
      <c r="C13" s="1" t="s">
        <v>74</v>
      </c>
      <c r="D13" s="1">
        <v>0</v>
      </c>
      <c r="E13" s="1" t="s">
        <v>81</v>
      </c>
      <c r="F13" s="1" t="s">
        <v>145</v>
      </c>
      <c r="G13" s="1">
        <v>0</v>
      </c>
      <c r="H13" s="1">
        <v>609.5</v>
      </c>
      <c r="I13" s="1">
        <v>0</v>
      </c>
      <c r="J13">
        <f t="shared" si="0"/>
        <v>-2.0176165038246285</v>
      </c>
      <c r="K13">
        <f t="shared" si="1"/>
        <v>7.1867136373906463E-3</v>
      </c>
      <c r="L13">
        <f t="shared" si="2"/>
        <v>831.74544746421361</v>
      </c>
      <c r="M13">
        <f t="shared" si="3"/>
        <v>0.15579586918026958</v>
      </c>
      <c r="N13">
        <f t="shared" si="4"/>
        <v>2.0683693498159812</v>
      </c>
      <c r="O13">
        <f t="shared" si="5"/>
        <v>27.016122817993164</v>
      </c>
      <c r="P13" s="1">
        <v>6</v>
      </c>
      <c r="Q13">
        <f t="shared" si="6"/>
        <v>1.4200000166893005</v>
      </c>
      <c r="R13" s="1">
        <v>1</v>
      </c>
      <c r="S13">
        <f t="shared" si="7"/>
        <v>2.8400000333786011</v>
      </c>
      <c r="T13" s="1">
        <v>29.999408721923828</v>
      </c>
      <c r="U13" s="1">
        <v>27.016122817993164</v>
      </c>
      <c r="V13" s="1">
        <v>30.047136306762695</v>
      </c>
      <c r="W13" s="1">
        <v>400.70046997070312</v>
      </c>
      <c r="X13" s="1">
        <v>403.04498291015625</v>
      </c>
      <c r="Y13" s="1">
        <v>15.31123161315918</v>
      </c>
      <c r="Z13" s="1">
        <v>15.495189666748047</v>
      </c>
      <c r="AA13" s="1">
        <v>35.119663238525391</v>
      </c>
      <c r="AB13" s="1">
        <v>35.541610717773438</v>
      </c>
      <c r="AC13" s="1">
        <v>500.27203369140625</v>
      </c>
      <c r="AD13" s="1">
        <v>1.2162955477833748E-2</v>
      </c>
      <c r="AE13" s="1">
        <v>23.039421081542969</v>
      </c>
      <c r="AF13" s="1">
        <v>97.71942138671875</v>
      </c>
      <c r="AG13" s="1">
        <v>15.038045883178711</v>
      </c>
      <c r="AH13" s="1">
        <v>-0.38909232616424561</v>
      </c>
      <c r="AI13" s="1">
        <v>1</v>
      </c>
      <c r="AJ13" s="1">
        <v>-0.21956524252891541</v>
      </c>
      <c r="AK13" s="1">
        <v>2.737391471862793</v>
      </c>
      <c r="AL13" s="1">
        <v>1</v>
      </c>
      <c r="AM13" s="1">
        <v>0</v>
      </c>
      <c r="AN13" s="1">
        <v>0.18999999761581421</v>
      </c>
      <c r="AO13" s="1">
        <v>111115</v>
      </c>
      <c r="AP13">
        <f t="shared" si="8"/>
        <v>0.83378672281901023</v>
      </c>
      <c r="AQ13">
        <f t="shared" si="9"/>
        <v>1.5579586918026958E-4</v>
      </c>
      <c r="AR13">
        <f t="shared" si="10"/>
        <v>300.16612281799314</v>
      </c>
      <c r="AS13">
        <f t="shared" si="11"/>
        <v>303.14940872192381</v>
      </c>
      <c r="AT13">
        <f t="shared" si="12"/>
        <v>2.3109615117896665E-3</v>
      </c>
      <c r="AU13">
        <f t="shared" si="13"/>
        <v>0.33578089747422674</v>
      </c>
      <c r="AV13">
        <f t="shared" si="14"/>
        <v>3.5825503183280634</v>
      </c>
      <c r="AW13">
        <f t="shared" si="15"/>
        <v>36.661599787316952</v>
      </c>
      <c r="AX13">
        <f t="shared" si="16"/>
        <v>21.166410120568905</v>
      </c>
      <c r="AY13">
        <f t="shared" si="17"/>
        <v>28.507765769958496</v>
      </c>
      <c r="AZ13">
        <f t="shared" si="18"/>
        <v>3.9086317997756383</v>
      </c>
      <c r="BA13">
        <f t="shared" si="19"/>
        <v>7.168573326446874E-3</v>
      </c>
      <c r="BB13">
        <f t="shared" si="20"/>
        <v>1.5141809685120824</v>
      </c>
      <c r="BC13">
        <f t="shared" si="21"/>
        <v>2.3944508312635557</v>
      </c>
      <c r="BD13">
        <f t="shared" si="22"/>
        <v>4.4819845988399139E-3</v>
      </c>
      <c r="BE13">
        <f t="shared" si="23"/>
        <v>81.277683867240427</v>
      </c>
      <c r="BF13">
        <f t="shared" si="24"/>
        <v>2.0636541396909536</v>
      </c>
      <c r="BG13">
        <f t="shared" si="25"/>
        <v>40.869141277641418</v>
      </c>
      <c r="BH13">
        <f t="shared" si="26"/>
        <v>404.00406116654727</v>
      </c>
      <c r="BI13">
        <f t="shared" si="27"/>
        <v>-2.0410253723889414E-3</v>
      </c>
    </row>
    <row r="14" spans="1:61" x14ac:dyDescent="0.2">
      <c r="A14" s="1">
        <v>5</v>
      </c>
      <c r="B14" s="1" t="s">
        <v>82</v>
      </c>
      <c r="C14" s="1" t="s">
        <v>74</v>
      </c>
      <c r="D14" s="1">
        <v>0</v>
      </c>
      <c r="E14" s="1" t="s">
        <v>83</v>
      </c>
      <c r="F14" s="1" t="s">
        <v>145</v>
      </c>
      <c r="G14" s="1">
        <v>0</v>
      </c>
      <c r="H14" s="1">
        <v>727.5</v>
      </c>
      <c r="I14" s="1">
        <v>0</v>
      </c>
      <c r="J14">
        <f t="shared" si="0"/>
        <v>14.899379380570153</v>
      </c>
      <c r="K14">
        <f t="shared" si="1"/>
        <v>0.52999591204267404</v>
      </c>
      <c r="L14">
        <f t="shared" si="2"/>
        <v>323.45100125803862</v>
      </c>
      <c r="M14">
        <f t="shared" si="3"/>
        <v>6.945395608424997</v>
      </c>
      <c r="N14">
        <f t="shared" si="4"/>
        <v>1.4433998524524294</v>
      </c>
      <c r="O14">
        <f t="shared" si="5"/>
        <v>27.21290397644043</v>
      </c>
      <c r="P14" s="1">
        <v>5</v>
      </c>
      <c r="Q14">
        <f t="shared" si="6"/>
        <v>1.6395652592182159</v>
      </c>
      <c r="R14" s="1">
        <v>1</v>
      </c>
      <c r="S14">
        <f t="shared" si="7"/>
        <v>3.2791305184364319</v>
      </c>
      <c r="T14" s="1">
        <v>30.191621780395508</v>
      </c>
      <c r="U14" s="1">
        <v>27.21290397644043</v>
      </c>
      <c r="V14" s="1">
        <v>30.190292358398438</v>
      </c>
      <c r="W14" s="1">
        <v>400.63818359375</v>
      </c>
      <c r="X14" s="1">
        <v>383.08770751953125</v>
      </c>
      <c r="Y14" s="1">
        <v>15.529384613037109</v>
      </c>
      <c r="Z14" s="1">
        <v>22.316074371337891</v>
      </c>
      <c r="AA14" s="1">
        <v>35.229957580566406</v>
      </c>
      <c r="AB14" s="1">
        <v>50.626239776611328</v>
      </c>
      <c r="AC14" s="1">
        <v>500.27346801757812</v>
      </c>
      <c r="AD14" s="1">
        <v>-5.761433020234108E-2</v>
      </c>
      <c r="AE14" s="1">
        <v>976.02911376953125</v>
      </c>
      <c r="AF14" s="1">
        <v>97.721488952636719</v>
      </c>
      <c r="AG14" s="1">
        <v>15.038045883178711</v>
      </c>
      <c r="AH14" s="1">
        <v>-0.38909232616424561</v>
      </c>
      <c r="AI14" s="1">
        <v>1</v>
      </c>
      <c r="AJ14" s="1">
        <v>-0.21956524252891541</v>
      </c>
      <c r="AK14" s="1">
        <v>2.737391471862793</v>
      </c>
      <c r="AL14" s="1">
        <v>1</v>
      </c>
      <c r="AM14" s="1">
        <v>0</v>
      </c>
      <c r="AN14" s="1">
        <v>0.18999999761581421</v>
      </c>
      <c r="AO14" s="1">
        <v>111115</v>
      </c>
      <c r="AP14">
        <f t="shared" si="8"/>
        <v>1.0005469360351562</v>
      </c>
      <c r="AQ14">
        <f t="shared" si="9"/>
        <v>6.9453956084249971E-3</v>
      </c>
      <c r="AR14">
        <f t="shared" si="10"/>
        <v>300.36290397644041</v>
      </c>
      <c r="AS14">
        <f t="shared" si="11"/>
        <v>303.34162178039549</v>
      </c>
      <c r="AT14">
        <f t="shared" si="12"/>
        <v>-1.0946722601081538E-2</v>
      </c>
      <c r="AU14">
        <f t="shared" si="13"/>
        <v>-2.8243569444587853</v>
      </c>
      <c r="AV14">
        <f t="shared" si="14"/>
        <v>3.6241598675973443</v>
      </c>
      <c r="AW14">
        <f t="shared" si="15"/>
        <v>37.086621442637743</v>
      </c>
      <c r="AX14">
        <f t="shared" si="16"/>
        <v>14.770547071299852</v>
      </c>
      <c r="AY14">
        <f t="shared" si="17"/>
        <v>28.702262878417969</v>
      </c>
      <c r="AZ14">
        <f t="shared" si="18"/>
        <v>3.9530011167857824</v>
      </c>
      <c r="BA14">
        <f t="shared" si="19"/>
        <v>0.45625310725301649</v>
      </c>
      <c r="BB14">
        <f t="shared" si="20"/>
        <v>2.1807600151449149</v>
      </c>
      <c r="BC14">
        <f t="shared" si="21"/>
        <v>1.7722411016408675</v>
      </c>
      <c r="BD14">
        <f t="shared" si="22"/>
        <v>0.29097808867989006</v>
      </c>
      <c r="BE14">
        <f t="shared" si="23"/>
        <v>31.608113446156707</v>
      </c>
      <c r="BF14">
        <f t="shared" si="24"/>
        <v>0.84432623367730453</v>
      </c>
      <c r="BG14">
        <f t="shared" si="25"/>
        <v>64.664829030672294</v>
      </c>
      <c r="BH14">
        <f t="shared" si="26"/>
        <v>376.95371497160403</v>
      </c>
      <c r="BI14">
        <f t="shared" si="27"/>
        <v>2.555926051505477E-2</v>
      </c>
    </row>
    <row r="15" spans="1:61" x14ac:dyDescent="0.2">
      <c r="A15" s="1">
        <v>6</v>
      </c>
      <c r="B15" s="1" t="s">
        <v>84</v>
      </c>
      <c r="C15" s="1" t="s">
        <v>74</v>
      </c>
      <c r="D15" s="1">
        <v>0</v>
      </c>
      <c r="E15" s="1" t="s">
        <v>75</v>
      </c>
      <c r="F15" s="1" t="s">
        <v>145</v>
      </c>
      <c r="G15" s="1">
        <v>0</v>
      </c>
      <c r="H15" s="1">
        <v>819.5</v>
      </c>
      <c r="I15" s="1">
        <v>0</v>
      </c>
      <c r="J15">
        <f t="shared" si="0"/>
        <v>2.9642582563346465</v>
      </c>
      <c r="K15">
        <f t="shared" si="1"/>
        <v>0.18556403821096129</v>
      </c>
      <c r="L15">
        <f t="shared" si="2"/>
        <v>357.72081632393366</v>
      </c>
      <c r="M15">
        <f t="shared" si="3"/>
        <v>3.3370443138449257</v>
      </c>
      <c r="N15">
        <f t="shared" si="4"/>
        <v>1.8107424002094361</v>
      </c>
      <c r="O15">
        <f t="shared" si="5"/>
        <v>27.544017791748047</v>
      </c>
      <c r="P15" s="1">
        <v>5.5</v>
      </c>
      <c r="Q15">
        <f t="shared" si="6"/>
        <v>1.5297826379537582</v>
      </c>
      <c r="R15" s="1">
        <v>1</v>
      </c>
      <c r="S15">
        <f t="shared" si="7"/>
        <v>3.0595652759075165</v>
      </c>
      <c r="T15" s="1">
        <v>30.454896926879883</v>
      </c>
      <c r="U15" s="1">
        <v>27.544017791748047</v>
      </c>
      <c r="V15" s="1">
        <v>30.452522277832031</v>
      </c>
      <c r="W15" s="1">
        <v>400.72528076171875</v>
      </c>
      <c r="X15" s="1">
        <v>396.01385498046875</v>
      </c>
      <c r="Y15" s="1">
        <v>15.685273170471191</v>
      </c>
      <c r="Z15" s="1">
        <v>19.283004760742188</v>
      </c>
      <c r="AA15" s="1">
        <v>35.051189422607422</v>
      </c>
      <c r="AB15" s="1">
        <v>43.09088134765625</v>
      </c>
      <c r="AC15" s="1">
        <v>500.31048583984375</v>
      </c>
      <c r="AD15" s="1">
        <v>-1.9205024465918541E-2</v>
      </c>
      <c r="AE15" s="1">
        <v>846.25189208984375</v>
      </c>
      <c r="AF15" s="1">
        <v>97.722541809082031</v>
      </c>
      <c r="AG15" s="1">
        <v>15.038045883178711</v>
      </c>
      <c r="AH15" s="1">
        <v>-0.38909232616424561</v>
      </c>
      <c r="AI15" s="1">
        <v>1</v>
      </c>
      <c r="AJ15" s="1">
        <v>-0.21956524252891541</v>
      </c>
      <c r="AK15" s="1">
        <v>2.737391471862793</v>
      </c>
      <c r="AL15" s="1">
        <v>1</v>
      </c>
      <c r="AM15" s="1">
        <v>0</v>
      </c>
      <c r="AN15" s="1">
        <v>0.18999999761581421</v>
      </c>
      <c r="AO15" s="1">
        <v>111115</v>
      </c>
      <c r="AP15">
        <f t="shared" si="8"/>
        <v>0.90965542879971584</v>
      </c>
      <c r="AQ15">
        <f t="shared" si="9"/>
        <v>3.3370443138449257E-3</v>
      </c>
      <c r="AR15">
        <f t="shared" si="10"/>
        <v>300.69401779174802</v>
      </c>
      <c r="AS15">
        <f t="shared" si="11"/>
        <v>303.60489692687986</v>
      </c>
      <c r="AT15">
        <f t="shared" si="12"/>
        <v>-3.6489546027361763E-3</v>
      </c>
      <c r="AU15">
        <f t="shared" si="13"/>
        <v>-1.2459316256720019</v>
      </c>
      <c r="AV15">
        <f t="shared" si="14"/>
        <v>3.6951266391457924</v>
      </c>
      <c r="AW15">
        <f t="shared" si="15"/>
        <v>37.812428644814261</v>
      </c>
      <c r="AX15">
        <f t="shared" si="16"/>
        <v>18.529423884072074</v>
      </c>
      <c r="AY15">
        <f t="shared" si="17"/>
        <v>28.999457359313965</v>
      </c>
      <c r="AZ15">
        <f t="shared" si="18"/>
        <v>4.0216464887264838</v>
      </c>
      <c r="BA15">
        <f t="shared" si="19"/>
        <v>0.17495305512090439</v>
      </c>
      <c r="BB15">
        <f t="shared" si="20"/>
        <v>1.8843842389363563</v>
      </c>
      <c r="BC15">
        <f t="shared" si="21"/>
        <v>2.1372622497901275</v>
      </c>
      <c r="BD15">
        <f t="shared" si="22"/>
        <v>0.11025192577988871</v>
      </c>
      <c r="BE15">
        <f t="shared" si="23"/>
        <v>34.957387429194561</v>
      </c>
      <c r="BF15">
        <f t="shared" si="24"/>
        <v>0.90330379057464116</v>
      </c>
      <c r="BG15">
        <f t="shared" si="25"/>
        <v>52.440904500527388</v>
      </c>
      <c r="BH15">
        <f t="shared" si="26"/>
        <v>394.70590816934384</v>
      </c>
      <c r="BI15">
        <f t="shared" si="27"/>
        <v>3.9383343628251891E-3</v>
      </c>
    </row>
    <row r="16" spans="1:61" x14ac:dyDescent="0.2">
      <c r="A16" s="1">
        <v>7</v>
      </c>
      <c r="B16" s="1" t="s">
        <v>85</v>
      </c>
      <c r="C16" s="1" t="s">
        <v>74</v>
      </c>
      <c r="D16" s="1">
        <v>0</v>
      </c>
      <c r="E16" s="1" t="s">
        <v>77</v>
      </c>
      <c r="F16" s="1" t="s">
        <v>145</v>
      </c>
      <c r="G16" s="1">
        <v>0</v>
      </c>
      <c r="H16" s="1">
        <v>892</v>
      </c>
      <c r="I16" s="1">
        <v>0</v>
      </c>
      <c r="J16">
        <f t="shared" si="0"/>
        <v>2.3579251098969003</v>
      </c>
      <c r="K16">
        <f t="shared" si="1"/>
        <v>0.15935002001023177</v>
      </c>
      <c r="L16">
        <f t="shared" si="2"/>
        <v>359.89389572560378</v>
      </c>
      <c r="M16">
        <f t="shared" si="3"/>
        <v>3.0832566457916002</v>
      </c>
      <c r="N16">
        <f t="shared" si="4"/>
        <v>1.9316002491660804</v>
      </c>
      <c r="O16">
        <f t="shared" si="5"/>
        <v>28.027082443237305</v>
      </c>
      <c r="P16" s="1">
        <v>5.5</v>
      </c>
      <c r="Q16">
        <f t="shared" si="6"/>
        <v>1.5297826379537582</v>
      </c>
      <c r="R16" s="1">
        <v>1</v>
      </c>
      <c r="S16">
        <f t="shared" si="7"/>
        <v>3.0595652759075165</v>
      </c>
      <c r="T16" s="1">
        <v>30.663368225097656</v>
      </c>
      <c r="U16" s="1">
        <v>28.027082443237305</v>
      </c>
      <c r="V16" s="1">
        <v>30.670804977416992</v>
      </c>
      <c r="W16" s="1">
        <v>400.79861450195312</v>
      </c>
      <c r="X16" s="1">
        <v>396.86148071289062</v>
      </c>
      <c r="Y16" s="1">
        <v>15.803408622741699</v>
      </c>
      <c r="Z16" s="1">
        <v>19.127944946289062</v>
      </c>
      <c r="AA16" s="1">
        <v>34.896610260009766</v>
      </c>
      <c r="AB16" s="1">
        <v>42.237751007080078</v>
      </c>
      <c r="AC16" s="1">
        <v>500.32666015625</v>
      </c>
      <c r="AD16" s="1">
        <v>-1.4474319219589233</v>
      </c>
      <c r="AE16" s="1">
        <v>163.40147399902344</v>
      </c>
      <c r="AF16" s="1">
        <v>97.722724914550781</v>
      </c>
      <c r="AG16" s="1">
        <v>15.038045883178711</v>
      </c>
      <c r="AH16" s="1">
        <v>-0.38909232616424561</v>
      </c>
      <c r="AI16" s="1">
        <v>1</v>
      </c>
      <c r="AJ16" s="1">
        <v>-0.21956524252891541</v>
      </c>
      <c r="AK16" s="1">
        <v>2.737391471862793</v>
      </c>
      <c r="AL16" s="1">
        <v>1</v>
      </c>
      <c r="AM16" s="1">
        <v>0</v>
      </c>
      <c r="AN16" s="1">
        <v>0.18999999761581421</v>
      </c>
      <c r="AO16" s="1">
        <v>111115</v>
      </c>
      <c r="AP16">
        <f t="shared" si="8"/>
        <v>0.90968483664772726</v>
      </c>
      <c r="AQ16">
        <f t="shared" si="9"/>
        <v>3.0832566457916002E-3</v>
      </c>
      <c r="AR16">
        <f t="shared" si="10"/>
        <v>301.17708244323728</v>
      </c>
      <c r="AS16">
        <f t="shared" si="11"/>
        <v>303.81336822509763</v>
      </c>
      <c r="AT16">
        <f t="shared" si="12"/>
        <v>-0.27501206172124881</v>
      </c>
      <c r="AU16">
        <f t="shared" si="13"/>
        <v>-1.1592684917846843</v>
      </c>
      <c r="AV16">
        <f t="shared" si="14"/>
        <v>3.8008351513329584</v>
      </c>
      <c r="AW16">
        <f t="shared" si="15"/>
        <v>38.894076630143367</v>
      </c>
      <c r="AX16">
        <f t="shared" si="16"/>
        <v>19.766131683854304</v>
      </c>
      <c r="AY16">
        <f t="shared" si="17"/>
        <v>29.34522533416748</v>
      </c>
      <c r="AZ16">
        <f t="shared" si="18"/>
        <v>4.102817423906493</v>
      </c>
      <c r="BA16">
        <f t="shared" si="19"/>
        <v>0.15146151517462328</v>
      </c>
      <c r="BB16">
        <f t="shared" si="20"/>
        <v>1.8692349021668779</v>
      </c>
      <c r="BC16">
        <f t="shared" si="21"/>
        <v>2.2335825217396152</v>
      </c>
      <c r="BD16">
        <f t="shared" si="22"/>
        <v>9.5341922739347218E-2</v>
      </c>
      <c r="BE16">
        <f t="shared" si="23"/>
        <v>35.169812170419199</v>
      </c>
      <c r="BF16">
        <f t="shared" si="24"/>
        <v>0.90685015607742736</v>
      </c>
      <c r="BG16">
        <f t="shared" si="25"/>
        <v>50.252176090601488</v>
      </c>
      <c r="BH16">
        <f t="shared" si="26"/>
        <v>395.82107182754118</v>
      </c>
      <c r="BI16">
        <f t="shared" si="27"/>
        <v>2.9935462324910344E-3</v>
      </c>
    </row>
    <row r="17" spans="1:61" x14ac:dyDescent="0.2">
      <c r="A17" s="1">
        <v>8</v>
      </c>
      <c r="B17" s="1" t="s">
        <v>86</v>
      </c>
      <c r="C17" s="1" t="s">
        <v>74</v>
      </c>
      <c r="D17" s="1">
        <v>0</v>
      </c>
      <c r="E17" s="1" t="s">
        <v>83</v>
      </c>
      <c r="F17" s="1" t="s">
        <v>145</v>
      </c>
      <c r="G17" s="1">
        <v>0</v>
      </c>
      <c r="H17" s="1">
        <v>1085</v>
      </c>
      <c r="I17" s="1">
        <v>0</v>
      </c>
      <c r="J17">
        <f t="shared" si="0"/>
        <v>3.4933377982023472</v>
      </c>
      <c r="K17">
        <f t="shared" si="1"/>
        <v>0.3026594953901332</v>
      </c>
      <c r="L17">
        <f t="shared" si="2"/>
        <v>365.32503398276896</v>
      </c>
      <c r="M17">
        <f t="shared" si="3"/>
        <v>6.1283867585910041</v>
      </c>
      <c r="N17">
        <f t="shared" si="4"/>
        <v>2.0477162117312631</v>
      </c>
      <c r="O17">
        <f t="shared" si="5"/>
        <v>28.319721221923828</v>
      </c>
      <c r="P17" s="1">
        <v>2</v>
      </c>
      <c r="Q17">
        <f t="shared" si="6"/>
        <v>2.2982609868049622</v>
      </c>
      <c r="R17" s="1">
        <v>1</v>
      </c>
      <c r="S17">
        <f t="shared" si="7"/>
        <v>4.5965219736099243</v>
      </c>
      <c r="T17" s="1">
        <v>30.865144729614258</v>
      </c>
      <c r="U17" s="1">
        <v>28.319721221923828</v>
      </c>
      <c r="V17" s="1">
        <v>30.889238357543945</v>
      </c>
      <c r="W17" s="1">
        <v>400.26519775390625</v>
      </c>
      <c r="X17" s="1">
        <v>397.89389038085938</v>
      </c>
      <c r="Y17" s="1">
        <v>16.203468322753906</v>
      </c>
      <c r="Z17" s="1">
        <v>18.607782363891602</v>
      </c>
      <c r="AA17" s="1">
        <v>35.370578765869141</v>
      </c>
      <c r="AB17" s="1">
        <v>40.61895751953125</v>
      </c>
      <c r="AC17" s="1">
        <v>500.296630859375</v>
      </c>
      <c r="AD17" s="1">
        <v>-4.1610650718212128E-2</v>
      </c>
      <c r="AE17" s="1">
        <v>121.60116577148438</v>
      </c>
      <c r="AF17" s="1">
        <v>97.724266052246094</v>
      </c>
      <c r="AG17" s="1">
        <v>15.038045883178711</v>
      </c>
      <c r="AH17" s="1">
        <v>-0.38909232616424561</v>
      </c>
      <c r="AI17" s="1">
        <v>1</v>
      </c>
      <c r="AJ17" s="1">
        <v>-0.21956524252891541</v>
      </c>
      <c r="AK17" s="1">
        <v>2.737391471862793</v>
      </c>
      <c r="AL17" s="1">
        <v>1</v>
      </c>
      <c r="AM17" s="1">
        <v>0</v>
      </c>
      <c r="AN17" s="1">
        <v>0.18999999761581421</v>
      </c>
      <c r="AO17" s="1">
        <v>111115</v>
      </c>
      <c r="AP17">
        <f t="shared" si="8"/>
        <v>2.5014831542968747</v>
      </c>
      <c r="AQ17">
        <f t="shared" si="9"/>
        <v>6.1283867585910038E-3</v>
      </c>
      <c r="AR17">
        <f t="shared" si="10"/>
        <v>301.46972122192381</v>
      </c>
      <c r="AS17">
        <f t="shared" si="11"/>
        <v>304.01514472961424</v>
      </c>
      <c r="AT17">
        <f t="shared" si="12"/>
        <v>-7.9060235372527821E-3</v>
      </c>
      <c r="AU17">
        <f t="shared" si="13"/>
        <v>-1.8457671955953059</v>
      </c>
      <c r="AV17">
        <f t="shared" si="14"/>
        <v>3.8661480861024988</v>
      </c>
      <c r="AW17">
        <f t="shared" si="15"/>
        <v>39.561802224593322</v>
      </c>
      <c r="AX17">
        <f t="shared" si="16"/>
        <v>20.95401986070172</v>
      </c>
      <c r="AY17">
        <f t="shared" si="17"/>
        <v>29.592432975769043</v>
      </c>
      <c r="AZ17">
        <f t="shared" si="18"/>
        <v>4.1617229311079562</v>
      </c>
      <c r="BA17">
        <f t="shared" si="19"/>
        <v>0.28396192912739449</v>
      </c>
      <c r="BB17">
        <f t="shared" si="20"/>
        <v>1.8184318743712355</v>
      </c>
      <c r="BC17">
        <f t="shared" si="21"/>
        <v>2.3432910567367209</v>
      </c>
      <c r="BD17">
        <f t="shared" si="22"/>
        <v>0.17906640939140717</v>
      </c>
      <c r="BE17">
        <f t="shared" si="23"/>
        <v>35.70112081647796</v>
      </c>
      <c r="BF17">
        <f t="shared" si="24"/>
        <v>0.91814687989575339</v>
      </c>
      <c r="BG17">
        <f t="shared" si="25"/>
        <v>48.818171839805068</v>
      </c>
      <c r="BH17">
        <f t="shared" si="26"/>
        <v>396.86789593230691</v>
      </c>
      <c r="BI17">
        <f t="shared" si="27"/>
        <v>4.297106585719317E-3</v>
      </c>
    </row>
    <row r="18" spans="1:61" x14ac:dyDescent="0.2">
      <c r="A18" s="1">
        <v>9</v>
      </c>
      <c r="B18" s="1" t="s">
        <v>88</v>
      </c>
      <c r="C18" s="1" t="s">
        <v>74</v>
      </c>
      <c r="D18" s="1">
        <v>0</v>
      </c>
      <c r="E18" s="1" t="s">
        <v>75</v>
      </c>
      <c r="F18" s="1" t="s">
        <v>145</v>
      </c>
      <c r="G18" s="1">
        <v>0</v>
      </c>
      <c r="H18" s="1">
        <v>1175</v>
      </c>
      <c r="I18" s="1">
        <v>0</v>
      </c>
      <c r="J18">
        <f t="shared" si="0"/>
        <v>1.271853801029647</v>
      </c>
      <c r="K18">
        <f t="shared" si="1"/>
        <v>0.22448582528522096</v>
      </c>
      <c r="L18">
        <f t="shared" si="2"/>
        <v>375.62565491010565</v>
      </c>
      <c r="M18">
        <f t="shared" si="3"/>
        <v>4.6174401935895713</v>
      </c>
      <c r="N18">
        <f t="shared" si="4"/>
        <v>2.055818746686819</v>
      </c>
      <c r="O18">
        <f t="shared" si="5"/>
        <v>28.595663070678711</v>
      </c>
      <c r="P18" s="1">
        <v>3</v>
      </c>
      <c r="Q18">
        <f t="shared" si="6"/>
        <v>2.0786957442760468</v>
      </c>
      <c r="R18" s="1">
        <v>1</v>
      </c>
      <c r="S18">
        <f t="shared" si="7"/>
        <v>4.1573914885520935</v>
      </c>
      <c r="T18" s="1">
        <v>31.001384735107422</v>
      </c>
      <c r="U18" s="1">
        <v>28.595663070678711</v>
      </c>
      <c r="V18" s="1">
        <v>31.024276733398438</v>
      </c>
      <c r="W18" s="1">
        <v>400.3017578125</v>
      </c>
      <c r="X18" s="1">
        <v>398.43600463867188</v>
      </c>
      <c r="Y18" s="1">
        <v>16.447895050048828</v>
      </c>
      <c r="Z18" s="1">
        <v>19.163503646850586</v>
      </c>
      <c r="AA18" s="1">
        <v>35.627529144287109</v>
      </c>
      <c r="AB18" s="1">
        <v>41.509765625</v>
      </c>
      <c r="AC18" s="1">
        <v>500.32473754882812</v>
      </c>
      <c r="AD18" s="1">
        <v>4.801400750875473E-2</v>
      </c>
      <c r="AE18" s="1">
        <v>283.94290161132812</v>
      </c>
      <c r="AF18" s="1">
        <v>97.727973937988281</v>
      </c>
      <c r="AG18" s="1">
        <v>15.038045883178711</v>
      </c>
      <c r="AH18" s="1">
        <v>-0.38909232616424561</v>
      </c>
      <c r="AI18" s="1">
        <v>1</v>
      </c>
      <c r="AJ18" s="1">
        <v>-0.21956524252891541</v>
      </c>
      <c r="AK18" s="1">
        <v>2.737391471862793</v>
      </c>
      <c r="AL18" s="1">
        <v>1</v>
      </c>
      <c r="AM18" s="1">
        <v>0</v>
      </c>
      <c r="AN18" s="1">
        <v>0.18999999761581421</v>
      </c>
      <c r="AO18" s="1">
        <v>111115</v>
      </c>
      <c r="AP18">
        <f t="shared" si="8"/>
        <v>1.6677491251627603</v>
      </c>
      <c r="AQ18">
        <f t="shared" si="9"/>
        <v>4.617440193589571E-3</v>
      </c>
      <c r="AR18">
        <f t="shared" si="10"/>
        <v>301.74566307067869</v>
      </c>
      <c r="AS18">
        <f t="shared" si="11"/>
        <v>304.1513847351074</v>
      </c>
      <c r="AT18">
        <f t="shared" si="12"/>
        <v>9.1226613121890843E-3</v>
      </c>
      <c r="AU18">
        <f t="shared" si="13"/>
        <v>-1.4727830226404663</v>
      </c>
      <c r="AV18">
        <f t="shared" si="14"/>
        <v>3.9286291316467765</v>
      </c>
      <c r="AW18">
        <f t="shared" si="15"/>
        <v>40.199637558634187</v>
      </c>
      <c r="AX18">
        <f t="shared" si="16"/>
        <v>21.036133911783601</v>
      </c>
      <c r="AY18">
        <f t="shared" si="17"/>
        <v>29.798523902893066</v>
      </c>
      <c r="AZ18">
        <f t="shared" si="18"/>
        <v>4.2113931276077574</v>
      </c>
      <c r="BA18">
        <f t="shared" si="19"/>
        <v>0.21298530116172476</v>
      </c>
      <c r="BB18">
        <f t="shared" si="20"/>
        <v>1.8728103849599576</v>
      </c>
      <c r="BC18">
        <f t="shared" si="21"/>
        <v>2.3385827426477999</v>
      </c>
      <c r="BD18">
        <f t="shared" si="22"/>
        <v>0.13410340249002869</v>
      </c>
      <c r="BE18">
        <f t="shared" si="23"/>
        <v>36.709134213494586</v>
      </c>
      <c r="BF18">
        <f t="shared" si="24"/>
        <v>0.94275027993704497</v>
      </c>
      <c r="BG18">
        <f t="shared" si="25"/>
        <v>48.832968937276576</v>
      </c>
      <c r="BH18">
        <f t="shared" si="26"/>
        <v>398.02300465151211</v>
      </c>
      <c r="BI18">
        <f t="shared" si="27"/>
        <v>1.5604222980231187E-3</v>
      </c>
    </row>
    <row r="19" spans="1:61" x14ac:dyDescent="0.2">
      <c r="A19" s="1">
        <v>10</v>
      </c>
      <c r="B19" s="1" t="s">
        <v>89</v>
      </c>
      <c r="C19" s="1" t="s">
        <v>74</v>
      </c>
      <c r="D19" s="1">
        <v>0</v>
      </c>
      <c r="E19" s="1" t="s">
        <v>77</v>
      </c>
      <c r="F19" s="1" t="s">
        <v>145</v>
      </c>
      <c r="G19" s="1">
        <v>0</v>
      </c>
      <c r="H19" s="1">
        <v>1241</v>
      </c>
      <c r="I19" s="1">
        <v>0</v>
      </c>
      <c r="J19">
        <f t="shared" si="0"/>
        <v>-13.326385698832739</v>
      </c>
      <c r="K19">
        <f t="shared" si="1"/>
        <v>0.21267523597101218</v>
      </c>
      <c r="L19">
        <f t="shared" si="2"/>
        <v>495.99356647086211</v>
      </c>
      <c r="M19">
        <f t="shared" si="3"/>
        <v>4.4734406007911662</v>
      </c>
      <c r="N19">
        <f t="shared" si="4"/>
        <v>2.0960651282130009</v>
      </c>
      <c r="O19">
        <f t="shared" si="5"/>
        <v>28.806537628173828</v>
      </c>
      <c r="P19" s="1">
        <v>3</v>
      </c>
      <c r="Q19">
        <f t="shared" si="6"/>
        <v>2.0786957442760468</v>
      </c>
      <c r="R19" s="1">
        <v>1</v>
      </c>
      <c r="S19">
        <f t="shared" si="7"/>
        <v>4.1573914885520935</v>
      </c>
      <c r="T19" s="1">
        <v>31.075555801391602</v>
      </c>
      <c r="U19" s="1">
        <v>28.806537628173828</v>
      </c>
      <c r="V19" s="1">
        <v>31.106838226318359</v>
      </c>
      <c r="W19" s="1">
        <v>400.3106689453125</v>
      </c>
      <c r="X19" s="1">
        <v>407.2091064453125</v>
      </c>
      <c r="Y19" s="1">
        <v>16.615213394165039</v>
      </c>
      <c r="Z19" s="1">
        <v>19.245935440063477</v>
      </c>
      <c r="AA19" s="1">
        <v>35.838829040527344</v>
      </c>
      <c r="AB19" s="1">
        <v>41.513271331787109</v>
      </c>
      <c r="AC19" s="1">
        <v>500.32025146484375</v>
      </c>
      <c r="AD19" s="1">
        <v>4.6092387288808823E-2</v>
      </c>
      <c r="AE19" s="1">
        <v>408.88677978515625</v>
      </c>
      <c r="AF19" s="1">
        <v>97.729927062988281</v>
      </c>
      <c r="AG19" s="1">
        <v>15.038045883178711</v>
      </c>
      <c r="AH19" s="1">
        <v>-0.38909232616424561</v>
      </c>
      <c r="AI19" s="1">
        <v>1</v>
      </c>
      <c r="AJ19" s="1">
        <v>-0.21956524252891541</v>
      </c>
      <c r="AK19" s="1">
        <v>2.737391471862793</v>
      </c>
      <c r="AL19" s="1">
        <v>1</v>
      </c>
      <c r="AM19" s="1">
        <v>0</v>
      </c>
      <c r="AN19" s="1">
        <v>0.18999999761581421</v>
      </c>
      <c r="AO19" s="1">
        <v>111115</v>
      </c>
      <c r="AP19">
        <f t="shared" si="8"/>
        <v>1.6677341715494789</v>
      </c>
      <c r="AQ19">
        <f t="shared" si="9"/>
        <v>4.4734406007911664E-3</v>
      </c>
      <c r="AR19">
        <f t="shared" si="10"/>
        <v>301.95653762817381</v>
      </c>
      <c r="AS19">
        <f t="shared" si="11"/>
        <v>304.22555580139158</v>
      </c>
      <c r="AT19">
        <f t="shared" si="12"/>
        <v>8.7575534749808615E-3</v>
      </c>
      <c r="AU19">
        <f t="shared" si="13"/>
        <v>-1.4324572433818445</v>
      </c>
      <c r="AV19">
        <f t="shared" si="14"/>
        <v>3.9769689950293858</v>
      </c>
      <c r="AW19">
        <f t="shared" si="15"/>
        <v>40.693461200131409</v>
      </c>
      <c r="AX19">
        <f t="shared" si="16"/>
        <v>21.447525760067933</v>
      </c>
      <c r="AY19">
        <f t="shared" si="17"/>
        <v>29.941046714782715</v>
      </c>
      <c r="AZ19">
        <f t="shared" si="18"/>
        <v>4.2460441864002494</v>
      </c>
      <c r="BA19">
        <f t="shared" si="19"/>
        <v>0.20232510659163488</v>
      </c>
      <c r="BB19">
        <f t="shared" si="20"/>
        <v>1.8809038668163849</v>
      </c>
      <c r="BC19">
        <f t="shared" si="21"/>
        <v>2.3651403195838645</v>
      </c>
      <c r="BD19">
        <f t="shared" si="22"/>
        <v>0.12734406383387345</v>
      </c>
      <c r="BE19">
        <f t="shared" si="23"/>
        <v>48.473415074908786</v>
      </c>
      <c r="BF19">
        <f t="shared" si="24"/>
        <v>1.2180316172213923</v>
      </c>
      <c r="BG19">
        <f t="shared" si="25"/>
        <v>48.310763032063043</v>
      </c>
      <c r="BH19">
        <f t="shared" si="26"/>
        <v>411.53648834883631</v>
      </c>
      <c r="BI19">
        <f t="shared" si="27"/>
        <v>-1.5644004354346892E-2</v>
      </c>
    </row>
    <row r="20" spans="1:61" x14ac:dyDescent="0.2">
      <c r="A20" s="1">
        <v>11</v>
      </c>
      <c r="B20" s="1" t="s">
        <v>90</v>
      </c>
      <c r="C20" s="1" t="s">
        <v>74</v>
      </c>
      <c r="D20" s="1">
        <v>0</v>
      </c>
      <c r="E20" s="1" t="s">
        <v>79</v>
      </c>
      <c r="F20" s="1" t="s">
        <v>145</v>
      </c>
      <c r="G20" s="1">
        <v>0</v>
      </c>
      <c r="H20" s="1">
        <v>1339</v>
      </c>
      <c r="I20" s="1">
        <v>0</v>
      </c>
      <c r="J20">
        <f t="shared" si="0"/>
        <v>-12.12019080981092</v>
      </c>
      <c r="K20">
        <f t="shared" si="1"/>
        <v>0.24292408886680414</v>
      </c>
      <c r="L20">
        <f t="shared" si="2"/>
        <v>474.76287859621635</v>
      </c>
      <c r="M20">
        <f t="shared" si="3"/>
        <v>5.0572037409319295</v>
      </c>
      <c r="N20">
        <f t="shared" si="4"/>
        <v>2.0878478684311954</v>
      </c>
      <c r="O20">
        <f t="shared" si="5"/>
        <v>29.009052276611328</v>
      </c>
      <c r="P20" s="1">
        <v>3</v>
      </c>
      <c r="Q20">
        <f t="shared" si="6"/>
        <v>2.0786957442760468</v>
      </c>
      <c r="R20" s="1">
        <v>1</v>
      </c>
      <c r="S20">
        <f t="shared" si="7"/>
        <v>4.1573914885520935</v>
      </c>
      <c r="T20" s="1">
        <v>31.265520095825195</v>
      </c>
      <c r="U20" s="1">
        <v>29.009052276611328</v>
      </c>
      <c r="V20" s="1">
        <v>31.294029235839844</v>
      </c>
      <c r="W20" s="1">
        <v>400.3133544921875</v>
      </c>
      <c r="X20" s="1">
        <v>406.34881591796875</v>
      </c>
      <c r="Y20" s="1">
        <v>16.836858749389648</v>
      </c>
      <c r="Z20" s="1">
        <v>19.809270858764648</v>
      </c>
      <c r="AA20" s="1">
        <v>35.927528381347656</v>
      </c>
      <c r="AB20" s="1">
        <v>42.270244598388672</v>
      </c>
      <c r="AC20" s="1">
        <v>500.30319213867188</v>
      </c>
      <c r="AD20" s="1">
        <v>-2.5606993585824966E-2</v>
      </c>
      <c r="AE20" s="1">
        <v>23.045921325683594</v>
      </c>
      <c r="AF20" s="1">
        <v>97.733634948730469</v>
      </c>
      <c r="AG20" s="1">
        <v>15.038045883178711</v>
      </c>
      <c r="AH20" s="1">
        <v>-0.38909232616424561</v>
      </c>
      <c r="AI20" s="1">
        <v>0.66666668653488159</v>
      </c>
      <c r="AJ20" s="1">
        <v>-0.21956524252891541</v>
      </c>
      <c r="AK20" s="1">
        <v>2.737391471862793</v>
      </c>
      <c r="AL20" s="1">
        <v>1</v>
      </c>
      <c r="AM20" s="1">
        <v>0</v>
      </c>
      <c r="AN20" s="1">
        <v>0.18999999761581421</v>
      </c>
      <c r="AO20" s="1">
        <v>111115</v>
      </c>
      <c r="AP20">
        <f t="shared" si="8"/>
        <v>1.6676773071289059</v>
      </c>
      <c r="AQ20">
        <f t="shared" si="9"/>
        <v>5.0572037409319292E-3</v>
      </c>
      <c r="AR20">
        <f t="shared" si="10"/>
        <v>302.15905227661131</v>
      </c>
      <c r="AS20">
        <f t="shared" si="11"/>
        <v>304.41552009582517</v>
      </c>
      <c r="AT20">
        <f t="shared" si="12"/>
        <v>-4.8653287202549134E-3</v>
      </c>
      <c r="AU20">
        <f t="shared" si="13"/>
        <v>-1.6499314700419574</v>
      </c>
      <c r="AV20">
        <f t="shared" si="14"/>
        <v>4.0238799151422242</v>
      </c>
      <c r="AW20">
        <f t="shared" si="15"/>
        <v>41.171904813047099</v>
      </c>
      <c r="AX20">
        <f t="shared" si="16"/>
        <v>21.362633954282451</v>
      </c>
      <c r="AY20">
        <f t="shared" si="17"/>
        <v>30.137286186218262</v>
      </c>
      <c r="AZ20">
        <f t="shared" si="18"/>
        <v>4.2941616655087866</v>
      </c>
      <c r="BA20">
        <f t="shared" si="19"/>
        <v>0.2295132068712947</v>
      </c>
      <c r="BB20">
        <f t="shared" si="20"/>
        <v>1.9360320467110286</v>
      </c>
      <c r="BC20">
        <f t="shared" si="21"/>
        <v>2.3581296187977578</v>
      </c>
      <c r="BD20">
        <f t="shared" si="22"/>
        <v>0.14459322752832457</v>
      </c>
      <c r="BE20">
        <f t="shared" si="23"/>
        <v>46.400301863931055</v>
      </c>
      <c r="BF20">
        <f t="shared" si="24"/>
        <v>1.1683628941398432</v>
      </c>
      <c r="BG20">
        <f t="shared" si="25"/>
        <v>49.436292777496135</v>
      </c>
      <c r="BH20">
        <f t="shared" si="26"/>
        <v>410.28451878316685</v>
      </c>
      <c r="BI20">
        <f t="shared" si="27"/>
        <v>-1.4603946138888869E-2</v>
      </c>
    </row>
    <row r="21" spans="1:61" x14ac:dyDescent="0.2">
      <c r="A21" s="1">
        <v>12</v>
      </c>
      <c r="B21" s="1" t="s">
        <v>91</v>
      </c>
      <c r="C21" s="1" t="s">
        <v>74</v>
      </c>
      <c r="D21" s="1">
        <v>0</v>
      </c>
      <c r="E21" s="1" t="s">
        <v>83</v>
      </c>
      <c r="F21" s="1" t="s">
        <v>145</v>
      </c>
      <c r="G21" s="1">
        <v>0</v>
      </c>
      <c r="H21" s="1">
        <v>1428.5</v>
      </c>
      <c r="I21" s="1">
        <v>0</v>
      </c>
      <c r="J21">
        <f t="shared" si="0"/>
        <v>-5.31416077175429</v>
      </c>
      <c r="K21">
        <f t="shared" si="1"/>
        <v>0.38873965887569523</v>
      </c>
      <c r="L21">
        <f t="shared" si="2"/>
        <v>409.25090773622316</v>
      </c>
      <c r="M21">
        <f t="shared" si="3"/>
        <v>8.5145452297923772</v>
      </c>
      <c r="N21">
        <f t="shared" si="4"/>
        <v>2.2417782445176648</v>
      </c>
      <c r="O21">
        <f t="shared" si="5"/>
        <v>29.537076950073242</v>
      </c>
      <c r="P21" s="1">
        <v>1.5</v>
      </c>
      <c r="Q21">
        <f t="shared" si="6"/>
        <v>2.4080436080694199</v>
      </c>
      <c r="R21" s="1">
        <v>1</v>
      </c>
      <c r="S21">
        <f t="shared" si="7"/>
        <v>4.8160872161388397</v>
      </c>
      <c r="T21" s="1">
        <v>31.496442794799805</v>
      </c>
      <c r="U21" s="1">
        <v>29.537076950073242</v>
      </c>
      <c r="V21" s="1">
        <v>31.515478134155273</v>
      </c>
      <c r="W21" s="1">
        <v>400.47698974609375</v>
      </c>
      <c r="X21" s="1">
        <v>401.04647827148438</v>
      </c>
      <c r="Y21" s="1">
        <v>17.006006240844727</v>
      </c>
      <c r="Z21" s="1">
        <v>19.509037017822266</v>
      </c>
      <c r="AA21" s="1">
        <v>35.815151214599609</v>
      </c>
      <c r="AB21" s="1">
        <v>41.086605072021484</v>
      </c>
      <c r="AC21" s="1">
        <v>500.299560546875</v>
      </c>
      <c r="AD21" s="1">
        <v>-6.3377529382705688E-2</v>
      </c>
      <c r="AE21" s="1">
        <v>858.39044189453125</v>
      </c>
      <c r="AF21" s="1">
        <v>97.733711242675781</v>
      </c>
      <c r="AG21" s="1">
        <v>15.038045883178711</v>
      </c>
      <c r="AH21" s="1">
        <v>-0.38909232616424561</v>
      </c>
      <c r="AI21" s="1">
        <v>1</v>
      </c>
      <c r="AJ21" s="1">
        <v>-0.21956524252891541</v>
      </c>
      <c r="AK21" s="1">
        <v>2.737391471862793</v>
      </c>
      <c r="AL21" s="1">
        <v>1</v>
      </c>
      <c r="AM21" s="1">
        <v>0</v>
      </c>
      <c r="AN21" s="1">
        <v>0.18999999761581421</v>
      </c>
      <c r="AO21" s="1">
        <v>111115</v>
      </c>
      <c r="AP21">
        <f t="shared" si="8"/>
        <v>3.3353304036458327</v>
      </c>
      <c r="AQ21">
        <f t="shared" si="9"/>
        <v>8.5145452297923779E-3</v>
      </c>
      <c r="AR21">
        <f t="shared" si="10"/>
        <v>302.68707695007322</v>
      </c>
      <c r="AS21">
        <f t="shared" si="11"/>
        <v>304.64644279479978</v>
      </c>
      <c r="AT21">
        <f t="shared" si="12"/>
        <v>-1.2041730431610276E-2</v>
      </c>
      <c r="AU21">
        <f t="shared" si="13"/>
        <v>-2.5924734978727693</v>
      </c>
      <c r="AV21">
        <f t="shared" si="14"/>
        <v>4.1484688350401786</v>
      </c>
      <c r="AW21">
        <f t="shared" si="15"/>
        <v>42.446652053756601</v>
      </c>
      <c r="AX21">
        <f t="shared" si="16"/>
        <v>22.937615035934336</v>
      </c>
      <c r="AY21">
        <f t="shared" si="17"/>
        <v>30.516759872436523</v>
      </c>
      <c r="AZ21">
        <f t="shared" si="18"/>
        <v>4.3885571257264129</v>
      </c>
      <c r="BA21">
        <f t="shared" si="19"/>
        <v>0.35970535552389166</v>
      </c>
      <c r="BB21">
        <f t="shared" si="20"/>
        <v>1.906690590522514</v>
      </c>
      <c r="BC21">
        <f t="shared" si="21"/>
        <v>2.4818665352038991</v>
      </c>
      <c r="BD21">
        <f t="shared" si="22"/>
        <v>0.22725576572935624</v>
      </c>
      <c r="BE21">
        <f t="shared" si="23"/>
        <v>39.997610042494983</v>
      </c>
      <c r="BF21">
        <f t="shared" si="24"/>
        <v>1.0204575527008739</v>
      </c>
      <c r="BG21">
        <f t="shared" si="25"/>
        <v>48.398875458055421</v>
      </c>
      <c r="BH21">
        <f t="shared" si="26"/>
        <v>402.53609353796617</v>
      </c>
      <c r="BI21">
        <f t="shared" si="27"/>
        <v>-6.3894743722393973E-3</v>
      </c>
    </row>
    <row r="22" spans="1:61" x14ac:dyDescent="0.2">
      <c r="A22" s="1">
        <v>13</v>
      </c>
      <c r="B22" s="1" t="s">
        <v>92</v>
      </c>
      <c r="C22" s="1" t="s">
        <v>74</v>
      </c>
      <c r="D22" s="1">
        <v>0</v>
      </c>
      <c r="E22" s="1" t="s">
        <v>75</v>
      </c>
      <c r="F22" s="1" t="s">
        <v>145</v>
      </c>
      <c r="G22" s="1">
        <v>0</v>
      </c>
      <c r="H22" s="1">
        <v>1509.5</v>
      </c>
      <c r="I22" s="1">
        <v>0</v>
      </c>
      <c r="J22">
        <f t="shared" si="0"/>
        <v>-12.286997404486888</v>
      </c>
      <c r="K22">
        <f t="shared" si="1"/>
        <v>0.25578919551829132</v>
      </c>
      <c r="L22">
        <f t="shared" si="2"/>
        <v>470.51767669935475</v>
      </c>
      <c r="M22">
        <f t="shared" si="3"/>
        <v>5.8050963502654414</v>
      </c>
      <c r="N22">
        <f t="shared" si="4"/>
        <v>2.2787174404662807</v>
      </c>
      <c r="O22">
        <f t="shared" si="5"/>
        <v>30.107873916625977</v>
      </c>
      <c r="P22" s="1">
        <v>3</v>
      </c>
      <c r="Q22">
        <f t="shared" si="6"/>
        <v>2.0786957442760468</v>
      </c>
      <c r="R22" s="1">
        <v>1</v>
      </c>
      <c r="S22">
        <f t="shared" si="7"/>
        <v>4.1573914885520935</v>
      </c>
      <c r="T22" s="1">
        <v>31.728670120239258</v>
      </c>
      <c r="U22" s="1">
        <v>30.107873916625977</v>
      </c>
      <c r="V22" s="1">
        <v>31.738542556762695</v>
      </c>
      <c r="W22" s="1">
        <v>400.41766357421875</v>
      </c>
      <c r="X22" s="1">
        <v>406.37109375</v>
      </c>
      <c r="Y22" s="1">
        <v>17.137899398803711</v>
      </c>
      <c r="Z22" s="1">
        <v>20.547468185424805</v>
      </c>
      <c r="AA22" s="1">
        <v>35.620670318603516</v>
      </c>
      <c r="AB22" s="1">
        <v>42.707366943359375</v>
      </c>
      <c r="AC22" s="1">
        <v>500.28170776367188</v>
      </c>
      <c r="AD22" s="1">
        <v>-1.7924530431628227E-2</v>
      </c>
      <c r="AE22" s="1">
        <v>873.854736328125</v>
      </c>
      <c r="AF22" s="1">
        <v>97.734779357910156</v>
      </c>
      <c r="AG22" s="1">
        <v>15.038045883178711</v>
      </c>
      <c r="AH22" s="1">
        <v>-0.38909232616424561</v>
      </c>
      <c r="AI22" s="1">
        <v>1</v>
      </c>
      <c r="AJ22" s="1">
        <v>-0.21956524252891541</v>
      </c>
      <c r="AK22" s="1">
        <v>2.737391471862793</v>
      </c>
      <c r="AL22" s="1">
        <v>1</v>
      </c>
      <c r="AM22" s="1">
        <v>0</v>
      </c>
      <c r="AN22" s="1">
        <v>0.18999999761581421</v>
      </c>
      <c r="AO22" s="1">
        <v>111115</v>
      </c>
      <c r="AP22">
        <f t="shared" si="8"/>
        <v>1.6676056925455727</v>
      </c>
      <c r="AQ22">
        <f t="shared" si="9"/>
        <v>5.8050963502654417E-3</v>
      </c>
      <c r="AR22">
        <f t="shared" si="10"/>
        <v>303.25787391662595</v>
      </c>
      <c r="AS22">
        <f t="shared" si="11"/>
        <v>304.87867012023924</v>
      </c>
      <c r="AT22">
        <f t="shared" si="12"/>
        <v>-3.4056607392739524E-3</v>
      </c>
      <c r="AU22">
        <f t="shared" si="13"/>
        <v>-1.988614752419567</v>
      </c>
      <c r="AV22">
        <f t="shared" si="14"/>
        <v>4.2869197099324525</v>
      </c>
      <c r="AW22">
        <f t="shared" si="15"/>
        <v>43.862785981574852</v>
      </c>
      <c r="AX22">
        <f t="shared" si="16"/>
        <v>23.315317796150048</v>
      </c>
      <c r="AY22">
        <f t="shared" si="17"/>
        <v>30.918272018432617</v>
      </c>
      <c r="AZ22">
        <f t="shared" si="18"/>
        <v>4.4903982172709371</v>
      </c>
      <c r="BA22">
        <f t="shared" si="19"/>
        <v>0.24096358169738868</v>
      </c>
      <c r="BB22">
        <f t="shared" si="20"/>
        <v>2.0082022694661719</v>
      </c>
      <c r="BC22">
        <f t="shared" si="21"/>
        <v>2.4821959478047653</v>
      </c>
      <c r="BD22">
        <f t="shared" si="22"/>
        <v>0.15186756731400802</v>
      </c>
      <c r="BE22">
        <f t="shared" si="23"/>
        <v>45.985941316207942</v>
      </c>
      <c r="BF22">
        <f t="shared" si="24"/>
        <v>1.1578522289993831</v>
      </c>
      <c r="BG22">
        <f t="shared" si="25"/>
        <v>48.259452073656398</v>
      </c>
      <c r="BH22">
        <f t="shared" si="26"/>
        <v>410.3609625275094</v>
      </c>
      <c r="BI22">
        <f t="shared" si="27"/>
        <v>-1.4449809229386065E-2</v>
      </c>
    </row>
    <row r="23" spans="1:61" x14ac:dyDescent="0.2">
      <c r="A23" s="1">
        <v>14</v>
      </c>
      <c r="B23" s="1" t="s">
        <v>93</v>
      </c>
      <c r="C23" s="1" t="s">
        <v>74</v>
      </c>
      <c r="D23" s="1">
        <v>0</v>
      </c>
      <c r="E23" s="1" t="s">
        <v>77</v>
      </c>
      <c r="F23" s="1" t="s">
        <v>145</v>
      </c>
      <c r="G23" s="1">
        <v>0</v>
      </c>
      <c r="H23" s="1">
        <v>1616</v>
      </c>
      <c r="I23" s="1">
        <v>0</v>
      </c>
      <c r="J23">
        <f t="shared" si="0"/>
        <v>9.4748737905507987</v>
      </c>
      <c r="K23">
        <f t="shared" si="1"/>
        <v>0.30134427015665083</v>
      </c>
      <c r="L23">
        <f t="shared" si="2"/>
        <v>324.96309584447511</v>
      </c>
      <c r="M23">
        <f t="shared" si="3"/>
        <v>6.5670040044966678</v>
      </c>
      <c r="N23">
        <f t="shared" si="4"/>
        <v>2.2169894430756631</v>
      </c>
      <c r="O23">
        <f t="shared" si="5"/>
        <v>30.341396331787109</v>
      </c>
      <c r="P23" s="1">
        <v>3.5</v>
      </c>
      <c r="Q23">
        <f t="shared" si="6"/>
        <v>1.9689131230115891</v>
      </c>
      <c r="R23" s="1">
        <v>1</v>
      </c>
      <c r="S23">
        <f t="shared" si="7"/>
        <v>3.9378262460231781</v>
      </c>
      <c r="T23" s="1">
        <v>31.987451553344727</v>
      </c>
      <c r="U23" s="1">
        <v>30.341396331787109</v>
      </c>
      <c r="V23" s="1">
        <v>31.977239608764648</v>
      </c>
      <c r="W23" s="1">
        <v>400.311279296875</v>
      </c>
      <c r="X23" s="1">
        <v>391.88302612304688</v>
      </c>
      <c r="Y23" s="1">
        <v>17.276065826416016</v>
      </c>
      <c r="Z23" s="1">
        <v>21.769905090332031</v>
      </c>
      <c r="AA23" s="1">
        <v>35.385955810546875</v>
      </c>
      <c r="AB23" s="1">
        <v>44.590526580810547</v>
      </c>
      <c r="AC23" s="1">
        <v>500.33261108398438</v>
      </c>
      <c r="AD23" s="1">
        <v>-1.664426364004612E-2</v>
      </c>
      <c r="AE23" s="1">
        <v>1200.73486328125</v>
      </c>
      <c r="AF23" s="1">
        <v>97.736900329589844</v>
      </c>
      <c r="AG23" s="1">
        <v>15.038045883178711</v>
      </c>
      <c r="AH23" s="1">
        <v>-0.38909232616424561</v>
      </c>
      <c r="AI23" s="1">
        <v>0.66666668653488159</v>
      </c>
      <c r="AJ23" s="1">
        <v>-0.21956524252891541</v>
      </c>
      <c r="AK23" s="1">
        <v>2.737391471862793</v>
      </c>
      <c r="AL23" s="1">
        <v>1</v>
      </c>
      <c r="AM23" s="1">
        <v>0</v>
      </c>
      <c r="AN23" s="1">
        <v>0.18999999761581421</v>
      </c>
      <c r="AO23" s="1">
        <v>111115</v>
      </c>
      <c r="AP23">
        <f t="shared" si="8"/>
        <v>1.4295217459542411</v>
      </c>
      <c r="AQ23">
        <f t="shared" si="9"/>
        <v>6.5670040044966673E-3</v>
      </c>
      <c r="AR23">
        <f t="shared" si="10"/>
        <v>303.49139633178709</v>
      </c>
      <c r="AS23">
        <f t="shared" si="11"/>
        <v>305.1374515533447</v>
      </c>
      <c r="AT23">
        <f t="shared" si="12"/>
        <v>-3.1624100519257459E-3</v>
      </c>
      <c r="AU23">
        <f t="shared" si="13"/>
        <v>-2.3807769546143338</v>
      </c>
      <c r="AV23">
        <f t="shared" si="14"/>
        <v>4.3447124870740756</v>
      </c>
      <c r="AW23">
        <f t="shared" si="15"/>
        <v>44.45314382206486</v>
      </c>
      <c r="AX23">
        <f t="shared" si="16"/>
        <v>22.683238731732828</v>
      </c>
      <c r="AY23">
        <f t="shared" si="17"/>
        <v>31.164423942565918</v>
      </c>
      <c r="AZ23">
        <f t="shared" si="18"/>
        <v>4.5538458008939591</v>
      </c>
      <c r="BA23">
        <f t="shared" si="19"/>
        <v>0.27992301125478497</v>
      </c>
      <c r="BB23">
        <f t="shared" si="20"/>
        <v>2.1277230439984125</v>
      </c>
      <c r="BC23">
        <f t="shared" si="21"/>
        <v>2.4261227568955466</v>
      </c>
      <c r="BD23">
        <f t="shared" si="22"/>
        <v>0.17675809610224183</v>
      </c>
      <c r="BE23">
        <f t="shared" si="23"/>
        <v>31.760885709346415</v>
      </c>
      <c r="BF23">
        <f t="shared" si="24"/>
        <v>0.82923493538207071</v>
      </c>
      <c r="BG23">
        <f t="shared" si="25"/>
        <v>50.976776759314667</v>
      </c>
      <c r="BH23">
        <f t="shared" si="26"/>
        <v>388.63476710446741</v>
      </c>
      <c r="BI23">
        <f t="shared" si="27"/>
        <v>1.2428083304079601E-2</v>
      </c>
    </row>
    <row r="24" spans="1:61" x14ac:dyDescent="0.2">
      <c r="A24" s="1">
        <v>15</v>
      </c>
      <c r="B24" s="1" t="s">
        <v>94</v>
      </c>
      <c r="C24" s="1" t="s">
        <v>74</v>
      </c>
      <c r="D24" s="1">
        <v>0</v>
      </c>
      <c r="E24" s="1" t="s">
        <v>75</v>
      </c>
      <c r="F24" s="1" t="s">
        <v>95</v>
      </c>
      <c r="G24" s="1">
        <v>0</v>
      </c>
      <c r="H24" s="1">
        <v>1803.5</v>
      </c>
      <c r="I24" s="1">
        <v>0</v>
      </c>
      <c r="J24">
        <f t="shared" si="0"/>
        <v>14.997908993232638</v>
      </c>
      <c r="K24">
        <f t="shared" si="1"/>
        <v>1.1235031402576425</v>
      </c>
      <c r="L24">
        <f t="shared" si="2"/>
        <v>353.93887403902426</v>
      </c>
      <c r="M24">
        <f t="shared" si="3"/>
        <v>21.628715723863987</v>
      </c>
      <c r="N24">
        <f t="shared" si="4"/>
        <v>2.2391468934909584</v>
      </c>
      <c r="O24">
        <f t="shared" si="5"/>
        <v>31.147615432739258</v>
      </c>
      <c r="P24" s="1">
        <v>1.5</v>
      </c>
      <c r="Q24">
        <f t="shared" si="6"/>
        <v>2.4080436080694199</v>
      </c>
      <c r="R24" s="1">
        <v>1</v>
      </c>
      <c r="S24">
        <f t="shared" si="7"/>
        <v>4.8160872161388397</v>
      </c>
      <c r="T24" s="1">
        <v>32.349475860595703</v>
      </c>
      <c r="U24" s="1">
        <v>31.147615432739258</v>
      </c>
      <c r="V24" s="1">
        <v>32.340435028076172</v>
      </c>
      <c r="W24" s="1">
        <v>400.419189453125</v>
      </c>
      <c r="X24" s="1">
        <v>393.37222290039062</v>
      </c>
      <c r="Y24" s="1">
        <v>17.306432723999023</v>
      </c>
      <c r="Z24" s="1">
        <v>23.637319564819336</v>
      </c>
      <c r="AA24" s="1">
        <v>34.731613159179688</v>
      </c>
      <c r="AB24" s="1">
        <v>47.43682861328125</v>
      </c>
      <c r="AC24" s="1">
        <v>500.34390258789062</v>
      </c>
      <c r="AD24" s="1">
        <v>-2.6887616142630577E-2</v>
      </c>
      <c r="AE24" s="1">
        <v>572.629638671875</v>
      </c>
      <c r="AF24" s="1">
        <v>97.74127197265625</v>
      </c>
      <c r="AG24" s="1">
        <v>15.038045883178711</v>
      </c>
      <c r="AH24" s="1">
        <v>-0.38909232616424561</v>
      </c>
      <c r="AI24" s="1">
        <v>1</v>
      </c>
      <c r="AJ24" s="1">
        <v>-0.21956524252891541</v>
      </c>
      <c r="AK24" s="1">
        <v>2.737391471862793</v>
      </c>
      <c r="AL24" s="1">
        <v>1</v>
      </c>
      <c r="AM24" s="1">
        <v>0</v>
      </c>
      <c r="AN24" s="1">
        <v>0.18999999761581421</v>
      </c>
      <c r="AO24" s="1">
        <v>111115</v>
      </c>
      <c r="AP24">
        <f t="shared" si="8"/>
        <v>3.3356260172526038</v>
      </c>
      <c r="AQ24">
        <f t="shared" si="9"/>
        <v>2.1628715723863986E-2</v>
      </c>
      <c r="AR24">
        <f t="shared" si="10"/>
        <v>304.29761543273924</v>
      </c>
      <c r="AS24">
        <f t="shared" si="11"/>
        <v>305.49947586059568</v>
      </c>
      <c r="AT24">
        <f t="shared" si="12"/>
        <v>-5.1086470029947373E-3</v>
      </c>
      <c r="AU24">
        <f t="shared" si="13"/>
        <v>-6.9098206929356216</v>
      </c>
      <c r="AV24">
        <f t="shared" si="14"/>
        <v>4.5494885737805539</v>
      </c>
      <c r="AW24">
        <f t="shared" si="15"/>
        <v>46.54623867646518</v>
      </c>
      <c r="AX24">
        <f t="shared" si="16"/>
        <v>22.908919111645844</v>
      </c>
      <c r="AY24">
        <f t="shared" si="17"/>
        <v>31.74854564666748</v>
      </c>
      <c r="AZ24">
        <f t="shared" si="18"/>
        <v>4.7075416111409965</v>
      </c>
      <c r="BA24">
        <f t="shared" si="19"/>
        <v>0.91098691768525109</v>
      </c>
      <c r="BB24">
        <f t="shared" si="20"/>
        <v>2.3103416802895955</v>
      </c>
      <c r="BC24">
        <f t="shared" si="21"/>
        <v>2.3971999308514009</v>
      </c>
      <c r="BD24">
        <f t="shared" si="22"/>
        <v>0.58528122252228865</v>
      </c>
      <c r="BE24">
        <f t="shared" si="23"/>
        <v>34.594435749143997</v>
      </c>
      <c r="BF24">
        <f t="shared" si="24"/>
        <v>0.89975563457272467</v>
      </c>
      <c r="BG24">
        <f t="shared" si="25"/>
        <v>58.640826659996982</v>
      </c>
      <c r="BH24">
        <f t="shared" si="26"/>
        <v>389.1681509572964</v>
      </c>
      <c r="BI24">
        <f t="shared" si="27"/>
        <v>2.259922296753086E-2</v>
      </c>
    </row>
    <row r="25" spans="1:61" x14ac:dyDescent="0.2">
      <c r="A25" s="1">
        <v>16</v>
      </c>
      <c r="B25" s="1" t="s">
        <v>96</v>
      </c>
      <c r="C25" s="1" t="s">
        <v>74</v>
      </c>
      <c r="D25" s="1">
        <v>0</v>
      </c>
      <c r="E25" s="1" t="s">
        <v>77</v>
      </c>
      <c r="F25" s="1" t="s">
        <v>95</v>
      </c>
      <c r="G25" s="1">
        <v>0</v>
      </c>
      <c r="H25" s="1">
        <v>1921.5</v>
      </c>
      <c r="I25" s="1">
        <v>0</v>
      </c>
      <c r="J25">
        <f t="shared" si="0"/>
        <v>2.2308764761987101</v>
      </c>
      <c r="K25">
        <f t="shared" si="1"/>
        <v>0.55373432729588667</v>
      </c>
      <c r="L25">
        <f t="shared" si="2"/>
        <v>374.80374549401762</v>
      </c>
      <c r="M25">
        <f t="shared" si="3"/>
        <v>11.578878358844799</v>
      </c>
      <c r="N25">
        <f t="shared" si="4"/>
        <v>2.2335020821241041</v>
      </c>
      <c r="O25">
        <f t="shared" si="5"/>
        <v>31.353900909423828</v>
      </c>
      <c r="P25" s="1">
        <v>3</v>
      </c>
      <c r="Q25">
        <f t="shared" si="6"/>
        <v>2.0786957442760468</v>
      </c>
      <c r="R25" s="1">
        <v>1</v>
      </c>
      <c r="S25">
        <f t="shared" si="7"/>
        <v>4.1573914885520935</v>
      </c>
      <c r="T25" s="1">
        <v>32.529853820800781</v>
      </c>
      <c r="U25" s="1">
        <v>31.353900909423828</v>
      </c>
      <c r="V25" s="1">
        <v>32.544384002685547</v>
      </c>
      <c r="W25" s="1">
        <v>400.44583129882812</v>
      </c>
      <c r="X25" s="1">
        <v>396.35647583007812</v>
      </c>
      <c r="Y25" s="1">
        <v>17.469724655151367</v>
      </c>
      <c r="Z25" s="1">
        <v>24.244001388549805</v>
      </c>
      <c r="AA25" s="1">
        <v>34.705421447753906</v>
      </c>
      <c r="AB25" s="1">
        <v>48.163227081298828</v>
      </c>
      <c r="AC25" s="1">
        <v>500.3409423828125</v>
      </c>
      <c r="AD25" s="1">
        <v>1.600412093102932E-2</v>
      </c>
      <c r="AE25" s="1">
        <v>66.823997497558594</v>
      </c>
      <c r="AF25" s="1">
        <v>97.744316101074219</v>
      </c>
      <c r="AG25" s="1">
        <v>15.038045883178711</v>
      </c>
      <c r="AH25" s="1">
        <v>-0.38909232616424561</v>
      </c>
      <c r="AI25" s="1">
        <v>1</v>
      </c>
      <c r="AJ25" s="1">
        <v>-0.21956524252891541</v>
      </c>
      <c r="AK25" s="1">
        <v>2.737391471862793</v>
      </c>
      <c r="AL25" s="1">
        <v>1</v>
      </c>
      <c r="AM25" s="1">
        <v>0</v>
      </c>
      <c r="AN25" s="1">
        <v>0.18999999761581421</v>
      </c>
      <c r="AO25" s="1">
        <v>111115</v>
      </c>
      <c r="AP25">
        <f t="shared" si="8"/>
        <v>1.6678031412760415</v>
      </c>
      <c r="AQ25">
        <f t="shared" si="9"/>
        <v>1.1578878358844798E-2</v>
      </c>
      <c r="AR25">
        <f t="shared" si="10"/>
        <v>304.50390090942381</v>
      </c>
      <c r="AS25">
        <f t="shared" si="11"/>
        <v>305.67985382080076</v>
      </c>
      <c r="AT25">
        <f t="shared" si="12"/>
        <v>3.040782938738773E-3</v>
      </c>
      <c r="AU25">
        <f t="shared" si="13"/>
        <v>-4.1696298042455497</v>
      </c>
      <c r="AV25">
        <f t="shared" si="14"/>
        <v>4.6032154174013984</v>
      </c>
      <c r="AW25">
        <f t="shared" si="15"/>
        <v>47.094456240722614</v>
      </c>
      <c r="AX25">
        <f t="shared" si="16"/>
        <v>22.85045485217281</v>
      </c>
      <c r="AY25">
        <f t="shared" si="17"/>
        <v>31.941877365112305</v>
      </c>
      <c r="AZ25">
        <f t="shared" si="18"/>
        <v>4.7593967581629597</v>
      </c>
      <c r="BA25">
        <f t="shared" si="19"/>
        <v>0.48864973452309995</v>
      </c>
      <c r="BB25">
        <f t="shared" si="20"/>
        <v>2.3697133352772943</v>
      </c>
      <c r="BC25">
        <f t="shared" si="21"/>
        <v>2.3896834228856654</v>
      </c>
      <c r="BD25">
        <f t="shared" si="22"/>
        <v>0.31065491799626377</v>
      </c>
      <c r="BE25">
        <f t="shared" si="23"/>
        <v>36.634935775433824</v>
      </c>
      <c r="BF25">
        <f t="shared" si="24"/>
        <v>0.94562286312864385</v>
      </c>
      <c r="BG25">
        <f t="shared" si="25"/>
        <v>55.598743796310842</v>
      </c>
      <c r="BH25">
        <f t="shared" si="26"/>
        <v>395.63205926955902</v>
      </c>
      <c r="BI25">
        <f t="shared" si="27"/>
        <v>3.135082881563949E-3</v>
      </c>
    </row>
    <row r="26" spans="1:61" x14ac:dyDescent="0.2">
      <c r="A26" s="1">
        <v>17</v>
      </c>
      <c r="B26" s="1" t="s">
        <v>97</v>
      </c>
      <c r="C26" s="1" t="s">
        <v>74</v>
      </c>
      <c r="D26" s="1">
        <v>0</v>
      </c>
      <c r="E26" s="1" t="s">
        <v>79</v>
      </c>
      <c r="F26" s="1" t="s">
        <v>95</v>
      </c>
      <c r="G26" s="1">
        <v>0</v>
      </c>
      <c r="H26" s="1">
        <v>2011.5</v>
      </c>
      <c r="I26" s="1">
        <v>0</v>
      </c>
      <c r="J26">
        <f t="shared" si="0"/>
        <v>0.47049596587261922</v>
      </c>
      <c r="K26">
        <f t="shared" si="1"/>
        <v>0.46968745721039928</v>
      </c>
      <c r="L26">
        <f t="shared" si="2"/>
        <v>380.68079422146906</v>
      </c>
      <c r="M26">
        <f t="shared" si="3"/>
        <v>10.367242772041212</v>
      </c>
      <c r="N26">
        <f t="shared" si="4"/>
        <v>2.3160620688839924</v>
      </c>
      <c r="O26">
        <f t="shared" si="5"/>
        <v>31.448915481567383</v>
      </c>
      <c r="P26" s="1">
        <v>3</v>
      </c>
      <c r="Q26">
        <f t="shared" si="6"/>
        <v>2.0786957442760468</v>
      </c>
      <c r="R26" s="1">
        <v>1</v>
      </c>
      <c r="S26">
        <f t="shared" si="7"/>
        <v>4.1573914885520935</v>
      </c>
      <c r="T26" s="1">
        <v>32.574840545654297</v>
      </c>
      <c r="U26" s="1">
        <v>31.448915481567383</v>
      </c>
      <c r="V26" s="1">
        <v>32.615074157714844</v>
      </c>
      <c r="W26" s="1">
        <v>400.26239013671875</v>
      </c>
      <c r="X26" s="1">
        <v>397.50924682617188</v>
      </c>
      <c r="Y26" s="1">
        <v>17.584278106689453</v>
      </c>
      <c r="Z26" s="1">
        <v>23.653524398803711</v>
      </c>
      <c r="AA26" s="1">
        <v>34.845840454101562</v>
      </c>
      <c r="AB26" s="1">
        <v>46.872947692871094</v>
      </c>
      <c r="AC26" s="1">
        <v>500.32675170898438</v>
      </c>
      <c r="AD26" s="1">
        <v>-2.6887483894824982E-2</v>
      </c>
      <c r="AE26" s="1">
        <v>52.79913330078125</v>
      </c>
      <c r="AF26" s="1">
        <v>97.748016357421875</v>
      </c>
      <c r="AG26" s="1">
        <v>15.038045883178711</v>
      </c>
      <c r="AH26" s="1">
        <v>-0.38909232616424561</v>
      </c>
      <c r="AI26" s="1">
        <v>0.66666668653488159</v>
      </c>
      <c r="AJ26" s="1">
        <v>-0.21956524252891541</v>
      </c>
      <c r="AK26" s="1">
        <v>2.737391471862793</v>
      </c>
      <c r="AL26" s="1">
        <v>1</v>
      </c>
      <c r="AM26" s="1">
        <v>0</v>
      </c>
      <c r="AN26" s="1">
        <v>0.18999999761581421</v>
      </c>
      <c r="AO26" s="1">
        <v>111115</v>
      </c>
      <c r="AP26">
        <f t="shared" si="8"/>
        <v>1.6677558390299478</v>
      </c>
      <c r="AQ26">
        <f t="shared" si="9"/>
        <v>1.0367242772041213E-2</v>
      </c>
      <c r="AR26">
        <f t="shared" si="10"/>
        <v>304.59891548156736</v>
      </c>
      <c r="AS26">
        <f t="shared" si="11"/>
        <v>305.72484054565427</v>
      </c>
      <c r="AT26">
        <f t="shared" si="12"/>
        <v>-5.1086218759119895E-3</v>
      </c>
      <c r="AU26">
        <f t="shared" si="13"/>
        <v>-3.725432472758873</v>
      </c>
      <c r="AV26">
        <f t="shared" si="14"/>
        <v>4.6281471587289351</v>
      </c>
      <c r="AW26">
        <f t="shared" si="15"/>
        <v>47.347734830810467</v>
      </c>
      <c r="AX26">
        <f t="shared" si="16"/>
        <v>23.694210432006756</v>
      </c>
      <c r="AY26">
        <f t="shared" si="17"/>
        <v>32.01187801361084</v>
      </c>
      <c r="AZ26">
        <f t="shared" si="18"/>
        <v>4.7782944673232572</v>
      </c>
      <c r="BA26">
        <f t="shared" si="19"/>
        <v>0.42201022713789249</v>
      </c>
      <c r="BB26">
        <f t="shared" si="20"/>
        <v>2.3120850898449428</v>
      </c>
      <c r="BC26">
        <f t="shared" si="21"/>
        <v>2.4662093774783145</v>
      </c>
      <c r="BD26">
        <f t="shared" si="22"/>
        <v>0.26766207273131432</v>
      </c>
      <c r="BE26">
        <f t="shared" si="23"/>
        <v>37.210792500516511</v>
      </c>
      <c r="BF26">
        <f t="shared" si="24"/>
        <v>0.95766525498698196</v>
      </c>
      <c r="BG26">
        <f t="shared" si="25"/>
        <v>53.381843098741655</v>
      </c>
      <c r="BH26">
        <f t="shared" si="26"/>
        <v>397.35646603666072</v>
      </c>
      <c r="BI26">
        <f t="shared" si="27"/>
        <v>6.3207583053363054E-4</v>
      </c>
    </row>
    <row r="27" spans="1:61" x14ac:dyDescent="0.2">
      <c r="A27" s="1">
        <v>18</v>
      </c>
      <c r="B27" s="1" t="s">
        <v>98</v>
      </c>
      <c r="C27" s="1" t="s">
        <v>74</v>
      </c>
      <c r="D27" s="1">
        <v>0</v>
      </c>
      <c r="E27" s="1">
        <v>250</v>
      </c>
      <c r="F27" s="1" t="s">
        <v>95</v>
      </c>
      <c r="G27" s="1">
        <v>0</v>
      </c>
      <c r="H27" s="1">
        <v>2093</v>
      </c>
      <c r="I27" s="1">
        <v>0</v>
      </c>
      <c r="J27">
        <f t="shared" si="0"/>
        <v>12.792833252838411</v>
      </c>
      <c r="K27">
        <f t="shared" si="1"/>
        <v>0.73223330910182471</v>
      </c>
      <c r="L27">
        <f t="shared" si="2"/>
        <v>347.69513580934415</v>
      </c>
      <c r="M27">
        <f t="shared" si="3"/>
        <v>16.571606084946986</v>
      </c>
      <c r="N27">
        <f t="shared" si="4"/>
        <v>2.4590491371500907</v>
      </c>
      <c r="O27">
        <f t="shared" si="5"/>
        <v>31.582942962646484</v>
      </c>
      <c r="P27" s="1">
        <v>1.5</v>
      </c>
      <c r="Q27">
        <f t="shared" si="6"/>
        <v>2.4080436080694199</v>
      </c>
      <c r="R27" s="1">
        <v>1</v>
      </c>
      <c r="S27">
        <f t="shared" si="7"/>
        <v>4.8160872161388397</v>
      </c>
      <c r="T27" s="1">
        <v>32.613216400146484</v>
      </c>
      <c r="U27" s="1">
        <v>31.582942962646484</v>
      </c>
      <c r="V27" s="1">
        <v>32.630897521972656</v>
      </c>
      <c r="W27" s="1">
        <v>400.26992797851562</v>
      </c>
      <c r="X27" s="1">
        <v>394.47427368164062</v>
      </c>
      <c r="Y27" s="1">
        <v>17.695529937744141</v>
      </c>
      <c r="Z27" s="1">
        <v>22.552114486694336</v>
      </c>
      <c r="AA27" s="1">
        <v>34.991214752197266</v>
      </c>
      <c r="AB27" s="1">
        <v>44.594642639160156</v>
      </c>
      <c r="AC27" s="1">
        <v>500.28619384765625</v>
      </c>
      <c r="AD27" s="1">
        <v>1.9205179065465927E-2</v>
      </c>
      <c r="AE27" s="1">
        <v>256.58712768554688</v>
      </c>
      <c r="AF27" s="1">
        <v>97.749885559082031</v>
      </c>
      <c r="AG27" s="1">
        <v>15.038045883178711</v>
      </c>
      <c r="AH27" s="1">
        <v>-0.38909232616424561</v>
      </c>
      <c r="AI27" s="1">
        <v>1</v>
      </c>
      <c r="AJ27" s="1">
        <v>-0.21956524252891541</v>
      </c>
      <c r="AK27" s="1">
        <v>2.737391471862793</v>
      </c>
      <c r="AL27" s="1">
        <v>1</v>
      </c>
      <c r="AM27" s="1">
        <v>0</v>
      </c>
      <c r="AN27" s="1">
        <v>0.18999999761581421</v>
      </c>
      <c r="AO27" s="1">
        <v>111115</v>
      </c>
      <c r="AP27">
        <f t="shared" si="8"/>
        <v>3.3352412923177077</v>
      </c>
      <c r="AQ27">
        <f t="shared" si="9"/>
        <v>1.6571606084946986E-2</v>
      </c>
      <c r="AR27">
        <f t="shared" si="10"/>
        <v>304.73294296264646</v>
      </c>
      <c r="AS27">
        <f t="shared" si="11"/>
        <v>305.76321640014646</v>
      </c>
      <c r="AT27">
        <f t="shared" si="12"/>
        <v>3.6489839766498111E-3</v>
      </c>
      <c r="AU27">
        <f t="shared" si="13"/>
        <v>-5.2819676684316015</v>
      </c>
      <c r="AV27">
        <f t="shared" si="14"/>
        <v>4.6635157473397779</v>
      </c>
      <c r="AW27">
        <f t="shared" si="15"/>
        <v>47.708656850764832</v>
      </c>
      <c r="AX27">
        <f t="shared" si="16"/>
        <v>25.156542364070496</v>
      </c>
      <c r="AY27">
        <f t="shared" si="17"/>
        <v>32.098079681396484</v>
      </c>
      <c r="AZ27">
        <f t="shared" si="18"/>
        <v>4.8016556035121258</v>
      </c>
      <c r="BA27">
        <f t="shared" si="19"/>
        <v>0.63559764854128931</v>
      </c>
      <c r="BB27">
        <f t="shared" si="20"/>
        <v>2.2044666101896873</v>
      </c>
      <c r="BC27">
        <f t="shared" si="21"/>
        <v>2.5971889933224386</v>
      </c>
      <c r="BD27">
        <f t="shared" si="22"/>
        <v>0.40493056660729104</v>
      </c>
      <c r="BE27">
        <f t="shared" si="23"/>
        <v>33.987159734812877</v>
      </c>
      <c r="BF27">
        <f t="shared" si="24"/>
        <v>0.88141397045818648</v>
      </c>
      <c r="BG27">
        <f t="shared" si="25"/>
        <v>52.562921926105446</v>
      </c>
      <c r="BH27">
        <f t="shared" si="26"/>
        <v>390.88830770630312</v>
      </c>
      <c r="BI27">
        <f t="shared" si="27"/>
        <v>1.7202578901077424E-2</v>
      </c>
    </row>
    <row r="28" spans="1:61" x14ac:dyDescent="0.2">
      <c r="A28" s="1">
        <v>19</v>
      </c>
      <c r="B28" s="1" t="s">
        <v>100</v>
      </c>
      <c r="C28" s="1" t="s">
        <v>74</v>
      </c>
      <c r="D28" s="1">
        <v>0</v>
      </c>
      <c r="E28" s="1">
        <v>200</v>
      </c>
      <c r="F28" s="1" t="s">
        <v>95</v>
      </c>
      <c r="G28" s="1">
        <v>0</v>
      </c>
      <c r="H28" s="1">
        <v>2214</v>
      </c>
      <c r="I28" s="1">
        <v>0</v>
      </c>
      <c r="J28">
        <f t="shared" si="0"/>
        <v>8.0370242692326066</v>
      </c>
      <c r="K28">
        <f t="shared" si="1"/>
        <v>0.76207917666983194</v>
      </c>
      <c r="L28">
        <f t="shared" si="2"/>
        <v>360.61839217190101</v>
      </c>
      <c r="M28">
        <f t="shared" si="3"/>
        <v>16.359096742326475</v>
      </c>
      <c r="N28">
        <f t="shared" si="4"/>
        <v>2.3574648454941491</v>
      </c>
      <c r="O28">
        <f t="shared" si="5"/>
        <v>31.826757431030273</v>
      </c>
      <c r="P28" s="1">
        <v>2</v>
      </c>
      <c r="Q28">
        <f t="shared" si="6"/>
        <v>2.2982609868049622</v>
      </c>
      <c r="R28" s="1">
        <v>1</v>
      </c>
      <c r="S28">
        <f t="shared" si="7"/>
        <v>4.5965219736099243</v>
      </c>
      <c r="T28" s="1">
        <v>32.838058471679688</v>
      </c>
      <c r="U28" s="1">
        <v>31.826757431030273</v>
      </c>
      <c r="V28" s="1">
        <v>32.814765930175781</v>
      </c>
      <c r="W28" s="1">
        <v>400.4942626953125</v>
      </c>
      <c r="X28" s="1">
        <v>394.7003173828125</v>
      </c>
      <c r="Y28" s="1">
        <v>17.87415885925293</v>
      </c>
      <c r="Z28" s="1">
        <v>24.255071640014648</v>
      </c>
      <c r="AA28" s="1">
        <v>34.900787353515625</v>
      </c>
      <c r="AB28" s="1">
        <v>47.360050201416016</v>
      </c>
      <c r="AC28" s="1">
        <v>500.31417846679688</v>
      </c>
      <c r="AD28" s="1">
        <v>1.5363873913884163E-2</v>
      </c>
      <c r="AE28" s="1">
        <v>154.24647521972656</v>
      </c>
      <c r="AF28" s="1">
        <v>97.752548217773438</v>
      </c>
      <c r="AG28" s="1">
        <v>15.038045883178711</v>
      </c>
      <c r="AH28" s="1">
        <v>-0.38909232616424561</v>
      </c>
      <c r="AI28" s="1">
        <v>1</v>
      </c>
      <c r="AJ28" s="1">
        <v>-0.21956524252891541</v>
      </c>
      <c r="AK28" s="1">
        <v>2.737391471862793</v>
      </c>
      <c r="AL28" s="1">
        <v>1</v>
      </c>
      <c r="AM28" s="1">
        <v>0</v>
      </c>
      <c r="AN28" s="1">
        <v>0.18999999761581421</v>
      </c>
      <c r="AO28" s="1">
        <v>111115</v>
      </c>
      <c r="AP28">
        <f t="shared" si="8"/>
        <v>2.5015708923339841</v>
      </c>
      <c r="AQ28">
        <f t="shared" si="9"/>
        <v>1.6359096742326475E-2</v>
      </c>
      <c r="AR28">
        <f t="shared" si="10"/>
        <v>304.97675743103025</v>
      </c>
      <c r="AS28">
        <f t="shared" si="11"/>
        <v>305.98805847167966</v>
      </c>
      <c r="AT28">
        <f t="shared" si="12"/>
        <v>2.9191360070076611E-3</v>
      </c>
      <c r="AU28">
        <f t="shared" si="13"/>
        <v>-5.4391052491045242</v>
      </c>
      <c r="AV28">
        <f t="shared" si="14"/>
        <v>4.7284599055102303</v>
      </c>
      <c r="AW28">
        <f t="shared" si="15"/>
        <v>48.371730371428804</v>
      </c>
      <c r="AX28">
        <f t="shared" si="16"/>
        <v>24.116658731414155</v>
      </c>
      <c r="AY28">
        <f t="shared" si="17"/>
        <v>32.33240795135498</v>
      </c>
      <c r="AZ28">
        <f t="shared" si="18"/>
        <v>4.865663070660049</v>
      </c>
      <c r="BA28">
        <f t="shared" si="19"/>
        <v>0.65369927392535376</v>
      </c>
      <c r="BB28">
        <f t="shared" si="20"/>
        <v>2.3709950600160812</v>
      </c>
      <c r="BC28">
        <f t="shared" si="21"/>
        <v>2.4946680106439678</v>
      </c>
      <c r="BD28">
        <f t="shared" si="22"/>
        <v>0.41708882645892686</v>
      </c>
      <c r="BE28">
        <f t="shared" si="23"/>
        <v>35.251366768999688</v>
      </c>
      <c r="BF28">
        <f t="shared" si="24"/>
        <v>0.91365113299907463</v>
      </c>
      <c r="BG28">
        <f t="shared" si="25"/>
        <v>55.622012620969329</v>
      </c>
      <c r="BH28">
        <f t="shared" si="26"/>
        <v>392.33984073856777</v>
      </c>
      <c r="BI28">
        <f t="shared" si="27"/>
        <v>1.1394087954380627E-2</v>
      </c>
    </row>
    <row r="29" spans="1:61" x14ac:dyDescent="0.2">
      <c r="A29" s="1">
        <v>20</v>
      </c>
      <c r="B29" s="1" t="s">
        <v>101</v>
      </c>
      <c r="C29" s="1" t="s">
        <v>74</v>
      </c>
      <c r="D29" s="1">
        <v>0</v>
      </c>
      <c r="E29" s="1" t="s">
        <v>79</v>
      </c>
      <c r="F29" s="1" t="s">
        <v>95</v>
      </c>
      <c r="G29" s="1">
        <v>0</v>
      </c>
      <c r="H29" s="1">
        <v>2311.5</v>
      </c>
      <c r="I29" s="1">
        <v>0</v>
      </c>
      <c r="J29">
        <f t="shared" ref="J29:J44" si="28">(W29-X29*(1000-Y29)/(1000-Z29))*AP29</f>
        <v>3.4344786156849088</v>
      </c>
      <c r="K29">
        <f t="shared" ref="K29:K44" si="29">IF(BA29&lt;&gt;0,1/(1/BA29-1/S29),0)</f>
        <v>0.35946601458857741</v>
      </c>
      <c r="L29">
        <f t="shared" ref="L29:L44" si="30">((BD29-AQ29/2)*X29-J29)/(BD29+AQ29/2)</f>
        <v>363.58779660293914</v>
      </c>
      <c r="M29">
        <f t="shared" ref="M29:M44" si="31">AQ29*1000</f>
        <v>9.3182994109372181</v>
      </c>
      <c r="N29">
        <f t="shared" ref="N29:N44" si="32">(AV29-BB29)</f>
        <v>2.6431867202911947</v>
      </c>
      <c r="O29">
        <f t="shared" ref="O29:O44" si="33">(U29+AU29*I29)</f>
        <v>32.276866912841797</v>
      </c>
      <c r="P29" s="1">
        <v>2.5</v>
      </c>
      <c r="Q29">
        <f t="shared" ref="Q29:Q44" si="34">(P29*AJ29+AK29)</f>
        <v>2.1884783655405045</v>
      </c>
      <c r="R29" s="1">
        <v>1</v>
      </c>
      <c r="S29">
        <f t="shared" ref="S29:S44" si="35">Q29*(R29+1)*(R29+1)/(R29*R29+1)</f>
        <v>4.3769567310810089</v>
      </c>
      <c r="T29" s="1">
        <v>32.953826904296875</v>
      </c>
      <c r="U29" s="1">
        <v>32.276866912841797</v>
      </c>
      <c r="V29" s="1">
        <v>32.981380462646484</v>
      </c>
      <c r="W29" s="1">
        <v>400.39218139648438</v>
      </c>
      <c r="X29" s="1">
        <v>396.82833862304688</v>
      </c>
      <c r="Y29" s="1">
        <v>18.028285980224609</v>
      </c>
      <c r="Z29" s="1">
        <v>22.579324722290039</v>
      </c>
      <c r="AA29" s="1">
        <v>34.974143981933594</v>
      </c>
      <c r="AB29" s="1">
        <v>43.802974700927734</v>
      </c>
      <c r="AC29" s="1">
        <v>500.31976318359375</v>
      </c>
      <c r="AD29" s="1">
        <v>9.6027078106999397E-3</v>
      </c>
      <c r="AE29" s="1">
        <v>54.882072448730469</v>
      </c>
      <c r="AF29" s="1">
        <v>97.754844665527344</v>
      </c>
      <c r="AG29" s="1">
        <v>15.038045883178711</v>
      </c>
      <c r="AH29" s="1">
        <v>-0.38909232616424561</v>
      </c>
      <c r="AI29" s="1">
        <v>1</v>
      </c>
      <c r="AJ29" s="1">
        <v>-0.21956524252891541</v>
      </c>
      <c r="AK29" s="1">
        <v>2.737391471862793</v>
      </c>
      <c r="AL29" s="1">
        <v>1</v>
      </c>
      <c r="AM29" s="1">
        <v>0</v>
      </c>
      <c r="AN29" s="1">
        <v>0.18999999761581421</v>
      </c>
      <c r="AO29" s="1">
        <v>111115</v>
      </c>
      <c r="AP29">
        <f t="shared" ref="AP29:AP44" si="36">AC29*0.000001/(P29*0.0001)</f>
        <v>2.0012790527343749</v>
      </c>
      <c r="AQ29">
        <f t="shared" ref="AQ29:AQ44" si="37">(Z29-Y29)/(1000-Z29)*AP29</f>
        <v>9.3182994109372187E-3</v>
      </c>
      <c r="AR29">
        <f t="shared" ref="AR29:AR44" si="38">(U29+273.15)</f>
        <v>305.42686691284177</v>
      </c>
      <c r="AS29">
        <f t="shared" ref="AS29:AS44" si="39">(T29+273.15)</f>
        <v>306.10382690429685</v>
      </c>
      <c r="AT29">
        <f t="shared" ref="AT29:AT44" si="40">(AD29*AL29+AE29*AM29)*AN29</f>
        <v>1.824514461138349E-3</v>
      </c>
      <c r="AU29">
        <f t="shared" ref="AU29:AU44" si="41">((AT29+0.00000010773*(AS29^4-AR29^4))-AQ29*44100)/(Q29*51.4+0.00000043092*AR29^3)</f>
        <v>-3.2268205892910635</v>
      </c>
      <c r="AV29">
        <f t="shared" ref="AV29:AV44" si="42">0.61365*EXP(17.502*O29/(240.97+O29))</f>
        <v>4.850425101171159</v>
      </c>
      <c r="AW29">
        <f t="shared" ref="AW29:AW44" si="43">AV29*1000/AF29</f>
        <v>49.618257977567353</v>
      </c>
      <c r="AX29">
        <f t="shared" ref="AX29:AX44" si="44">(AW29-Z29)</f>
        <v>27.038933255277314</v>
      </c>
      <c r="AY29">
        <f t="shared" ref="AY29:AY44" si="45">IF(I29,U29,(T29+U29)/2)</f>
        <v>32.615346908569336</v>
      </c>
      <c r="AZ29">
        <f t="shared" ref="AZ29:AZ44" si="46">0.61365*EXP(17.502*AY29/(240.97+AY29))</f>
        <v>4.9439373756247758</v>
      </c>
      <c r="BA29">
        <f t="shared" ref="BA29:BA44" si="47">IF(AX29&lt;&gt;0,(1000-(AW29+Z29)/2)/AX29*AQ29,0)</f>
        <v>0.33218470492036106</v>
      </c>
      <c r="BB29">
        <f t="shared" ref="BB29:BB44" si="48">Z29*AF29/1000</f>
        <v>2.2072383808799643</v>
      </c>
      <c r="BC29">
        <f t="shared" ref="BC29:BC44" si="49">(AZ29-BB29)</f>
        <v>2.7366989947448115</v>
      </c>
      <c r="BD29">
        <f t="shared" ref="BD29:BD44" si="50">1/(1.6/K29+1.37/S29)</f>
        <v>0.20990545894034779</v>
      </c>
      <c r="BE29">
        <f t="shared" ref="BE29:BE44" si="51">L29*AF29*0.001</f>
        <v>35.542468579201667</v>
      </c>
      <c r="BF29">
        <f t="shared" ref="BF29:BF44" si="52">L29/X29</f>
        <v>0.91623445509096213</v>
      </c>
      <c r="BG29">
        <f t="shared" ref="BG29:BG44" si="53">(1-AQ29*AF29/AV29/K29)*100</f>
        <v>47.755892857403836</v>
      </c>
      <c r="BH29">
        <f t="shared" ref="BH29:BH44" si="54">(X29-J29/(S29/1.35))</f>
        <v>395.76903042878251</v>
      </c>
      <c r="BI29">
        <f t="shared" ref="BI29:BI44" si="55">J29*BG29/100/BH29</f>
        <v>4.1442503122084851E-3</v>
      </c>
    </row>
    <row r="30" spans="1:61" x14ac:dyDescent="0.2">
      <c r="A30" s="1">
        <v>21</v>
      </c>
      <c r="B30" s="1" t="s">
        <v>102</v>
      </c>
      <c r="C30" s="1" t="s">
        <v>74</v>
      </c>
      <c r="D30" s="1">
        <v>0</v>
      </c>
      <c r="E30" s="1" t="s">
        <v>83</v>
      </c>
      <c r="F30" s="1" t="s">
        <v>145</v>
      </c>
      <c r="G30" s="1">
        <v>0</v>
      </c>
      <c r="H30" s="1">
        <v>3481.5</v>
      </c>
      <c r="I30" s="1">
        <v>0</v>
      </c>
      <c r="J30">
        <f t="shared" si="28"/>
        <v>6.3419077414324034</v>
      </c>
      <c r="K30">
        <f t="shared" si="29"/>
        <v>0.48466019047947501</v>
      </c>
      <c r="L30">
        <f t="shared" si="30"/>
        <v>355.00909692459328</v>
      </c>
      <c r="M30">
        <f t="shared" si="31"/>
        <v>12.012473924397469</v>
      </c>
      <c r="N30">
        <f t="shared" si="32"/>
        <v>2.5820834325809043</v>
      </c>
      <c r="O30">
        <f t="shared" si="33"/>
        <v>33.740859985351562</v>
      </c>
      <c r="P30" s="1">
        <v>2.5</v>
      </c>
      <c r="Q30">
        <f t="shared" si="34"/>
        <v>2.1884783655405045</v>
      </c>
      <c r="R30" s="1">
        <v>1</v>
      </c>
      <c r="S30">
        <f t="shared" si="35"/>
        <v>4.3769567310810089</v>
      </c>
      <c r="T30" s="1">
        <v>33.351341247558594</v>
      </c>
      <c r="U30" s="1">
        <v>33.740859985351562</v>
      </c>
      <c r="V30" s="1">
        <v>33.375991821289062</v>
      </c>
      <c r="W30" s="1">
        <v>399.72921752929688</v>
      </c>
      <c r="X30" s="1">
        <v>394.1944580078125</v>
      </c>
      <c r="Y30" s="1">
        <v>21.617420196533203</v>
      </c>
      <c r="Z30" s="1">
        <v>27.454729080200195</v>
      </c>
      <c r="AA30" s="1">
        <v>41.01690673828125</v>
      </c>
      <c r="AB30" s="1">
        <v>52.092624664306641</v>
      </c>
      <c r="AC30" s="1">
        <v>500.34506225585938</v>
      </c>
      <c r="AD30" s="1">
        <v>6.4658641815185547E-2</v>
      </c>
      <c r="AE30" s="1">
        <v>301.52633666992188</v>
      </c>
      <c r="AF30" s="1">
        <v>97.767410278320312</v>
      </c>
      <c r="AG30" s="1">
        <v>18.044729232788086</v>
      </c>
      <c r="AH30" s="1">
        <v>-0.44623267650604248</v>
      </c>
      <c r="AI30" s="1">
        <v>1</v>
      </c>
      <c r="AJ30" s="1">
        <v>-0.21956524252891541</v>
      </c>
      <c r="AK30" s="1">
        <v>2.737391471862793</v>
      </c>
      <c r="AL30" s="1">
        <v>1</v>
      </c>
      <c r="AM30" s="1">
        <v>0</v>
      </c>
      <c r="AN30" s="1">
        <v>0.18999999761581421</v>
      </c>
      <c r="AO30" s="1">
        <v>111115</v>
      </c>
      <c r="AP30">
        <f t="shared" si="36"/>
        <v>2.0013802490234371</v>
      </c>
      <c r="AQ30">
        <f t="shared" si="37"/>
        <v>1.2012473924397469E-2</v>
      </c>
      <c r="AR30">
        <f t="shared" si="38"/>
        <v>306.89085998535154</v>
      </c>
      <c r="AS30">
        <f t="shared" si="39"/>
        <v>306.50134124755857</v>
      </c>
      <c r="AT30">
        <f t="shared" si="40"/>
        <v>1.2285141790727039E-2</v>
      </c>
      <c r="AU30">
        <f t="shared" si="41"/>
        <v>-4.2785943652220029</v>
      </c>
      <c r="AV30">
        <f t="shared" si="42"/>
        <v>5.2662611946449687</v>
      </c>
      <c r="AW30">
        <f t="shared" si="43"/>
        <v>53.865200884969639</v>
      </c>
      <c r="AX30">
        <f t="shared" si="44"/>
        <v>26.410471804769443</v>
      </c>
      <c r="AY30">
        <f t="shared" si="45"/>
        <v>33.546100616455078</v>
      </c>
      <c r="AZ30">
        <f t="shared" si="46"/>
        <v>5.2092126259657627</v>
      </c>
      <c r="BA30">
        <f t="shared" si="47"/>
        <v>0.436343857863082</v>
      </c>
      <c r="BB30">
        <f t="shared" si="48"/>
        <v>2.6841777620640643</v>
      </c>
      <c r="BC30">
        <f t="shared" si="49"/>
        <v>2.5250348639016984</v>
      </c>
      <c r="BD30">
        <f t="shared" si="50"/>
        <v>0.2766799010031577</v>
      </c>
      <c r="BE30">
        <f t="shared" si="51"/>
        <v>34.7083200315627</v>
      </c>
      <c r="BF30">
        <f t="shared" si="52"/>
        <v>0.90059383056460274</v>
      </c>
      <c r="BG30">
        <f t="shared" si="53"/>
        <v>53.986335090957837</v>
      </c>
      <c r="BH30">
        <f t="shared" si="54"/>
        <v>392.23840132803372</v>
      </c>
      <c r="BI30">
        <f t="shared" si="55"/>
        <v>8.7287821713962124E-3</v>
      </c>
    </row>
    <row r="31" spans="1:61" x14ac:dyDescent="0.2">
      <c r="A31" s="1">
        <v>22</v>
      </c>
      <c r="B31" s="1" t="s">
        <v>103</v>
      </c>
      <c r="C31" s="1" t="s">
        <v>74</v>
      </c>
      <c r="D31" s="1">
        <v>0</v>
      </c>
      <c r="E31" s="1" t="s">
        <v>75</v>
      </c>
      <c r="F31" s="1" t="s">
        <v>145</v>
      </c>
      <c r="G31" s="1">
        <v>0</v>
      </c>
      <c r="H31" s="1">
        <v>3630.5</v>
      </c>
      <c r="I31" s="1">
        <v>0</v>
      </c>
      <c r="J31">
        <f t="shared" si="28"/>
        <v>3.6211287604323914</v>
      </c>
      <c r="K31">
        <f t="shared" si="29"/>
        <v>0.31771209972229897</v>
      </c>
      <c r="L31">
        <f t="shared" si="30"/>
        <v>358.33421163128941</v>
      </c>
      <c r="M31">
        <f t="shared" si="31"/>
        <v>8.4211746078356988</v>
      </c>
      <c r="N31">
        <f t="shared" si="32"/>
        <v>2.6851683588860205</v>
      </c>
      <c r="O31">
        <f t="shared" si="33"/>
        <v>34.092247009277344</v>
      </c>
      <c r="P31" s="1">
        <v>3.5</v>
      </c>
      <c r="Q31">
        <f t="shared" si="34"/>
        <v>1.9689131230115891</v>
      </c>
      <c r="R31" s="1">
        <v>1</v>
      </c>
      <c r="S31">
        <f t="shared" si="35"/>
        <v>3.9378262460231781</v>
      </c>
      <c r="T31" s="1">
        <v>33.545143127441406</v>
      </c>
      <c r="U31" s="1">
        <v>34.092247009277344</v>
      </c>
      <c r="V31" s="1">
        <v>33.558006286621094</v>
      </c>
      <c r="W31" s="1">
        <v>399.76544189453125</v>
      </c>
      <c r="X31" s="1">
        <v>394.90557861328125</v>
      </c>
      <c r="Y31" s="1">
        <v>21.736860275268555</v>
      </c>
      <c r="Z31" s="1">
        <v>27.466442108154297</v>
      </c>
      <c r="AA31" s="1">
        <v>40.799415588378906</v>
      </c>
      <c r="AB31" s="1">
        <v>51.553661346435547</v>
      </c>
      <c r="AC31" s="1">
        <v>500.2906494140625</v>
      </c>
      <c r="AD31" s="1">
        <v>-2.5607449933886528E-3</v>
      </c>
      <c r="AE31" s="1">
        <v>319.84222412109375</v>
      </c>
      <c r="AF31" s="1">
        <v>97.770072937011719</v>
      </c>
      <c r="AG31" s="1">
        <v>18.044729232788086</v>
      </c>
      <c r="AH31" s="1">
        <v>-0.44623267650604248</v>
      </c>
      <c r="AI31" s="1">
        <v>1</v>
      </c>
      <c r="AJ31" s="1">
        <v>-0.21956524252891541</v>
      </c>
      <c r="AK31" s="1">
        <v>2.737391471862793</v>
      </c>
      <c r="AL31" s="1">
        <v>1</v>
      </c>
      <c r="AM31" s="1">
        <v>0</v>
      </c>
      <c r="AN31" s="1">
        <v>0.18999999761581421</v>
      </c>
      <c r="AO31" s="1">
        <v>111115</v>
      </c>
      <c r="AP31">
        <f t="shared" si="36"/>
        <v>1.42940185546875</v>
      </c>
      <c r="AQ31">
        <f t="shared" si="37"/>
        <v>8.4211746078356985E-3</v>
      </c>
      <c r="AR31">
        <f t="shared" si="38"/>
        <v>307.24224700927732</v>
      </c>
      <c r="AS31">
        <f t="shared" si="39"/>
        <v>306.69514312744138</v>
      </c>
      <c r="AT31">
        <f t="shared" si="40"/>
        <v>-4.865415426385522E-4</v>
      </c>
      <c r="AU31">
        <f t="shared" si="41"/>
        <v>-3.3262391136751037</v>
      </c>
      <c r="AV31">
        <f t="shared" si="42"/>
        <v>5.3705644071204759</v>
      </c>
      <c r="AW31">
        <f t="shared" si="43"/>
        <v>54.930555391734821</v>
      </c>
      <c r="AX31">
        <f t="shared" si="44"/>
        <v>27.464113283580524</v>
      </c>
      <c r="AY31">
        <f t="shared" si="45"/>
        <v>33.818695068359375</v>
      </c>
      <c r="AZ31">
        <f t="shared" si="46"/>
        <v>5.289212024220002</v>
      </c>
      <c r="BA31">
        <f t="shared" si="47"/>
        <v>0.29399219166157875</v>
      </c>
      <c r="BB31">
        <f t="shared" si="48"/>
        <v>2.6853960482344554</v>
      </c>
      <c r="BC31">
        <f t="shared" si="49"/>
        <v>2.6038159759855466</v>
      </c>
      <c r="BD31">
        <f t="shared" si="50"/>
        <v>0.18573849485546279</v>
      </c>
      <c r="BE31">
        <f t="shared" si="51"/>
        <v>35.034362007017755</v>
      </c>
      <c r="BF31">
        <f t="shared" si="52"/>
        <v>0.90739212368077216</v>
      </c>
      <c r="BG31">
        <f t="shared" si="53"/>
        <v>51.746932471285376</v>
      </c>
      <c r="BH31">
        <f t="shared" si="54"/>
        <v>393.66415161240212</v>
      </c>
      <c r="BI31">
        <f t="shared" si="55"/>
        <v>4.7599534950903801E-3</v>
      </c>
    </row>
    <row r="32" spans="1:61" x14ac:dyDescent="0.2">
      <c r="A32" s="1">
        <v>23</v>
      </c>
      <c r="B32" s="1" t="s">
        <v>104</v>
      </c>
      <c r="C32" s="1" t="s">
        <v>74</v>
      </c>
      <c r="D32" s="1">
        <v>0</v>
      </c>
      <c r="E32" s="1" t="s">
        <v>77</v>
      </c>
      <c r="F32" s="1" t="s">
        <v>145</v>
      </c>
      <c r="G32" s="1">
        <v>0</v>
      </c>
      <c r="H32" s="1">
        <v>3709</v>
      </c>
      <c r="I32" s="1">
        <v>0</v>
      </c>
      <c r="J32">
        <f t="shared" si="28"/>
        <v>5.7467776450154905E-2</v>
      </c>
      <c r="K32">
        <f t="shared" si="29"/>
        <v>0.26315497624012635</v>
      </c>
      <c r="L32">
        <f t="shared" si="30"/>
        <v>379.10387194432434</v>
      </c>
      <c r="M32">
        <f t="shared" si="31"/>
        <v>7.2997850732690175</v>
      </c>
      <c r="N32">
        <f t="shared" si="32"/>
        <v>2.7749335922774123</v>
      </c>
      <c r="O32">
        <f t="shared" si="33"/>
        <v>34.160869598388672</v>
      </c>
      <c r="P32" s="1">
        <v>3.5</v>
      </c>
      <c r="Q32">
        <f t="shared" si="34"/>
        <v>1.9689131230115891</v>
      </c>
      <c r="R32" s="1">
        <v>1</v>
      </c>
      <c r="S32">
        <f t="shared" si="35"/>
        <v>3.9378262460231781</v>
      </c>
      <c r="T32" s="1">
        <v>33.596992492675781</v>
      </c>
      <c r="U32" s="1">
        <v>34.160869598388672</v>
      </c>
      <c r="V32" s="1">
        <v>33.640216827392578</v>
      </c>
      <c r="W32" s="1">
        <v>399.76913452148438</v>
      </c>
      <c r="X32" s="1">
        <v>397.69815063476562</v>
      </c>
      <c r="Y32" s="1">
        <v>21.788328170776367</v>
      </c>
      <c r="Z32" s="1">
        <v>26.758037567138672</v>
      </c>
      <c r="AA32" s="1">
        <v>40.7786865234375</v>
      </c>
      <c r="AB32" s="1">
        <v>50.079914093017578</v>
      </c>
      <c r="AC32" s="1">
        <v>500.3431396484375</v>
      </c>
      <c r="AD32" s="1">
        <v>2.6887999847531319E-2</v>
      </c>
      <c r="AE32" s="1">
        <v>78.7135009765625</v>
      </c>
      <c r="AF32" s="1">
        <v>97.772811889648438</v>
      </c>
      <c r="AG32" s="1">
        <v>18.044729232788086</v>
      </c>
      <c r="AH32" s="1">
        <v>-0.44623267650604248</v>
      </c>
      <c r="AI32" s="1">
        <v>1</v>
      </c>
      <c r="AJ32" s="1">
        <v>-0.21956524252891541</v>
      </c>
      <c r="AK32" s="1">
        <v>2.737391471862793</v>
      </c>
      <c r="AL32" s="1">
        <v>1</v>
      </c>
      <c r="AM32" s="1">
        <v>0</v>
      </c>
      <c r="AN32" s="1">
        <v>0.18999999761581421</v>
      </c>
      <c r="AO32" s="1">
        <v>111115</v>
      </c>
      <c r="AP32">
        <f t="shared" si="36"/>
        <v>1.4295518275669641</v>
      </c>
      <c r="AQ32">
        <f t="shared" si="37"/>
        <v>7.2997850732690172E-3</v>
      </c>
      <c r="AR32">
        <f t="shared" si="38"/>
        <v>307.31086959838865</v>
      </c>
      <c r="AS32">
        <f t="shared" si="39"/>
        <v>306.74699249267576</v>
      </c>
      <c r="AT32">
        <f t="shared" si="40"/>
        <v>5.1087199069249634E-3</v>
      </c>
      <c r="AU32">
        <f t="shared" si="41"/>
        <v>-2.8929071041358392</v>
      </c>
      <c r="AV32">
        <f t="shared" si="42"/>
        <v>5.391142165865408</v>
      </c>
      <c r="AW32">
        <f t="shared" si="43"/>
        <v>55.139481637800657</v>
      </c>
      <c r="AX32">
        <f t="shared" si="44"/>
        <v>28.381444070661985</v>
      </c>
      <c r="AY32">
        <f t="shared" si="45"/>
        <v>33.878931045532227</v>
      </c>
      <c r="AZ32">
        <f t="shared" si="46"/>
        <v>5.3070331566218538</v>
      </c>
      <c r="BA32">
        <f t="shared" si="47"/>
        <v>0.24667060321961748</v>
      </c>
      <c r="BB32">
        <f t="shared" si="48"/>
        <v>2.6162085735879956</v>
      </c>
      <c r="BC32">
        <f t="shared" si="49"/>
        <v>2.6908245830338582</v>
      </c>
      <c r="BD32">
        <f t="shared" si="50"/>
        <v>0.15556998629859245</v>
      </c>
      <c r="BE32">
        <f t="shared" si="51"/>
        <v>37.066051558249789</v>
      </c>
      <c r="BF32">
        <f t="shared" si="52"/>
        <v>0.95324524727921678</v>
      </c>
      <c r="BG32">
        <f t="shared" si="53"/>
        <v>49.692144188864674</v>
      </c>
      <c r="BH32">
        <f t="shared" si="54"/>
        <v>397.67844902952442</v>
      </c>
      <c r="BI32">
        <f t="shared" si="55"/>
        <v>7.1809197620425412E-5</v>
      </c>
    </row>
    <row r="33" spans="1:61" x14ac:dyDescent="0.2">
      <c r="A33" s="1">
        <v>24</v>
      </c>
      <c r="B33" s="1" t="s">
        <v>105</v>
      </c>
      <c r="C33" s="1" t="s">
        <v>74</v>
      </c>
      <c r="D33" s="1">
        <v>0</v>
      </c>
      <c r="E33" s="1" t="s">
        <v>99</v>
      </c>
      <c r="F33" s="1" t="s">
        <v>145</v>
      </c>
      <c r="G33" s="1">
        <v>0</v>
      </c>
      <c r="H33" s="1">
        <v>3845.5</v>
      </c>
      <c r="I33" s="1">
        <v>0</v>
      </c>
      <c r="J33">
        <f t="shared" si="28"/>
        <v>5.0073791310396238</v>
      </c>
      <c r="K33">
        <f t="shared" si="29"/>
        <v>0.28154600424448534</v>
      </c>
      <c r="L33">
        <f t="shared" si="30"/>
        <v>346.83171421554448</v>
      </c>
      <c r="M33">
        <f t="shared" si="31"/>
        <v>8.0364345257705736</v>
      </c>
      <c r="N33">
        <f t="shared" si="32"/>
        <v>2.8569247559766251</v>
      </c>
      <c r="O33">
        <f t="shared" si="33"/>
        <v>34.397487640380859</v>
      </c>
      <c r="P33" s="1">
        <v>3</v>
      </c>
      <c r="Q33">
        <f t="shared" si="34"/>
        <v>2.0786957442760468</v>
      </c>
      <c r="R33" s="1">
        <v>1</v>
      </c>
      <c r="S33">
        <f t="shared" si="35"/>
        <v>4.1573914885520935</v>
      </c>
      <c r="T33" s="1">
        <v>33.785686492919922</v>
      </c>
      <c r="U33" s="1">
        <v>34.397487640380859</v>
      </c>
      <c r="V33" s="1">
        <v>33.806697845458984</v>
      </c>
      <c r="W33" s="1">
        <v>399.76229858398438</v>
      </c>
      <c r="X33" s="1">
        <v>394.85696411132812</v>
      </c>
      <c r="Y33" s="1">
        <v>21.959621429443359</v>
      </c>
      <c r="Z33" s="1">
        <v>26.650074005126953</v>
      </c>
      <c r="AA33" s="1">
        <v>40.668708801269531</v>
      </c>
      <c r="AB33" s="1">
        <v>49.355316162109375</v>
      </c>
      <c r="AC33" s="1">
        <v>500.3096923828125</v>
      </c>
      <c r="AD33" s="1">
        <v>1.2803662568330765E-2</v>
      </c>
      <c r="AE33" s="1">
        <v>83.779518127441406</v>
      </c>
      <c r="AF33" s="1">
        <v>97.774528503417969</v>
      </c>
      <c r="AG33" s="1">
        <v>18.044729232788086</v>
      </c>
      <c r="AH33" s="1">
        <v>-0.44623267650604248</v>
      </c>
      <c r="AI33" s="1">
        <v>0.66666668653488159</v>
      </c>
      <c r="AJ33" s="1">
        <v>-0.21956524252891541</v>
      </c>
      <c r="AK33" s="1">
        <v>2.737391471862793</v>
      </c>
      <c r="AL33" s="1">
        <v>1</v>
      </c>
      <c r="AM33" s="1">
        <v>0</v>
      </c>
      <c r="AN33" s="1">
        <v>0.18999999761581421</v>
      </c>
      <c r="AO33" s="1">
        <v>111115</v>
      </c>
      <c r="AP33">
        <f t="shared" si="36"/>
        <v>1.6676989746093747</v>
      </c>
      <c r="AQ33">
        <f t="shared" si="37"/>
        <v>8.0364345257705732E-3</v>
      </c>
      <c r="AR33">
        <f t="shared" si="38"/>
        <v>307.54748764038084</v>
      </c>
      <c r="AS33">
        <f t="shared" si="39"/>
        <v>306.9356864929199</v>
      </c>
      <c r="AT33">
        <f t="shared" si="40"/>
        <v>2.4326958574565349E-3</v>
      </c>
      <c r="AU33">
        <f t="shared" si="41"/>
        <v>-3.0327517314105208</v>
      </c>
      <c r="AV33">
        <f t="shared" si="42"/>
        <v>5.4626231764091084</v>
      </c>
      <c r="AW33">
        <f t="shared" si="43"/>
        <v>55.869593645937627</v>
      </c>
      <c r="AX33">
        <f t="shared" si="44"/>
        <v>29.219519640810674</v>
      </c>
      <c r="AY33">
        <f t="shared" si="45"/>
        <v>34.091587066650391</v>
      </c>
      <c r="AZ33">
        <f t="shared" si="46"/>
        <v>5.3703668431032323</v>
      </c>
      <c r="BA33">
        <f t="shared" si="47"/>
        <v>0.26368854339159642</v>
      </c>
      <c r="BB33">
        <f t="shared" si="48"/>
        <v>2.6056984204324833</v>
      </c>
      <c r="BC33">
        <f t="shared" si="49"/>
        <v>2.764668422670749</v>
      </c>
      <c r="BD33">
        <f t="shared" si="50"/>
        <v>0.16632178696233094</v>
      </c>
      <c r="BE33">
        <f t="shared" si="51"/>
        <v>33.911307327457074</v>
      </c>
      <c r="BF33">
        <f t="shared" si="52"/>
        <v>0.87837304578413578</v>
      </c>
      <c r="BG33">
        <f t="shared" si="53"/>
        <v>48.90969092148967</v>
      </c>
      <c r="BH33">
        <f t="shared" si="54"/>
        <v>393.23095370419713</v>
      </c>
      <c r="BI33">
        <f t="shared" si="55"/>
        <v>6.2281303981500755E-3</v>
      </c>
    </row>
    <row r="34" spans="1:61" x14ac:dyDescent="0.2">
      <c r="A34" s="1">
        <v>25</v>
      </c>
      <c r="B34" s="1" t="s">
        <v>106</v>
      </c>
      <c r="C34" s="1" t="s">
        <v>74</v>
      </c>
      <c r="D34" s="1">
        <v>0</v>
      </c>
      <c r="E34" s="1" t="s">
        <v>83</v>
      </c>
      <c r="F34" s="1" t="s">
        <v>145</v>
      </c>
      <c r="G34" s="1">
        <v>0</v>
      </c>
      <c r="H34" s="1">
        <v>3967.5</v>
      </c>
      <c r="I34" s="1">
        <v>0</v>
      </c>
      <c r="J34">
        <f t="shared" si="28"/>
        <v>5.7359274502784912</v>
      </c>
      <c r="K34">
        <f t="shared" si="29"/>
        <v>0.29127239419052708</v>
      </c>
      <c r="L34">
        <f t="shared" si="30"/>
        <v>342.14947762860356</v>
      </c>
      <c r="M34">
        <f t="shared" si="31"/>
        <v>8.2389924939241972</v>
      </c>
      <c r="N34">
        <f t="shared" si="32"/>
        <v>2.8445743918029271</v>
      </c>
      <c r="O34">
        <f t="shared" si="33"/>
        <v>34.710651397705078</v>
      </c>
      <c r="P34" s="1">
        <v>3.5</v>
      </c>
      <c r="Q34">
        <f t="shared" si="34"/>
        <v>1.9689131230115891</v>
      </c>
      <c r="R34" s="1">
        <v>1</v>
      </c>
      <c r="S34">
        <f t="shared" si="35"/>
        <v>3.9378262460231781</v>
      </c>
      <c r="T34" s="1">
        <v>33.963260650634766</v>
      </c>
      <c r="U34" s="1">
        <v>34.710651397705078</v>
      </c>
      <c r="V34" s="1">
        <v>33.969799041748047</v>
      </c>
      <c r="W34" s="1">
        <v>399.63076782226562</v>
      </c>
      <c r="X34" s="1">
        <v>393.35104370117188</v>
      </c>
      <c r="Y34" s="1">
        <v>22.153421401977539</v>
      </c>
      <c r="Z34" s="1">
        <v>27.75706672668457</v>
      </c>
      <c r="AA34" s="1">
        <v>40.622661590576172</v>
      </c>
      <c r="AB34" s="1">
        <v>50.898052215576172</v>
      </c>
      <c r="AC34" s="1">
        <v>500.31820678710938</v>
      </c>
      <c r="AD34" s="1">
        <v>-7.3620274662971497E-2</v>
      </c>
      <c r="AE34" s="1">
        <v>824.62420654296875</v>
      </c>
      <c r="AF34" s="1">
        <v>97.774017333984375</v>
      </c>
      <c r="AG34" s="1">
        <v>18.044729232788086</v>
      </c>
      <c r="AH34" s="1">
        <v>-0.44623267650604248</v>
      </c>
      <c r="AI34" s="1">
        <v>1</v>
      </c>
      <c r="AJ34" s="1">
        <v>-0.21956524252891541</v>
      </c>
      <c r="AK34" s="1">
        <v>2.737391471862793</v>
      </c>
      <c r="AL34" s="1">
        <v>1</v>
      </c>
      <c r="AM34" s="1">
        <v>0</v>
      </c>
      <c r="AN34" s="1">
        <v>0.18999999761581421</v>
      </c>
      <c r="AO34" s="1">
        <v>111115</v>
      </c>
      <c r="AP34">
        <f t="shared" si="36"/>
        <v>1.4294805908203125</v>
      </c>
      <c r="AQ34">
        <f t="shared" si="37"/>
        <v>8.2389924939241972E-3</v>
      </c>
      <c r="AR34">
        <f t="shared" si="38"/>
        <v>307.86065139770506</v>
      </c>
      <c r="AS34">
        <f t="shared" si="39"/>
        <v>307.11326065063474</v>
      </c>
      <c r="AT34">
        <f t="shared" si="40"/>
        <v>-1.3987852010440172E-2</v>
      </c>
      <c r="AU34">
        <f t="shared" si="41"/>
        <v>-3.2758902161576589</v>
      </c>
      <c r="AV34">
        <f t="shared" si="42"/>
        <v>5.5584943150783452</v>
      </c>
      <c r="AW34">
        <f t="shared" si="43"/>
        <v>56.850423728537123</v>
      </c>
      <c r="AX34">
        <f t="shared" si="44"/>
        <v>29.093357001852553</v>
      </c>
      <c r="AY34">
        <f t="shared" si="45"/>
        <v>34.336956024169922</v>
      </c>
      <c r="AZ34">
        <f t="shared" si="46"/>
        <v>5.4442589223385207</v>
      </c>
      <c r="BA34">
        <f t="shared" si="47"/>
        <v>0.27121147463410961</v>
      </c>
      <c r="BB34">
        <f t="shared" si="48"/>
        <v>2.7139199232754181</v>
      </c>
      <c r="BC34">
        <f t="shared" si="49"/>
        <v>2.7303389990631026</v>
      </c>
      <c r="BD34">
        <f t="shared" si="50"/>
        <v>0.17120216743197481</v>
      </c>
      <c r="BE34">
        <f t="shared" si="51"/>
        <v>33.453328956472781</v>
      </c>
      <c r="BF34">
        <f t="shared" si="52"/>
        <v>0.86983238790776907</v>
      </c>
      <c r="BG34">
        <f t="shared" si="53"/>
        <v>50.244502212249856</v>
      </c>
      <c r="BH34">
        <f t="shared" si="54"/>
        <v>391.38460293561087</v>
      </c>
      <c r="BI34">
        <f t="shared" si="55"/>
        <v>7.3635707001032877E-3</v>
      </c>
    </row>
    <row r="35" spans="1:61" x14ac:dyDescent="0.2">
      <c r="A35" s="1">
        <v>26</v>
      </c>
      <c r="B35" s="1" t="s">
        <v>107</v>
      </c>
      <c r="C35" s="1" t="s">
        <v>74</v>
      </c>
      <c r="D35" s="1">
        <v>0</v>
      </c>
      <c r="E35" s="1" t="s">
        <v>75</v>
      </c>
      <c r="F35" s="1" t="s">
        <v>145</v>
      </c>
      <c r="G35" s="1">
        <v>0</v>
      </c>
      <c r="H35" s="1">
        <v>4073.5</v>
      </c>
      <c r="I35" s="1">
        <v>0</v>
      </c>
      <c r="J35">
        <f t="shared" si="28"/>
        <v>3.6543682787779006</v>
      </c>
      <c r="K35">
        <f t="shared" si="29"/>
        <v>0.31458163599160266</v>
      </c>
      <c r="L35">
        <f t="shared" si="30"/>
        <v>356.46702913843848</v>
      </c>
      <c r="M35">
        <f t="shared" si="31"/>
        <v>8.9826517545829976</v>
      </c>
      <c r="N35">
        <f t="shared" si="32"/>
        <v>2.884605136121432</v>
      </c>
      <c r="O35">
        <f t="shared" si="33"/>
        <v>35.061878204345703</v>
      </c>
      <c r="P35" s="1">
        <v>3.5</v>
      </c>
      <c r="Q35">
        <f t="shared" si="34"/>
        <v>1.9689131230115891</v>
      </c>
      <c r="R35" s="1">
        <v>1</v>
      </c>
      <c r="S35">
        <f t="shared" si="35"/>
        <v>3.9378262460231781</v>
      </c>
      <c r="T35" s="1">
        <v>34.186954498291016</v>
      </c>
      <c r="U35" s="1">
        <v>35.061878204345703</v>
      </c>
      <c r="V35" s="1">
        <v>34.145118713378906</v>
      </c>
      <c r="W35" s="1">
        <v>399.6932373046875</v>
      </c>
      <c r="X35" s="1">
        <v>394.65689086914062</v>
      </c>
      <c r="Y35" s="1">
        <v>22.360223770141602</v>
      </c>
      <c r="Z35" s="1">
        <v>28.465147018432617</v>
      </c>
      <c r="AA35" s="1">
        <v>40.493694305419922</v>
      </c>
      <c r="AB35" s="1">
        <v>51.549526214599609</v>
      </c>
      <c r="AC35" s="1">
        <v>500.3233642578125</v>
      </c>
      <c r="AD35" s="1">
        <v>-5.6975957006216049E-2</v>
      </c>
      <c r="AE35" s="1">
        <v>866.92645263671875</v>
      </c>
      <c r="AF35" s="1">
        <v>97.773948669433594</v>
      </c>
      <c r="AG35" s="1">
        <v>18.044729232788086</v>
      </c>
      <c r="AH35" s="1">
        <v>-0.44623267650604248</v>
      </c>
      <c r="AI35" s="1">
        <v>1</v>
      </c>
      <c r="AJ35" s="1">
        <v>-0.21956524252891541</v>
      </c>
      <c r="AK35" s="1">
        <v>2.737391471862793</v>
      </c>
      <c r="AL35" s="1">
        <v>1</v>
      </c>
      <c r="AM35" s="1">
        <v>0</v>
      </c>
      <c r="AN35" s="1">
        <v>0.18999999761581421</v>
      </c>
      <c r="AO35" s="1">
        <v>111115</v>
      </c>
      <c r="AP35">
        <f t="shared" si="36"/>
        <v>1.4294953264508929</v>
      </c>
      <c r="AQ35">
        <f t="shared" si="37"/>
        <v>8.982651754582998E-3</v>
      </c>
      <c r="AR35">
        <f t="shared" si="38"/>
        <v>308.21187820434568</v>
      </c>
      <c r="AS35">
        <f t="shared" si="39"/>
        <v>307.33695449829099</v>
      </c>
      <c r="AT35">
        <f t="shared" si="40"/>
        <v>-1.0825431695339782E-2</v>
      </c>
      <c r="AU35">
        <f t="shared" si="41"/>
        <v>-3.5770668747447179</v>
      </c>
      <c r="AV35">
        <f t="shared" si="42"/>
        <v>5.6677549595695433</v>
      </c>
      <c r="AW35">
        <f t="shared" si="43"/>
        <v>57.967945825035656</v>
      </c>
      <c r="AX35">
        <f t="shared" si="44"/>
        <v>29.502798806603039</v>
      </c>
      <c r="AY35">
        <f t="shared" si="45"/>
        <v>34.624416351318359</v>
      </c>
      <c r="AZ35">
        <f t="shared" si="46"/>
        <v>5.5319497344725432</v>
      </c>
      <c r="BA35">
        <f t="shared" si="47"/>
        <v>0.29130973723473519</v>
      </c>
      <c r="BB35">
        <f t="shared" si="48"/>
        <v>2.7831498234481113</v>
      </c>
      <c r="BC35">
        <f t="shared" si="49"/>
        <v>2.7487999110244319</v>
      </c>
      <c r="BD35">
        <f t="shared" si="50"/>
        <v>0.18402555702658116</v>
      </c>
      <c r="BE35">
        <f t="shared" si="51"/>
        <v>34.853189009327174</v>
      </c>
      <c r="BF35">
        <f t="shared" si="52"/>
        <v>0.90323275074052856</v>
      </c>
      <c r="BG35">
        <f t="shared" si="53"/>
        <v>50.74126149951077</v>
      </c>
      <c r="BH35">
        <f t="shared" si="54"/>
        <v>393.40406840615549</v>
      </c>
      <c r="BI35">
        <f t="shared" si="55"/>
        <v>4.713404647802193E-3</v>
      </c>
    </row>
    <row r="36" spans="1:61" x14ac:dyDescent="0.2">
      <c r="A36" s="1">
        <v>27</v>
      </c>
      <c r="B36" s="1" t="s">
        <v>108</v>
      </c>
      <c r="C36" s="1" t="s">
        <v>74</v>
      </c>
      <c r="D36" s="1">
        <v>0</v>
      </c>
      <c r="E36" s="1" t="s">
        <v>77</v>
      </c>
      <c r="F36" s="1" t="s">
        <v>145</v>
      </c>
      <c r="G36" s="1">
        <v>0</v>
      </c>
      <c r="H36" s="1">
        <v>4200</v>
      </c>
      <c r="I36" s="1">
        <v>0</v>
      </c>
      <c r="J36">
        <f t="shared" si="28"/>
        <v>-1.9369569581560449</v>
      </c>
      <c r="K36">
        <f t="shared" si="29"/>
        <v>0.2198221711438933</v>
      </c>
      <c r="L36">
        <f t="shared" si="30"/>
        <v>393.13936629378753</v>
      </c>
      <c r="M36">
        <f t="shared" si="31"/>
        <v>6.8901138659957324</v>
      </c>
      <c r="N36">
        <f t="shared" si="32"/>
        <v>3.0963340959024381</v>
      </c>
      <c r="O36">
        <f t="shared" si="33"/>
        <v>35.360305786132812</v>
      </c>
      <c r="P36" s="1">
        <v>3.5</v>
      </c>
      <c r="Q36">
        <f t="shared" si="34"/>
        <v>1.9689131230115891</v>
      </c>
      <c r="R36" s="1">
        <v>1</v>
      </c>
      <c r="S36">
        <f t="shared" si="35"/>
        <v>3.9378262460231781</v>
      </c>
      <c r="T36" s="1">
        <v>34.288105010986328</v>
      </c>
      <c r="U36" s="1">
        <v>35.360305786132812</v>
      </c>
      <c r="V36" s="1">
        <v>34.276939392089844</v>
      </c>
      <c r="W36" s="1">
        <v>399.75357055664062</v>
      </c>
      <c r="X36" s="1">
        <v>399.18447875976562</v>
      </c>
      <c r="Y36" s="1">
        <v>22.574615478515625</v>
      </c>
      <c r="Z36" s="1">
        <v>27.263425827026367</v>
      </c>
      <c r="AA36" s="1">
        <v>40.653335571289062</v>
      </c>
      <c r="AB36" s="1">
        <v>49.097145080566406</v>
      </c>
      <c r="AC36" s="1">
        <v>500.29598999023438</v>
      </c>
      <c r="AD36" s="1">
        <v>5.1214173436164856E-2</v>
      </c>
      <c r="AE36" s="1">
        <v>65.035270690917969</v>
      </c>
      <c r="AF36" s="1">
        <v>97.776359558105469</v>
      </c>
      <c r="AG36" s="1">
        <v>18.044729232788086</v>
      </c>
      <c r="AH36" s="1">
        <v>-0.44623267650604248</v>
      </c>
      <c r="AI36" s="1">
        <v>1</v>
      </c>
      <c r="AJ36" s="1">
        <v>-0.21956524252891541</v>
      </c>
      <c r="AK36" s="1">
        <v>2.737391471862793</v>
      </c>
      <c r="AL36" s="1">
        <v>1</v>
      </c>
      <c r="AM36" s="1">
        <v>0</v>
      </c>
      <c r="AN36" s="1">
        <v>0.18999999761581421</v>
      </c>
      <c r="AO36" s="1">
        <v>111115</v>
      </c>
      <c r="AP36">
        <f t="shared" si="36"/>
        <v>1.4294171142578123</v>
      </c>
      <c r="AQ36">
        <f t="shared" si="37"/>
        <v>6.8901138659957324E-3</v>
      </c>
      <c r="AR36">
        <f t="shared" si="38"/>
        <v>308.51030578613279</v>
      </c>
      <c r="AS36">
        <f t="shared" si="39"/>
        <v>307.43810501098631</v>
      </c>
      <c r="AT36">
        <f t="shared" si="40"/>
        <v>9.730692830767218E-3</v>
      </c>
      <c r="AU36">
        <f t="shared" si="41"/>
        <v>-2.7872232377227197</v>
      </c>
      <c r="AV36">
        <f t="shared" si="42"/>
        <v>5.7620526223515069</v>
      </c>
      <c r="AW36">
        <f t="shared" si="43"/>
        <v>58.930938402623767</v>
      </c>
      <c r="AX36">
        <f t="shared" si="44"/>
        <v>31.667512575597399</v>
      </c>
      <c r="AY36">
        <f t="shared" si="45"/>
        <v>34.82420539855957</v>
      </c>
      <c r="AZ36">
        <f t="shared" si="46"/>
        <v>5.5936169700192213</v>
      </c>
      <c r="BA36">
        <f t="shared" si="47"/>
        <v>0.20819978702721503</v>
      </c>
      <c r="BB36">
        <f t="shared" si="48"/>
        <v>2.6657185264490688</v>
      </c>
      <c r="BC36">
        <f t="shared" si="49"/>
        <v>2.9278984435701525</v>
      </c>
      <c r="BD36">
        <f t="shared" si="50"/>
        <v>0.13112143105463034</v>
      </c>
      <c r="BE36">
        <f t="shared" si="51"/>
        <v>38.439736035187103</v>
      </c>
      <c r="BF36">
        <f t="shared" si="52"/>
        <v>0.98485634390204801</v>
      </c>
      <c r="BG36">
        <f t="shared" si="53"/>
        <v>46.812258499435167</v>
      </c>
      <c r="BH36">
        <f t="shared" si="54"/>
        <v>399.84852326811625</v>
      </c>
      <c r="BI36">
        <f t="shared" si="55"/>
        <v>-2.2676920021205103E-3</v>
      </c>
    </row>
    <row r="37" spans="1:61" x14ac:dyDescent="0.2">
      <c r="A37" s="1">
        <v>28</v>
      </c>
      <c r="B37" s="1" t="s">
        <v>109</v>
      </c>
      <c r="C37" s="1" t="s">
        <v>74</v>
      </c>
      <c r="D37" s="1">
        <v>0</v>
      </c>
      <c r="E37" s="1" t="s">
        <v>77</v>
      </c>
      <c r="F37" s="1" t="s">
        <v>110</v>
      </c>
      <c r="G37" s="1">
        <v>0</v>
      </c>
      <c r="H37" s="1">
        <v>4472.5</v>
      </c>
      <c r="I37" s="1">
        <v>0</v>
      </c>
      <c r="J37">
        <f t="shared" si="28"/>
        <v>2.3125695671949815</v>
      </c>
      <c r="K37">
        <f t="shared" si="29"/>
        <v>0.60525226351001826</v>
      </c>
      <c r="L37">
        <f t="shared" si="30"/>
        <v>367.44008985534947</v>
      </c>
      <c r="M37">
        <f t="shared" si="31"/>
        <v>19.965551656959619</v>
      </c>
      <c r="N37">
        <f t="shared" si="32"/>
        <v>3.4612173520056846</v>
      </c>
      <c r="O37">
        <f t="shared" si="33"/>
        <v>36.988491058349609</v>
      </c>
      <c r="P37" s="1">
        <v>1.5</v>
      </c>
      <c r="Q37">
        <f t="shared" si="34"/>
        <v>2.4080436080694199</v>
      </c>
      <c r="R37" s="1">
        <v>1</v>
      </c>
      <c r="S37">
        <f t="shared" si="35"/>
        <v>4.8160872161388397</v>
      </c>
      <c r="T37" s="1">
        <v>34.88092041015625</v>
      </c>
      <c r="U37" s="1">
        <v>36.988491058349609</v>
      </c>
      <c r="V37" s="1">
        <v>34.912418365478516</v>
      </c>
      <c r="W37" s="1">
        <v>399.60891723632812</v>
      </c>
      <c r="X37" s="1">
        <v>396.54205322265625</v>
      </c>
      <c r="Y37" s="1">
        <v>23.229251861572266</v>
      </c>
      <c r="Z37" s="1">
        <v>29.041065216064453</v>
      </c>
      <c r="AA37" s="1">
        <v>40.479694366455078</v>
      </c>
      <c r="AB37" s="1">
        <v>50.607460021972656</v>
      </c>
      <c r="AC37" s="1">
        <v>500.33602905273438</v>
      </c>
      <c r="AD37" s="1">
        <v>-1.1523029766976833E-2</v>
      </c>
      <c r="AE37" s="1">
        <v>712.36029052734375</v>
      </c>
      <c r="AF37" s="1">
        <v>97.78228759765625</v>
      </c>
      <c r="AG37" s="1">
        <v>18.044729232788086</v>
      </c>
      <c r="AH37" s="1">
        <v>-0.44623267650604248</v>
      </c>
      <c r="AI37" s="1">
        <v>1</v>
      </c>
      <c r="AJ37" s="1">
        <v>-0.21956524252891541</v>
      </c>
      <c r="AK37" s="1">
        <v>2.737391471862793</v>
      </c>
      <c r="AL37" s="1">
        <v>1</v>
      </c>
      <c r="AM37" s="1">
        <v>0</v>
      </c>
      <c r="AN37" s="1">
        <v>0.18999999761581421</v>
      </c>
      <c r="AO37" s="1">
        <v>111115</v>
      </c>
      <c r="AP37">
        <f t="shared" si="36"/>
        <v>3.3355735270182287</v>
      </c>
      <c r="AQ37">
        <f t="shared" si="37"/>
        <v>1.996555165695962E-2</v>
      </c>
      <c r="AR37">
        <f t="shared" si="38"/>
        <v>310.13849105834959</v>
      </c>
      <c r="AS37">
        <f t="shared" si="39"/>
        <v>308.03092041015623</v>
      </c>
      <c r="AT37">
        <f t="shared" si="40"/>
        <v>-2.1893756282525545E-3</v>
      </c>
      <c r="AU37">
        <f t="shared" si="41"/>
        <v>-6.6406528950538526</v>
      </c>
      <c r="AV37">
        <f t="shared" si="42"/>
        <v>6.3009191431051903</v>
      </c>
      <c r="AW37">
        <f t="shared" si="43"/>
        <v>64.438246413619567</v>
      </c>
      <c r="AX37">
        <f t="shared" si="44"/>
        <v>35.397181197555113</v>
      </c>
      <c r="AY37">
        <f t="shared" si="45"/>
        <v>35.93470573425293</v>
      </c>
      <c r="AZ37">
        <f t="shared" si="46"/>
        <v>5.9473956957048335</v>
      </c>
      <c r="BA37">
        <f t="shared" si="47"/>
        <v>0.53768034630041239</v>
      </c>
      <c r="BB37">
        <f t="shared" si="48"/>
        <v>2.8397017910995057</v>
      </c>
      <c r="BC37">
        <f t="shared" si="49"/>
        <v>3.1076939046053278</v>
      </c>
      <c r="BD37">
        <f t="shared" si="50"/>
        <v>0.34153132257976826</v>
      </c>
      <c r="BE37">
        <f t="shared" si="51"/>
        <v>35.929132541144433</v>
      </c>
      <c r="BF37">
        <f t="shared" si="52"/>
        <v>0.92661065041955037</v>
      </c>
      <c r="BG37">
        <f t="shared" si="53"/>
        <v>48.808108238929258</v>
      </c>
      <c r="BH37">
        <f t="shared" si="54"/>
        <v>395.89381560244635</v>
      </c>
      <c r="BI37">
        <f t="shared" si="55"/>
        <v>2.8510712038768453E-3</v>
      </c>
    </row>
    <row r="38" spans="1:61" x14ac:dyDescent="0.2">
      <c r="A38" s="1">
        <v>29</v>
      </c>
      <c r="B38" s="1" t="s">
        <v>111</v>
      </c>
      <c r="C38" s="1" t="s">
        <v>74</v>
      </c>
      <c r="D38" s="1">
        <v>0</v>
      </c>
      <c r="E38" s="1" t="s">
        <v>79</v>
      </c>
      <c r="F38" s="1" t="s">
        <v>110</v>
      </c>
      <c r="G38" s="1">
        <v>0</v>
      </c>
      <c r="H38" s="1">
        <v>4648.5</v>
      </c>
      <c r="I38" s="1">
        <v>0</v>
      </c>
      <c r="J38">
        <f t="shared" si="28"/>
        <v>21.402437230553179</v>
      </c>
      <c r="K38">
        <f t="shared" si="29"/>
        <v>0.53295742980612915</v>
      </c>
      <c r="L38">
        <f t="shared" si="30"/>
        <v>293.80623784394987</v>
      </c>
      <c r="M38">
        <f t="shared" si="31"/>
        <v>18.087642095527535</v>
      </c>
      <c r="N38">
        <f t="shared" si="32"/>
        <v>3.5354349358917947</v>
      </c>
      <c r="O38">
        <f t="shared" si="33"/>
        <v>38.076320648193359</v>
      </c>
      <c r="P38" s="1">
        <v>2.5</v>
      </c>
      <c r="Q38">
        <f t="shared" si="34"/>
        <v>2.1884783655405045</v>
      </c>
      <c r="R38" s="1">
        <v>1</v>
      </c>
      <c r="S38">
        <f t="shared" si="35"/>
        <v>4.3769567310810089</v>
      </c>
      <c r="T38" s="1">
        <v>35.679039001464844</v>
      </c>
      <c r="U38" s="1">
        <v>38.076320648193359</v>
      </c>
      <c r="V38" s="1">
        <v>35.635200500488281</v>
      </c>
      <c r="W38" s="1">
        <v>399.2880859375</v>
      </c>
      <c r="X38" s="1">
        <v>385.11276245117188</v>
      </c>
      <c r="Y38" s="1">
        <v>23.461523056030273</v>
      </c>
      <c r="Z38" s="1">
        <v>32.208633422851562</v>
      </c>
      <c r="AA38" s="1">
        <v>39.120243072509766</v>
      </c>
      <c r="AB38" s="1">
        <v>53.705364227294922</v>
      </c>
      <c r="AC38" s="1">
        <v>500.30990600585938</v>
      </c>
      <c r="AD38" s="1">
        <v>3.0088704079389572E-2</v>
      </c>
      <c r="AE38" s="1">
        <v>1301.942626953125</v>
      </c>
      <c r="AF38" s="1">
        <v>97.782081604003906</v>
      </c>
      <c r="AG38" s="1">
        <v>18.044729232788086</v>
      </c>
      <c r="AH38" s="1">
        <v>-0.44623267650604248</v>
      </c>
      <c r="AI38" s="1">
        <v>1</v>
      </c>
      <c r="AJ38" s="1">
        <v>-0.21956524252891541</v>
      </c>
      <c r="AK38" s="1">
        <v>2.737391471862793</v>
      </c>
      <c r="AL38" s="1">
        <v>1</v>
      </c>
      <c r="AM38" s="1">
        <v>0</v>
      </c>
      <c r="AN38" s="1">
        <v>0.18999999761581421</v>
      </c>
      <c r="AO38" s="1">
        <v>111115</v>
      </c>
      <c r="AP38">
        <f t="shared" si="36"/>
        <v>2.0012396240234374</v>
      </c>
      <c r="AQ38">
        <f t="shared" si="37"/>
        <v>1.8087642095527535E-2</v>
      </c>
      <c r="AR38">
        <f t="shared" si="38"/>
        <v>311.22632064819334</v>
      </c>
      <c r="AS38">
        <f t="shared" si="39"/>
        <v>308.82903900146482</v>
      </c>
      <c r="AT38">
        <f t="shared" si="40"/>
        <v>5.716853703346958E-3</v>
      </c>
      <c r="AU38">
        <f t="shared" si="41"/>
        <v>-6.6022836498543187</v>
      </c>
      <c r="AV38">
        <f t="shared" si="42"/>
        <v>6.6848621575985137</v>
      </c>
      <c r="AW38">
        <f t="shared" si="43"/>
        <v>68.364899252919841</v>
      </c>
      <c r="AX38">
        <f t="shared" si="44"/>
        <v>36.156265830068278</v>
      </c>
      <c r="AY38">
        <f t="shared" si="45"/>
        <v>36.877679824829102</v>
      </c>
      <c r="AZ38">
        <f t="shared" si="46"/>
        <v>6.2629056065609436</v>
      </c>
      <c r="BA38">
        <f t="shared" si="47"/>
        <v>0.47510639358063361</v>
      </c>
      <c r="BB38">
        <f t="shared" si="48"/>
        <v>3.149427221706719</v>
      </c>
      <c r="BC38">
        <f t="shared" si="49"/>
        <v>3.1134783848542247</v>
      </c>
      <c r="BD38">
        <f t="shared" si="50"/>
        <v>0.30164831367341755</v>
      </c>
      <c r="BE38">
        <f t="shared" si="51"/>
        <v>28.728985524622487</v>
      </c>
      <c r="BF38">
        <f t="shared" si="52"/>
        <v>0.76290963709934523</v>
      </c>
      <c r="BG38">
        <f t="shared" si="53"/>
        <v>50.357201390274611</v>
      </c>
      <c r="BH38">
        <f t="shared" si="54"/>
        <v>378.51153423795381</v>
      </c>
      <c r="BI38">
        <f t="shared" si="55"/>
        <v>2.8473817687788935E-2</v>
      </c>
    </row>
    <row r="39" spans="1:61" x14ac:dyDescent="0.2">
      <c r="A39" s="1">
        <v>30</v>
      </c>
      <c r="B39" s="1" t="s">
        <v>112</v>
      </c>
      <c r="C39" s="1" t="s">
        <v>74</v>
      </c>
      <c r="D39" s="1">
        <v>0</v>
      </c>
      <c r="E39" s="1" t="s">
        <v>81</v>
      </c>
      <c r="F39" s="1" t="s">
        <v>110</v>
      </c>
      <c r="G39" s="1">
        <v>0</v>
      </c>
      <c r="H39" s="1">
        <v>4769</v>
      </c>
      <c r="I39" s="1">
        <v>0</v>
      </c>
      <c r="J39">
        <f t="shared" si="28"/>
        <v>6.2099970504068409</v>
      </c>
      <c r="K39">
        <f t="shared" si="29"/>
        <v>0.28139393082762409</v>
      </c>
      <c r="L39">
        <f t="shared" si="30"/>
        <v>329.65503536270722</v>
      </c>
      <c r="M39">
        <f t="shared" si="31"/>
        <v>10.904500425864414</v>
      </c>
      <c r="N39">
        <f t="shared" si="32"/>
        <v>3.8648159490680718</v>
      </c>
      <c r="O39">
        <f t="shared" si="33"/>
        <v>38.918960571289062</v>
      </c>
      <c r="P39" s="1">
        <v>4</v>
      </c>
      <c r="Q39">
        <f t="shared" si="34"/>
        <v>1.8591305017471313</v>
      </c>
      <c r="R39" s="1">
        <v>1</v>
      </c>
      <c r="S39">
        <f t="shared" si="35"/>
        <v>3.7182610034942627</v>
      </c>
      <c r="T39" s="1">
        <v>36.098339080810547</v>
      </c>
      <c r="U39" s="1">
        <v>38.918960571289062</v>
      </c>
      <c r="V39" s="1">
        <v>36.075077056884766</v>
      </c>
      <c r="W39" s="1">
        <v>399.41738891601562</v>
      </c>
      <c r="X39" s="1">
        <v>391.04348754882812</v>
      </c>
      <c r="Y39" s="1">
        <v>23.584680557250977</v>
      </c>
      <c r="Z39" s="1">
        <v>32.023475646972656</v>
      </c>
      <c r="AA39" s="1">
        <v>38.427799224853516</v>
      </c>
      <c r="AB39" s="1">
        <v>52.177589416503906</v>
      </c>
      <c r="AC39" s="1">
        <v>500.3226318359375</v>
      </c>
      <c r="AD39" s="1">
        <v>-8.9625827968120575E-3</v>
      </c>
      <c r="AE39" s="1">
        <v>1114.5496826171875</v>
      </c>
      <c r="AF39" s="1">
        <v>97.779747009277344</v>
      </c>
      <c r="AG39" s="1">
        <v>18.044729232788086</v>
      </c>
      <c r="AH39" s="1">
        <v>-0.44623267650604248</v>
      </c>
      <c r="AI39" s="1">
        <v>1</v>
      </c>
      <c r="AJ39" s="1">
        <v>-0.21956524252891541</v>
      </c>
      <c r="AK39" s="1">
        <v>2.737391471862793</v>
      </c>
      <c r="AL39" s="1">
        <v>1</v>
      </c>
      <c r="AM39" s="1">
        <v>0</v>
      </c>
      <c r="AN39" s="1">
        <v>0.18999999761581421</v>
      </c>
      <c r="AO39" s="1">
        <v>111115</v>
      </c>
      <c r="AP39">
        <f t="shared" si="36"/>
        <v>1.2508065795898438</v>
      </c>
      <c r="AQ39">
        <f t="shared" si="37"/>
        <v>1.0904500425864414E-2</v>
      </c>
      <c r="AR39">
        <f t="shared" si="38"/>
        <v>312.06896057128904</v>
      </c>
      <c r="AS39">
        <f t="shared" si="39"/>
        <v>309.24833908081052</v>
      </c>
      <c r="AT39">
        <f t="shared" si="40"/>
        <v>-1.7028907100258284E-3</v>
      </c>
      <c r="AU39">
        <f t="shared" si="41"/>
        <v>-4.7612092542523765</v>
      </c>
      <c r="AV39">
        <f t="shared" si="42"/>
        <v>6.9960632961868123</v>
      </c>
      <c r="AW39">
        <f t="shared" si="43"/>
        <v>71.549206355821582</v>
      </c>
      <c r="AX39">
        <f t="shared" si="44"/>
        <v>39.525730708848926</v>
      </c>
      <c r="AY39">
        <f t="shared" si="45"/>
        <v>37.508649826049805</v>
      </c>
      <c r="AZ39">
        <f t="shared" si="46"/>
        <v>6.4820478702368058</v>
      </c>
      <c r="BA39">
        <f t="shared" si="47"/>
        <v>0.26159658690499227</v>
      </c>
      <c r="BB39">
        <f t="shared" si="48"/>
        <v>3.1312473471187405</v>
      </c>
      <c r="BC39">
        <f t="shared" si="49"/>
        <v>3.3508005231180653</v>
      </c>
      <c r="BD39">
        <f t="shared" si="50"/>
        <v>0.16516829084841442</v>
      </c>
      <c r="BE39">
        <f t="shared" si="51"/>
        <v>32.233585958099887</v>
      </c>
      <c r="BF39">
        <f t="shared" si="52"/>
        <v>0.84301374619247293</v>
      </c>
      <c r="BG39">
        <f t="shared" si="53"/>
        <v>45.83905581803748</v>
      </c>
      <c r="BH39">
        <f t="shared" si="54"/>
        <v>388.78880558589685</v>
      </c>
      <c r="BI39">
        <f t="shared" si="55"/>
        <v>7.3217231909357529E-3</v>
      </c>
    </row>
    <row r="40" spans="1:61" x14ac:dyDescent="0.2">
      <c r="A40" s="1">
        <v>31</v>
      </c>
      <c r="B40" s="1" t="s">
        <v>113</v>
      </c>
      <c r="C40" s="1" t="s">
        <v>74</v>
      </c>
      <c r="D40" s="1">
        <v>0</v>
      </c>
      <c r="E40" s="1" t="s">
        <v>77</v>
      </c>
      <c r="F40" s="1" t="s">
        <v>110</v>
      </c>
      <c r="G40" s="1">
        <v>0</v>
      </c>
      <c r="H40" s="1">
        <v>4858</v>
      </c>
      <c r="I40" s="1">
        <v>0</v>
      </c>
      <c r="J40">
        <f t="shared" si="28"/>
        <v>-2.3527149903437037</v>
      </c>
      <c r="K40">
        <f t="shared" si="29"/>
        <v>0.180284682542803</v>
      </c>
      <c r="L40">
        <f t="shared" si="30"/>
        <v>388.53923500680651</v>
      </c>
      <c r="M40">
        <f t="shared" si="31"/>
        <v>8.704597790853942</v>
      </c>
      <c r="N40">
        <f t="shared" si="32"/>
        <v>4.6527753590876211</v>
      </c>
      <c r="O40">
        <f t="shared" si="33"/>
        <v>39.498001098632812</v>
      </c>
      <c r="P40" s="1">
        <v>1.5</v>
      </c>
      <c r="Q40">
        <f t="shared" si="34"/>
        <v>2.4080436080694199</v>
      </c>
      <c r="R40" s="1">
        <v>1</v>
      </c>
      <c r="S40">
        <f t="shared" si="35"/>
        <v>4.8160872161388397</v>
      </c>
      <c r="T40" s="1">
        <v>36.330284118652344</v>
      </c>
      <c r="U40" s="1">
        <v>39.498001098632812</v>
      </c>
      <c r="V40" s="1">
        <v>36.321521759033203</v>
      </c>
      <c r="W40" s="1">
        <v>398.69320678710938</v>
      </c>
      <c r="X40" s="1">
        <v>398.35894775390625</v>
      </c>
      <c r="Y40" s="1">
        <v>23.684511184692383</v>
      </c>
      <c r="Z40" s="1">
        <v>26.22593879699707</v>
      </c>
      <c r="AA40" s="1">
        <v>38.102027893066406</v>
      </c>
      <c r="AB40" s="1">
        <v>42.190505981445312</v>
      </c>
      <c r="AC40" s="1">
        <v>500.28839111328125</v>
      </c>
      <c r="AD40" s="1">
        <v>2.3686932399868965E-2</v>
      </c>
      <c r="AE40" s="1">
        <v>115.05181884765625</v>
      </c>
      <c r="AF40" s="1">
        <v>97.779205322265625</v>
      </c>
      <c r="AG40" s="1">
        <v>18.044729232788086</v>
      </c>
      <c r="AH40" s="1">
        <v>-0.44623267650604248</v>
      </c>
      <c r="AI40" s="1">
        <v>1</v>
      </c>
      <c r="AJ40" s="1">
        <v>-0.21956524252891541</v>
      </c>
      <c r="AK40" s="1">
        <v>2.737391471862793</v>
      </c>
      <c r="AL40" s="1">
        <v>1</v>
      </c>
      <c r="AM40" s="1">
        <v>0</v>
      </c>
      <c r="AN40" s="1">
        <v>0.18999999761581421</v>
      </c>
      <c r="AO40" s="1">
        <v>111115</v>
      </c>
      <c r="AP40">
        <f t="shared" si="36"/>
        <v>3.3352559407552076</v>
      </c>
      <c r="AQ40">
        <f t="shared" si="37"/>
        <v>8.7045977908539428E-3</v>
      </c>
      <c r="AR40">
        <f t="shared" si="38"/>
        <v>312.64800109863279</v>
      </c>
      <c r="AS40">
        <f t="shared" si="39"/>
        <v>309.48028411865232</v>
      </c>
      <c r="AT40">
        <f t="shared" si="40"/>
        <v>4.5005170995010557E-3</v>
      </c>
      <c r="AU40">
        <f t="shared" si="41"/>
        <v>-3.103159336713909</v>
      </c>
      <c r="AV40">
        <f t="shared" si="42"/>
        <v>7.2171268134883695</v>
      </c>
      <c r="AW40">
        <f t="shared" si="43"/>
        <v>73.810446604692686</v>
      </c>
      <c r="AX40">
        <f t="shared" si="44"/>
        <v>47.584507807695616</v>
      </c>
      <c r="AY40">
        <f t="shared" si="45"/>
        <v>37.914142608642578</v>
      </c>
      <c r="AZ40">
        <f t="shared" si="46"/>
        <v>6.6263659224533571</v>
      </c>
      <c r="BA40">
        <f t="shared" si="47"/>
        <v>0.17377944886151206</v>
      </c>
      <c r="BB40">
        <f t="shared" si="48"/>
        <v>2.5643514544007484</v>
      </c>
      <c r="BC40">
        <f t="shared" si="49"/>
        <v>4.0620144680526087</v>
      </c>
      <c r="BD40">
        <f t="shared" si="50"/>
        <v>0.10917845856701687</v>
      </c>
      <c r="BE40">
        <f t="shared" si="51"/>
        <v>37.991057635486548</v>
      </c>
      <c r="BF40">
        <f t="shared" si="52"/>
        <v>0.97534958659152282</v>
      </c>
      <c r="BG40">
        <f t="shared" si="53"/>
        <v>34.585798249672742</v>
      </c>
      <c r="BH40">
        <f t="shared" si="54"/>
        <v>399.01843855928882</v>
      </c>
      <c r="BI40">
        <f t="shared" si="55"/>
        <v>-2.0392673152851686E-3</v>
      </c>
    </row>
    <row r="41" spans="1:61" x14ac:dyDescent="0.2">
      <c r="A41" s="1">
        <v>32</v>
      </c>
      <c r="B41" s="1" t="s">
        <v>114</v>
      </c>
      <c r="C41" s="1" t="s">
        <v>74</v>
      </c>
      <c r="D41" s="1">
        <v>0</v>
      </c>
      <c r="E41" s="1" t="s">
        <v>79</v>
      </c>
      <c r="F41" s="1" t="s">
        <v>110</v>
      </c>
      <c r="G41" s="1">
        <v>0</v>
      </c>
      <c r="H41" s="1">
        <v>5005</v>
      </c>
      <c r="I41" s="1">
        <v>0</v>
      </c>
      <c r="J41">
        <f t="shared" si="28"/>
        <v>-0.63007810256745111</v>
      </c>
      <c r="K41">
        <f t="shared" si="29"/>
        <v>0.26886692644006666</v>
      </c>
      <c r="L41">
        <f t="shared" si="30"/>
        <v>370.83544720318332</v>
      </c>
      <c r="M41">
        <f t="shared" si="31"/>
        <v>12.203715983564949</v>
      </c>
      <c r="N41">
        <f t="shared" si="32"/>
        <v>4.47037406746675</v>
      </c>
      <c r="O41">
        <f t="shared" si="33"/>
        <v>40.237083435058594</v>
      </c>
      <c r="P41" s="1">
        <v>3</v>
      </c>
      <c r="Q41">
        <f t="shared" si="34"/>
        <v>2.0786957442760468</v>
      </c>
      <c r="R41" s="1">
        <v>1</v>
      </c>
      <c r="S41">
        <f t="shared" si="35"/>
        <v>4.1573914885520935</v>
      </c>
      <c r="T41" s="1">
        <v>36.627487182617188</v>
      </c>
      <c r="U41" s="1">
        <v>40.237083435058594</v>
      </c>
      <c r="V41" s="1">
        <v>36.629306793212891</v>
      </c>
      <c r="W41" s="1">
        <v>398.7977294921875</v>
      </c>
      <c r="X41" s="1">
        <v>396.2757568359375</v>
      </c>
      <c r="Y41" s="1">
        <v>23.976518630981445</v>
      </c>
      <c r="Z41" s="1">
        <v>31.066764831542969</v>
      </c>
      <c r="AA41" s="1">
        <v>37.948966979980469</v>
      </c>
      <c r="AB41" s="1">
        <v>49.171089172363281</v>
      </c>
      <c r="AC41" s="1">
        <v>500.31771850585938</v>
      </c>
      <c r="AD41" s="1">
        <v>-2.3047275841236115E-2</v>
      </c>
      <c r="AE41" s="1">
        <v>540.24078369140625</v>
      </c>
      <c r="AF41" s="1">
        <v>97.779609680175781</v>
      </c>
      <c r="AG41" s="1">
        <v>18.044729232788086</v>
      </c>
      <c r="AH41" s="1">
        <v>-0.44623267650604248</v>
      </c>
      <c r="AI41" s="1">
        <v>1</v>
      </c>
      <c r="AJ41" s="1">
        <v>-0.21956524252891541</v>
      </c>
      <c r="AK41" s="1">
        <v>2.737391471862793</v>
      </c>
      <c r="AL41" s="1">
        <v>1</v>
      </c>
      <c r="AM41" s="1">
        <v>0</v>
      </c>
      <c r="AN41" s="1">
        <v>0.18999999761581421</v>
      </c>
      <c r="AO41" s="1">
        <v>111115</v>
      </c>
      <c r="AP41">
        <f t="shared" si="36"/>
        <v>1.6677257283528641</v>
      </c>
      <c r="AQ41">
        <f t="shared" si="37"/>
        <v>1.2203715983564949E-2</v>
      </c>
      <c r="AR41">
        <f t="shared" si="38"/>
        <v>313.38708343505857</v>
      </c>
      <c r="AS41">
        <f t="shared" si="39"/>
        <v>309.77748718261716</v>
      </c>
      <c r="AT41">
        <f t="shared" si="40"/>
        <v>-4.3789823548858742E-3</v>
      </c>
      <c r="AU41">
        <f t="shared" si="41"/>
        <v>-4.8726296653771186</v>
      </c>
      <c r="AV41">
        <f t="shared" si="42"/>
        <v>7.5080702067208334</v>
      </c>
      <c r="AW41">
        <f t="shared" si="43"/>
        <v>76.785643052562193</v>
      </c>
      <c r="AX41">
        <f t="shared" si="44"/>
        <v>45.718878221019224</v>
      </c>
      <c r="AY41">
        <f t="shared" si="45"/>
        <v>38.432285308837891</v>
      </c>
      <c r="AZ41">
        <f t="shared" si="46"/>
        <v>6.814828739618922</v>
      </c>
      <c r="BA41">
        <f t="shared" si="47"/>
        <v>0.25253497801869185</v>
      </c>
      <c r="BB41">
        <f t="shared" si="48"/>
        <v>3.0376961392540833</v>
      </c>
      <c r="BC41">
        <f t="shared" si="49"/>
        <v>3.7771326003648387</v>
      </c>
      <c r="BD41">
        <f t="shared" si="50"/>
        <v>0.15922469446556031</v>
      </c>
      <c r="BE41">
        <f t="shared" si="51"/>
        <v>36.260145283100698</v>
      </c>
      <c r="BF41">
        <f t="shared" si="52"/>
        <v>0.93580149884544472</v>
      </c>
      <c r="BG41">
        <f t="shared" si="53"/>
        <v>40.888132029243749</v>
      </c>
      <c r="BH41">
        <f t="shared" si="54"/>
        <v>396.48035759119671</v>
      </c>
      <c r="BI41">
        <f t="shared" si="55"/>
        <v>-6.497854472043423E-4</v>
      </c>
    </row>
    <row r="42" spans="1:61" x14ac:dyDescent="0.2">
      <c r="A42" s="1">
        <v>33</v>
      </c>
      <c r="B42" s="1" t="s">
        <v>115</v>
      </c>
      <c r="C42" s="1" t="s">
        <v>74</v>
      </c>
      <c r="D42" s="1">
        <v>0</v>
      </c>
      <c r="E42" s="1" t="s">
        <v>81</v>
      </c>
      <c r="F42" s="1" t="s">
        <v>110</v>
      </c>
      <c r="G42" s="1">
        <v>0</v>
      </c>
      <c r="H42" s="1">
        <v>5134.5</v>
      </c>
      <c r="I42" s="1">
        <v>0</v>
      </c>
      <c r="J42">
        <f t="shared" si="28"/>
        <v>-0.43246366497724559</v>
      </c>
      <c r="K42">
        <f t="shared" si="29"/>
        <v>0.20348336358850394</v>
      </c>
      <c r="L42">
        <f t="shared" si="30"/>
        <v>370.00652538746539</v>
      </c>
      <c r="M42">
        <f t="shared" si="31"/>
        <v>9.306887143507506</v>
      </c>
      <c r="N42">
        <f t="shared" si="32"/>
        <v>4.4708643266295258</v>
      </c>
      <c r="O42">
        <f t="shared" si="33"/>
        <v>40.562114715576172</v>
      </c>
      <c r="P42" s="1">
        <v>4.5</v>
      </c>
      <c r="Q42">
        <f t="shared" si="34"/>
        <v>1.7493478804826736</v>
      </c>
      <c r="R42" s="1">
        <v>1</v>
      </c>
      <c r="S42">
        <f t="shared" si="35"/>
        <v>3.4986957609653473</v>
      </c>
      <c r="T42" s="1">
        <v>36.765335083007812</v>
      </c>
      <c r="U42" s="1">
        <v>40.562114715576172</v>
      </c>
      <c r="V42" s="1">
        <v>36.801925659179688</v>
      </c>
      <c r="W42" s="1">
        <v>398.77969360351562</v>
      </c>
      <c r="X42" s="1">
        <v>395.85531616210938</v>
      </c>
      <c r="Y42" s="1">
        <v>24.303638458251953</v>
      </c>
      <c r="Z42" s="1">
        <v>32.402423858642578</v>
      </c>
      <c r="AA42" s="1">
        <v>38.178268432617188</v>
      </c>
      <c r="AB42" s="1">
        <v>50.900547027587891</v>
      </c>
      <c r="AC42" s="1">
        <v>500.37066650390625</v>
      </c>
      <c r="AD42" s="1">
        <v>3.3289667218923569E-2</v>
      </c>
      <c r="AE42" s="1">
        <v>720.75042724609375</v>
      </c>
      <c r="AF42" s="1">
        <v>97.780952453613281</v>
      </c>
      <c r="AG42" s="1">
        <v>18.044729232788086</v>
      </c>
      <c r="AH42" s="1">
        <v>-0.44623267650604248</v>
      </c>
      <c r="AI42" s="1">
        <v>0.3333333432674408</v>
      </c>
      <c r="AJ42" s="1">
        <v>-0.21956524252891541</v>
      </c>
      <c r="AK42" s="1">
        <v>2.737391471862793</v>
      </c>
      <c r="AL42" s="1">
        <v>1</v>
      </c>
      <c r="AM42" s="1">
        <v>0</v>
      </c>
      <c r="AN42" s="1">
        <v>0.18999999761581421</v>
      </c>
      <c r="AO42" s="1">
        <v>111115</v>
      </c>
      <c r="AP42">
        <f t="shared" si="36"/>
        <v>1.1119348144531247</v>
      </c>
      <c r="AQ42">
        <f t="shared" si="37"/>
        <v>9.306887143507506E-3</v>
      </c>
      <c r="AR42">
        <f t="shared" si="38"/>
        <v>313.71211471557615</v>
      </c>
      <c r="AS42">
        <f t="shared" si="39"/>
        <v>309.91533508300779</v>
      </c>
      <c r="AT42">
        <f t="shared" si="40"/>
        <v>6.3250366922267265E-3</v>
      </c>
      <c r="AU42">
        <f t="shared" si="41"/>
        <v>-4.4567699492860244</v>
      </c>
      <c r="AV42">
        <f t="shared" si="42"/>
        <v>7.6392041933332804</v>
      </c>
      <c r="AW42">
        <f t="shared" si="43"/>
        <v>78.125688098173057</v>
      </c>
      <c r="AX42">
        <f t="shared" si="44"/>
        <v>45.723264239530479</v>
      </c>
      <c r="AY42">
        <f t="shared" si="45"/>
        <v>38.663724899291992</v>
      </c>
      <c r="AZ42">
        <f t="shared" si="46"/>
        <v>6.9005008394074672</v>
      </c>
      <c r="BA42">
        <f t="shared" si="47"/>
        <v>0.19229928041363026</v>
      </c>
      <c r="BB42">
        <f t="shared" si="48"/>
        <v>3.1683398667037546</v>
      </c>
      <c r="BC42">
        <f t="shared" si="49"/>
        <v>3.7321609727037126</v>
      </c>
      <c r="BD42">
        <f t="shared" si="50"/>
        <v>0.12114420460646255</v>
      </c>
      <c r="BE42">
        <f t="shared" si="51"/>
        <v>36.179590466438405</v>
      </c>
      <c r="BF42">
        <f t="shared" si="52"/>
        <v>0.93470141812101248</v>
      </c>
      <c r="BG42">
        <f t="shared" si="53"/>
        <v>41.456095424510018</v>
      </c>
      <c r="BH42">
        <f t="shared" si="54"/>
        <v>396.02218575798366</v>
      </c>
      <c r="BI42">
        <f t="shared" si="55"/>
        <v>-4.5270834836223811E-4</v>
      </c>
    </row>
    <row r="43" spans="1:61" x14ac:dyDescent="0.2">
      <c r="A43" s="1">
        <v>34</v>
      </c>
      <c r="B43" s="1" t="s">
        <v>116</v>
      </c>
      <c r="C43" s="1" t="s">
        <v>74</v>
      </c>
      <c r="D43" s="1">
        <v>0</v>
      </c>
      <c r="E43" s="1" t="s">
        <v>77</v>
      </c>
      <c r="F43" s="1" t="s">
        <v>87</v>
      </c>
      <c r="G43" s="1">
        <v>0</v>
      </c>
      <c r="H43" s="1">
        <v>5256.5</v>
      </c>
      <c r="I43" s="1">
        <v>0</v>
      </c>
      <c r="J43">
        <f t="shared" si="28"/>
        <v>1.7977340065022729</v>
      </c>
      <c r="K43">
        <f t="shared" si="29"/>
        <v>0.3391924804020453</v>
      </c>
      <c r="L43">
        <f t="shared" si="30"/>
        <v>356.31365272668415</v>
      </c>
      <c r="M43">
        <f t="shared" si="31"/>
        <v>17.150272756571919</v>
      </c>
      <c r="N43">
        <f t="shared" si="32"/>
        <v>4.9944629661551119</v>
      </c>
      <c r="O43">
        <f t="shared" si="33"/>
        <v>40.791885375976562</v>
      </c>
      <c r="P43" s="1">
        <v>1</v>
      </c>
      <c r="Q43">
        <f t="shared" si="34"/>
        <v>2.5178262293338776</v>
      </c>
      <c r="R43" s="1">
        <v>1</v>
      </c>
      <c r="S43">
        <f t="shared" si="35"/>
        <v>5.0356524586677551</v>
      </c>
      <c r="T43" s="1">
        <v>36.892337799072266</v>
      </c>
      <c r="U43" s="1">
        <v>40.791885375976562</v>
      </c>
      <c r="V43" s="1">
        <v>36.920753479003906</v>
      </c>
      <c r="W43" s="1">
        <v>399.25643920898438</v>
      </c>
      <c r="X43" s="1">
        <v>397.53439331054688</v>
      </c>
      <c r="Y43" s="1">
        <v>24.675910949707031</v>
      </c>
      <c r="Z43" s="1">
        <v>28.007835388183594</v>
      </c>
      <c r="AA43" s="1">
        <v>38.4949951171875</v>
      </c>
      <c r="AB43" s="1">
        <v>43.692874908447266</v>
      </c>
      <c r="AC43" s="1">
        <v>500.30938720703125</v>
      </c>
      <c r="AD43" s="1">
        <v>5.889800563454628E-2</v>
      </c>
      <c r="AE43" s="1">
        <v>289.45416259765625</v>
      </c>
      <c r="AF43" s="1">
        <v>97.781044006347656</v>
      </c>
      <c r="AG43" s="1">
        <v>18.044729232788086</v>
      </c>
      <c r="AH43" s="1">
        <v>-0.44623267650604248</v>
      </c>
      <c r="AI43" s="1">
        <v>0.66666668653488159</v>
      </c>
      <c r="AJ43" s="1">
        <v>-0.21956524252891541</v>
      </c>
      <c r="AK43" s="1">
        <v>2.737391471862793</v>
      </c>
      <c r="AL43" s="1">
        <v>1</v>
      </c>
      <c r="AM43" s="1">
        <v>0</v>
      </c>
      <c r="AN43" s="1">
        <v>0.18999999761581421</v>
      </c>
      <c r="AO43" s="1">
        <v>111115</v>
      </c>
      <c r="AP43">
        <f t="shared" si="36"/>
        <v>5.0030938720703118</v>
      </c>
      <c r="AQ43">
        <f t="shared" si="37"/>
        <v>1.7150272756571921E-2</v>
      </c>
      <c r="AR43">
        <f t="shared" si="38"/>
        <v>313.94188537597654</v>
      </c>
      <c r="AS43">
        <f t="shared" si="39"/>
        <v>310.04233779907224</v>
      </c>
      <c r="AT43">
        <f t="shared" si="40"/>
        <v>1.1190620930140005E-2</v>
      </c>
      <c r="AU43">
        <f t="shared" si="41"/>
        <v>-5.6556987186057741</v>
      </c>
      <c r="AV43">
        <f t="shared" si="42"/>
        <v>7.7330983507696329</v>
      </c>
      <c r="AW43">
        <f t="shared" si="43"/>
        <v>79.085864027670056</v>
      </c>
      <c r="AX43">
        <f t="shared" si="44"/>
        <v>51.078028639486462</v>
      </c>
      <c r="AY43">
        <f t="shared" si="45"/>
        <v>38.842111587524414</v>
      </c>
      <c r="AZ43">
        <f t="shared" si="46"/>
        <v>6.967170345435024</v>
      </c>
      <c r="BA43">
        <f t="shared" si="47"/>
        <v>0.31778692543896514</v>
      </c>
      <c r="BB43">
        <f t="shared" si="48"/>
        <v>2.7386353846145211</v>
      </c>
      <c r="BC43">
        <f t="shared" si="49"/>
        <v>4.228534960820503</v>
      </c>
      <c r="BD43">
        <f t="shared" si="50"/>
        <v>0.20043511331308766</v>
      </c>
      <c r="BE43">
        <f t="shared" si="51"/>
        <v>34.840720957330376</v>
      </c>
      <c r="BF43">
        <f t="shared" si="52"/>
        <v>0.89630899545423282</v>
      </c>
      <c r="BG43">
        <f t="shared" si="53"/>
        <v>36.066872202925552</v>
      </c>
      <c r="BH43">
        <f t="shared" si="54"/>
        <v>397.0524416809024</v>
      </c>
      <c r="BI43">
        <f t="shared" si="55"/>
        <v>1.632999469613624E-3</v>
      </c>
    </row>
    <row r="44" spans="1:61" x14ac:dyDescent="0.2">
      <c r="A44" s="1">
        <v>35</v>
      </c>
      <c r="B44" s="1" t="s">
        <v>117</v>
      </c>
      <c r="C44" s="1" t="s">
        <v>74</v>
      </c>
      <c r="D44" s="1">
        <v>0</v>
      </c>
      <c r="E44" s="1" t="s">
        <v>79</v>
      </c>
      <c r="F44" s="1" t="s">
        <v>87</v>
      </c>
      <c r="G44" s="1">
        <v>0</v>
      </c>
      <c r="H44" s="1">
        <v>5358.5</v>
      </c>
      <c r="I44" s="1">
        <v>0</v>
      </c>
      <c r="J44">
        <f t="shared" si="28"/>
        <v>-0.81098153660331107</v>
      </c>
      <c r="K44">
        <f t="shared" si="29"/>
        <v>0.13235350533022167</v>
      </c>
      <c r="L44">
        <f t="shared" si="30"/>
        <v>374.73041560246986</v>
      </c>
      <c r="M44">
        <f t="shared" si="31"/>
        <v>6.9359028480527209</v>
      </c>
      <c r="N44">
        <f t="shared" si="32"/>
        <v>4.9951999724245972</v>
      </c>
      <c r="O44">
        <f t="shared" si="33"/>
        <v>40.851024627685547</v>
      </c>
      <c r="P44" s="1">
        <v>2.5</v>
      </c>
      <c r="Q44">
        <f t="shared" si="34"/>
        <v>2.1884783655405045</v>
      </c>
      <c r="R44" s="1">
        <v>1</v>
      </c>
      <c r="S44">
        <f t="shared" si="35"/>
        <v>4.3769567310810089</v>
      </c>
      <c r="T44" s="1">
        <v>36.952243804931641</v>
      </c>
      <c r="U44" s="1">
        <v>40.851024627685547</v>
      </c>
      <c r="V44" s="1">
        <v>36.982322692871094</v>
      </c>
      <c r="W44" s="1">
        <v>398.87673950195312</v>
      </c>
      <c r="X44" s="1">
        <v>397.90292358398438</v>
      </c>
      <c r="Y44" s="1">
        <v>24.880815505981445</v>
      </c>
      <c r="Z44" s="1">
        <v>28.248722076416016</v>
      </c>
      <c r="AA44" s="1">
        <v>38.688385009765625</v>
      </c>
      <c r="AB44" s="1">
        <v>43.925304412841797</v>
      </c>
      <c r="AC44" s="1">
        <v>500.30874633789062</v>
      </c>
      <c r="AD44" s="1">
        <v>1.6644787043333054E-2</v>
      </c>
      <c r="AE44" s="1">
        <v>68.393020629882812</v>
      </c>
      <c r="AF44" s="1">
        <v>97.7823486328125</v>
      </c>
      <c r="AG44" s="1">
        <v>18.044729232788086</v>
      </c>
      <c r="AH44" s="1">
        <v>-0.44623267650604248</v>
      </c>
      <c r="AI44" s="1">
        <v>1</v>
      </c>
      <c r="AJ44" s="1">
        <v>-0.21956524252891541</v>
      </c>
      <c r="AK44" s="1">
        <v>2.737391471862793</v>
      </c>
      <c r="AL44" s="1">
        <v>1</v>
      </c>
      <c r="AM44" s="1">
        <v>0</v>
      </c>
      <c r="AN44" s="1">
        <v>0.18999999761581421</v>
      </c>
      <c r="AO44" s="1">
        <v>111115</v>
      </c>
      <c r="AP44">
        <f t="shared" si="36"/>
        <v>2.0012349853515623</v>
      </c>
      <c r="AQ44">
        <f t="shared" si="37"/>
        <v>6.9359028480527208E-3</v>
      </c>
      <c r="AR44">
        <f t="shared" si="38"/>
        <v>314.00102462768552</v>
      </c>
      <c r="AS44">
        <f t="shared" si="39"/>
        <v>310.10224380493162</v>
      </c>
      <c r="AT44">
        <f t="shared" si="40"/>
        <v>3.1625094985490154E-3</v>
      </c>
      <c r="AU44">
        <f t="shared" si="41"/>
        <v>-2.8365773402947827</v>
      </c>
      <c r="AV44">
        <f t="shared" si="42"/>
        <v>7.7574263629321356</v>
      </c>
      <c r="AW44">
        <f t="shared" si="43"/>
        <v>79.333606437113147</v>
      </c>
      <c r="AX44">
        <f t="shared" si="44"/>
        <v>51.084884360697131</v>
      </c>
      <c r="AY44">
        <f t="shared" si="45"/>
        <v>38.901634216308594</v>
      </c>
      <c r="AZ44">
        <f t="shared" si="46"/>
        <v>6.9895400406518196</v>
      </c>
      <c r="BA44">
        <f t="shared" si="47"/>
        <v>0.12846877585835051</v>
      </c>
      <c r="BB44">
        <f t="shared" si="48"/>
        <v>2.7622263905075379</v>
      </c>
      <c r="BC44">
        <f t="shared" si="49"/>
        <v>4.2273136501442821</v>
      </c>
      <c r="BD44">
        <f t="shared" si="50"/>
        <v>8.0633194894965329E-2</v>
      </c>
      <c r="BE44">
        <f t="shared" si="51"/>
        <v>36.642020141759431</v>
      </c>
      <c r="BF44">
        <f t="shared" si="52"/>
        <v>0.94176341361657889</v>
      </c>
      <c r="BG44">
        <f t="shared" si="53"/>
        <v>33.944291358356551</v>
      </c>
      <c r="BH44">
        <f t="shared" si="54"/>
        <v>398.15305744220603</v>
      </c>
      <c r="BI44">
        <f t="shared" si="55"/>
        <v>-6.9139726670832736E-4</v>
      </c>
    </row>
    <row r="45" spans="1:61" x14ac:dyDescent="0.2">
      <c r="A45" s="1">
        <v>36</v>
      </c>
      <c r="B45" s="1" t="s">
        <v>118</v>
      </c>
      <c r="C45" s="1" t="s">
        <v>74</v>
      </c>
      <c r="D45" s="1">
        <v>0</v>
      </c>
      <c r="E45" s="1" t="s">
        <v>81</v>
      </c>
      <c r="F45" s="1" t="s">
        <v>87</v>
      </c>
      <c r="G45" s="1">
        <v>0</v>
      </c>
      <c r="H45" s="1">
        <v>5478.5</v>
      </c>
      <c r="I45" s="1">
        <v>0</v>
      </c>
      <c r="J45">
        <f>(W45-X45*(1000-Y45)/(1000-Z45))*AP45</f>
        <v>1.1186110339057718</v>
      </c>
      <c r="K45">
        <f>IF(BA45&lt;&gt;0,1/(1/BA45-1/S45),0)</f>
        <v>8.8840941331350745E-2</v>
      </c>
      <c r="L45">
        <f>((BD45-AQ45/2)*X45-J45)/(BD45+AQ45/2)</f>
        <v>344.09336636419863</v>
      </c>
      <c r="M45">
        <f>AQ45*1000</f>
        <v>4.7756470764575836</v>
      </c>
      <c r="N45">
        <f>(AV45-BB45)</f>
        <v>5.0796348409642658</v>
      </c>
      <c r="O45">
        <f>(U45+AU45*I45)</f>
        <v>40.966197967529297</v>
      </c>
      <c r="P45" s="1">
        <v>3</v>
      </c>
      <c r="Q45">
        <f>(P45*AJ45+AK45)</f>
        <v>2.0786957442760468</v>
      </c>
      <c r="R45" s="1">
        <v>1</v>
      </c>
      <c r="S45">
        <f>Q45*(R45+1)*(R45+1)/(R45*R45+1)</f>
        <v>4.1573914885520935</v>
      </c>
      <c r="T45" s="1">
        <v>36.926097869873047</v>
      </c>
      <c r="U45" s="1">
        <v>40.966197967529297</v>
      </c>
      <c r="V45" s="1">
        <v>36.960960388183594</v>
      </c>
      <c r="W45" s="1">
        <v>398.87161254882812</v>
      </c>
      <c r="X45" s="1">
        <v>397.06378173828125</v>
      </c>
      <c r="Y45" s="1">
        <v>25.087335586547852</v>
      </c>
      <c r="Z45" s="1">
        <v>27.87120246887207</v>
      </c>
      <c r="AA45" s="1">
        <v>39.065948486328125</v>
      </c>
      <c r="AB45" s="1">
        <v>43.400978088378906</v>
      </c>
      <c r="AC45" s="1">
        <v>500.29806518554688</v>
      </c>
      <c r="AD45" s="1">
        <v>-3.5210587084293365E-2</v>
      </c>
      <c r="AE45" s="1">
        <v>106.33592987060547</v>
      </c>
      <c r="AF45" s="1">
        <v>97.784103393554688</v>
      </c>
      <c r="AG45" s="1">
        <v>18.044729232788086</v>
      </c>
      <c r="AH45" s="1">
        <v>-0.44623267650604248</v>
      </c>
      <c r="AI45" s="1">
        <v>1</v>
      </c>
      <c r="AJ45" s="1">
        <v>-0.21956524252891541</v>
      </c>
      <c r="AK45" s="1">
        <v>2.737391471862793</v>
      </c>
      <c r="AL45" s="1">
        <v>1</v>
      </c>
      <c r="AM45" s="1">
        <v>0</v>
      </c>
      <c r="AN45" s="1">
        <v>0.18999999761581421</v>
      </c>
      <c r="AO45" s="1">
        <v>111115</v>
      </c>
      <c r="AP45">
        <f>AC45*0.000001/(P45*0.0001)</f>
        <v>1.6676602172851562</v>
      </c>
      <c r="AQ45">
        <f>(Z45-Y45)/(1000-Z45)*AP45</f>
        <v>4.7756470764575834E-3</v>
      </c>
      <c r="AR45">
        <f>(U45+273.15)</f>
        <v>314.11619796752927</v>
      </c>
      <c r="AS45">
        <f>(T45+273.15)</f>
        <v>310.07609786987302</v>
      </c>
      <c r="AT45">
        <f>(AD45*AL45+AE45*AM45)*AN45</f>
        <v>-6.690011462067158E-3</v>
      </c>
      <c r="AU45">
        <f>((AT45+0.00000010773*(AS45^4-AR45^4))-AQ45*44100)/(Q45*51.4+0.00000043092*AR45^3)</f>
        <v>-2.1924924289067014</v>
      </c>
      <c r="AV45">
        <f>0.61365*EXP(17.502*O45/(240.97+O45))</f>
        <v>7.8049953848831484</v>
      </c>
      <c r="AW45">
        <f>AV45*1000/AF45</f>
        <v>79.818652664535293</v>
      </c>
      <c r="AX45">
        <f>(AW45-Z45)</f>
        <v>51.947450195663222</v>
      </c>
      <c r="AY45">
        <f>IF(I45,U45,(T45+U45)/2)</f>
        <v>38.946147918701172</v>
      </c>
      <c r="AZ45">
        <f>0.61365*EXP(17.502*AY45/(240.97+AY45))</f>
        <v>7.0063097914509278</v>
      </c>
      <c r="BA45">
        <f>IF(AX45&lt;&gt;0,(1000-(AW45+Z45)/2)/AX45*AQ45,0)</f>
        <v>8.6982184660120379E-2</v>
      </c>
      <c r="BB45">
        <f>Z45*AF45/1000</f>
        <v>2.725360543918883</v>
      </c>
      <c r="BC45">
        <f>(AZ45-BB45)</f>
        <v>4.2809492475320443</v>
      </c>
      <c r="BD45">
        <f>1/(1.6/K45+1.37/S45)</f>
        <v>5.4527862341147849E-2</v>
      </c>
      <c r="BE45">
        <f>L45*AF45*0.001</f>
        <v>33.646861313593092</v>
      </c>
      <c r="BF45">
        <f>L45/X45</f>
        <v>0.86659469382428511</v>
      </c>
      <c r="BG45">
        <f>(1-AQ45*AF45/AV45/K45)*100</f>
        <v>32.653554256754411</v>
      </c>
      <c r="BH45">
        <f>(X45-J45/(S45/1.35))</f>
        <v>396.70054317873468</v>
      </c>
      <c r="BI45">
        <f>J45*BG45/100/BH45</f>
        <v>9.2076067744099573E-4</v>
      </c>
    </row>
    <row r="46" spans="1:61" x14ac:dyDescent="0.2">
      <c r="A46" s="1">
        <v>37</v>
      </c>
      <c r="B46" s="1" t="s">
        <v>119</v>
      </c>
      <c r="C46" s="1" t="s">
        <v>74</v>
      </c>
      <c r="D46" s="1">
        <v>0</v>
      </c>
      <c r="E46" s="1" t="s">
        <v>75</v>
      </c>
      <c r="F46" s="1" t="s">
        <v>87</v>
      </c>
      <c r="G46" s="1">
        <v>0</v>
      </c>
      <c r="H46" s="1">
        <v>5628</v>
      </c>
      <c r="I46" s="1">
        <v>0</v>
      </c>
      <c r="J46">
        <f>(W46-X46*(1000-Y46)/(1000-Z46))*AP46</f>
        <v>-0.24575233883740133</v>
      </c>
      <c r="K46">
        <f>IF(BA46&lt;&gt;0,1/(1/BA46-1/S46),0)</f>
        <v>0.27869674068820671</v>
      </c>
      <c r="L46">
        <f>((BD46-AQ46/2)*X46-J46)/(BD46+AQ46/2)</f>
        <v>366.00524462971947</v>
      </c>
      <c r="M46">
        <f>AQ46*1000</f>
        <v>14.332674519480708</v>
      </c>
      <c r="N46">
        <f>(AV46-BB46)</f>
        <v>5.0263392026401625</v>
      </c>
      <c r="O46">
        <f>(U46+AU46*I46)</f>
        <v>41.216533660888672</v>
      </c>
      <c r="P46" s="1">
        <v>1.5</v>
      </c>
      <c r="Q46">
        <f>(P46*AJ46+AK46)</f>
        <v>2.4080436080694199</v>
      </c>
      <c r="R46" s="1">
        <v>1</v>
      </c>
      <c r="S46">
        <f>Q46*(R46+1)*(R46+1)/(R46*R46+1)</f>
        <v>4.8160872161388397</v>
      </c>
      <c r="T46" s="1">
        <v>37.097282409667969</v>
      </c>
      <c r="U46" s="1">
        <v>41.216533660888672</v>
      </c>
      <c r="V46" s="1">
        <v>37.127674102783203</v>
      </c>
      <c r="W46" s="1">
        <v>399.1270751953125</v>
      </c>
      <c r="X46" s="1">
        <v>397.49273681640625</v>
      </c>
      <c r="Y46" s="1">
        <v>25.311634063720703</v>
      </c>
      <c r="Z46" s="1">
        <v>29.481924057006836</v>
      </c>
      <c r="AA46" s="1">
        <v>39.049484252929688</v>
      </c>
      <c r="AB46" s="1">
        <v>45.483192443847656</v>
      </c>
      <c r="AC46" s="1">
        <v>500.3292236328125</v>
      </c>
      <c r="AD46" s="1">
        <v>-3.20091238245368E-3</v>
      </c>
      <c r="AE46" s="1">
        <v>243.63800048828125</v>
      </c>
      <c r="AF46" s="1">
        <v>97.786102294921875</v>
      </c>
      <c r="AG46" s="1">
        <v>18.044729232788086</v>
      </c>
      <c r="AH46" s="1">
        <v>-0.44623267650604248</v>
      </c>
      <c r="AI46" s="1">
        <v>1</v>
      </c>
      <c r="AJ46" s="1">
        <v>-0.21956524252891541</v>
      </c>
      <c r="AK46" s="1">
        <v>2.737391471862793</v>
      </c>
      <c r="AL46" s="1">
        <v>1</v>
      </c>
      <c r="AM46" s="1">
        <v>0</v>
      </c>
      <c r="AN46" s="1">
        <v>0.18999999761581421</v>
      </c>
      <c r="AO46" s="1">
        <v>111115</v>
      </c>
      <c r="AP46">
        <f>AC46*0.000001/(P46*0.0001)</f>
        <v>3.3355281575520825</v>
      </c>
      <c r="AQ46">
        <f>(Z46-Y46)/(1000-Z46)*AP46</f>
        <v>1.4332674519480709E-2</v>
      </c>
      <c r="AR46">
        <f>(U46+273.15)</f>
        <v>314.36653366088865</v>
      </c>
      <c r="AS46">
        <f>(T46+273.15)</f>
        <v>310.24728240966795</v>
      </c>
      <c r="AT46">
        <f>(AD46*AL46+AE46*AM46)*AN46</f>
        <v>-6.0817334503462939E-4</v>
      </c>
      <c r="AU46">
        <f>((AT46+0.00000010773*(AS46^4-AR46^4))-AQ46*44100)/(Q46*51.4+0.00000043092*AR46^3)</f>
        <v>-5.0024691840139912</v>
      </c>
      <c r="AV46">
        <f>0.61365*EXP(17.502*O46/(240.97+O46))</f>
        <v>7.9092616443297512</v>
      </c>
      <c r="AW46">
        <f>AV46*1000/AF46</f>
        <v>80.883289738612334</v>
      </c>
      <c r="AX46">
        <f>(AW46-Z46)</f>
        <v>51.401365681605498</v>
      </c>
      <c r="AY46">
        <f>IF(I46,U46,(T46+U46)/2)</f>
        <v>39.15690803527832</v>
      </c>
      <c r="AZ46">
        <f>0.61365*EXP(17.502*AY46/(240.97+AY46))</f>
        <v>7.0861845446574163</v>
      </c>
      <c r="BA46">
        <f>IF(AX46&lt;&gt;0,(1000-(AW46+Z46)/2)/AX46*AQ46,0)</f>
        <v>0.26345136935776026</v>
      </c>
      <c r="BB46">
        <f>Z46*AF46/1000</f>
        <v>2.8829224416895887</v>
      </c>
      <c r="BC46">
        <f>(AZ46-BB46)</f>
        <v>4.2032621029678277</v>
      </c>
      <c r="BD46">
        <f>1/(1.6/K46+1.37/S46)</f>
        <v>0.16596214339184573</v>
      </c>
      <c r="BE46">
        <f>L46*AF46*0.001</f>
        <v>35.790226291839652</v>
      </c>
      <c r="BF46">
        <f>L46/X46</f>
        <v>0.92078473574416475</v>
      </c>
      <c r="BG46">
        <f>(1-AQ46*AF46/AV46/K46)*100</f>
        <v>36.417654886285369</v>
      </c>
      <c r="BH46">
        <f>(X46-J46/(S46/1.35))</f>
        <v>397.56162378679142</v>
      </c>
      <c r="BI46">
        <f>J46*BG46/100/BH46</f>
        <v>-2.2511538659167966E-4</v>
      </c>
    </row>
    <row r="47" spans="1:61" x14ac:dyDescent="0.2">
      <c r="A47" s="1">
        <v>39</v>
      </c>
      <c r="B47" s="1" t="s">
        <v>120</v>
      </c>
      <c r="C47" s="1" t="s">
        <v>74</v>
      </c>
      <c r="D47" s="1">
        <v>0</v>
      </c>
      <c r="E47" s="1" t="s">
        <v>77</v>
      </c>
      <c r="F47" s="1" t="s">
        <v>87</v>
      </c>
      <c r="G47" s="1">
        <v>0</v>
      </c>
      <c r="H47" s="1">
        <v>5794</v>
      </c>
      <c r="I47" s="1">
        <v>0</v>
      </c>
      <c r="J47">
        <f t="shared" ref="J47:J58" si="56">(W47-X47*(1000-Y47)/(1000-Z47))*AP47</f>
        <v>-0.50660745205048641</v>
      </c>
      <c r="K47">
        <f t="shared" ref="K47:K58" si="57">IF(BA47&lt;&gt;0,1/(1/BA47-1/S47),0)</f>
        <v>0.18102467389968707</v>
      </c>
      <c r="L47">
        <f t="shared" ref="L47:L58" si="58">((BD47-AQ47/2)*X47-J47)/(BD47+AQ47/2)</f>
        <v>368.11252957227475</v>
      </c>
      <c r="M47">
        <f t="shared" ref="M47:M58" si="59">AQ47*1000</f>
        <v>9.5275370010126696</v>
      </c>
      <c r="N47">
        <f t="shared" ref="N47:N58" si="60">(AV47-BB47)</f>
        <v>5.0652365005113875</v>
      </c>
      <c r="O47">
        <f t="shared" ref="O47:O58" si="61">(U47+AU47*I47)</f>
        <v>41.652259826660156</v>
      </c>
      <c r="P47" s="1">
        <v>3</v>
      </c>
      <c r="Q47">
        <f t="shared" ref="Q47:Q58" si="62">(P47*AJ47+AK47)</f>
        <v>2.0786957442760468</v>
      </c>
      <c r="R47" s="1">
        <v>1</v>
      </c>
      <c r="S47">
        <f t="shared" ref="S47:S58" si="63">Q47*(R47+1)*(R47+1)/(R47*R47+1)</f>
        <v>4.1573914885520935</v>
      </c>
      <c r="T47" s="1">
        <v>37.191898345947266</v>
      </c>
      <c r="U47" s="1">
        <v>41.652259826660156</v>
      </c>
      <c r="V47" s="1">
        <v>37.240089416503906</v>
      </c>
      <c r="W47" s="1">
        <v>398.84234619140625</v>
      </c>
      <c r="X47" s="1">
        <v>396.87869262695312</v>
      </c>
      <c r="Y47" s="1">
        <v>25.433425903320312</v>
      </c>
      <c r="Z47" s="1">
        <v>30.969673156738281</v>
      </c>
      <c r="AA47" s="1">
        <v>39.035259246826172</v>
      </c>
      <c r="AB47" s="1">
        <v>47.532299041748047</v>
      </c>
      <c r="AC47" s="1">
        <v>500.29226684570312</v>
      </c>
      <c r="AD47" s="1">
        <v>2.6248004287481308E-2</v>
      </c>
      <c r="AE47" s="1">
        <v>114.12393188476562</v>
      </c>
      <c r="AF47" s="1">
        <v>97.785560607910156</v>
      </c>
      <c r="AG47" s="1">
        <v>18.044729232788086</v>
      </c>
      <c r="AH47" s="1">
        <v>-0.44623267650604248</v>
      </c>
      <c r="AI47" s="1">
        <v>1</v>
      </c>
      <c r="AJ47" s="1">
        <v>-0.21956524252891541</v>
      </c>
      <c r="AK47" s="1">
        <v>2.737391471862793</v>
      </c>
      <c r="AL47" s="1">
        <v>1</v>
      </c>
      <c r="AM47" s="1">
        <v>0</v>
      </c>
      <c r="AN47" s="1">
        <v>0.18999999761581421</v>
      </c>
      <c r="AO47" s="1">
        <v>111115</v>
      </c>
      <c r="AP47">
        <f t="shared" ref="AP47:AP58" si="64">AC47*0.000001/(P47*0.0001)</f>
        <v>1.6676408894856769</v>
      </c>
      <c r="AQ47">
        <f t="shared" ref="AQ47:AQ58" si="65">(Z47-Y47)/(1000-Z47)*AP47</f>
        <v>9.52753700101267E-3</v>
      </c>
      <c r="AR47">
        <f t="shared" ref="AR47:AR58" si="66">(U47+273.15)</f>
        <v>314.80225982666013</v>
      </c>
      <c r="AS47">
        <f t="shared" ref="AS47:AS58" si="67">(T47+273.15)</f>
        <v>310.34189834594724</v>
      </c>
      <c r="AT47">
        <f t="shared" ref="AT47:AT58" si="68">(AD47*AL47+AE47*AM47)*AN47</f>
        <v>4.9871207520413297E-3</v>
      </c>
      <c r="AU47">
        <f t="shared" ref="AU47:AU58" si="69">((AT47+0.00000010773*(AS47^4-AR47^4))-AQ47*44100)/(Q47*51.4+0.00000043092*AR47^3)</f>
        <v>-3.9809290768044416</v>
      </c>
      <c r="AV47">
        <f t="shared" ref="AV47:AV58" si="70">0.61365*EXP(17.502*O47/(240.97+O47))</f>
        <v>8.0936233519867873</v>
      </c>
      <c r="AW47">
        <f t="shared" ref="AW47:AW58" si="71">AV47*1000/AF47</f>
        <v>82.769105189668167</v>
      </c>
      <c r="AX47">
        <f t="shared" ref="AX47:AX58" si="72">(AW47-Z47)</f>
        <v>51.799432032929886</v>
      </c>
      <c r="AY47">
        <f t="shared" ref="AY47:AY58" si="73">IF(I47,U47,(T47+U47)/2)</f>
        <v>39.422079086303711</v>
      </c>
      <c r="AZ47">
        <f t="shared" ref="AZ47:AZ58" si="74">0.61365*EXP(17.502*AY47/(240.97+AY47))</f>
        <v>7.1878010181884324</v>
      </c>
      <c r="BA47">
        <f t="shared" ref="BA47:BA58" si="75">IF(AX47&lt;&gt;0,(1000-(AW47+Z47)/2)/AX47*AQ47,0)</f>
        <v>0.17347124164851072</v>
      </c>
      <c r="BB47">
        <f t="shared" ref="BB47:BB58" si="76">Z47*AF47/1000</f>
        <v>3.0283868514753993</v>
      </c>
      <c r="BC47">
        <f t="shared" ref="BC47:BC58" si="77">(AZ47-BB47)</f>
        <v>4.1594141667130327</v>
      </c>
      <c r="BD47">
        <f t="shared" ref="BD47:BD58" si="78">1/(1.6/K47+1.37/S47)</f>
        <v>0.10907376244311981</v>
      </c>
      <c r="BE47">
        <f t="shared" ref="BE47:BE58" si="79">L47*AF47*0.001</f>
        <v>35.996090071020795</v>
      </c>
      <c r="BF47">
        <f t="shared" ref="BF47:BF58" si="80">L47/X47</f>
        <v>0.92751900369285589</v>
      </c>
      <c r="BG47">
        <f t="shared" ref="BG47:BG58" si="81">(1-AQ47*AF47/AV47/K47)*100</f>
        <v>36.412081320438283</v>
      </c>
      <c r="BH47">
        <f t="shared" ref="BH47:BH58" si="82">(X47-J47/(S47/1.35))</f>
        <v>397.04319964106315</v>
      </c>
      <c r="BI47">
        <f t="shared" ref="BI47:BI58" si="83">J47*BG47/100/BH47</f>
        <v>-4.6460011802943759E-4</v>
      </c>
    </row>
    <row r="48" spans="1:61" x14ac:dyDescent="0.2">
      <c r="A48" s="1">
        <v>40</v>
      </c>
      <c r="B48" s="1" t="s">
        <v>121</v>
      </c>
      <c r="C48" s="1" t="s">
        <v>74</v>
      </c>
      <c r="D48" s="1">
        <v>0</v>
      </c>
      <c r="E48" s="1" t="s">
        <v>79</v>
      </c>
      <c r="F48" s="1" t="s">
        <v>87</v>
      </c>
      <c r="G48" s="1">
        <v>0</v>
      </c>
      <c r="H48" s="1">
        <v>5875</v>
      </c>
      <c r="I48" s="1">
        <v>0</v>
      </c>
      <c r="J48">
        <f t="shared" si="56"/>
        <v>4.5677979453660607</v>
      </c>
      <c r="K48">
        <f t="shared" si="57"/>
        <v>7.6154021471886019E-2</v>
      </c>
      <c r="L48">
        <f t="shared" si="58"/>
        <v>266.4679925934459</v>
      </c>
      <c r="M48">
        <f t="shared" si="59"/>
        <v>4.2129996576396946</v>
      </c>
      <c r="N48">
        <f t="shared" si="60"/>
        <v>5.2188511808025897</v>
      </c>
      <c r="O48">
        <f t="shared" si="61"/>
        <v>41.59381103515625</v>
      </c>
      <c r="P48" s="1">
        <v>4.5</v>
      </c>
      <c r="Q48">
        <f t="shared" si="62"/>
        <v>1.7493478804826736</v>
      </c>
      <c r="R48" s="1">
        <v>1</v>
      </c>
      <c r="S48">
        <f t="shared" si="63"/>
        <v>3.4986957609653473</v>
      </c>
      <c r="T48" s="1">
        <v>37.187755584716797</v>
      </c>
      <c r="U48" s="1">
        <v>41.59381103515625</v>
      </c>
      <c r="V48" s="1">
        <v>37.248905181884766</v>
      </c>
      <c r="W48" s="1">
        <v>399.60385131835938</v>
      </c>
      <c r="X48" s="1">
        <v>394.001953125</v>
      </c>
      <c r="Y48" s="1">
        <v>25.464504241943359</v>
      </c>
      <c r="Z48" s="1">
        <v>29.143692016601562</v>
      </c>
      <c r="AA48" s="1">
        <v>39.091720581054688</v>
      </c>
      <c r="AB48" s="1">
        <v>44.73980712890625</v>
      </c>
      <c r="AC48" s="1">
        <v>500.27285766601562</v>
      </c>
      <c r="AD48" s="1">
        <v>3.5850696265697479E-2</v>
      </c>
      <c r="AE48" s="1">
        <v>182.96415710449219</v>
      </c>
      <c r="AF48" s="1">
        <v>97.785400390625</v>
      </c>
      <c r="AG48" s="1">
        <v>18.044729232788086</v>
      </c>
      <c r="AH48" s="1">
        <v>-0.44623267650604248</v>
      </c>
      <c r="AI48" s="1">
        <v>1</v>
      </c>
      <c r="AJ48" s="1">
        <v>-0.21956524252891541</v>
      </c>
      <c r="AK48" s="1">
        <v>2.737391471862793</v>
      </c>
      <c r="AL48" s="1">
        <v>1</v>
      </c>
      <c r="AM48" s="1">
        <v>0</v>
      </c>
      <c r="AN48" s="1">
        <v>0.18999999761581421</v>
      </c>
      <c r="AO48" s="1">
        <v>111115</v>
      </c>
      <c r="AP48">
        <f t="shared" si="64"/>
        <v>1.1117174614800347</v>
      </c>
      <c r="AQ48">
        <f t="shared" si="65"/>
        <v>4.2129996576396947E-3</v>
      </c>
      <c r="AR48">
        <f t="shared" si="66"/>
        <v>314.74381103515623</v>
      </c>
      <c r="AS48">
        <f t="shared" si="67"/>
        <v>310.33775558471677</v>
      </c>
      <c r="AT48">
        <f t="shared" si="68"/>
        <v>6.8116322050078004E-3</v>
      </c>
      <c r="AU48">
        <f t="shared" si="69"/>
        <v>-2.3584784107695129</v>
      </c>
      <c r="AV48">
        <f t="shared" si="70"/>
        <v>8.0686787735070347</v>
      </c>
      <c r="AW48">
        <f t="shared" si="71"/>
        <v>82.514145683046209</v>
      </c>
      <c r="AX48">
        <f t="shared" si="72"/>
        <v>53.370453666444647</v>
      </c>
      <c r="AY48">
        <f t="shared" si="73"/>
        <v>39.390783309936523</v>
      </c>
      <c r="AZ48">
        <f t="shared" si="74"/>
        <v>7.1757427514727148</v>
      </c>
      <c r="BA48">
        <f t="shared" si="75"/>
        <v>7.4531733728542979E-2</v>
      </c>
      <c r="BB48">
        <f t="shared" si="76"/>
        <v>2.849827592704445</v>
      </c>
      <c r="BC48">
        <f t="shared" si="77"/>
        <v>4.3259151587682698</v>
      </c>
      <c r="BD48">
        <f t="shared" si="78"/>
        <v>4.6725419238338783E-2</v>
      </c>
      <c r="BE48">
        <f t="shared" si="79"/>
        <v>26.056679347036201</v>
      </c>
      <c r="BF48">
        <f t="shared" si="80"/>
        <v>0.67631134942345572</v>
      </c>
      <c r="BG48">
        <f t="shared" si="81"/>
        <v>32.954416593006094</v>
      </c>
      <c r="BH48">
        <f t="shared" si="82"/>
        <v>392.23943141761305</v>
      </c>
      <c r="BI48">
        <f t="shared" si="83"/>
        <v>3.8376844434083357E-3</v>
      </c>
    </row>
    <row r="49" spans="1:61" x14ac:dyDescent="0.2">
      <c r="A49" s="1">
        <v>41</v>
      </c>
      <c r="B49" s="1" t="s">
        <v>122</v>
      </c>
      <c r="C49" s="1" t="s">
        <v>74</v>
      </c>
      <c r="D49" s="1">
        <v>0</v>
      </c>
      <c r="E49" s="1" t="s">
        <v>99</v>
      </c>
      <c r="F49" s="1" t="s">
        <v>87</v>
      </c>
      <c r="G49" s="1">
        <v>0</v>
      </c>
      <c r="H49" s="1">
        <v>6584</v>
      </c>
      <c r="I49" s="1">
        <v>0</v>
      </c>
      <c r="J49">
        <f t="shared" si="56"/>
        <v>5.8716715838338605</v>
      </c>
      <c r="K49">
        <f t="shared" si="57"/>
        <v>0.27895704285582407</v>
      </c>
      <c r="L49">
        <f t="shared" si="58"/>
        <v>326.6826591345835</v>
      </c>
      <c r="M49">
        <f t="shared" si="59"/>
        <v>16.232043225276396</v>
      </c>
      <c r="N49">
        <f t="shared" si="60"/>
        <v>5.6504795306257849</v>
      </c>
      <c r="O49">
        <f t="shared" si="61"/>
        <v>42.811985015869141</v>
      </c>
      <c r="P49" s="1">
        <v>1</v>
      </c>
      <c r="Q49">
        <f t="shared" si="62"/>
        <v>2.5178262293338776</v>
      </c>
      <c r="R49" s="1">
        <v>1</v>
      </c>
      <c r="S49">
        <f t="shared" si="63"/>
        <v>5.0356524586677551</v>
      </c>
      <c r="T49" s="1">
        <v>37.542453765869141</v>
      </c>
      <c r="U49" s="1">
        <v>42.811985015869141</v>
      </c>
      <c r="V49" s="1">
        <v>37.575309753417969</v>
      </c>
      <c r="W49" s="1">
        <v>399.71896362304688</v>
      </c>
      <c r="X49" s="1">
        <v>397.25628662109375</v>
      </c>
      <c r="Y49" s="1">
        <v>27.042181015014648</v>
      </c>
      <c r="Z49" s="1">
        <v>30.188905715942383</v>
      </c>
      <c r="AA49" s="1">
        <v>40.720458984375</v>
      </c>
      <c r="AB49" s="1">
        <v>45.458835601806641</v>
      </c>
      <c r="AC49" s="1">
        <v>500.26669311523438</v>
      </c>
      <c r="AD49" s="1">
        <v>1.792537048459053E-2</v>
      </c>
      <c r="AE49" s="1">
        <v>114.06175994873047</v>
      </c>
      <c r="AF49" s="1">
        <v>97.787071228027344</v>
      </c>
      <c r="AG49" s="1">
        <v>18.044729232788086</v>
      </c>
      <c r="AH49" s="1">
        <v>-0.44623267650604248</v>
      </c>
      <c r="AI49" s="1">
        <v>0.66666668653488159</v>
      </c>
      <c r="AJ49" s="1">
        <v>-0.21956524252891541</v>
      </c>
      <c r="AK49" s="1">
        <v>2.737391471862793</v>
      </c>
      <c r="AL49" s="1">
        <v>1</v>
      </c>
      <c r="AM49" s="1">
        <v>0</v>
      </c>
      <c r="AN49" s="1">
        <v>0.18999999761581421</v>
      </c>
      <c r="AO49" s="1">
        <v>111115</v>
      </c>
      <c r="AP49">
        <f t="shared" si="64"/>
        <v>5.0026669311523433</v>
      </c>
      <c r="AQ49">
        <f t="shared" si="65"/>
        <v>1.6232043225276396E-2</v>
      </c>
      <c r="AR49">
        <f t="shared" si="66"/>
        <v>315.96198501586912</v>
      </c>
      <c r="AS49">
        <f t="shared" si="67"/>
        <v>310.69245376586912</v>
      </c>
      <c r="AT49">
        <f t="shared" si="68"/>
        <v>3.4058203493347872E-3</v>
      </c>
      <c r="AU49">
        <f t="shared" si="69"/>
        <v>-5.4939553091924918</v>
      </c>
      <c r="AV49">
        <f t="shared" si="70"/>
        <v>8.6025642041668444</v>
      </c>
      <c r="AW49">
        <f t="shared" si="71"/>
        <v>87.972408787115938</v>
      </c>
      <c r="AX49">
        <f t="shared" si="72"/>
        <v>57.783503071173556</v>
      </c>
      <c r="AY49">
        <f t="shared" si="73"/>
        <v>40.177219390869141</v>
      </c>
      <c r="AZ49">
        <f t="shared" si="74"/>
        <v>7.4841319936944695</v>
      </c>
      <c r="BA49">
        <f t="shared" si="75"/>
        <v>0.26431494511815251</v>
      </c>
      <c r="BB49">
        <f t="shared" si="76"/>
        <v>2.9520846735410595</v>
      </c>
      <c r="BC49">
        <f t="shared" si="77"/>
        <v>4.5320473201534099</v>
      </c>
      <c r="BD49">
        <f t="shared" si="78"/>
        <v>0.16645276900443934</v>
      </c>
      <c r="BE49">
        <f t="shared" si="79"/>
        <v>31.945340457754895</v>
      </c>
      <c r="BF49">
        <f t="shared" si="80"/>
        <v>0.82234736148096776</v>
      </c>
      <c r="BG49">
        <f t="shared" si="81"/>
        <v>33.85616427212792</v>
      </c>
      <c r="BH49">
        <f t="shared" si="82"/>
        <v>395.68215959321844</v>
      </c>
      <c r="BI49">
        <f t="shared" si="83"/>
        <v>5.0240394436441961E-3</v>
      </c>
    </row>
    <row r="50" spans="1:61" x14ac:dyDescent="0.2">
      <c r="A50" s="1">
        <v>42</v>
      </c>
      <c r="B50" s="1" t="s">
        <v>123</v>
      </c>
      <c r="C50" s="1" t="s">
        <v>74</v>
      </c>
      <c r="D50" s="1">
        <v>0</v>
      </c>
      <c r="E50" s="1" t="s">
        <v>83</v>
      </c>
      <c r="F50" s="1" t="s">
        <v>87</v>
      </c>
      <c r="G50" s="1">
        <v>0</v>
      </c>
      <c r="H50" s="1">
        <v>6737.5</v>
      </c>
      <c r="I50" s="1">
        <v>0</v>
      </c>
      <c r="J50">
        <f t="shared" si="56"/>
        <v>4.2910390593398056</v>
      </c>
      <c r="K50">
        <f t="shared" si="57"/>
        <v>0.15638437410707243</v>
      </c>
      <c r="L50">
        <f t="shared" si="58"/>
        <v>314.80564558482973</v>
      </c>
      <c r="M50">
        <f t="shared" si="59"/>
        <v>9.8231506152707606</v>
      </c>
      <c r="N50">
        <f t="shared" si="60"/>
        <v>5.96262786123898</v>
      </c>
      <c r="O50">
        <f t="shared" si="61"/>
        <v>43.609268188476562</v>
      </c>
      <c r="P50" s="1">
        <v>2</v>
      </c>
      <c r="Q50">
        <f t="shared" si="62"/>
        <v>2.2982609868049622</v>
      </c>
      <c r="R50" s="1">
        <v>1</v>
      </c>
      <c r="S50">
        <f t="shared" si="63"/>
        <v>4.5965219736099243</v>
      </c>
      <c r="T50" s="1">
        <v>37.843852996826172</v>
      </c>
      <c r="U50" s="1">
        <v>43.609268188476562</v>
      </c>
      <c r="V50" s="1">
        <v>37.887290954589844</v>
      </c>
      <c r="W50" s="1">
        <v>400.06100463867188</v>
      </c>
      <c r="X50" s="1">
        <v>396.78726196289062</v>
      </c>
      <c r="Y50" s="1">
        <v>26.930044174194336</v>
      </c>
      <c r="Z50" s="1">
        <v>30.736494064331055</v>
      </c>
      <c r="AA50" s="1">
        <v>39.893817901611328</v>
      </c>
      <c r="AB50" s="1">
        <v>45.532649993896484</v>
      </c>
      <c r="AC50" s="1">
        <v>500.26779174804688</v>
      </c>
      <c r="AD50" s="1">
        <v>6.0177415609359741E-2</v>
      </c>
      <c r="AE50" s="1">
        <v>732.4517822265625</v>
      </c>
      <c r="AF50" s="1">
        <v>97.788612365722656</v>
      </c>
      <c r="AG50" s="1">
        <v>18.044729232788086</v>
      </c>
      <c r="AH50" s="1">
        <v>-0.44623267650604248</v>
      </c>
      <c r="AI50" s="1">
        <v>1</v>
      </c>
      <c r="AJ50" s="1">
        <v>-0.21956524252891541</v>
      </c>
      <c r="AK50" s="1">
        <v>2.737391471862793</v>
      </c>
      <c r="AL50" s="1">
        <v>1</v>
      </c>
      <c r="AM50" s="1">
        <v>0</v>
      </c>
      <c r="AN50" s="1">
        <v>0.18999999761581421</v>
      </c>
      <c r="AO50" s="1">
        <v>111115</v>
      </c>
      <c r="AP50">
        <f t="shared" si="64"/>
        <v>2.5013389587402344</v>
      </c>
      <c r="AQ50">
        <f t="shared" si="65"/>
        <v>9.8231506152707607E-3</v>
      </c>
      <c r="AR50">
        <f t="shared" si="66"/>
        <v>316.75926818847654</v>
      </c>
      <c r="AS50">
        <f t="shared" si="67"/>
        <v>310.99385299682615</v>
      </c>
      <c r="AT50">
        <f t="shared" si="68"/>
        <v>1.1433708822304212E-2</v>
      </c>
      <c r="AU50">
        <f t="shared" si="69"/>
        <v>-3.8688874385700087</v>
      </c>
      <c r="AV50">
        <f t="shared" si="70"/>
        <v>8.9683069647771845</v>
      </c>
      <c r="AW50">
        <f t="shared" si="71"/>
        <v>91.71115887437216</v>
      </c>
      <c r="AX50">
        <f t="shared" si="72"/>
        <v>60.974664810041105</v>
      </c>
      <c r="AY50">
        <f t="shared" si="73"/>
        <v>40.726560592651367</v>
      </c>
      <c r="AZ50">
        <f t="shared" si="74"/>
        <v>7.7063026658910916</v>
      </c>
      <c r="BA50">
        <f t="shared" si="75"/>
        <v>0.15123887561085064</v>
      </c>
      <c r="BB50">
        <f t="shared" si="76"/>
        <v>3.0056791035382049</v>
      </c>
      <c r="BC50">
        <f t="shared" si="77"/>
        <v>4.7006235623528863</v>
      </c>
      <c r="BD50">
        <f t="shared" si="78"/>
        <v>9.4973502074341729E-2</v>
      </c>
      <c r="BE50">
        <f t="shared" si="79"/>
        <v>30.784407246635983</v>
      </c>
      <c r="BF50">
        <f t="shared" si="80"/>
        <v>0.79338647119743433</v>
      </c>
      <c r="BG50">
        <f t="shared" si="81"/>
        <v>31.508722707572478</v>
      </c>
      <c r="BH50">
        <f t="shared" si="82"/>
        <v>395.5269823942586</v>
      </c>
      <c r="BI50">
        <f t="shared" si="83"/>
        <v>3.4183549003321597E-3</v>
      </c>
    </row>
    <row r="51" spans="1:61" x14ac:dyDescent="0.2">
      <c r="A51" s="1">
        <v>43</v>
      </c>
      <c r="B51" s="1" t="s">
        <v>124</v>
      </c>
      <c r="C51" s="1" t="s">
        <v>74</v>
      </c>
      <c r="D51" s="1">
        <v>0</v>
      </c>
      <c r="E51" s="1" t="s">
        <v>75</v>
      </c>
      <c r="F51" s="1" t="s">
        <v>87</v>
      </c>
      <c r="G51" s="1">
        <v>0</v>
      </c>
      <c r="H51" s="1">
        <v>6906.5</v>
      </c>
      <c r="I51" s="1">
        <v>0</v>
      </c>
      <c r="J51">
        <f t="shared" si="56"/>
        <v>6.8902109836333763</v>
      </c>
      <c r="K51">
        <f t="shared" si="57"/>
        <v>0.12534868124353593</v>
      </c>
      <c r="L51">
        <f t="shared" si="58"/>
        <v>267.47851756131689</v>
      </c>
      <c r="M51">
        <f t="shared" si="59"/>
        <v>8.3061906737611899</v>
      </c>
      <c r="N51">
        <f t="shared" si="60"/>
        <v>6.2517496677673048</v>
      </c>
      <c r="O51">
        <f t="shared" si="61"/>
        <v>44.375709533691406</v>
      </c>
      <c r="P51" s="1">
        <v>3</v>
      </c>
      <c r="Q51">
        <f t="shared" si="62"/>
        <v>2.0786957442760468</v>
      </c>
      <c r="R51" s="1">
        <v>1</v>
      </c>
      <c r="S51">
        <f t="shared" si="63"/>
        <v>4.1573914885520935</v>
      </c>
      <c r="T51" s="1">
        <v>38.201335906982422</v>
      </c>
      <c r="U51" s="1">
        <v>44.375709533691406</v>
      </c>
      <c r="V51" s="1">
        <v>38.247306823730469</v>
      </c>
      <c r="W51" s="1">
        <v>399.74343872070312</v>
      </c>
      <c r="X51" s="1">
        <v>393.65087890625</v>
      </c>
      <c r="Y51" s="1">
        <v>26.679643630981445</v>
      </c>
      <c r="Z51" s="1">
        <v>31.503652572631836</v>
      </c>
      <c r="AA51" s="1">
        <v>38.765426635742188</v>
      </c>
      <c r="AB51" s="1">
        <v>45.774696350097656</v>
      </c>
      <c r="AC51" s="1">
        <v>500.27987670898438</v>
      </c>
      <c r="AD51" s="1">
        <v>-1.8565472215414047E-2</v>
      </c>
      <c r="AE51" s="1">
        <v>1020.4396362304688</v>
      </c>
      <c r="AF51" s="1">
        <v>97.790428161621094</v>
      </c>
      <c r="AG51" s="1">
        <v>18.044729232788086</v>
      </c>
      <c r="AH51" s="1">
        <v>-0.44623267650604248</v>
      </c>
      <c r="AI51" s="1">
        <v>1</v>
      </c>
      <c r="AJ51" s="1">
        <v>-0.21956524252891541</v>
      </c>
      <c r="AK51" s="1">
        <v>2.737391471862793</v>
      </c>
      <c r="AL51" s="1">
        <v>1</v>
      </c>
      <c r="AM51" s="1">
        <v>0</v>
      </c>
      <c r="AN51" s="1">
        <v>0.18999999761581421</v>
      </c>
      <c r="AO51" s="1">
        <v>111115</v>
      </c>
      <c r="AP51">
        <f t="shared" si="64"/>
        <v>1.6675995890299475</v>
      </c>
      <c r="AQ51">
        <f t="shared" si="65"/>
        <v>8.3061906737611907E-3</v>
      </c>
      <c r="AR51">
        <f t="shared" si="66"/>
        <v>317.52570953369138</v>
      </c>
      <c r="AS51">
        <f t="shared" si="67"/>
        <v>311.3513359069824</v>
      </c>
      <c r="AT51">
        <f t="shared" si="68"/>
        <v>-3.5274396766651339E-3</v>
      </c>
      <c r="AU51">
        <f t="shared" si="69"/>
        <v>-3.7220711553691443</v>
      </c>
      <c r="AV51">
        <f t="shared" si="70"/>
        <v>9.3325053414999282</v>
      </c>
      <c r="AW51">
        <f t="shared" si="71"/>
        <v>95.433730242757747</v>
      </c>
      <c r="AX51">
        <f t="shared" si="72"/>
        <v>63.930077670125911</v>
      </c>
      <c r="AY51">
        <f t="shared" si="73"/>
        <v>41.288522720336914</v>
      </c>
      <c r="AZ51">
        <f t="shared" si="74"/>
        <v>7.9394679589837827</v>
      </c>
      <c r="BA51">
        <f t="shared" si="75"/>
        <v>0.12167993383730623</v>
      </c>
      <c r="BB51">
        <f t="shared" si="76"/>
        <v>3.0807556737326229</v>
      </c>
      <c r="BC51">
        <f t="shared" si="77"/>
        <v>4.8587122852511602</v>
      </c>
      <c r="BD51">
        <f t="shared" si="78"/>
        <v>7.6371277310365415E-2</v>
      </c>
      <c r="BE51">
        <f t="shared" si="79"/>
        <v>26.156838756356866</v>
      </c>
      <c r="BF51">
        <f t="shared" si="80"/>
        <v>0.67948157083886074</v>
      </c>
      <c r="BG51">
        <f t="shared" si="81"/>
        <v>30.564714169797902</v>
      </c>
      <c r="BH51">
        <f t="shared" si="82"/>
        <v>391.41346997963853</v>
      </c>
      <c r="BI51">
        <f t="shared" si="83"/>
        <v>5.3804313197323419E-3</v>
      </c>
    </row>
    <row r="52" spans="1:61" x14ac:dyDescent="0.2">
      <c r="A52" s="1">
        <v>44</v>
      </c>
      <c r="B52" s="1" t="s">
        <v>125</v>
      </c>
      <c r="C52" s="1" t="s">
        <v>74</v>
      </c>
      <c r="D52" s="1">
        <v>0</v>
      </c>
      <c r="E52" s="1" t="s">
        <v>77</v>
      </c>
      <c r="F52" s="1" t="s">
        <v>87</v>
      </c>
      <c r="G52" s="1">
        <v>0</v>
      </c>
      <c r="H52" s="1">
        <v>7035.5</v>
      </c>
      <c r="I52" s="1">
        <v>0</v>
      </c>
      <c r="J52">
        <f t="shared" si="56"/>
        <v>13.690415590822001</v>
      </c>
      <c r="K52">
        <f t="shared" si="57"/>
        <v>0.12272131639526543</v>
      </c>
      <c r="L52">
        <f t="shared" si="58"/>
        <v>179.28845698688824</v>
      </c>
      <c r="M52">
        <f t="shared" si="59"/>
        <v>9.0630556779409446</v>
      </c>
      <c r="N52">
        <f t="shared" si="60"/>
        <v>6.9268141272872921</v>
      </c>
      <c r="O52">
        <f t="shared" si="61"/>
        <v>45.1114501953125</v>
      </c>
      <c r="P52" s="1">
        <v>1</v>
      </c>
      <c r="Q52">
        <f t="shared" si="62"/>
        <v>2.5178262293338776</v>
      </c>
      <c r="R52" s="1">
        <v>1</v>
      </c>
      <c r="S52">
        <f t="shared" si="63"/>
        <v>5.0356524586677551</v>
      </c>
      <c r="T52" s="1">
        <v>38.513118743896484</v>
      </c>
      <c r="U52" s="1">
        <v>45.1114501953125</v>
      </c>
      <c r="V52" s="1">
        <v>38.488216400146484</v>
      </c>
      <c r="W52" s="1">
        <v>399.6689453125</v>
      </c>
      <c r="X52" s="1">
        <v>396.21475219726562</v>
      </c>
      <c r="Y52" s="1">
        <v>26.536565780639648</v>
      </c>
      <c r="Z52" s="1">
        <v>28.296829223632812</v>
      </c>
      <c r="AA52" s="1">
        <v>37.914573669433594</v>
      </c>
      <c r="AB52" s="1">
        <v>40.429580688476562</v>
      </c>
      <c r="AC52" s="1">
        <v>500.30010986328125</v>
      </c>
      <c r="AD52" s="1">
        <v>-1.9846139475703239E-2</v>
      </c>
      <c r="AE52" s="1">
        <v>801.47076416015625</v>
      </c>
      <c r="AF52" s="1">
        <v>97.794052124023438</v>
      </c>
      <c r="AG52" s="1">
        <v>18.044729232788086</v>
      </c>
      <c r="AH52" s="1">
        <v>-0.44623267650604248</v>
      </c>
      <c r="AI52" s="1">
        <v>1</v>
      </c>
      <c r="AJ52" s="1">
        <v>-0.21956524252891541</v>
      </c>
      <c r="AK52" s="1">
        <v>2.737391471862793</v>
      </c>
      <c r="AL52" s="1">
        <v>1</v>
      </c>
      <c r="AM52" s="1">
        <v>0</v>
      </c>
      <c r="AN52" s="1">
        <v>0.18999999761581421</v>
      </c>
      <c r="AO52" s="1">
        <v>111115</v>
      </c>
      <c r="AP52">
        <f t="shared" si="64"/>
        <v>5.0030010986328115</v>
      </c>
      <c r="AQ52">
        <f t="shared" si="65"/>
        <v>9.0630556779409451E-3</v>
      </c>
      <c r="AR52">
        <f t="shared" si="66"/>
        <v>318.26145019531248</v>
      </c>
      <c r="AS52">
        <f t="shared" si="67"/>
        <v>311.66311874389646</v>
      </c>
      <c r="AT52">
        <f t="shared" si="68"/>
        <v>-3.7707664530667317E-3</v>
      </c>
      <c r="AU52">
        <f t="shared" si="69"/>
        <v>-3.4089839550456187</v>
      </c>
      <c r="AV52">
        <f t="shared" si="70"/>
        <v>9.6940757193278291</v>
      </c>
      <c r="AW52">
        <f t="shared" si="71"/>
        <v>99.127457230565525</v>
      </c>
      <c r="AX52">
        <f t="shared" si="72"/>
        <v>70.830628006932713</v>
      </c>
      <c r="AY52">
        <f t="shared" si="73"/>
        <v>41.812284469604492</v>
      </c>
      <c r="AZ52">
        <f t="shared" si="74"/>
        <v>8.1622601416680176</v>
      </c>
      <c r="BA52">
        <f t="shared" si="75"/>
        <v>0.11980169052972743</v>
      </c>
      <c r="BB52">
        <f t="shared" si="76"/>
        <v>2.767261592040537</v>
      </c>
      <c r="BC52">
        <f t="shared" si="77"/>
        <v>5.3949985496274806</v>
      </c>
      <c r="BD52">
        <f t="shared" si="78"/>
        <v>7.5133004916949117E-2</v>
      </c>
      <c r="BE52">
        <f t="shared" si="79"/>
        <v>17.53334470781148</v>
      </c>
      <c r="BF52">
        <f t="shared" si="80"/>
        <v>0.45250323465398101</v>
      </c>
      <c r="BG52">
        <f t="shared" si="81"/>
        <v>25.49924450414106</v>
      </c>
      <c r="BH52">
        <f t="shared" si="82"/>
        <v>392.54451061500612</v>
      </c>
      <c r="BI52">
        <f t="shared" si="83"/>
        <v>8.8931381046888566E-3</v>
      </c>
    </row>
    <row r="53" spans="1:61" x14ac:dyDescent="0.2">
      <c r="A53" s="1">
        <v>45</v>
      </c>
      <c r="B53" s="1" t="s">
        <v>126</v>
      </c>
      <c r="C53" s="1" t="s">
        <v>74</v>
      </c>
      <c r="D53" s="1">
        <v>0</v>
      </c>
      <c r="E53" s="1" t="s">
        <v>79</v>
      </c>
      <c r="F53" s="1" t="s">
        <v>87</v>
      </c>
      <c r="G53" s="1">
        <v>0</v>
      </c>
      <c r="H53" s="1">
        <v>7139</v>
      </c>
      <c r="I53" s="1">
        <v>0</v>
      </c>
      <c r="J53">
        <f t="shared" si="56"/>
        <v>-6.7803812123328155</v>
      </c>
      <c r="K53">
        <f t="shared" si="57"/>
        <v>5.3729368210349335E-2</v>
      </c>
      <c r="L53">
        <f t="shared" si="58"/>
        <v>546.17140255157528</v>
      </c>
      <c r="M53">
        <f t="shared" si="59"/>
        <v>4.1702959365150596</v>
      </c>
      <c r="N53">
        <f t="shared" si="60"/>
        <v>7.1815410638398784</v>
      </c>
      <c r="O53">
        <f t="shared" si="61"/>
        <v>45.575748443603516</v>
      </c>
      <c r="P53" s="1">
        <v>2</v>
      </c>
      <c r="Q53">
        <f t="shared" si="62"/>
        <v>2.2982609868049622</v>
      </c>
      <c r="R53" s="1">
        <v>1</v>
      </c>
      <c r="S53">
        <f t="shared" si="63"/>
        <v>4.5965219736099243</v>
      </c>
      <c r="T53" s="1">
        <v>38.713088989257812</v>
      </c>
      <c r="U53" s="1">
        <v>45.575748443603516</v>
      </c>
      <c r="V53" s="1">
        <v>38.706485748291016</v>
      </c>
      <c r="W53" s="1">
        <v>399.641845703125</v>
      </c>
      <c r="X53" s="1">
        <v>401.68292236328125</v>
      </c>
      <c r="Y53" s="1">
        <v>26.467945098876953</v>
      </c>
      <c r="Z53" s="1">
        <v>28.088397979736328</v>
      </c>
      <c r="AA53" s="1">
        <v>37.410816192626953</v>
      </c>
      <c r="AB53" s="1">
        <v>39.701229095458984</v>
      </c>
      <c r="AC53" s="1">
        <v>500.25015258789062</v>
      </c>
      <c r="AD53" s="1">
        <v>-9.7309455275535583E-2</v>
      </c>
      <c r="AE53" s="1">
        <v>284.47689819335938</v>
      </c>
      <c r="AF53" s="1">
        <v>97.794334411621094</v>
      </c>
      <c r="AG53" s="1">
        <v>18.044729232788086</v>
      </c>
      <c r="AH53" s="1">
        <v>-0.44623267650604248</v>
      </c>
      <c r="AI53" s="1">
        <v>1</v>
      </c>
      <c r="AJ53" s="1">
        <v>-0.21956524252891541</v>
      </c>
      <c r="AK53" s="1">
        <v>2.737391471862793</v>
      </c>
      <c r="AL53" s="1">
        <v>1</v>
      </c>
      <c r="AM53" s="1">
        <v>0</v>
      </c>
      <c r="AN53" s="1">
        <v>0.18999999761581421</v>
      </c>
      <c r="AO53" s="1">
        <v>111115</v>
      </c>
      <c r="AP53">
        <f t="shared" si="64"/>
        <v>2.5012507629394531</v>
      </c>
      <c r="AQ53">
        <f t="shared" si="65"/>
        <v>4.1702959365150592E-3</v>
      </c>
      <c r="AR53">
        <f t="shared" si="66"/>
        <v>318.72574844360349</v>
      </c>
      <c r="AS53">
        <f t="shared" si="67"/>
        <v>311.86308898925779</v>
      </c>
      <c r="AT53">
        <f t="shared" si="68"/>
        <v>-1.848879627034794E-2</v>
      </c>
      <c r="AU53">
        <f t="shared" si="69"/>
        <v>-2.0943696262568192</v>
      </c>
      <c r="AV53">
        <f t="shared" si="70"/>
        <v>9.9284272489569148</v>
      </c>
      <c r="AW53">
        <f t="shared" si="71"/>
        <v>101.52354232677409</v>
      </c>
      <c r="AX53">
        <f t="shared" si="72"/>
        <v>73.435144347037763</v>
      </c>
      <c r="AY53">
        <f t="shared" si="73"/>
        <v>42.144418716430664</v>
      </c>
      <c r="AZ53">
        <f t="shared" si="74"/>
        <v>8.3063274387606594</v>
      </c>
      <c r="BA53">
        <f t="shared" si="75"/>
        <v>5.3108574881971245E-2</v>
      </c>
      <c r="BB53">
        <f t="shared" si="76"/>
        <v>2.7468861851170367</v>
      </c>
      <c r="BC53">
        <f t="shared" si="77"/>
        <v>5.5594412536436231</v>
      </c>
      <c r="BD53">
        <f t="shared" si="78"/>
        <v>3.3248080997682838E-2</v>
      </c>
      <c r="BE53">
        <f t="shared" si="79"/>
        <v>53.412468787192878</v>
      </c>
      <c r="BF53">
        <f t="shared" si="80"/>
        <v>1.3597077997197475</v>
      </c>
      <c r="BG53">
        <f t="shared" si="81"/>
        <v>23.548083212884798</v>
      </c>
      <c r="BH53">
        <f t="shared" si="82"/>
        <v>403.67432253262723</v>
      </c>
      <c r="BI53">
        <f t="shared" si="83"/>
        <v>-3.9552919789736891E-3</v>
      </c>
    </row>
    <row r="54" spans="1:61" x14ac:dyDescent="0.2">
      <c r="A54" s="1">
        <v>46</v>
      </c>
      <c r="B54" s="1" t="s">
        <v>127</v>
      </c>
      <c r="C54" s="1" t="s">
        <v>74</v>
      </c>
      <c r="D54" s="1">
        <v>0</v>
      </c>
      <c r="E54" s="1" t="s">
        <v>81</v>
      </c>
      <c r="F54" s="1" t="s">
        <v>87</v>
      </c>
      <c r="G54" s="1">
        <v>0</v>
      </c>
      <c r="H54" s="1">
        <v>7214</v>
      </c>
      <c r="I54" s="1">
        <v>0</v>
      </c>
      <c r="J54">
        <f t="shared" si="56"/>
        <v>19.381775859903101</v>
      </c>
      <c r="K54">
        <f t="shared" si="57"/>
        <v>-2.3044911829103547E-2</v>
      </c>
      <c r="L54">
        <f t="shared" si="58"/>
        <v>1599.7809627013969</v>
      </c>
      <c r="M54">
        <f t="shared" si="59"/>
        <v>-1.8574566578104814</v>
      </c>
      <c r="N54">
        <f t="shared" si="60"/>
        <v>7.3457665258239562</v>
      </c>
      <c r="O54">
        <f t="shared" si="61"/>
        <v>45.369873046875</v>
      </c>
      <c r="P54" s="1">
        <v>3</v>
      </c>
      <c r="Q54">
        <f t="shared" si="62"/>
        <v>2.0786957442760468</v>
      </c>
      <c r="R54" s="1">
        <v>1</v>
      </c>
      <c r="S54">
        <f t="shared" si="63"/>
        <v>4.1573914885520935</v>
      </c>
      <c r="T54" s="1">
        <v>38.735694885253906</v>
      </c>
      <c r="U54" s="1">
        <v>45.369873046875</v>
      </c>
      <c r="V54" s="1">
        <v>38.771175384521484</v>
      </c>
      <c r="W54" s="1">
        <v>399.25924682617188</v>
      </c>
      <c r="X54" s="1">
        <v>388.06884765625</v>
      </c>
      <c r="Y54" s="1">
        <v>26.425680160522461</v>
      </c>
      <c r="Z54" s="1">
        <v>25.340045928955078</v>
      </c>
      <c r="AA54" s="1">
        <v>37.306137084960938</v>
      </c>
      <c r="AB54" s="1">
        <v>35.773502349853516</v>
      </c>
      <c r="AC54" s="1">
        <v>500.27584838867188</v>
      </c>
      <c r="AD54" s="1">
        <v>-1.9206095021218061E-3</v>
      </c>
      <c r="AE54" s="1">
        <v>548.6763916015625</v>
      </c>
      <c r="AF54" s="1">
        <v>97.795768737792969</v>
      </c>
      <c r="AG54" s="1">
        <v>18.044729232788086</v>
      </c>
      <c r="AH54" s="1">
        <v>-0.44623267650604248</v>
      </c>
      <c r="AI54" s="1">
        <v>0.66666668653488159</v>
      </c>
      <c r="AJ54" s="1">
        <v>-0.21956524252891541</v>
      </c>
      <c r="AK54" s="1">
        <v>2.737391471862793</v>
      </c>
      <c r="AL54" s="1">
        <v>1</v>
      </c>
      <c r="AM54" s="1">
        <v>0</v>
      </c>
      <c r="AN54" s="1">
        <v>0.18999999761581421</v>
      </c>
      <c r="AO54" s="1">
        <v>111115</v>
      </c>
      <c r="AP54">
        <f t="shared" si="64"/>
        <v>1.6675861612955725</v>
      </c>
      <c r="AQ54">
        <f t="shared" si="65"/>
        <v>-1.8574566578104814E-3</v>
      </c>
      <c r="AR54">
        <f t="shared" si="66"/>
        <v>318.51987304687498</v>
      </c>
      <c r="AS54">
        <f t="shared" si="67"/>
        <v>311.88569488525388</v>
      </c>
      <c r="AT54">
        <f t="shared" si="68"/>
        <v>-3.6491580082405328E-4</v>
      </c>
      <c r="AU54">
        <f t="shared" si="69"/>
        <v>-6.3123269983386007E-2</v>
      </c>
      <c r="AV54">
        <f t="shared" si="70"/>
        <v>9.823915797297099</v>
      </c>
      <c r="AW54">
        <f t="shared" si="71"/>
        <v>100.45338284150802</v>
      </c>
      <c r="AX54">
        <f t="shared" si="72"/>
        <v>75.113336912552938</v>
      </c>
      <c r="AY54">
        <f t="shared" si="73"/>
        <v>42.052783966064453</v>
      </c>
      <c r="AZ54">
        <f t="shared" si="74"/>
        <v>8.2663615372403321</v>
      </c>
      <c r="BA54">
        <f t="shared" si="75"/>
        <v>-2.3173364524434206E-2</v>
      </c>
      <c r="BB54">
        <f t="shared" si="76"/>
        <v>2.4781492714731432</v>
      </c>
      <c r="BC54">
        <f t="shared" si="77"/>
        <v>5.7882122657671893</v>
      </c>
      <c r="BD54">
        <f t="shared" si="78"/>
        <v>-1.4471757119273903E-2</v>
      </c>
      <c r="BE54">
        <f t="shared" si="79"/>
        <v>156.45180905946961</v>
      </c>
      <c r="BF54">
        <f t="shared" si="80"/>
        <v>4.1224153197642837</v>
      </c>
      <c r="BG54">
        <f t="shared" si="81"/>
        <v>19.762189130567855</v>
      </c>
      <c r="BH54">
        <f t="shared" si="82"/>
        <v>381.77514222030084</v>
      </c>
      <c r="BI54">
        <f t="shared" si="83"/>
        <v>1.0032772642087228E-2</v>
      </c>
    </row>
    <row r="55" spans="1:61" x14ac:dyDescent="0.2">
      <c r="A55" s="1">
        <v>47</v>
      </c>
      <c r="B55" s="1" t="s">
        <v>128</v>
      </c>
      <c r="C55" s="1" t="s">
        <v>74</v>
      </c>
      <c r="D55" s="1">
        <v>0</v>
      </c>
      <c r="E55" s="1" t="s">
        <v>99</v>
      </c>
      <c r="F55" s="1" t="s">
        <v>110</v>
      </c>
      <c r="G55" s="1">
        <v>0</v>
      </c>
      <c r="H55" s="1">
        <v>7435.5</v>
      </c>
      <c r="I55" s="1">
        <v>0</v>
      </c>
      <c r="J55">
        <f t="shared" si="56"/>
        <v>23.717153620134969</v>
      </c>
      <c r="K55">
        <f t="shared" si="57"/>
        <v>0.33273969934294273</v>
      </c>
      <c r="L55">
        <f t="shared" si="58"/>
        <v>232.50509356601688</v>
      </c>
      <c r="M55">
        <f t="shared" si="59"/>
        <v>22.859811673050924</v>
      </c>
      <c r="N55">
        <f t="shared" si="60"/>
        <v>6.7005061578467089</v>
      </c>
      <c r="O55">
        <f t="shared" si="61"/>
        <v>45.55682373046875</v>
      </c>
      <c r="P55" s="1">
        <v>1.5</v>
      </c>
      <c r="Q55">
        <f t="shared" si="62"/>
        <v>2.4080436080694199</v>
      </c>
      <c r="R55" s="1">
        <v>1</v>
      </c>
      <c r="S55">
        <f t="shared" si="63"/>
        <v>4.8160872161388397</v>
      </c>
      <c r="T55" s="1">
        <v>38.774990081787109</v>
      </c>
      <c r="U55" s="1">
        <v>45.55682373046875</v>
      </c>
      <c r="V55" s="1">
        <v>38.758914947509766</v>
      </c>
      <c r="W55" s="1">
        <v>399.28680419921875</v>
      </c>
      <c r="X55" s="1">
        <v>389.5062255859375</v>
      </c>
      <c r="Y55" s="1">
        <v>26.279689788818359</v>
      </c>
      <c r="Z55" s="1">
        <v>32.908035278320312</v>
      </c>
      <c r="AA55" s="1">
        <v>37.021625518798828</v>
      </c>
      <c r="AB55" s="1">
        <v>46.359340667724609</v>
      </c>
      <c r="AC55" s="1">
        <v>500.29544067382812</v>
      </c>
      <c r="AD55" s="1">
        <v>-4.4814128428697586E-2</v>
      </c>
      <c r="AE55" s="1">
        <v>1001.9057006835938</v>
      </c>
      <c r="AF55" s="1">
        <v>97.795997619628906</v>
      </c>
      <c r="AG55" s="1">
        <v>18.044729232788086</v>
      </c>
      <c r="AH55" s="1">
        <v>-0.44623267650604248</v>
      </c>
      <c r="AI55" s="1">
        <v>1</v>
      </c>
      <c r="AJ55" s="1">
        <v>-0.21956524252891541</v>
      </c>
      <c r="AK55" s="1">
        <v>2.737391471862793</v>
      </c>
      <c r="AL55" s="1">
        <v>1</v>
      </c>
      <c r="AM55" s="1">
        <v>0</v>
      </c>
      <c r="AN55" s="1">
        <v>0.18999999761581421</v>
      </c>
      <c r="AO55" s="1">
        <v>111115</v>
      </c>
      <c r="AP55">
        <f t="shared" si="64"/>
        <v>3.3353029378255208</v>
      </c>
      <c r="AQ55">
        <f t="shared" si="65"/>
        <v>2.2859811673050925E-2</v>
      </c>
      <c r="AR55">
        <f t="shared" si="66"/>
        <v>318.70682373046873</v>
      </c>
      <c r="AS55">
        <f t="shared" si="67"/>
        <v>311.92499008178709</v>
      </c>
      <c r="AT55">
        <f t="shared" si="68"/>
        <v>-8.5146842946073331E-3</v>
      </c>
      <c r="AU55">
        <f t="shared" si="69"/>
        <v>-7.9852479277350303</v>
      </c>
      <c r="AV55">
        <f t="shared" si="70"/>
        <v>9.9187802975919865</v>
      </c>
      <c r="AW55">
        <f t="shared" si="71"/>
        <v>101.42317210332502</v>
      </c>
      <c r="AX55">
        <f t="shared" si="72"/>
        <v>68.515136825004703</v>
      </c>
      <c r="AY55">
        <f t="shared" si="73"/>
        <v>42.16590690612793</v>
      </c>
      <c r="AZ55">
        <f t="shared" si="74"/>
        <v>8.3157235492953827</v>
      </c>
      <c r="BA55">
        <f t="shared" si="75"/>
        <v>0.31123660566039424</v>
      </c>
      <c r="BB55">
        <f t="shared" si="76"/>
        <v>3.2182741397452772</v>
      </c>
      <c r="BC55">
        <f t="shared" si="77"/>
        <v>5.0974494095501051</v>
      </c>
      <c r="BD55">
        <f t="shared" si="78"/>
        <v>0.19634689273057873</v>
      </c>
      <c r="BE55">
        <f t="shared" si="79"/>
        <v>22.738067576933783</v>
      </c>
      <c r="BF55">
        <f t="shared" si="80"/>
        <v>0.59692266334448829</v>
      </c>
      <c r="BG55">
        <f t="shared" si="81"/>
        <v>32.262238755885107</v>
      </c>
      <c r="BH55">
        <f t="shared" si="82"/>
        <v>382.8580574880076</v>
      </c>
      <c r="BI55">
        <f t="shared" si="83"/>
        <v>1.9985695944946039E-2</v>
      </c>
    </row>
    <row r="56" spans="1:61" x14ac:dyDescent="0.2">
      <c r="A56" s="1">
        <v>48</v>
      </c>
      <c r="B56" s="1" t="s">
        <v>129</v>
      </c>
      <c r="C56" s="1" t="s">
        <v>74</v>
      </c>
      <c r="D56" s="1">
        <v>0</v>
      </c>
      <c r="E56" s="1" t="s">
        <v>83</v>
      </c>
      <c r="F56" s="1" t="s">
        <v>110</v>
      </c>
      <c r="G56" s="1">
        <v>0</v>
      </c>
      <c r="H56" s="1">
        <v>7580</v>
      </c>
      <c r="I56" s="1">
        <v>0</v>
      </c>
      <c r="J56">
        <f t="shared" si="56"/>
        <v>27.342519167122202</v>
      </c>
      <c r="K56">
        <f t="shared" si="57"/>
        <v>0.35458277206770522</v>
      </c>
      <c r="L56">
        <f t="shared" si="58"/>
        <v>217.48148485906145</v>
      </c>
      <c r="M56">
        <f t="shared" si="59"/>
        <v>24.64131114842565</v>
      </c>
      <c r="N56">
        <f t="shared" si="60"/>
        <v>6.8036795531873295</v>
      </c>
      <c r="O56">
        <f t="shared" si="61"/>
        <v>46.304737091064453</v>
      </c>
      <c r="P56" s="1">
        <v>2</v>
      </c>
      <c r="Q56">
        <f t="shared" si="62"/>
        <v>2.2982609868049622</v>
      </c>
      <c r="R56" s="1">
        <v>1</v>
      </c>
      <c r="S56">
        <f t="shared" si="63"/>
        <v>4.5965219736099243</v>
      </c>
      <c r="T56" s="1">
        <v>39.234275817871094</v>
      </c>
      <c r="U56" s="1">
        <v>46.304737091064453</v>
      </c>
      <c r="V56" s="1">
        <v>39.144557952880859</v>
      </c>
      <c r="W56" s="1">
        <v>399.42034912109375</v>
      </c>
      <c r="X56" s="1">
        <v>384.699462890625</v>
      </c>
      <c r="Y56" s="1">
        <v>26.316642761230469</v>
      </c>
      <c r="Z56" s="1">
        <v>35.815044403076172</v>
      </c>
      <c r="AA56" s="1">
        <v>36.168865203857422</v>
      </c>
      <c r="AB56" s="1">
        <v>49.22320556640625</v>
      </c>
      <c r="AC56" s="1">
        <v>500.26904296875</v>
      </c>
      <c r="AD56" s="1">
        <v>-4.4173270463943481E-2</v>
      </c>
      <c r="AE56" s="1">
        <v>1374.6187744140625</v>
      </c>
      <c r="AF56" s="1">
        <v>97.796257019042969</v>
      </c>
      <c r="AG56" s="1">
        <v>18.044729232788086</v>
      </c>
      <c r="AH56" s="1">
        <v>-0.44623267650604248</v>
      </c>
      <c r="AI56" s="1">
        <v>0.66666668653488159</v>
      </c>
      <c r="AJ56" s="1">
        <v>-0.21956524252891541</v>
      </c>
      <c r="AK56" s="1">
        <v>2.737391471862793</v>
      </c>
      <c r="AL56" s="1">
        <v>1</v>
      </c>
      <c r="AM56" s="1">
        <v>0</v>
      </c>
      <c r="AN56" s="1">
        <v>0.18999999761581421</v>
      </c>
      <c r="AO56" s="1">
        <v>111115</v>
      </c>
      <c r="AP56">
        <f t="shared" si="64"/>
        <v>2.5013452148437501</v>
      </c>
      <c r="AQ56">
        <f t="shared" si="65"/>
        <v>2.4641311148425649E-2</v>
      </c>
      <c r="AR56">
        <f t="shared" si="66"/>
        <v>319.45473709106443</v>
      </c>
      <c r="AS56">
        <f t="shared" si="67"/>
        <v>312.38427581787107</v>
      </c>
      <c r="AT56">
        <f t="shared" si="68"/>
        <v>-8.3929212828319777E-3</v>
      </c>
      <c r="AU56">
        <f t="shared" si="69"/>
        <v>-8.948241722691014</v>
      </c>
      <c r="AV56">
        <f t="shared" si="70"/>
        <v>10.306256840779003</v>
      </c>
      <c r="AW56">
        <f t="shared" si="71"/>
        <v>105.3849825640276</v>
      </c>
      <c r="AX56">
        <f t="shared" si="72"/>
        <v>69.569938160951423</v>
      </c>
      <c r="AY56">
        <f t="shared" si="73"/>
        <v>42.769506454467773</v>
      </c>
      <c r="AZ56">
        <f t="shared" si="74"/>
        <v>8.5834454010178369</v>
      </c>
      <c r="BA56">
        <f t="shared" si="75"/>
        <v>0.32918865323857294</v>
      </c>
      <c r="BB56">
        <f t="shared" si="76"/>
        <v>3.5025772875916736</v>
      </c>
      <c r="BC56">
        <f t="shared" si="77"/>
        <v>5.0808681134261633</v>
      </c>
      <c r="BD56">
        <f t="shared" si="78"/>
        <v>0.20788304957937967</v>
      </c>
      <c r="BE56">
        <f t="shared" si="79"/>
        <v>21.268875190159878</v>
      </c>
      <c r="BF56">
        <f t="shared" si="80"/>
        <v>0.56532827788453199</v>
      </c>
      <c r="BG56">
        <f t="shared" si="81"/>
        <v>34.057189386099751</v>
      </c>
      <c r="BH56">
        <f t="shared" si="82"/>
        <v>376.66895611016344</v>
      </c>
      <c r="BI56">
        <f t="shared" si="83"/>
        <v>2.4722221952780062E-2</v>
      </c>
    </row>
    <row r="57" spans="1:61" x14ac:dyDescent="0.2">
      <c r="A57" s="1">
        <v>49</v>
      </c>
      <c r="B57" s="1" t="s">
        <v>130</v>
      </c>
      <c r="C57" s="1" t="s">
        <v>74</v>
      </c>
      <c r="D57" s="1">
        <v>0</v>
      </c>
      <c r="E57" s="1" t="s">
        <v>75</v>
      </c>
      <c r="F57" s="1" t="s">
        <v>110</v>
      </c>
      <c r="G57" s="1">
        <v>0</v>
      </c>
      <c r="H57" s="1">
        <v>7678</v>
      </c>
      <c r="I57" s="1">
        <v>0</v>
      </c>
      <c r="J57">
        <f t="shared" si="56"/>
        <v>18.598671763098711</v>
      </c>
      <c r="K57">
        <f t="shared" si="57"/>
        <v>8.5238245813631097E-2</v>
      </c>
      <c r="L57">
        <f t="shared" si="58"/>
        <v>2.2224566751277366</v>
      </c>
      <c r="M57">
        <f t="shared" si="59"/>
        <v>7.1832368618107063</v>
      </c>
      <c r="N57">
        <f t="shared" si="60"/>
        <v>7.8204606381323662</v>
      </c>
      <c r="O57">
        <f t="shared" si="61"/>
        <v>47.354686737060547</v>
      </c>
      <c r="P57" s="1">
        <v>3.5</v>
      </c>
      <c r="Q57">
        <f t="shared" si="62"/>
        <v>1.9689131230115891</v>
      </c>
      <c r="R57" s="1">
        <v>1</v>
      </c>
      <c r="S57">
        <f t="shared" si="63"/>
        <v>3.9378262460231781</v>
      </c>
      <c r="T57" s="1">
        <v>39.619258880615234</v>
      </c>
      <c r="U57" s="1">
        <v>47.354686737060547</v>
      </c>
      <c r="V57" s="1">
        <v>39.537437438964844</v>
      </c>
      <c r="W57" s="1">
        <v>399.29537963867188</v>
      </c>
      <c r="X57" s="1">
        <v>384.35232543945312</v>
      </c>
      <c r="Y57" s="1">
        <v>26.33714485168457</v>
      </c>
      <c r="Z57" s="1">
        <v>31.205684661865234</v>
      </c>
      <c r="AA57" s="1">
        <v>35.456932067871094</v>
      </c>
      <c r="AB57" s="1">
        <v>42.011306762695312</v>
      </c>
      <c r="AC57" s="1">
        <v>500.28915405273438</v>
      </c>
      <c r="AD57" s="1">
        <v>-5.8898556977510452E-2</v>
      </c>
      <c r="AE57" s="1">
        <v>543.09808349609375</v>
      </c>
      <c r="AF57" s="1">
        <v>97.795539855957031</v>
      </c>
      <c r="AG57" s="1">
        <v>18.044729232788086</v>
      </c>
      <c r="AH57" s="1">
        <v>-0.44623267650604248</v>
      </c>
      <c r="AI57" s="1">
        <v>1</v>
      </c>
      <c r="AJ57" s="1">
        <v>-0.21956524252891541</v>
      </c>
      <c r="AK57" s="1">
        <v>2.737391471862793</v>
      </c>
      <c r="AL57" s="1">
        <v>1</v>
      </c>
      <c r="AM57" s="1">
        <v>0</v>
      </c>
      <c r="AN57" s="1">
        <v>0.18999999761581421</v>
      </c>
      <c r="AO57" s="1">
        <v>111115</v>
      </c>
      <c r="AP57">
        <f t="shared" si="64"/>
        <v>1.4293975830078125</v>
      </c>
      <c r="AQ57">
        <f t="shared" si="65"/>
        <v>7.1832368618107061E-3</v>
      </c>
      <c r="AR57">
        <f t="shared" si="66"/>
        <v>320.50468673706052</v>
      </c>
      <c r="AS57">
        <f t="shared" si="67"/>
        <v>312.76925888061521</v>
      </c>
      <c r="AT57">
        <f t="shared" si="68"/>
        <v>-1.1190725685301883E-2</v>
      </c>
      <c r="AU57">
        <f t="shared" si="69"/>
        <v>-3.6626165973771867</v>
      </c>
      <c r="AV57">
        <f t="shared" si="70"/>
        <v>10.872237416214235</v>
      </c>
      <c r="AW57">
        <f t="shared" si="71"/>
        <v>111.17314176319232</v>
      </c>
      <c r="AX57">
        <f t="shared" si="72"/>
        <v>79.967457101327085</v>
      </c>
      <c r="AY57">
        <f t="shared" si="73"/>
        <v>43.486972808837891</v>
      </c>
      <c r="AZ57">
        <f t="shared" si="74"/>
        <v>8.9113471572823144</v>
      </c>
      <c r="BA57">
        <f t="shared" si="75"/>
        <v>8.3432269656866134E-2</v>
      </c>
      <c r="BB57">
        <f t="shared" si="76"/>
        <v>3.0517767780818685</v>
      </c>
      <c r="BC57">
        <f t="shared" si="77"/>
        <v>5.8595703792004459</v>
      </c>
      <c r="BD57">
        <f t="shared" si="78"/>
        <v>5.230447161876136E-2</v>
      </c>
      <c r="BE57">
        <f t="shared" si="79"/>
        <v>0.2173463503505923</v>
      </c>
      <c r="BF57">
        <f t="shared" si="80"/>
        <v>5.7823422105919824E-3</v>
      </c>
      <c r="BG57">
        <f t="shared" si="81"/>
        <v>24.197102805877169</v>
      </c>
      <c r="BH57">
        <f t="shared" si="82"/>
        <v>377.97616628170965</v>
      </c>
      <c r="BI57">
        <f t="shared" si="83"/>
        <v>1.1906411378569548E-2</v>
      </c>
    </row>
    <row r="58" spans="1:61" x14ac:dyDescent="0.2">
      <c r="A58" s="1">
        <v>50</v>
      </c>
      <c r="B58" s="1" t="s">
        <v>131</v>
      </c>
      <c r="C58" s="1" t="s">
        <v>74</v>
      </c>
      <c r="D58" s="1">
        <v>0</v>
      </c>
      <c r="E58" s="1">
        <v>300</v>
      </c>
      <c r="F58" s="1" t="s">
        <v>110</v>
      </c>
      <c r="G58" s="1">
        <v>0</v>
      </c>
      <c r="H58" s="1">
        <v>7797</v>
      </c>
      <c r="I58" s="1">
        <v>0</v>
      </c>
      <c r="J58">
        <f t="shared" si="56"/>
        <v>10.9385657536462</v>
      </c>
      <c r="K58">
        <f t="shared" si="57"/>
        <v>0.24709794849658664</v>
      </c>
      <c r="L58">
        <f t="shared" si="58"/>
        <v>271.15715265025415</v>
      </c>
      <c r="M58">
        <f t="shared" si="59"/>
        <v>20.603377174179162</v>
      </c>
      <c r="N58">
        <f t="shared" si="60"/>
        <v>7.9479593907966155</v>
      </c>
      <c r="O58">
        <f t="shared" si="61"/>
        <v>48.138957977294922</v>
      </c>
      <c r="P58" s="1">
        <v>2</v>
      </c>
      <c r="Q58">
        <f t="shared" si="62"/>
        <v>2.2982609868049622</v>
      </c>
      <c r="R58" s="1">
        <v>1</v>
      </c>
      <c r="S58">
        <f t="shared" si="63"/>
        <v>4.5965219736099243</v>
      </c>
      <c r="T58" s="1">
        <v>40.047431945800781</v>
      </c>
      <c r="U58" s="1">
        <v>48.138957977294922</v>
      </c>
      <c r="V58" s="1">
        <v>39.929725646972656</v>
      </c>
      <c r="W58" s="1">
        <v>399.08016967773438</v>
      </c>
      <c r="X58" s="1">
        <v>391.48248291015625</v>
      </c>
      <c r="Y58" s="1">
        <v>26.448274612426758</v>
      </c>
      <c r="Z58" s="1">
        <v>34.401832580566406</v>
      </c>
      <c r="AA58" s="1">
        <v>34.800552368164062</v>
      </c>
      <c r="AB58" s="1">
        <v>45.265815734863281</v>
      </c>
      <c r="AC58" s="1">
        <v>500.26876831054688</v>
      </c>
      <c r="AD58" s="1">
        <v>-7.682472001761198E-3</v>
      </c>
      <c r="AE58" s="1">
        <v>1626.740478515625</v>
      </c>
      <c r="AF58" s="1">
        <v>97.796066284179688</v>
      </c>
      <c r="AG58" s="1">
        <v>18.044729232788086</v>
      </c>
      <c r="AH58" s="1">
        <v>-0.44623267650604248</v>
      </c>
      <c r="AI58" s="1">
        <v>1</v>
      </c>
      <c r="AJ58" s="1">
        <v>-0.21956524252891541</v>
      </c>
      <c r="AK58" s="1">
        <v>2.737391471862793</v>
      </c>
      <c r="AL58" s="1">
        <v>1</v>
      </c>
      <c r="AM58" s="1">
        <v>0</v>
      </c>
      <c r="AN58" s="1">
        <v>0.18999999761581421</v>
      </c>
      <c r="AO58" s="1">
        <v>111115</v>
      </c>
      <c r="AP58">
        <f t="shared" si="64"/>
        <v>2.501343841552734</v>
      </c>
      <c r="AQ58">
        <f t="shared" si="65"/>
        <v>2.0603377174179163E-2</v>
      </c>
      <c r="AR58">
        <f t="shared" si="66"/>
        <v>321.2889579772949</v>
      </c>
      <c r="AS58">
        <f t="shared" si="67"/>
        <v>313.19743194580076</v>
      </c>
      <c r="AT58">
        <f t="shared" si="68"/>
        <v>-1.459669662018187E-3</v>
      </c>
      <c r="AU58">
        <f t="shared" si="69"/>
        <v>-7.7022997549195145</v>
      </c>
      <c r="AV58">
        <f t="shared" si="70"/>
        <v>11.31232329014294</v>
      </c>
      <c r="AW58">
        <f t="shared" si="71"/>
        <v>115.67257988957493</v>
      </c>
      <c r="AX58">
        <f t="shared" si="72"/>
        <v>81.270747309008527</v>
      </c>
      <c r="AY58">
        <f t="shared" si="73"/>
        <v>44.093194961547852</v>
      </c>
      <c r="AZ58">
        <f t="shared" si="74"/>
        <v>9.1967989296476613</v>
      </c>
      <c r="BA58">
        <f t="shared" si="75"/>
        <v>0.23449221205707929</v>
      </c>
      <c r="BB58">
        <f t="shared" si="76"/>
        <v>3.3643638993463245</v>
      </c>
      <c r="BC58">
        <f t="shared" si="77"/>
        <v>5.8324350303013368</v>
      </c>
      <c r="BD58">
        <f t="shared" si="78"/>
        <v>0.14764034211483187</v>
      </c>
      <c r="BE58">
        <f t="shared" si="79"/>
        <v>26.518102874013685</v>
      </c>
      <c r="BF58">
        <f t="shared" si="80"/>
        <v>0.69264185369051035</v>
      </c>
      <c r="BG58">
        <f t="shared" si="81"/>
        <v>27.916004426611185</v>
      </c>
      <c r="BH58">
        <f t="shared" si="82"/>
        <v>388.26982258737206</v>
      </c>
      <c r="BI58">
        <f t="shared" si="83"/>
        <v>7.8646609196842653E-3</v>
      </c>
    </row>
    <row r="59" spans="1:61" x14ac:dyDescent="0.2">
      <c r="A59" s="1">
        <v>51</v>
      </c>
      <c r="B59" s="1" t="s">
        <v>132</v>
      </c>
      <c r="C59" s="1" t="s">
        <v>74</v>
      </c>
      <c r="D59" s="1">
        <v>0</v>
      </c>
      <c r="E59" s="1">
        <v>250</v>
      </c>
      <c r="F59" s="1" t="s">
        <v>110</v>
      </c>
      <c r="G59" s="1">
        <v>0</v>
      </c>
      <c r="H59" s="1">
        <v>7910</v>
      </c>
      <c r="I59" s="1">
        <v>0</v>
      </c>
      <c r="J59">
        <f t="shared" ref="J59:J64" si="84">(W59-X59*(1000-Y59)/(1000-Z59))*AP59</f>
        <v>7.8737517592236665</v>
      </c>
      <c r="K59">
        <f t="shared" ref="K59:K64" si="85">IF(BA59&lt;&gt;0,1/(1/BA59-1/S59),0)</f>
        <v>9.9728775479215645E-2</v>
      </c>
      <c r="L59">
        <f t="shared" ref="L59:L64" si="86">((BD59-AQ59/2)*X59-J59)/(BD59+AQ59/2)</f>
        <v>215.924765015486</v>
      </c>
      <c r="M59">
        <f t="shared" ref="M59:M64" si="87">AQ59*1000</f>
        <v>9.4551349838152365</v>
      </c>
      <c r="N59">
        <f t="shared" ref="N59:N64" si="88">(AV59-BB59)</f>
        <v>8.764365092700416</v>
      </c>
      <c r="O59">
        <f t="shared" ref="O59:O64" si="89">(U59+AU59*I59)</f>
        <v>49.147674560546875</v>
      </c>
      <c r="P59" s="1">
        <v>3</v>
      </c>
      <c r="Q59">
        <f t="shared" ref="Q59:Q64" si="90">(P59*AJ59+AK59)</f>
        <v>2.0786957442760468</v>
      </c>
      <c r="R59" s="1">
        <v>1</v>
      </c>
      <c r="S59">
        <f t="shared" ref="S59:S64" si="91">Q59*(R59+1)*(R59+1)/(R59*R59+1)</f>
        <v>4.1573914885520935</v>
      </c>
      <c r="T59" s="1">
        <v>40.379005432128906</v>
      </c>
      <c r="U59" s="1">
        <v>49.147674560546875</v>
      </c>
      <c r="V59" s="1">
        <v>40.281726837158203</v>
      </c>
      <c r="W59" s="1">
        <v>398.83367919921875</v>
      </c>
      <c r="X59" s="1">
        <v>391.8897705078125</v>
      </c>
      <c r="Y59" s="1">
        <v>26.583831787109375</v>
      </c>
      <c r="Z59" s="1">
        <v>32.072147369384766</v>
      </c>
      <c r="AA59" s="1">
        <v>34.365642547607422</v>
      </c>
      <c r="AB59" s="1">
        <v>41.460536956787109</v>
      </c>
      <c r="AC59" s="1">
        <v>500.25668334960938</v>
      </c>
      <c r="AD59" s="1">
        <v>-7.6821828261017799E-3</v>
      </c>
      <c r="AE59" s="1">
        <v>1096.69140625</v>
      </c>
      <c r="AF59" s="1">
        <v>97.795936584472656</v>
      </c>
      <c r="AG59" s="1">
        <v>18.044729232788086</v>
      </c>
      <c r="AH59" s="1">
        <v>-0.44623267650604248</v>
      </c>
      <c r="AI59" s="1">
        <v>1</v>
      </c>
      <c r="AJ59" s="1">
        <v>-0.21956524252891541</v>
      </c>
      <c r="AK59" s="1">
        <v>2.737391471862793</v>
      </c>
      <c r="AL59" s="1">
        <v>1</v>
      </c>
      <c r="AM59" s="1">
        <v>0</v>
      </c>
      <c r="AN59" s="1">
        <v>0.18999999761581421</v>
      </c>
      <c r="AO59" s="1">
        <v>111115</v>
      </c>
      <c r="AP59">
        <f t="shared" ref="AP59:AP64" si="92">AC59*0.000001/(P59*0.0001)</f>
        <v>1.6675222778320311</v>
      </c>
      <c r="AQ59">
        <f t="shared" ref="AQ59:AQ64" si="93">(Z59-Y59)/(1000-Z59)*AP59</f>
        <v>9.4551349838152363E-3</v>
      </c>
      <c r="AR59">
        <f t="shared" ref="AR59:AR64" si="94">(U59+273.15)</f>
        <v>322.29767456054685</v>
      </c>
      <c r="AS59">
        <f t="shared" ref="AS59:AS64" si="95">(T59+273.15)</f>
        <v>313.52900543212888</v>
      </c>
      <c r="AT59">
        <f t="shared" ref="AT59:AT64" si="96">(AD59*AL59+AE59*AM59)*AN59</f>
        <v>-1.4596147186435871E-3</v>
      </c>
      <c r="AU59">
        <f t="shared" ref="AU59:AU64" si="97">((AT59+0.00000010773*(AS59^4-AR59^4))-AQ59*44100)/(Q59*51.4+0.00000043092*AR59^3)</f>
        <v>-4.4396722331500866</v>
      </c>
      <c r="AV59">
        <f t="shared" ref="AV59:AV64" si="98">0.61365*EXP(17.502*O59/(240.97+O59))</f>
        <v>11.90089078296463</v>
      </c>
      <c r="AW59">
        <f t="shared" ref="AW59:AW64" si="99">AV59*1000/AF59</f>
        <v>121.69105587209202</v>
      </c>
      <c r="AX59">
        <f t="shared" ref="AX59:AX64" si="100">(AW59-Z59)</f>
        <v>89.618908502707257</v>
      </c>
      <c r="AY59">
        <f t="shared" ref="AY59:AY64" si="101">IF(I59,U59,(T59+U59)/2)</f>
        <v>44.763339996337891</v>
      </c>
      <c r="AZ59">
        <f t="shared" ref="AZ59:AZ64" si="102">0.61365*EXP(17.502*AY59/(240.97+AY59))</f>
        <v>9.5215201524730109</v>
      </c>
      <c r="BA59">
        <f t="shared" ref="BA59:BA64" si="103">IF(AX59&lt;&gt;0,(1000-(AW59+Z59)/2)/AX59*AQ59,0)</f>
        <v>9.7392494603475113E-2</v>
      </c>
      <c r="BB59">
        <f t="shared" ref="BB59:BB64" si="104">Z59*AF59/1000</f>
        <v>3.136525690264214</v>
      </c>
      <c r="BC59">
        <f t="shared" ref="BC59:BC64" si="105">(AZ59-BB59)</f>
        <v>6.3849944622087964</v>
      </c>
      <c r="BD59">
        <f t="shared" ref="BD59:BD64" si="106">1/(1.6/K59+1.37/S59)</f>
        <v>6.1075984786879735E-2</v>
      </c>
      <c r="BE59">
        <f t="shared" ref="BE59:BE64" si="107">L59*AF59*0.001</f>
        <v>21.116564626471632</v>
      </c>
      <c r="BF59">
        <f t="shared" ref="BF59:BF64" si="108">L59/X59</f>
        <v>0.55098341744335333</v>
      </c>
      <c r="BG59">
        <f t="shared" ref="BG59:BG64" si="109">(1-AQ59*AF59/AV59/K59)*100</f>
        <v>22.090828252355866</v>
      </c>
      <c r="BH59">
        <f t="shared" ref="BH59:BH64" si="110">(X59-J59/(S59/1.35))</f>
        <v>389.33298342047135</v>
      </c>
      <c r="BI59">
        <f t="shared" ref="BI59:BI64" si="111">J59*BG59/100/BH59</f>
        <v>4.4675818700632888E-3</v>
      </c>
    </row>
    <row r="60" spans="1:61" x14ac:dyDescent="0.2">
      <c r="A60" s="1">
        <v>52</v>
      </c>
      <c r="B60" s="1" t="s">
        <v>133</v>
      </c>
      <c r="C60" s="1" t="s">
        <v>74</v>
      </c>
      <c r="D60" s="1">
        <v>0</v>
      </c>
      <c r="E60" s="1">
        <v>200</v>
      </c>
      <c r="F60" s="1" t="s">
        <v>110</v>
      </c>
      <c r="G60" s="1">
        <v>0</v>
      </c>
      <c r="H60" s="1">
        <v>8066.5</v>
      </c>
      <c r="I60" s="1">
        <v>0</v>
      </c>
      <c r="J60">
        <f t="shared" si="84"/>
        <v>24.305692464712209</v>
      </c>
      <c r="K60">
        <f t="shared" si="85"/>
        <v>7.1458657655409458E-2</v>
      </c>
      <c r="L60">
        <f t="shared" si="86"/>
        <v>-188.73868366283602</v>
      </c>
      <c r="M60">
        <f t="shared" si="87"/>
        <v>7.3361785130460548</v>
      </c>
      <c r="N60">
        <f t="shared" si="88"/>
        <v>9.4054277221411162</v>
      </c>
      <c r="O60">
        <f t="shared" si="89"/>
        <v>50.15826416015625</v>
      </c>
      <c r="P60" s="1">
        <v>3.5</v>
      </c>
      <c r="Q60">
        <f t="shared" si="90"/>
        <v>1.9689131230115891</v>
      </c>
      <c r="R60" s="1">
        <v>1</v>
      </c>
      <c r="S60">
        <f t="shared" si="91"/>
        <v>3.9378262460231781</v>
      </c>
      <c r="T60" s="1">
        <v>40.686084747314453</v>
      </c>
      <c r="U60" s="1">
        <v>50.15826416015625</v>
      </c>
      <c r="V60" s="1">
        <v>40.647548675537109</v>
      </c>
      <c r="W60" s="1">
        <v>398.83224487304688</v>
      </c>
      <c r="X60" s="1">
        <v>379.8780517578125</v>
      </c>
      <c r="Y60" s="1">
        <v>26.846368789672852</v>
      </c>
      <c r="Z60" s="1">
        <v>31.815534591674805</v>
      </c>
      <c r="AA60" s="1">
        <v>34.142337799072266</v>
      </c>
      <c r="AB60" s="1">
        <v>40.461959838867188</v>
      </c>
      <c r="AC60" s="1">
        <v>500.27932739257812</v>
      </c>
      <c r="AD60" s="1">
        <v>7.0421812124550343E-3</v>
      </c>
      <c r="AE60" s="1">
        <v>114.01526641845703</v>
      </c>
      <c r="AF60" s="1">
        <v>97.795616149902344</v>
      </c>
      <c r="AG60" s="1">
        <v>18.044729232788086</v>
      </c>
      <c r="AH60" s="1">
        <v>-0.44623267650604248</v>
      </c>
      <c r="AI60" s="1">
        <v>0.3333333432674408</v>
      </c>
      <c r="AJ60" s="1">
        <v>-0.21956524252891541</v>
      </c>
      <c r="AK60" s="1">
        <v>2.737391471862793</v>
      </c>
      <c r="AL60" s="1">
        <v>1</v>
      </c>
      <c r="AM60" s="1">
        <v>0</v>
      </c>
      <c r="AN60" s="1">
        <v>0.18999999761581421</v>
      </c>
      <c r="AO60" s="1">
        <v>111115</v>
      </c>
      <c r="AP60">
        <f t="shared" si="92"/>
        <v>1.4293695068359373</v>
      </c>
      <c r="AQ60">
        <f t="shared" si="93"/>
        <v>7.3361785130460549E-3</v>
      </c>
      <c r="AR60">
        <f t="shared" si="94"/>
        <v>323.30826416015623</v>
      </c>
      <c r="AS60">
        <f t="shared" si="95"/>
        <v>313.83608474731443</v>
      </c>
      <c r="AT60">
        <f t="shared" si="96"/>
        <v>1.3380144135765881E-3</v>
      </c>
      <c r="AU60">
        <f t="shared" si="97"/>
        <v>-3.9348828410758063</v>
      </c>
      <c r="AV60">
        <f t="shared" si="98"/>
        <v>12.516847530672486</v>
      </c>
      <c r="AW60">
        <f t="shared" si="99"/>
        <v>127.98986318043647</v>
      </c>
      <c r="AX60">
        <f t="shared" si="100"/>
        <v>96.174328588761668</v>
      </c>
      <c r="AY60">
        <f t="shared" si="101"/>
        <v>45.422174453735352</v>
      </c>
      <c r="AZ60">
        <f t="shared" si="102"/>
        <v>9.8503758009465265</v>
      </c>
      <c r="BA60">
        <f t="shared" si="103"/>
        <v>7.0185029096554025E-2</v>
      </c>
      <c r="BB60">
        <f t="shared" si="104"/>
        <v>3.1114198085313691</v>
      </c>
      <c r="BC60">
        <f t="shared" si="105"/>
        <v>6.738955992415157</v>
      </c>
      <c r="BD60">
        <f t="shared" si="106"/>
        <v>4.3978319964185678E-2</v>
      </c>
      <c r="BE60">
        <f t="shared" si="107"/>
        <v>-18.457815860128559</v>
      </c>
      <c r="BF60">
        <f t="shared" si="108"/>
        <v>-0.49684019065982921</v>
      </c>
      <c r="BG60">
        <f t="shared" si="109"/>
        <v>19.787978413951112</v>
      </c>
      <c r="BH60">
        <f t="shared" si="110"/>
        <v>371.54536189865502</v>
      </c>
      <c r="BI60">
        <f t="shared" si="111"/>
        <v>1.2944866687881012E-2</v>
      </c>
    </row>
    <row r="61" spans="1:61" x14ac:dyDescent="0.2">
      <c r="A61" s="1">
        <v>53</v>
      </c>
      <c r="B61" s="1" t="s">
        <v>134</v>
      </c>
      <c r="C61" s="1" t="s">
        <v>74</v>
      </c>
      <c r="D61" s="1">
        <v>0</v>
      </c>
      <c r="E61" s="1" t="s">
        <v>77</v>
      </c>
      <c r="F61" s="1" t="s">
        <v>145</v>
      </c>
      <c r="G61" s="1">
        <v>0</v>
      </c>
      <c r="H61" s="1">
        <v>8248.5</v>
      </c>
      <c r="I61" s="1">
        <v>0</v>
      </c>
      <c r="J61">
        <f t="shared" si="84"/>
        <v>3.8497276060955437</v>
      </c>
      <c r="K61">
        <f t="shared" si="85"/>
        <v>0.12155978638921303</v>
      </c>
      <c r="L61">
        <f t="shared" si="86"/>
        <v>295.10130186752338</v>
      </c>
      <c r="M61">
        <f t="shared" si="87"/>
        <v>9.443348093701875</v>
      </c>
      <c r="N61">
        <f t="shared" si="88"/>
        <v>7.3099941253372211</v>
      </c>
      <c r="O61">
        <f t="shared" si="89"/>
        <v>47.48883056640625</v>
      </c>
      <c r="P61" s="1">
        <v>5.5</v>
      </c>
      <c r="Q61">
        <f t="shared" si="90"/>
        <v>1.5297826379537582</v>
      </c>
      <c r="R61" s="1">
        <v>1</v>
      </c>
      <c r="S61">
        <f t="shared" si="91"/>
        <v>3.0595652759075165</v>
      </c>
      <c r="T61" s="1">
        <v>40.655223846435547</v>
      </c>
      <c r="U61" s="1">
        <v>47.48883056640625</v>
      </c>
      <c r="V61" s="1">
        <v>40.717575073242188</v>
      </c>
      <c r="W61" s="1">
        <v>399.92535400390625</v>
      </c>
      <c r="X61" s="1">
        <v>391.62677001953125</v>
      </c>
      <c r="Y61" s="1">
        <v>27.18853759765625</v>
      </c>
      <c r="Z61" s="1">
        <v>37.184883117675781</v>
      </c>
      <c r="AA61" s="1">
        <v>34.633644104003906</v>
      </c>
      <c r="AB61" s="1">
        <v>47.367313385009766</v>
      </c>
      <c r="AC61" s="1">
        <v>500.25372314453125</v>
      </c>
      <c r="AD61" s="1">
        <v>-1.2803982244804502E-3</v>
      </c>
      <c r="AE61" s="1">
        <v>664.30767822265625</v>
      </c>
      <c r="AF61" s="1">
        <v>97.793815612792969</v>
      </c>
      <c r="AG61" s="1">
        <v>18.044729232788086</v>
      </c>
      <c r="AH61" s="1">
        <v>-0.44623267650604248</v>
      </c>
      <c r="AI61" s="1">
        <v>0.66666668653488159</v>
      </c>
      <c r="AJ61" s="1">
        <v>-0.21956524252891541</v>
      </c>
      <c r="AK61" s="1">
        <v>2.737391471862793</v>
      </c>
      <c r="AL61" s="1">
        <v>1</v>
      </c>
      <c r="AM61" s="1">
        <v>0</v>
      </c>
      <c r="AN61" s="1">
        <v>0.18999999761581421</v>
      </c>
      <c r="AO61" s="1">
        <v>111115</v>
      </c>
      <c r="AP61">
        <f t="shared" si="92"/>
        <v>0.90955222389914758</v>
      </c>
      <c r="AQ61">
        <f t="shared" si="93"/>
        <v>9.4433480937018751E-3</v>
      </c>
      <c r="AR61">
        <f t="shared" si="94"/>
        <v>320.63883056640623</v>
      </c>
      <c r="AS61">
        <f t="shared" si="95"/>
        <v>313.80522384643552</v>
      </c>
      <c r="AT61">
        <f t="shared" si="96"/>
        <v>-2.4327565959857828E-4</v>
      </c>
      <c r="AU61">
        <f t="shared" si="97"/>
        <v>-5.4985670794731512</v>
      </c>
      <c r="AV61">
        <f t="shared" si="98"/>
        <v>10.946445728530465</v>
      </c>
      <c r="AW61">
        <f t="shared" si="99"/>
        <v>111.93392608661541</v>
      </c>
      <c r="AX61">
        <f t="shared" si="100"/>
        <v>74.749042968939634</v>
      </c>
      <c r="AY61">
        <f t="shared" si="101"/>
        <v>44.072027206420898</v>
      </c>
      <c r="AZ61">
        <f t="shared" si="102"/>
        <v>9.1867000417953424</v>
      </c>
      <c r="BA61">
        <f t="shared" si="103"/>
        <v>0.11691464312146535</v>
      </c>
      <c r="BB61">
        <f t="shared" si="104"/>
        <v>3.6364516031932435</v>
      </c>
      <c r="BC61">
        <f t="shared" si="105"/>
        <v>5.5502484386020985</v>
      </c>
      <c r="BD61">
        <f t="shared" si="106"/>
        <v>7.3475258459247447E-2</v>
      </c>
      <c r="BE61">
        <f t="shared" si="107"/>
        <v>28.859082301927739</v>
      </c>
      <c r="BF61">
        <f t="shared" si="108"/>
        <v>0.75352688952495783</v>
      </c>
      <c r="BG61">
        <f t="shared" si="109"/>
        <v>30.597624860797946</v>
      </c>
      <c r="BH61">
        <f t="shared" si="110"/>
        <v>389.92811945987376</v>
      </c>
      <c r="BI61">
        <f t="shared" si="111"/>
        <v>3.0208778292454188E-3</v>
      </c>
    </row>
    <row r="62" spans="1:61" x14ac:dyDescent="0.2">
      <c r="A62" s="1">
        <v>54</v>
      </c>
      <c r="B62" s="1" t="s">
        <v>135</v>
      </c>
      <c r="C62" s="1" t="s">
        <v>74</v>
      </c>
      <c r="D62" s="1">
        <v>0</v>
      </c>
      <c r="E62" s="1" t="s">
        <v>79</v>
      </c>
      <c r="F62" s="1" t="s">
        <v>145</v>
      </c>
      <c r="G62" s="1">
        <v>0</v>
      </c>
      <c r="H62" s="1">
        <v>8356</v>
      </c>
      <c r="I62" s="1">
        <v>0</v>
      </c>
      <c r="J62">
        <f t="shared" si="84"/>
        <v>4.0844399993977003</v>
      </c>
      <c r="K62">
        <f t="shared" si="85"/>
        <v>7.7987327987212779E-2</v>
      </c>
      <c r="L62">
        <f t="shared" si="86"/>
        <v>262.03213213750547</v>
      </c>
      <c r="M62">
        <f t="shared" si="87"/>
        <v>6.5282625587241965</v>
      </c>
      <c r="N62">
        <f t="shared" si="88"/>
        <v>7.7717150639123433</v>
      </c>
      <c r="O62">
        <f t="shared" si="89"/>
        <v>47.843849182128906</v>
      </c>
      <c r="P62" s="1">
        <v>5.5</v>
      </c>
      <c r="Q62">
        <f t="shared" si="90"/>
        <v>1.5297826379537582</v>
      </c>
      <c r="R62" s="1">
        <v>1</v>
      </c>
      <c r="S62">
        <f t="shared" si="91"/>
        <v>3.0595652759075165</v>
      </c>
      <c r="T62" s="1">
        <v>40.500362396240234</v>
      </c>
      <c r="U62" s="1">
        <v>47.843849182128906</v>
      </c>
      <c r="V62" s="1">
        <v>40.609149932861328</v>
      </c>
      <c r="W62" s="1">
        <v>399.74948120117188</v>
      </c>
      <c r="X62" s="1">
        <v>392.44314575195312</v>
      </c>
      <c r="Y62" s="1">
        <v>27.564708709716797</v>
      </c>
      <c r="Z62" s="1">
        <v>34.493621826171875</v>
      </c>
      <c r="AA62" s="1">
        <v>35.403087615966797</v>
      </c>
      <c r="AB62" s="1">
        <v>44.302322387695312</v>
      </c>
      <c r="AC62" s="1">
        <v>500.32284545898438</v>
      </c>
      <c r="AD62" s="1">
        <v>-6.465950608253479E-2</v>
      </c>
      <c r="AE62" s="1">
        <v>212.17605590820312</v>
      </c>
      <c r="AF62" s="1">
        <v>97.793159484863281</v>
      </c>
      <c r="AG62" s="1">
        <v>18.044729232788086</v>
      </c>
      <c r="AH62" s="1">
        <v>-0.44623267650604248</v>
      </c>
      <c r="AI62" s="1">
        <v>0.66666668653488159</v>
      </c>
      <c r="AJ62" s="1">
        <v>-0.21956524252891541</v>
      </c>
      <c r="AK62" s="1">
        <v>2.737391471862793</v>
      </c>
      <c r="AL62" s="1">
        <v>1</v>
      </c>
      <c r="AM62" s="1">
        <v>0</v>
      </c>
      <c r="AN62" s="1">
        <v>0.18999999761581421</v>
      </c>
      <c r="AO62" s="1">
        <v>111115</v>
      </c>
      <c r="AP62">
        <f t="shared" si="92"/>
        <v>0.90967790083451705</v>
      </c>
      <c r="AQ62">
        <f t="shared" si="93"/>
        <v>6.5282625587241962E-3</v>
      </c>
      <c r="AR62">
        <f t="shared" si="94"/>
        <v>320.99384918212888</v>
      </c>
      <c r="AS62">
        <f t="shared" si="95"/>
        <v>313.65036239624021</v>
      </c>
      <c r="AT62">
        <f t="shared" si="96"/>
        <v>-1.2285306001521334E-2</v>
      </c>
      <c r="AU62">
        <f t="shared" si="97"/>
        <v>-4.1884174303175543</v>
      </c>
      <c r="AV62">
        <f t="shared" si="98"/>
        <v>11.144955324369731</v>
      </c>
      <c r="AW62">
        <f t="shared" si="99"/>
        <v>113.96456953714416</v>
      </c>
      <c r="AX62">
        <f t="shared" si="100"/>
        <v>79.470947710972283</v>
      </c>
      <c r="AY62">
        <f t="shared" si="101"/>
        <v>44.17210578918457</v>
      </c>
      <c r="AZ62">
        <f t="shared" si="102"/>
        <v>9.2345310165428707</v>
      </c>
      <c r="BA62">
        <f t="shared" si="103"/>
        <v>7.6048866997256687E-2</v>
      </c>
      <c r="BB62">
        <f t="shared" si="104"/>
        <v>3.3732402604573872</v>
      </c>
      <c r="BC62">
        <f t="shared" si="105"/>
        <v>5.8612907560854834</v>
      </c>
      <c r="BD62">
        <f t="shared" si="106"/>
        <v>4.7700980562248439E-2</v>
      </c>
      <c r="BE62">
        <f t="shared" si="107"/>
        <v>25.624950088281842</v>
      </c>
      <c r="BF62">
        <f t="shared" si="108"/>
        <v>0.66769450549437037</v>
      </c>
      <c r="BG62">
        <f t="shared" si="109"/>
        <v>26.547984412318261</v>
      </c>
      <c r="BH62">
        <f t="shared" si="110"/>
        <v>390.6409308939775</v>
      </c>
      <c r="BI62">
        <f t="shared" si="111"/>
        <v>2.7757882203718423E-3</v>
      </c>
    </row>
    <row r="63" spans="1:61" x14ac:dyDescent="0.2">
      <c r="A63" s="1">
        <v>55</v>
      </c>
      <c r="B63" s="1" t="s">
        <v>136</v>
      </c>
      <c r="C63" s="1" t="s">
        <v>74</v>
      </c>
      <c r="D63" s="1">
        <v>0</v>
      </c>
      <c r="E63" s="1" t="s">
        <v>81</v>
      </c>
      <c r="F63" s="1" t="s">
        <v>145</v>
      </c>
      <c r="G63" s="1">
        <v>0</v>
      </c>
      <c r="H63" s="1">
        <v>8474</v>
      </c>
      <c r="I63" s="1">
        <v>0</v>
      </c>
      <c r="J63">
        <f t="shared" si="84"/>
        <v>-0.5539076269654255</v>
      </c>
      <c r="K63">
        <f t="shared" si="85"/>
        <v>8.1802071058663328E-2</v>
      </c>
      <c r="L63">
        <f t="shared" si="86"/>
        <v>356.06835783445842</v>
      </c>
      <c r="M63">
        <f t="shared" si="87"/>
        <v>6.9320108850420006</v>
      </c>
      <c r="N63">
        <f t="shared" si="88"/>
        <v>7.8662031873604423</v>
      </c>
      <c r="O63">
        <f t="shared" si="89"/>
        <v>48.146553039550781</v>
      </c>
      <c r="P63" s="1">
        <v>5.5</v>
      </c>
      <c r="Q63">
        <f t="shared" si="90"/>
        <v>1.5297826379537582</v>
      </c>
      <c r="R63" s="1">
        <v>1</v>
      </c>
      <c r="S63">
        <f t="shared" si="91"/>
        <v>3.0595652759075165</v>
      </c>
      <c r="T63" s="1">
        <v>40.435684204101562</v>
      </c>
      <c r="U63" s="1">
        <v>48.146553039550781</v>
      </c>
      <c r="V63" s="1">
        <v>40.54376220703125</v>
      </c>
      <c r="W63" s="1">
        <v>399.64144897460938</v>
      </c>
      <c r="X63" s="1">
        <v>397.22323608398438</v>
      </c>
      <c r="Y63" s="1">
        <v>27.931543350219727</v>
      </c>
      <c r="Z63" s="1">
        <v>35.283454895019531</v>
      </c>
      <c r="AA63" s="1">
        <v>35.997737884521484</v>
      </c>
      <c r="AB63" s="1">
        <v>45.472763061523438</v>
      </c>
      <c r="AC63" s="1">
        <v>500.28948974609375</v>
      </c>
      <c r="AD63" s="1">
        <v>2.6248037815093994E-2</v>
      </c>
      <c r="AE63" s="1">
        <v>1006.119140625</v>
      </c>
      <c r="AF63" s="1">
        <v>97.792465209960938</v>
      </c>
      <c r="AG63" s="1">
        <v>18.044729232788086</v>
      </c>
      <c r="AH63" s="1">
        <v>-0.44623267650604248</v>
      </c>
      <c r="AI63" s="1">
        <v>1</v>
      </c>
      <c r="AJ63" s="1">
        <v>-0.21956524252891541</v>
      </c>
      <c r="AK63" s="1">
        <v>2.737391471862793</v>
      </c>
      <c r="AL63" s="1">
        <v>1</v>
      </c>
      <c r="AM63" s="1">
        <v>0</v>
      </c>
      <c r="AN63" s="1">
        <v>0.18999999761581421</v>
      </c>
      <c r="AO63" s="1">
        <v>111115</v>
      </c>
      <c r="AP63">
        <f t="shared" si="92"/>
        <v>0.90961725408380678</v>
      </c>
      <c r="AQ63">
        <f t="shared" si="93"/>
        <v>6.9320108850420004E-3</v>
      </c>
      <c r="AR63">
        <f t="shared" si="94"/>
        <v>321.29655303955076</v>
      </c>
      <c r="AS63">
        <f t="shared" si="95"/>
        <v>313.58568420410154</v>
      </c>
      <c r="AT63">
        <f t="shared" si="96"/>
        <v>4.9871271222876601E-3</v>
      </c>
      <c r="AU63">
        <f t="shared" si="97"/>
        <v>-4.4337703231966206</v>
      </c>
      <c r="AV63">
        <f t="shared" si="98"/>
        <v>11.316659222668866</v>
      </c>
      <c r="AW63">
        <f t="shared" si="99"/>
        <v>115.72117747898</v>
      </c>
      <c r="AX63">
        <f t="shared" si="100"/>
        <v>80.437722583960465</v>
      </c>
      <c r="AY63">
        <f t="shared" si="101"/>
        <v>44.291118621826172</v>
      </c>
      <c r="AZ63">
        <f t="shared" si="102"/>
        <v>9.2916915164494345</v>
      </c>
      <c r="BA63">
        <f t="shared" si="103"/>
        <v>7.9671922594508351E-2</v>
      </c>
      <c r="BB63">
        <f t="shared" si="104"/>
        <v>3.4504560353084233</v>
      </c>
      <c r="BC63">
        <f t="shared" si="105"/>
        <v>5.8412354811410108</v>
      </c>
      <c r="BD63">
        <f t="shared" si="106"/>
        <v>4.9982048905342295E-2</v>
      </c>
      <c r="BE63">
        <f t="shared" si="107"/>
        <v>34.820802495894199</v>
      </c>
      <c r="BF63">
        <f t="shared" si="108"/>
        <v>0.89639357794057994</v>
      </c>
      <c r="BG63">
        <f t="shared" si="109"/>
        <v>26.771170436163196</v>
      </c>
      <c r="BH63">
        <f t="shared" si="110"/>
        <v>397.46764181779616</v>
      </c>
      <c r="BI63">
        <f t="shared" si="111"/>
        <v>-3.7308082287060203E-4</v>
      </c>
    </row>
    <row r="64" spans="1:61" x14ac:dyDescent="0.2">
      <c r="A64" s="1">
        <v>56</v>
      </c>
      <c r="B64" s="1" t="s">
        <v>137</v>
      </c>
      <c r="C64" s="1" t="s">
        <v>74</v>
      </c>
      <c r="D64" s="1">
        <v>0</v>
      </c>
      <c r="E64" s="1">
        <v>300</v>
      </c>
      <c r="F64" s="1" t="s">
        <v>145</v>
      </c>
      <c r="G64" s="1">
        <v>0</v>
      </c>
      <c r="H64" s="1">
        <v>8573.5</v>
      </c>
      <c r="I64" s="1">
        <v>0</v>
      </c>
      <c r="J64">
        <f t="shared" si="84"/>
        <v>8.5235526508821486</v>
      </c>
      <c r="K64">
        <f t="shared" si="85"/>
        <v>0.11841382380336697</v>
      </c>
      <c r="L64">
        <f t="shared" si="86"/>
        <v>226.59731388237674</v>
      </c>
      <c r="M64">
        <f t="shared" si="87"/>
        <v>9.8334652529599165</v>
      </c>
      <c r="N64">
        <f t="shared" si="88"/>
        <v>7.7636715253388537</v>
      </c>
      <c r="O64">
        <f t="shared" si="89"/>
        <v>48.366809844970703</v>
      </c>
      <c r="P64" s="1">
        <v>5</v>
      </c>
      <c r="Q64">
        <f t="shared" si="90"/>
        <v>1.6395652592182159</v>
      </c>
      <c r="R64" s="1">
        <v>1</v>
      </c>
      <c r="S64">
        <f t="shared" si="91"/>
        <v>3.2791305184364319</v>
      </c>
      <c r="T64" s="1">
        <v>40.479034423828125</v>
      </c>
      <c r="U64" s="1">
        <v>48.366809844970703</v>
      </c>
      <c r="V64" s="1">
        <v>40.553787231445312</v>
      </c>
      <c r="W64" s="1">
        <v>399.70428466796875</v>
      </c>
      <c r="X64" s="1">
        <v>387.3785400390625</v>
      </c>
      <c r="Y64" s="1">
        <v>28.166105270385742</v>
      </c>
      <c r="Z64" s="1">
        <v>37.624160766601562</v>
      </c>
      <c r="AA64" s="1">
        <v>36.216297149658203</v>
      </c>
      <c r="AB64" s="1">
        <v>48.377571105957031</v>
      </c>
      <c r="AC64" s="1">
        <v>500.28726196289062</v>
      </c>
      <c r="AD64" s="1">
        <v>6.9781370460987091E-2</v>
      </c>
      <c r="AE64" s="1">
        <v>1153.9757080078125</v>
      </c>
      <c r="AF64" s="1">
        <v>97.792350769042969</v>
      </c>
      <c r="AG64" s="1">
        <v>18.044729232788086</v>
      </c>
      <c r="AH64" s="1">
        <v>-0.44623267650604248</v>
      </c>
      <c r="AI64" s="1">
        <v>0.66666668653488159</v>
      </c>
      <c r="AJ64" s="1">
        <v>-0.21956524252891541</v>
      </c>
      <c r="AK64" s="1">
        <v>2.737391471862793</v>
      </c>
      <c r="AL64" s="1">
        <v>1</v>
      </c>
      <c r="AM64" s="1">
        <v>0</v>
      </c>
      <c r="AN64" s="1">
        <v>0.18999999761581421</v>
      </c>
      <c r="AO64" s="1">
        <v>111115</v>
      </c>
      <c r="AP64">
        <f t="shared" si="92"/>
        <v>1.0005745239257811</v>
      </c>
      <c r="AQ64">
        <f t="shared" si="93"/>
        <v>9.8334652529599165E-3</v>
      </c>
      <c r="AR64">
        <f t="shared" si="94"/>
        <v>321.51680984497068</v>
      </c>
      <c r="AS64">
        <f t="shared" si="95"/>
        <v>313.6290344238281</v>
      </c>
      <c r="AT64">
        <f t="shared" si="96"/>
        <v>1.3258460221215795E-2</v>
      </c>
      <c r="AU64">
        <f t="shared" si="97"/>
        <v>-5.5024934200683271</v>
      </c>
      <c r="AV64">
        <f t="shared" si="98"/>
        <v>11.443026652417219</v>
      </c>
      <c r="AW64">
        <f t="shared" si="99"/>
        <v>117.01351447663133</v>
      </c>
      <c r="AX64">
        <f t="shared" si="100"/>
        <v>79.389353710029766</v>
      </c>
      <c r="AY64">
        <f t="shared" si="101"/>
        <v>44.422922134399414</v>
      </c>
      <c r="AZ64">
        <f t="shared" si="102"/>
        <v>9.3553520339341407</v>
      </c>
      <c r="BA64">
        <f t="shared" si="103"/>
        <v>0.11428677430664398</v>
      </c>
      <c r="BB64">
        <f t="shared" si="104"/>
        <v>3.6793551270783644</v>
      </c>
      <c r="BC64">
        <f t="shared" si="105"/>
        <v>5.6759969068557758</v>
      </c>
      <c r="BD64">
        <f t="shared" si="106"/>
        <v>7.1788902470990498E-2</v>
      </c>
      <c r="BE64">
        <f t="shared" si="107"/>
        <v>22.159484002508318</v>
      </c>
      <c r="BF64">
        <f t="shared" si="108"/>
        <v>0.58495061151174532</v>
      </c>
      <c r="BG64">
        <f t="shared" si="109"/>
        <v>29.031086161191578</v>
      </c>
      <c r="BH64">
        <f t="shared" si="110"/>
        <v>383.86944029021271</v>
      </c>
      <c r="BI64">
        <f t="shared" si="111"/>
        <v>6.4461497956215807E-3</v>
      </c>
    </row>
    <row r="65" spans="1:61" x14ac:dyDescent="0.2">
      <c r="A65" s="1">
        <v>57</v>
      </c>
      <c r="B65" s="1" t="s">
        <v>138</v>
      </c>
      <c r="C65" s="1" t="s">
        <v>74</v>
      </c>
      <c r="D65" s="1">
        <v>0</v>
      </c>
      <c r="E65" s="1">
        <v>250</v>
      </c>
      <c r="F65" s="1" t="s">
        <v>145</v>
      </c>
      <c r="G65" s="1">
        <v>0</v>
      </c>
      <c r="H65" s="1">
        <v>8679</v>
      </c>
      <c r="I65" s="1">
        <v>0</v>
      </c>
      <c r="J65">
        <f t="shared" ref="J65:J71" si="112">(W65-X65*(1000-Y65)/(1000-Z65))*AP65</f>
        <v>0.52147900641895484</v>
      </c>
      <c r="K65">
        <f t="shared" ref="K65:K71" si="113">IF(BA65&lt;&gt;0,1/(1/BA65-1/S65),0)</f>
        <v>9.1524954605153738E-2</v>
      </c>
      <c r="L65">
        <f t="shared" ref="L65:L71" si="114">((BD65-AQ65/2)*X65-J65)/(BD65+AQ65/2)</f>
        <v>334.78043744724465</v>
      </c>
      <c r="M65">
        <f t="shared" ref="M65:M71" si="115">AQ65*1000</f>
        <v>7.8232699223200717</v>
      </c>
      <c r="N65">
        <f t="shared" ref="N65:N71" si="116">(AV65-BB65)</f>
        <v>7.9440114372542556</v>
      </c>
      <c r="O65">
        <f t="shared" ref="O65:O71" si="117">(U65+AU65*I65)</f>
        <v>48.513401031494141</v>
      </c>
      <c r="P65" s="1">
        <v>5.5</v>
      </c>
      <c r="Q65">
        <f t="shared" ref="Q65:Q71" si="118">(P65*AJ65+AK65)</f>
        <v>1.5297826379537582</v>
      </c>
      <c r="R65" s="1">
        <v>1</v>
      </c>
      <c r="S65">
        <f t="shared" ref="S65:S71" si="119">Q65*(R65+1)*(R65+1)/(R65*R65+1)</f>
        <v>3.0595652759075165</v>
      </c>
      <c r="T65" s="1">
        <v>40.520458221435547</v>
      </c>
      <c r="U65" s="1">
        <v>48.513401031494141</v>
      </c>
      <c r="V65" s="1">
        <v>40.631427764892578</v>
      </c>
      <c r="W65" s="1">
        <v>399.3087158203125</v>
      </c>
      <c r="X65" s="1">
        <v>395.33547973632812</v>
      </c>
      <c r="Y65" s="1">
        <v>28.361330032348633</v>
      </c>
      <c r="Z65" s="1">
        <v>36.646373748779297</v>
      </c>
      <c r="AA65" s="1">
        <v>36.387565612792969</v>
      </c>
      <c r="AB65" s="1">
        <v>47.01727294921875</v>
      </c>
      <c r="AC65" s="1">
        <v>500.31317138671875</v>
      </c>
      <c r="AD65" s="1">
        <v>7.8871428966522217E-2</v>
      </c>
      <c r="AE65" s="1">
        <v>120.21525573730469</v>
      </c>
      <c r="AF65" s="1">
        <v>97.793899536132812</v>
      </c>
      <c r="AG65" s="1">
        <v>18.044729232788086</v>
      </c>
      <c r="AH65" s="1">
        <v>-0.44623267650604248</v>
      </c>
      <c r="AI65" s="1">
        <v>0</v>
      </c>
      <c r="AJ65" s="1">
        <v>-0.21956524252891541</v>
      </c>
      <c r="AK65" s="1">
        <v>2.737391471862793</v>
      </c>
      <c r="AL65" s="1">
        <v>1</v>
      </c>
      <c r="AM65" s="1">
        <v>0</v>
      </c>
      <c r="AN65" s="1">
        <v>0.18999999761581421</v>
      </c>
      <c r="AO65" s="1">
        <v>111115</v>
      </c>
      <c r="AP65">
        <f t="shared" ref="AP65:AP71" si="120">AC65*0.000001/(P65*0.0001)</f>
        <v>0.90966031161221572</v>
      </c>
      <c r="AQ65">
        <f t="shared" ref="AQ65:AQ71" si="121">(Z65-Y65)/(1000-Z65)*AP65</f>
        <v>7.8232699223200718E-3</v>
      </c>
      <c r="AR65">
        <f t="shared" ref="AR65:AR71" si="122">(U65+273.15)</f>
        <v>321.66340103149412</v>
      </c>
      <c r="AS65">
        <f t="shared" ref="AS65:AS71" si="123">(T65+273.15)</f>
        <v>313.67045822143552</v>
      </c>
      <c r="AT65">
        <f t="shared" ref="AT65:AT71" si="124">(AD65*AL65+AE65*AM65)*AN65</f>
        <v>1.4985571315595081E-2</v>
      </c>
      <c r="AU65">
        <f t="shared" ref="AU65:AU71" si="125">((AT65+0.00000010773*(AS65^4-AR65^4))-AQ65*44100)/(Q65*51.4+0.00000043092*AR65^3)</f>
        <v>-4.8984505010844606</v>
      </c>
      <c r="AV65">
        <f t="shared" ref="AV65:AV71" si="126">0.61365*EXP(17.502*O65/(240.97+O65))</f>
        <v>11.527803230005953</v>
      </c>
      <c r="AW65">
        <f t="shared" ref="AW65:AW71" si="127">AV65*1000/AF65</f>
        <v>117.87855157311392</v>
      </c>
      <c r="AX65">
        <f t="shared" ref="AX65:AX71" si="128">(AW65-Z65)</f>
        <v>81.232177824334627</v>
      </c>
      <c r="AY65">
        <f t="shared" ref="AY65:AY71" si="129">IF(I65,U65,(T65+U65)/2)</f>
        <v>44.516929626464844</v>
      </c>
      <c r="AZ65">
        <f t="shared" ref="AZ65:AZ71" si="130">0.61365*EXP(17.502*AY65/(240.97+AY65))</f>
        <v>9.4009873355505249</v>
      </c>
      <c r="BA65">
        <f t="shared" ref="BA65:BA71" si="131">IF(AX65&lt;&gt;0,(1000-(AW65+Z65)/2)/AX65*AQ65,0)</f>
        <v>8.886656760170937E-2</v>
      </c>
      <c r="BB65">
        <f t="shared" ref="BB65:BB71" si="132">Z65*AF65/1000</f>
        <v>3.5837917927516973</v>
      </c>
      <c r="BC65">
        <f t="shared" ref="BC65:BC71" si="133">(AZ65-BB65)</f>
        <v>5.817195542798828</v>
      </c>
      <c r="BD65">
        <f t="shared" ref="BD65:BD71" si="134">1/(1.6/K65+1.37/S65)</f>
        <v>5.5774479318339239E-2</v>
      </c>
      <c r="BE65">
        <f t="shared" ref="BE65:BE71" si="135">L65*AF65*0.001</f>
        <v>32.739484466378443</v>
      </c>
      <c r="BF65">
        <f t="shared" ref="BF65:BF71" si="136">L65/X65</f>
        <v>0.84682618840719504</v>
      </c>
      <c r="BG65">
        <f t="shared" ref="BG65:BG71" si="137">(1-AQ65*AF65/AV65/K65)*100</f>
        <v>27.487312449635802</v>
      </c>
      <c r="BH65">
        <f t="shared" ref="BH65:BH71" si="138">(X65-J65/(S65/1.35))</f>
        <v>395.10538277967578</v>
      </c>
      <c r="BI65">
        <f t="shared" ref="BI65:BI71" si="139">J65*BG65/100/BH65</f>
        <v>3.6279071382220581E-4</v>
      </c>
    </row>
    <row r="66" spans="1:61" x14ac:dyDescent="0.2">
      <c r="A66" s="1">
        <v>58</v>
      </c>
      <c r="B66" s="1" t="s">
        <v>139</v>
      </c>
      <c r="C66" s="1" t="s">
        <v>74</v>
      </c>
      <c r="D66" s="1">
        <v>0</v>
      </c>
      <c r="E66" s="1">
        <v>200</v>
      </c>
      <c r="F66" s="1" t="s">
        <v>145</v>
      </c>
      <c r="G66" s="1">
        <v>0</v>
      </c>
      <c r="H66" s="1">
        <v>8829.5</v>
      </c>
      <c r="I66" s="1">
        <v>0</v>
      </c>
      <c r="J66">
        <f t="shared" si="112"/>
        <v>5.9834377252632569</v>
      </c>
      <c r="K66">
        <f t="shared" si="113"/>
        <v>9.8233055922838E-2</v>
      </c>
      <c r="L66">
        <f t="shared" si="114"/>
        <v>245.84988721341821</v>
      </c>
      <c r="M66">
        <f t="shared" si="115"/>
        <v>8.6495755873594593</v>
      </c>
      <c r="N66">
        <f t="shared" si="116"/>
        <v>8.1651556707771284</v>
      </c>
      <c r="O66">
        <f t="shared" si="117"/>
        <v>48.769989013671875</v>
      </c>
      <c r="P66" s="1">
        <v>4.5</v>
      </c>
      <c r="Q66">
        <f t="shared" si="118"/>
        <v>1.7493478804826736</v>
      </c>
      <c r="R66" s="1">
        <v>1</v>
      </c>
      <c r="S66">
        <f t="shared" si="119"/>
        <v>3.4986957609653473</v>
      </c>
      <c r="T66" s="1">
        <v>40.393585205078125</v>
      </c>
      <c r="U66" s="1">
        <v>48.769989013671875</v>
      </c>
      <c r="V66" s="1">
        <v>40.453105926513672</v>
      </c>
      <c r="W66" s="1">
        <v>400.06460571289062</v>
      </c>
      <c r="X66" s="1">
        <v>391.6346435546875</v>
      </c>
      <c r="Y66" s="1">
        <v>28.414161682128906</v>
      </c>
      <c r="Z66" s="1">
        <v>35.915756225585938</v>
      </c>
      <c r="AA66" s="1">
        <v>36.702476501464844</v>
      </c>
      <c r="AB66" s="1">
        <v>46.392265319824219</v>
      </c>
      <c r="AC66" s="1">
        <v>500.22882080078125</v>
      </c>
      <c r="AD66" s="1">
        <v>4.0972601622343063E-2</v>
      </c>
      <c r="AE66" s="1">
        <v>98.23199462890625</v>
      </c>
      <c r="AF66" s="1">
        <v>97.793907165527344</v>
      </c>
      <c r="AG66" s="1">
        <v>18.044729232788086</v>
      </c>
      <c r="AH66" s="1">
        <v>-0.44623267650604248</v>
      </c>
      <c r="AI66" s="1">
        <v>1</v>
      </c>
      <c r="AJ66" s="1">
        <v>-0.21956524252891541</v>
      </c>
      <c r="AK66" s="1">
        <v>2.737391471862793</v>
      </c>
      <c r="AL66" s="1">
        <v>1</v>
      </c>
      <c r="AM66" s="1">
        <v>0</v>
      </c>
      <c r="AN66" s="1">
        <v>0.18999999761581421</v>
      </c>
      <c r="AO66" s="1">
        <v>111115</v>
      </c>
      <c r="AP66">
        <f t="shared" si="120"/>
        <v>1.1116196017795137</v>
      </c>
      <c r="AQ66">
        <f t="shared" si="121"/>
        <v>8.6495755873594593E-3</v>
      </c>
      <c r="AR66">
        <f t="shared" si="122"/>
        <v>321.91998901367185</v>
      </c>
      <c r="AS66">
        <f t="shared" si="123"/>
        <v>313.5435852050781</v>
      </c>
      <c r="AT66">
        <f t="shared" si="124"/>
        <v>7.7847942105588874E-3</v>
      </c>
      <c r="AU66">
        <f t="shared" si="125"/>
        <v>-4.7677354200593571</v>
      </c>
      <c r="AV66">
        <f t="shared" si="126"/>
        <v>11.67749780088179</v>
      </c>
      <c r="AW66">
        <f t="shared" si="127"/>
        <v>119.40925707279794</v>
      </c>
      <c r="AX66">
        <f t="shared" si="128"/>
        <v>83.493500847212005</v>
      </c>
      <c r="AY66">
        <f t="shared" si="129"/>
        <v>44.581787109375</v>
      </c>
      <c r="AZ66">
        <f t="shared" si="130"/>
        <v>9.4325840491815747</v>
      </c>
      <c r="BA66">
        <f t="shared" si="131"/>
        <v>9.5550285768857671E-2</v>
      </c>
      <c r="BB66">
        <f t="shared" si="132"/>
        <v>3.512342130104662</v>
      </c>
      <c r="BC66">
        <f t="shared" si="133"/>
        <v>5.9202419190769131</v>
      </c>
      <c r="BD66">
        <f t="shared" si="134"/>
        <v>5.9954300174760736E-2</v>
      </c>
      <c r="BE66">
        <f t="shared" si="135"/>
        <v>24.042621046804392</v>
      </c>
      <c r="BF66">
        <f t="shared" si="136"/>
        <v>0.62775316550638083</v>
      </c>
      <c r="BG66">
        <f t="shared" si="137"/>
        <v>26.260676789473024</v>
      </c>
      <c r="BH66">
        <f t="shared" si="138"/>
        <v>389.32588581152305</v>
      </c>
      <c r="BI66">
        <f t="shared" si="139"/>
        <v>4.0359279955288156E-3</v>
      </c>
    </row>
    <row r="67" spans="1:61" x14ac:dyDescent="0.2">
      <c r="A67" s="1">
        <v>59</v>
      </c>
      <c r="B67" s="1" t="s">
        <v>140</v>
      </c>
      <c r="C67" s="1" t="s">
        <v>74</v>
      </c>
      <c r="D67" s="1">
        <v>0</v>
      </c>
      <c r="E67" s="1" t="s">
        <v>79</v>
      </c>
      <c r="F67" s="1" t="s">
        <v>145</v>
      </c>
      <c r="G67" s="1">
        <v>0</v>
      </c>
      <c r="H67" s="1">
        <v>8933</v>
      </c>
      <c r="I67" s="1">
        <v>0</v>
      </c>
      <c r="J67">
        <f t="shared" si="112"/>
        <v>6.4567676460954404</v>
      </c>
      <c r="K67">
        <f t="shared" si="113"/>
        <v>8.7583119536037368E-2</v>
      </c>
      <c r="L67">
        <f t="shared" si="114"/>
        <v>224.42835132485109</v>
      </c>
      <c r="M67">
        <f t="shared" si="115"/>
        <v>7.9171252058526287</v>
      </c>
      <c r="N67">
        <f t="shared" si="116"/>
        <v>8.3609814026229987</v>
      </c>
      <c r="O67">
        <f t="shared" si="117"/>
        <v>49.126457214355469</v>
      </c>
      <c r="P67" s="1">
        <v>5</v>
      </c>
      <c r="Q67">
        <f t="shared" si="118"/>
        <v>1.6395652592182159</v>
      </c>
      <c r="R67" s="1">
        <v>1</v>
      </c>
      <c r="S67">
        <f t="shared" si="119"/>
        <v>3.2791305184364319</v>
      </c>
      <c r="T67" s="1">
        <v>40.505386352539062</v>
      </c>
      <c r="U67" s="1">
        <v>49.126457214355469</v>
      </c>
      <c r="V67" s="1">
        <v>40.566009521484375</v>
      </c>
      <c r="W67" s="1">
        <v>400.1165771484375</v>
      </c>
      <c r="X67" s="1">
        <v>390.57229614257812</v>
      </c>
      <c r="Y67" s="1">
        <v>28.440156936645508</v>
      </c>
      <c r="Z67" s="1">
        <v>36.067974090576172</v>
      </c>
      <c r="AA67" s="1">
        <v>36.518348693847656</v>
      </c>
      <c r="AB67" s="1">
        <v>46.312782287597656</v>
      </c>
      <c r="AC67" s="1">
        <v>500.24603271484375</v>
      </c>
      <c r="AD67" s="1">
        <v>7.68240075558424E-3</v>
      </c>
      <c r="AE67" s="1">
        <v>229.39031982421875</v>
      </c>
      <c r="AF67" s="1">
        <v>97.794868469238281</v>
      </c>
      <c r="AG67" s="1">
        <v>18.044729232788086</v>
      </c>
      <c r="AH67" s="1">
        <v>-0.44623267650604248</v>
      </c>
      <c r="AI67" s="1">
        <v>1</v>
      </c>
      <c r="AJ67" s="1">
        <v>-0.21956524252891541</v>
      </c>
      <c r="AK67" s="1">
        <v>2.737391471862793</v>
      </c>
      <c r="AL67" s="1">
        <v>1</v>
      </c>
      <c r="AM67" s="1">
        <v>0</v>
      </c>
      <c r="AN67" s="1">
        <v>0.18999999761581421</v>
      </c>
      <c r="AO67" s="1">
        <v>111115</v>
      </c>
      <c r="AP67">
        <f t="shared" si="120"/>
        <v>1.0004920654296874</v>
      </c>
      <c r="AQ67">
        <f t="shared" si="121"/>
        <v>7.9171252058526289E-3</v>
      </c>
      <c r="AR67">
        <f t="shared" si="122"/>
        <v>322.27645721435545</v>
      </c>
      <c r="AS67">
        <f t="shared" si="123"/>
        <v>313.65538635253904</v>
      </c>
      <c r="AT67">
        <f t="shared" si="124"/>
        <v>1.4596561252447349E-3</v>
      </c>
      <c r="AU67">
        <f t="shared" si="125"/>
        <v>-4.7477564900559788</v>
      </c>
      <c r="AV67">
        <f t="shared" si="126"/>
        <v>11.88824418476279</v>
      </c>
      <c r="AW67">
        <f t="shared" si="127"/>
        <v>121.56306737609938</v>
      </c>
      <c r="AX67">
        <f t="shared" si="128"/>
        <v>85.495093285523211</v>
      </c>
      <c r="AY67">
        <f t="shared" si="129"/>
        <v>44.815921783447266</v>
      </c>
      <c r="AZ67">
        <f t="shared" si="130"/>
        <v>9.5474130340672136</v>
      </c>
      <c r="BA67">
        <f t="shared" si="131"/>
        <v>8.5304695038881925E-2</v>
      </c>
      <c r="BB67">
        <f t="shared" si="132"/>
        <v>3.5272627821397911</v>
      </c>
      <c r="BC67">
        <f t="shared" si="133"/>
        <v>6.0201502519274221</v>
      </c>
      <c r="BD67">
        <f t="shared" si="134"/>
        <v>5.3515559773724602E-2</v>
      </c>
      <c r="BE67">
        <f t="shared" si="135"/>
        <v>21.947941098581811</v>
      </c>
      <c r="BF67">
        <f t="shared" si="136"/>
        <v>0.57461410740439123</v>
      </c>
      <c r="BG67">
        <f t="shared" si="137"/>
        <v>25.638960304951308</v>
      </c>
      <c r="BH67">
        <f t="shared" si="138"/>
        <v>387.91408041337161</v>
      </c>
      <c r="BI67">
        <f t="shared" si="139"/>
        <v>4.2675638172279262E-3</v>
      </c>
    </row>
    <row r="68" spans="1:61" x14ac:dyDescent="0.2">
      <c r="A68" s="1">
        <v>60</v>
      </c>
      <c r="B68" s="1" t="s">
        <v>141</v>
      </c>
      <c r="C68" s="1" t="s">
        <v>74</v>
      </c>
      <c r="D68" s="1">
        <v>0</v>
      </c>
      <c r="E68" s="1" t="s">
        <v>81</v>
      </c>
      <c r="F68" s="1" t="s">
        <v>145</v>
      </c>
      <c r="G68" s="1">
        <v>0</v>
      </c>
      <c r="H68" s="1">
        <v>9064</v>
      </c>
      <c r="I68" s="1">
        <v>0</v>
      </c>
      <c r="J68">
        <f t="shared" si="112"/>
        <v>14.571169688562376</v>
      </c>
      <c r="K68">
        <f t="shared" si="113"/>
        <v>7.8727646202653198E-2</v>
      </c>
      <c r="L68">
        <f t="shared" si="114"/>
        <v>51.490079682108799</v>
      </c>
      <c r="M68">
        <f t="shared" si="115"/>
        <v>7.6846697490606077</v>
      </c>
      <c r="N68">
        <f t="shared" si="116"/>
        <v>8.9619544385757433</v>
      </c>
      <c r="O68">
        <f t="shared" si="117"/>
        <v>49.748447418212891</v>
      </c>
      <c r="P68" s="1">
        <v>3.5</v>
      </c>
      <c r="Q68">
        <f t="shared" si="118"/>
        <v>1.9689131230115891</v>
      </c>
      <c r="R68" s="1">
        <v>1</v>
      </c>
      <c r="S68">
        <f t="shared" si="119"/>
        <v>3.9378262460231781</v>
      </c>
      <c r="T68" s="1">
        <v>40.771480560302734</v>
      </c>
      <c r="U68" s="1">
        <v>49.748447418212891</v>
      </c>
      <c r="V68" s="1">
        <v>40.811122894287109</v>
      </c>
      <c r="W68" s="1">
        <v>399.843017578125</v>
      </c>
      <c r="X68" s="1">
        <v>387.56484985351562</v>
      </c>
      <c r="Y68" s="1">
        <v>28.567842483520508</v>
      </c>
      <c r="Z68" s="1">
        <v>33.76275634765625</v>
      </c>
      <c r="AA68" s="1">
        <v>36.167411804199219</v>
      </c>
      <c r="AB68" s="1">
        <v>42.744270324707031</v>
      </c>
      <c r="AC68" s="1">
        <v>500.26333618164062</v>
      </c>
      <c r="AD68" s="1">
        <v>4.8014424741268158E-2</v>
      </c>
      <c r="AE68" s="1">
        <v>635.74444580078125</v>
      </c>
      <c r="AF68" s="1">
        <v>97.796371459960938</v>
      </c>
      <c r="AG68" s="1">
        <v>18.044729232788086</v>
      </c>
      <c r="AH68" s="1">
        <v>-0.44623267650604248</v>
      </c>
      <c r="AI68" s="1">
        <v>1</v>
      </c>
      <c r="AJ68" s="1">
        <v>-0.21956524252891541</v>
      </c>
      <c r="AK68" s="1">
        <v>2.737391471862793</v>
      </c>
      <c r="AL68" s="1">
        <v>1</v>
      </c>
      <c r="AM68" s="1">
        <v>0</v>
      </c>
      <c r="AN68" s="1">
        <v>0.18999999761581421</v>
      </c>
      <c r="AO68" s="1">
        <v>111115</v>
      </c>
      <c r="AP68">
        <f t="shared" si="120"/>
        <v>1.4293238176618304</v>
      </c>
      <c r="AQ68">
        <f t="shared" si="121"/>
        <v>7.6846697490606077E-3</v>
      </c>
      <c r="AR68">
        <f t="shared" si="122"/>
        <v>322.89844741821287</v>
      </c>
      <c r="AS68">
        <f t="shared" si="123"/>
        <v>313.92148056030271</v>
      </c>
      <c r="AT68">
        <f t="shared" si="124"/>
        <v>9.1227405863656408E-3</v>
      </c>
      <c r="AU68">
        <f t="shared" si="125"/>
        <v>-4.0082008081649851</v>
      </c>
      <c r="AV68">
        <f t="shared" si="126"/>
        <v>12.263829499863288</v>
      </c>
      <c r="AW68">
        <f t="shared" si="127"/>
        <v>125.40168225857187</v>
      </c>
      <c r="AX68">
        <f t="shared" si="128"/>
        <v>91.638925910915617</v>
      </c>
      <c r="AY68">
        <f t="shared" si="129"/>
        <v>45.259963989257812</v>
      </c>
      <c r="AZ68">
        <f t="shared" si="130"/>
        <v>9.7685113909943659</v>
      </c>
      <c r="BA68">
        <f t="shared" si="131"/>
        <v>7.7184521812213261E-2</v>
      </c>
      <c r="BB68">
        <f t="shared" si="132"/>
        <v>3.3018750612875447</v>
      </c>
      <c r="BC68">
        <f t="shared" si="133"/>
        <v>6.4666363297068212</v>
      </c>
      <c r="BD68">
        <f t="shared" si="134"/>
        <v>4.8376632818522697E-2</v>
      </c>
      <c r="BE68">
        <f t="shared" si="135"/>
        <v>5.0355429590944993</v>
      </c>
      <c r="BF68">
        <f t="shared" si="136"/>
        <v>0.13285539104376992</v>
      </c>
      <c r="BG68">
        <f t="shared" si="137"/>
        <v>22.16147841685261</v>
      </c>
      <c r="BH68">
        <f t="shared" si="138"/>
        <v>382.56943414683604</v>
      </c>
      <c r="BI68">
        <f t="shared" si="139"/>
        <v>8.4407857434169956E-3</v>
      </c>
    </row>
    <row r="69" spans="1:61" x14ac:dyDescent="0.2">
      <c r="A69" s="1">
        <v>61</v>
      </c>
      <c r="B69" s="1" t="s">
        <v>142</v>
      </c>
      <c r="C69" s="1" t="s">
        <v>74</v>
      </c>
      <c r="D69" s="1">
        <v>0</v>
      </c>
      <c r="E69" s="1" t="s">
        <v>77</v>
      </c>
      <c r="F69" s="1" t="s">
        <v>145</v>
      </c>
      <c r="G69" s="1">
        <v>0</v>
      </c>
      <c r="H69" s="1">
        <v>9165.5</v>
      </c>
      <c r="I69" s="1">
        <v>0</v>
      </c>
      <c r="J69">
        <f t="shared" si="112"/>
        <v>16.123769216147046</v>
      </c>
      <c r="K69">
        <f t="shared" si="113"/>
        <v>0.15034272084582689</v>
      </c>
      <c r="L69">
        <f t="shared" si="114"/>
        <v>166.7178864255861</v>
      </c>
      <c r="M69">
        <f t="shared" si="115"/>
        <v>14.23905010132793</v>
      </c>
      <c r="N69">
        <f t="shared" si="116"/>
        <v>8.8105698903465708</v>
      </c>
      <c r="O69">
        <f t="shared" si="117"/>
        <v>50.007606506347656</v>
      </c>
      <c r="P69" s="1">
        <v>3</v>
      </c>
      <c r="Q69">
        <f t="shared" si="118"/>
        <v>2.0786957442760468</v>
      </c>
      <c r="R69" s="1">
        <v>1</v>
      </c>
      <c r="S69">
        <f t="shared" si="119"/>
        <v>4.1573914885520935</v>
      </c>
      <c r="T69" s="1">
        <v>40.938980102539062</v>
      </c>
      <c r="U69" s="1">
        <v>50.007606506347656</v>
      </c>
      <c r="V69" s="1">
        <v>40.976627349853516</v>
      </c>
      <c r="W69" s="1">
        <v>399.84207153320312</v>
      </c>
      <c r="X69" s="1">
        <v>386.8692626953125</v>
      </c>
      <c r="Y69" s="1">
        <v>28.717428207397461</v>
      </c>
      <c r="Z69" s="1">
        <v>36.941043853759766</v>
      </c>
      <c r="AA69" s="1">
        <v>36.035308837890625</v>
      </c>
      <c r="AB69" s="1">
        <v>46.354496002197266</v>
      </c>
      <c r="AC69" s="1">
        <v>500.25604248046875</v>
      </c>
      <c r="AD69" s="1">
        <v>2.4327130988240242E-2</v>
      </c>
      <c r="AE69" s="1">
        <v>1028.7213134765625</v>
      </c>
      <c r="AF69" s="1">
        <v>97.797576904296875</v>
      </c>
      <c r="AG69" s="1">
        <v>18.044729232788086</v>
      </c>
      <c r="AH69" s="1">
        <v>-0.44623267650604248</v>
      </c>
      <c r="AI69" s="1">
        <v>1</v>
      </c>
      <c r="AJ69" s="1">
        <v>-0.21956524252891541</v>
      </c>
      <c r="AK69" s="1">
        <v>2.737391471862793</v>
      </c>
      <c r="AL69" s="1">
        <v>1</v>
      </c>
      <c r="AM69" s="1">
        <v>0</v>
      </c>
      <c r="AN69" s="1">
        <v>0.18999999761581421</v>
      </c>
      <c r="AO69" s="1">
        <v>111115</v>
      </c>
      <c r="AP69">
        <f t="shared" si="120"/>
        <v>1.6675201416015621</v>
      </c>
      <c r="AQ69">
        <f t="shared" si="121"/>
        <v>1.423905010132793E-2</v>
      </c>
      <c r="AR69">
        <f t="shared" si="122"/>
        <v>323.15760650634763</v>
      </c>
      <c r="AS69">
        <f t="shared" si="123"/>
        <v>314.08898010253904</v>
      </c>
      <c r="AT69">
        <f t="shared" si="124"/>
        <v>4.6221548297652459E-3</v>
      </c>
      <c r="AU69">
        <f t="shared" si="125"/>
        <v>-6.2145613138680558</v>
      </c>
      <c r="AV69">
        <f t="shared" si="126"/>
        <v>12.423314467559646</v>
      </c>
      <c r="AW69">
        <f t="shared" si="127"/>
        <v>127.03090261343489</v>
      </c>
      <c r="AX69">
        <f t="shared" si="128"/>
        <v>90.089858759675124</v>
      </c>
      <c r="AY69">
        <f t="shared" si="129"/>
        <v>45.473293304443359</v>
      </c>
      <c r="AZ69">
        <f t="shared" si="130"/>
        <v>9.8762970263903007</v>
      </c>
      <c r="BA69">
        <f t="shared" si="131"/>
        <v>0.14509566227336093</v>
      </c>
      <c r="BB69">
        <f t="shared" si="132"/>
        <v>3.612744577213074</v>
      </c>
      <c r="BC69">
        <f t="shared" si="133"/>
        <v>6.2635524491772268</v>
      </c>
      <c r="BD69">
        <f t="shared" si="134"/>
        <v>9.1142045677949854E-2</v>
      </c>
      <c r="BE69">
        <f t="shared" si="135"/>
        <v>16.304605319028088</v>
      </c>
      <c r="BF69">
        <f t="shared" si="136"/>
        <v>0.43094115377392617</v>
      </c>
      <c r="BG69">
        <f t="shared" si="137"/>
        <v>25.44286201085384</v>
      </c>
      <c r="BH69">
        <f t="shared" si="138"/>
        <v>381.63350645206793</v>
      </c>
      <c r="BI69">
        <f t="shared" si="139"/>
        <v>1.0749444907893762E-2</v>
      </c>
    </row>
    <row r="70" spans="1:61" x14ac:dyDescent="0.2">
      <c r="A70" s="1">
        <v>62</v>
      </c>
      <c r="B70" s="1" t="s">
        <v>143</v>
      </c>
      <c r="C70" s="1" t="s">
        <v>74</v>
      </c>
      <c r="D70" s="1">
        <v>0</v>
      </c>
      <c r="E70" s="1" t="s">
        <v>79</v>
      </c>
      <c r="F70" s="1" t="s">
        <v>145</v>
      </c>
      <c r="G70" s="1">
        <v>0</v>
      </c>
      <c r="H70" s="1">
        <v>9229.5</v>
      </c>
      <c r="I70" s="1">
        <v>0</v>
      </c>
      <c r="J70">
        <f t="shared" si="112"/>
        <v>8.8820833570518882</v>
      </c>
      <c r="K70">
        <f t="shared" si="113"/>
        <v>0.12065843287742693</v>
      </c>
      <c r="L70">
        <f t="shared" si="114"/>
        <v>221.92028797451542</v>
      </c>
      <c r="M70">
        <f t="shared" si="115"/>
        <v>11.782723021881441</v>
      </c>
      <c r="N70">
        <f t="shared" si="116"/>
        <v>9.0239994481897305</v>
      </c>
      <c r="O70">
        <f t="shared" si="117"/>
        <v>50.143108367919922</v>
      </c>
      <c r="P70" s="1">
        <v>3</v>
      </c>
      <c r="Q70">
        <f t="shared" si="118"/>
        <v>2.0786957442760468</v>
      </c>
      <c r="R70" s="1">
        <v>1</v>
      </c>
      <c r="S70">
        <f t="shared" si="119"/>
        <v>4.1573914885520935</v>
      </c>
      <c r="T70" s="1">
        <v>41.034000396728516</v>
      </c>
      <c r="U70" s="1">
        <v>50.143108367919922</v>
      </c>
      <c r="V70" s="1">
        <v>41.080272674560547</v>
      </c>
      <c r="W70" s="1">
        <v>399.85629272460938</v>
      </c>
      <c r="X70" s="1">
        <v>391.7628173828125</v>
      </c>
      <c r="Y70" s="1">
        <v>28.805355072021484</v>
      </c>
      <c r="Z70" s="1">
        <v>35.618637084960938</v>
      </c>
      <c r="AA70" s="1">
        <v>35.963844299316406</v>
      </c>
      <c r="AB70" s="1">
        <v>44.470310211181641</v>
      </c>
      <c r="AC70" s="1">
        <v>500.333251953125</v>
      </c>
      <c r="AD70" s="1">
        <v>-6.5300352871417999E-2</v>
      </c>
      <c r="AE70" s="1">
        <v>767.30316162109375</v>
      </c>
      <c r="AF70" s="1">
        <v>97.797439575195312</v>
      </c>
      <c r="AG70" s="1">
        <v>18.044729232788086</v>
      </c>
      <c r="AH70" s="1">
        <v>-0.44623267650604248</v>
      </c>
      <c r="AI70" s="1">
        <v>0.3333333432674408</v>
      </c>
      <c r="AJ70" s="1">
        <v>-0.21956524252891541</v>
      </c>
      <c r="AK70" s="1">
        <v>2.737391471862793</v>
      </c>
      <c r="AL70" s="1">
        <v>1</v>
      </c>
      <c r="AM70" s="1">
        <v>0</v>
      </c>
      <c r="AN70" s="1">
        <v>0.18999999761581421</v>
      </c>
      <c r="AO70" s="1">
        <v>111115</v>
      </c>
      <c r="AP70">
        <f t="shared" si="120"/>
        <v>1.6677775065104163</v>
      </c>
      <c r="AQ70">
        <f t="shared" si="121"/>
        <v>1.1782723021881441E-2</v>
      </c>
      <c r="AR70">
        <f t="shared" si="122"/>
        <v>323.2931083679199</v>
      </c>
      <c r="AS70">
        <f t="shared" si="123"/>
        <v>314.18400039672849</v>
      </c>
      <c r="AT70">
        <f t="shared" si="124"/>
        <v>-1.2407066889881246E-2</v>
      </c>
      <c r="AU70">
        <f t="shared" si="125"/>
        <v>-5.327303275499859</v>
      </c>
      <c r="AV70">
        <f t="shared" si="126"/>
        <v>12.507410956257008</v>
      </c>
      <c r="AW70">
        <f t="shared" si="127"/>
        <v>127.89098580275413</v>
      </c>
      <c r="AX70">
        <f t="shared" si="128"/>
        <v>92.272348717793193</v>
      </c>
      <c r="AY70">
        <f t="shared" si="129"/>
        <v>45.588554382324219</v>
      </c>
      <c r="AZ70">
        <f t="shared" si="130"/>
        <v>9.9349597279529878</v>
      </c>
      <c r="BA70">
        <f t="shared" si="131"/>
        <v>0.11725537361168283</v>
      </c>
      <c r="BB70">
        <f t="shared" si="132"/>
        <v>3.4834115080672783</v>
      </c>
      <c r="BC70">
        <f t="shared" si="133"/>
        <v>6.4515482198857095</v>
      </c>
      <c r="BD70">
        <f t="shared" si="134"/>
        <v>7.3582938427777009E-2</v>
      </c>
      <c r="BE70">
        <f t="shared" si="135"/>
        <v>21.703235953697614</v>
      </c>
      <c r="BF70">
        <f t="shared" si="136"/>
        <v>0.56646592817833752</v>
      </c>
      <c r="BG70">
        <f t="shared" si="137"/>
        <v>23.643141282743386</v>
      </c>
      <c r="BH70">
        <f t="shared" si="138"/>
        <v>388.87860198836665</v>
      </c>
      <c r="BI70">
        <f t="shared" si="139"/>
        <v>5.4001518885876789E-3</v>
      </c>
    </row>
    <row r="71" spans="1:61" x14ac:dyDescent="0.2">
      <c r="A71" s="1">
        <v>63</v>
      </c>
      <c r="B71" s="1" t="s">
        <v>144</v>
      </c>
      <c r="C71" s="1" t="s">
        <v>74</v>
      </c>
      <c r="D71" s="1">
        <v>0</v>
      </c>
      <c r="E71" s="1" t="s">
        <v>81</v>
      </c>
      <c r="F71" s="1" t="s">
        <v>145</v>
      </c>
      <c r="G71" s="1">
        <v>0</v>
      </c>
      <c r="H71" s="1">
        <v>9298</v>
      </c>
      <c r="I71" s="1">
        <v>0</v>
      </c>
      <c r="J71">
        <f t="shared" si="112"/>
        <v>12.45184732019586</v>
      </c>
      <c r="K71">
        <f t="shared" si="113"/>
        <v>3.7296041786949952E-2</v>
      </c>
      <c r="L71">
        <f t="shared" si="114"/>
        <v>-167.32589069589687</v>
      </c>
      <c r="M71">
        <f t="shared" si="115"/>
        <v>3.8884941251141956</v>
      </c>
      <c r="N71">
        <f t="shared" si="116"/>
        <v>9.4703575626908059</v>
      </c>
      <c r="O71">
        <f t="shared" si="117"/>
        <v>50.214340209960938</v>
      </c>
      <c r="P71" s="1">
        <v>3.5</v>
      </c>
      <c r="Q71">
        <f t="shared" si="118"/>
        <v>1.9689131230115891</v>
      </c>
      <c r="R71" s="1">
        <v>1</v>
      </c>
      <c r="S71">
        <f t="shared" si="119"/>
        <v>3.9378262460231781</v>
      </c>
      <c r="T71" s="1">
        <v>41.047920227050781</v>
      </c>
      <c r="U71" s="1">
        <v>50.214340209960938</v>
      </c>
      <c r="V71" s="1">
        <v>41.123817443847656</v>
      </c>
      <c r="W71" s="1">
        <v>399.67843627929688</v>
      </c>
      <c r="X71" s="1">
        <v>389.90594482421875</v>
      </c>
      <c r="Y71" s="1">
        <v>28.873516082763672</v>
      </c>
      <c r="Z71" s="1">
        <v>31.508321762084961</v>
      </c>
      <c r="AA71" s="1">
        <v>36.022636413574219</v>
      </c>
      <c r="AB71" s="1">
        <v>39.309825897216797</v>
      </c>
      <c r="AC71" s="1">
        <v>500.26116943359375</v>
      </c>
      <c r="AD71" s="1">
        <v>3.6491084843873978E-2</v>
      </c>
      <c r="AE71" s="1">
        <v>1346.5562744140625</v>
      </c>
      <c r="AF71" s="1">
        <v>97.798240661621094</v>
      </c>
      <c r="AG71" s="1">
        <v>18.044729232788086</v>
      </c>
      <c r="AH71" s="1">
        <v>-0.44623267650604248</v>
      </c>
      <c r="AI71" s="1">
        <v>1</v>
      </c>
      <c r="AJ71" s="1">
        <v>-0.21956524252891541</v>
      </c>
      <c r="AK71" s="1">
        <v>2.737391471862793</v>
      </c>
      <c r="AL71" s="1">
        <v>1</v>
      </c>
      <c r="AM71" s="1">
        <v>0</v>
      </c>
      <c r="AN71" s="1">
        <v>0.18999999761581421</v>
      </c>
      <c r="AO71" s="1">
        <v>111115</v>
      </c>
      <c r="AP71">
        <f t="shared" si="120"/>
        <v>1.4293176269531247</v>
      </c>
      <c r="AQ71">
        <f t="shared" si="121"/>
        <v>3.8884941251141956E-3</v>
      </c>
      <c r="AR71">
        <f t="shared" si="122"/>
        <v>323.36434020996091</v>
      </c>
      <c r="AS71">
        <f t="shared" si="123"/>
        <v>314.19792022705076</v>
      </c>
      <c r="AT71">
        <f t="shared" si="124"/>
        <v>6.9333060333345298E-3</v>
      </c>
      <c r="AU71">
        <f t="shared" si="125"/>
        <v>-2.5866408749310352</v>
      </c>
      <c r="AV71">
        <f t="shared" si="126"/>
        <v>12.551815997222985</v>
      </c>
      <c r="AW71">
        <f t="shared" si="127"/>
        <v>128.34398566178589</v>
      </c>
      <c r="AX71">
        <f t="shared" si="128"/>
        <v>96.835663899700933</v>
      </c>
      <c r="AY71">
        <f t="shared" si="129"/>
        <v>45.631130218505859</v>
      </c>
      <c r="AZ71">
        <f t="shared" si="130"/>
        <v>9.9567049340184628</v>
      </c>
      <c r="BA71">
        <f t="shared" si="131"/>
        <v>3.6946116770243051E-2</v>
      </c>
      <c r="BB71">
        <f t="shared" si="132"/>
        <v>3.0814584345321783</v>
      </c>
      <c r="BC71">
        <f t="shared" si="133"/>
        <v>6.8752464994862841</v>
      </c>
      <c r="BD71">
        <f t="shared" si="134"/>
        <v>2.3122508649550275E-2</v>
      </c>
      <c r="BE71">
        <f t="shared" si="135"/>
        <v>-16.364177727197429</v>
      </c>
      <c r="BF71">
        <f t="shared" si="136"/>
        <v>-0.42914424085360481</v>
      </c>
      <c r="BG71">
        <f t="shared" si="137"/>
        <v>18.765000449552073</v>
      </c>
      <c r="BH71">
        <f t="shared" si="138"/>
        <v>385.63709372921653</v>
      </c>
      <c r="BI71">
        <f t="shared" si="139"/>
        <v>6.0590364454229028E-3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tabSelected="1" workbookViewId="0">
      <selection activeCell="E1" sqref="E1:E1048576"/>
    </sheetView>
  </sheetViews>
  <sheetFormatPr baseColWidth="10" defaultRowHeight="16" x14ac:dyDescent="0.2"/>
  <sheetData>
    <row r="1" spans="1:29" x14ac:dyDescent="0.2">
      <c r="A1" t="s">
        <v>146</v>
      </c>
      <c r="B1" s="1" t="s">
        <v>11</v>
      </c>
      <c r="C1" s="1" t="s">
        <v>10</v>
      </c>
      <c r="D1" s="1" t="s">
        <v>12</v>
      </c>
      <c r="E1" s="1" t="s">
        <v>15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25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63</v>
      </c>
      <c r="AB1" s="1" t="s">
        <v>64</v>
      </c>
      <c r="AC1" s="1" t="s">
        <v>68</v>
      </c>
    </row>
    <row r="2" spans="1:29" x14ac:dyDescent="0.2">
      <c r="B2" s="1" t="s">
        <v>71</v>
      </c>
      <c r="C2" s="1" t="s">
        <v>71</v>
      </c>
      <c r="D2" s="1" t="s">
        <v>71</v>
      </c>
      <c r="E2" s="1" t="s">
        <v>71</v>
      </c>
      <c r="F2" s="1" t="s">
        <v>71</v>
      </c>
      <c r="G2" s="1" t="s">
        <v>72</v>
      </c>
      <c r="H2" s="1" t="s">
        <v>72</v>
      </c>
      <c r="I2" s="1" t="s">
        <v>72</v>
      </c>
      <c r="J2" s="1" t="s">
        <v>72</v>
      </c>
      <c r="K2" s="1" t="s">
        <v>72</v>
      </c>
      <c r="L2" s="1" t="s">
        <v>71</v>
      </c>
      <c r="M2" s="1" t="s">
        <v>71</v>
      </c>
      <c r="N2" s="1" t="s">
        <v>72</v>
      </c>
      <c r="O2" s="1" t="s">
        <v>71</v>
      </c>
      <c r="P2" s="1" t="s">
        <v>71</v>
      </c>
      <c r="Q2" s="1" t="s">
        <v>71</v>
      </c>
      <c r="R2" s="1" t="s">
        <v>71</v>
      </c>
      <c r="S2" s="1" t="s">
        <v>71</v>
      </c>
      <c r="T2" s="1" t="s">
        <v>71</v>
      </c>
      <c r="U2" s="1" t="s">
        <v>71</v>
      </c>
      <c r="V2" s="1" t="s">
        <v>71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72</v>
      </c>
      <c r="AB2" s="1" t="s">
        <v>72</v>
      </c>
      <c r="AC2" s="1" t="s">
        <v>72</v>
      </c>
    </row>
    <row r="3" spans="1:29" x14ac:dyDescent="0.2">
      <c r="A3" s="2">
        <v>42558</v>
      </c>
      <c r="B3" s="1" t="s">
        <v>73</v>
      </c>
      <c r="C3" s="1">
        <v>1</v>
      </c>
      <c r="D3" s="1" t="s">
        <v>74</v>
      </c>
      <c r="E3" s="1" t="s">
        <v>145</v>
      </c>
      <c r="F3" s="1" t="s">
        <v>75</v>
      </c>
      <c r="G3">
        <v>1.0272422517175428</v>
      </c>
      <c r="H3">
        <v>0.4174418855369938</v>
      </c>
      <c r="I3">
        <v>383.51275327074285</v>
      </c>
      <c r="J3">
        <v>5.7778926188126505</v>
      </c>
      <c r="K3">
        <v>1.4932103320989127</v>
      </c>
      <c r="L3" s="1">
        <v>5.5</v>
      </c>
      <c r="M3" s="1">
        <v>1</v>
      </c>
      <c r="N3">
        <v>3.0595652759075165</v>
      </c>
      <c r="O3" s="1">
        <v>29.861362457275391</v>
      </c>
      <c r="P3" s="1">
        <v>26.762174606323242</v>
      </c>
      <c r="Q3" s="1">
        <v>29.875522613525391</v>
      </c>
      <c r="R3" s="1">
        <v>401.223876953125</v>
      </c>
      <c r="S3" s="1">
        <v>397.56930541992188</v>
      </c>
      <c r="T3" s="1">
        <v>14.619838714599609</v>
      </c>
      <c r="U3" s="1">
        <v>20.839296340942383</v>
      </c>
      <c r="V3" s="1">
        <v>33.798488616943359</v>
      </c>
      <c r="W3" s="1">
        <v>48.176780700683594</v>
      </c>
      <c r="X3" s="1">
        <v>500.3035888671875</v>
      </c>
      <c r="Y3" s="1">
        <v>-1.0402714014053345</v>
      </c>
      <c r="Z3" s="1">
        <v>199.56199645996094</v>
      </c>
      <c r="AA3">
        <v>2.0362591395477212</v>
      </c>
      <c r="AB3">
        <v>1.828101158454674</v>
      </c>
      <c r="AC3">
        <v>61.681013914907844</v>
      </c>
    </row>
    <row r="4" spans="1:29" x14ac:dyDescent="0.2">
      <c r="A4" s="2">
        <v>42558</v>
      </c>
      <c r="B4" s="1" t="s">
        <v>76</v>
      </c>
      <c r="C4" s="1">
        <v>2</v>
      </c>
      <c r="D4" s="1" t="s">
        <v>74</v>
      </c>
      <c r="E4" s="1" t="s">
        <v>145</v>
      </c>
      <c r="F4" s="1" t="s">
        <v>77</v>
      </c>
      <c r="G4">
        <v>-0.82044030963071179</v>
      </c>
      <c r="H4">
        <v>0.30464524645722618</v>
      </c>
      <c r="I4">
        <v>393.3040066462093</v>
      </c>
      <c r="J4">
        <v>4.5945590186855343</v>
      </c>
      <c r="K4">
        <v>1.5854916738362377</v>
      </c>
      <c r="L4" s="1">
        <v>6</v>
      </c>
      <c r="M4" s="1">
        <v>1</v>
      </c>
      <c r="N4">
        <v>2.8400000333786011</v>
      </c>
      <c r="O4" s="1">
        <v>29.931081771850586</v>
      </c>
      <c r="P4" s="1">
        <v>26.937215805053711</v>
      </c>
      <c r="Q4" s="1">
        <v>29.973285675048828</v>
      </c>
      <c r="R4" s="1">
        <v>400.25198364257812</v>
      </c>
      <c r="S4" s="1">
        <v>399.03720092773438</v>
      </c>
      <c r="T4" s="1">
        <v>14.869550704956055</v>
      </c>
      <c r="U4" s="1">
        <v>20.267858505249023</v>
      </c>
      <c r="V4" s="1">
        <v>34.239479064941406</v>
      </c>
      <c r="W4" s="1">
        <v>46.669929504394531</v>
      </c>
      <c r="X4" s="1">
        <v>500.31646728515625</v>
      </c>
      <c r="Y4" s="1">
        <v>-1.216325256973505E-2</v>
      </c>
      <c r="Z4" s="1">
        <v>64.492202758789062</v>
      </c>
      <c r="AA4">
        <v>1.9804911929755327</v>
      </c>
      <c r="AB4">
        <v>1.9114605363733914</v>
      </c>
      <c r="AC4">
        <v>58.672871735247533</v>
      </c>
    </row>
    <row r="5" spans="1:29" x14ac:dyDescent="0.2">
      <c r="A5" s="2">
        <v>42558</v>
      </c>
      <c r="B5" s="1" t="s">
        <v>78</v>
      </c>
      <c r="C5" s="1">
        <v>3</v>
      </c>
      <c r="D5" s="1" t="s">
        <v>74</v>
      </c>
      <c r="E5" s="1" t="s">
        <v>145</v>
      </c>
      <c r="F5" s="1" t="s">
        <v>79</v>
      </c>
      <c r="G5">
        <v>-1.6850317812270597</v>
      </c>
      <c r="H5">
        <v>6.0842118412452566E-2</v>
      </c>
      <c r="I5">
        <v>433.40115686159078</v>
      </c>
      <c r="J5">
        <v>1.2282367713555373</v>
      </c>
      <c r="K5">
        <v>1.9613294062211146</v>
      </c>
      <c r="L5" s="1">
        <v>6</v>
      </c>
      <c r="M5" s="1">
        <v>1</v>
      </c>
      <c r="N5">
        <v>2.8400000333786011</v>
      </c>
      <c r="O5" s="1">
        <v>29.962203979492188</v>
      </c>
      <c r="P5" s="1">
        <v>26.994768142700195</v>
      </c>
      <c r="Q5" s="1">
        <v>30.012861251831055</v>
      </c>
      <c r="R5" s="1">
        <v>400.58670043945312</v>
      </c>
      <c r="S5" s="1">
        <v>402.015380859375</v>
      </c>
      <c r="T5" s="1">
        <v>15.096487998962402</v>
      </c>
      <c r="U5" s="1">
        <v>16.545141220092773</v>
      </c>
      <c r="V5" s="1">
        <v>34.700092315673828</v>
      </c>
      <c r="W5" s="1">
        <v>38.029899597167969</v>
      </c>
      <c r="X5" s="1">
        <v>500.291748046875</v>
      </c>
      <c r="Y5" s="1">
        <v>-5.7614711113274097E-3</v>
      </c>
      <c r="Z5" s="1">
        <v>28.457260131835938</v>
      </c>
      <c r="AA5">
        <v>1.6167306301073987</v>
      </c>
      <c r="AB5">
        <v>2.2852595462986618</v>
      </c>
      <c r="AC5">
        <v>44.868814290443268</v>
      </c>
    </row>
    <row r="6" spans="1:29" x14ac:dyDescent="0.2">
      <c r="A6" s="2">
        <v>42558</v>
      </c>
      <c r="B6" s="1" t="s">
        <v>80</v>
      </c>
      <c r="C6" s="1">
        <v>4</v>
      </c>
      <c r="D6" s="1" t="s">
        <v>74</v>
      </c>
      <c r="E6" s="1" t="s">
        <v>145</v>
      </c>
      <c r="F6" s="1" t="s">
        <v>81</v>
      </c>
      <c r="G6">
        <v>-2.0176165038246285</v>
      </c>
      <c r="H6">
        <v>7.1867136373906463E-3</v>
      </c>
      <c r="I6">
        <v>831.74544746421361</v>
      </c>
      <c r="J6">
        <v>0.15579586918026958</v>
      </c>
      <c r="K6">
        <v>2.0683693498159812</v>
      </c>
      <c r="L6" s="1">
        <v>6</v>
      </c>
      <c r="M6" s="1">
        <v>1</v>
      </c>
      <c r="N6">
        <v>2.8400000333786011</v>
      </c>
      <c r="O6" s="1">
        <v>29.999408721923828</v>
      </c>
      <c r="P6" s="1">
        <v>27.016122817993164</v>
      </c>
      <c r="Q6" s="1">
        <v>30.047136306762695</v>
      </c>
      <c r="R6" s="1">
        <v>400.70046997070312</v>
      </c>
      <c r="S6" s="1">
        <v>403.04498291015625</v>
      </c>
      <c r="T6" s="1">
        <v>15.31123161315918</v>
      </c>
      <c r="U6" s="1">
        <v>15.495189666748047</v>
      </c>
      <c r="V6" s="1">
        <v>35.119663238525391</v>
      </c>
      <c r="W6" s="1">
        <v>35.541610717773438</v>
      </c>
      <c r="X6" s="1">
        <v>500.27203369140625</v>
      </c>
      <c r="Y6" s="1">
        <v>1.2162955477833748E-2</v>
      </c>
      <c r="Z6" s="1">
        <v>23.039421081542969</v>
      </c>
      <c r="AA6">
        <v>1.5141809685120824</v>
      </c>
      <c r="AB6">
        <v>2.3944508312635557</v>
      </c>
      <c r="AC6">
        <v>40.869141277641418</v>
      </c>
    </row>
    <row r="7" spans="1:29" x14ac:dyDescent="0.2">
      <c r="A7" s="2">
        <v>42558</v>
      </c>
      <c r="B7" s="1" t="s">
        <v>82</v>
      </c>
      <c r="C7" s="1">
        <v>5</v>
      </c>
      <c r="D7" s="1" t="s">
        <v>74</v>
      </c>
      <c r="E7" s="1" t="s">
        <v>145</v>
      </c>
      <c r="F7" s="1" t="s">
        <v>83</v>
      </c>
      <c r="G7">
        <v>14.899379380570153</v>
      </c>
      <c r="H7">
        <v>0.52999591204267404</v>
      </c>
      <c r="I7">
        <v>323.45100125803862</v>
      </c>
      <c r="J7">
        <v>6.945395608424997</v>
      </c>
      <c r="K7">
        <v>1.4433998524524294</v>
      </c>
      <c r="L7" s="1">
        <v>5</v>
      </c>
      <c r="M7" s="1">
        <v>1</v>
      </c>
      <c r="N7">
        <v>3.2791305184364319</v>
      </c>
      <c r="O7" s="1">
        <v>30.191621780395508</v>
      </c>
      <c r="P7" s="1">
        <v>27.21290397644043</v>
      </c>
      <c r="Q7" s="1">
        <v>30.190292358398438</v>
      </c>
      <c r="R7" s="1">
        <v>400.63818359375</v>
      </c>
      <c r="S7" s="1">
        <v>383.08770751953125</v>
      </c>
      <c r="T7" s="1">
        <v>15.529384613037109</v>
      </c>
      <c r="U7" s="1">
        <v>22.316074371337891</v>
      </c>
      <c r="V7" s="1">
        <v>35.229957580566406</v>
      </c>
      <c r="W7" s="1">
        <v>50.626239776611328</v>
      </c>
      <c r="X7" s="1">
        <v>500.27346801757812</v>
      </c>
      <c r="Y7" s="1">
        <v>-5.761433020234108E-2</v>
      </c>
      <c r="Z7" s="1">
        <v>976.02911376953125</v>
      </c>
      <c r="AA7">
        <v>2.1807600151449149</v>
      </c>
      <c r="AB7">
        <v>1.7722411016408675</v>
      </c>
      <c r="AC7">
        <v>64.664829030672294</v>
      </c>
    </row>
    <row r="8" spans="1:29" x14ac:dyDescent="0.2">
      <c r="A8" s="2">
        <v>42558</v>
      </c>
      <c r="B8" s="1" t="s">
        <v>84</v>
      </c>
      <c r="C8" s="1">
        <v>6</v>
      </c>
      <c r="D8" s="1" t="s">
        <v>74</v>
      </c>
      <c r="E8" s="1" t="s">
        <v>145</v>
      </c>
      <c r="F8" s="1" t="s">
        <v>75</v>
      </c>
      <c r="G8">
        <v>2.9642582563346465</v>
      </c>
      <c r="H8">
        <v>0.18556403821096129</v>
      </c>
      <c r="I8">
        <v>357.72081632393366</v>
      </c>
      <c r="J8">
        <v>3.3370443138449257</v>
      </c>
      <c r="K8">
        <v>1.8107424002094361</v>
      </c>
      <c r="L8" s="1">
        <v>5.5</v>
      </c>
      <c r="M8" s="1">
        <v>1</v>
      </c>
      <c r="N8">
        <v>3.0595652759075165</v>
      </c>
      <c r="O8" s="1">
        <v>30.454896926879883</v>
      </c>
      <c r="P8" s="1">
        <v>27.544017791748047</v>
      </c>
      <c r="Q8" s="1">
        <v>30.452522277832031</v>
      </c>
      <c r="R8" s="1">
        <v>400.72528076171875</v>
      </c>
      <c r="S8" s="1">
        <v>396.01385498046875</v>
      </c>
      <c r="T8" s="1">
        <v>15.685273170471191</v>
      </c>
      <c r="U8" s="1">
        <v>19.283004760742188</v>
      </c>
      <c r="V8" s="1">
        <v>35.051189422607422</v>
      </c>
      <c r="W8" s="1">
        <v>43.09088134765625</v>
      </c>
      <c r="X8" s="1">
        <v>500.31048583984375</v>
      </c>
      <c r="Y8" s="1">
        <v>-1.9205024465918541E-2</v>
      </c>
      <c r="Z8" s="1">
        <v>846.25189208984375</v>
      </c>
      <c r="AA8">
        <v>1.8843842389363563</v>
      </c>
      <c r="AB8">
        <v>2.1372622497901275</v>
      </c>
      <c r="AC8">
        <v>52.440904500527388</v>
      </c>
    </row>
    <row r="9" spans="1:29" x14ac:dyDescent="0.2">
      <c r="A9" s="2">
        <v>42558</v>
      </c>
      <c r="B9" s="1" t="s">
        <v>85</v>
      </c>
      <c r="C9" s="1">
        <v>7</v>
      </c>
      <c r="D9" s="1" t="s">
        <v>74</v>
      </c>
      <c r="E9" s="1" t="s">
        <v>145</v>
      </c>
      <c r="F9" s="1" t="s">
        <v>77</v>
      </c>
      <c r="G9">
        <v>2.3579251098969003</v>
      </c>
      <c r="H9">
        <v>0.15935002001023177</v>
      </c>
      <c r="I9">
        <v>359.89389572560378</v>
      </c>
      <c r="J9">
        <v>3.0832566457916002</v>
      </c>
      <c r="K9">
        <v>1.9316002491660804</v>
      </c>
      <c r="L9" s="1">
        <v>5.5</v>
      </c>
      <c r="M9" s="1">
        <v>1</v>
      </c>
      <c r="N9">
        <v>3.0595652759075165</v>
      </c>
      <c r="O9" s="1">
        <v>30.663368225097656</v>
      </c>
      <c r="P9" s="1">
        <v>28.027082443237305</v>
      </c>
      <c r="Q9" s="1">
        <v>30.670804977416992</v>
      </c>
      <c r="R9" s="1">
        <v>400.79861450195312</v>
      </c>
      <c r="S9" s="1">
        <v>396.86148071289062</v>
      </c>
      <c r="T9" s="1">
        <v>15.803408622741699</v>
      </c>
      <c r="U9" s="1">
        <v>19.127944946289062</v>
      </c>
      <c r="V9" s="1">
        <v>34.896610260009766</v>
      </c>
      <c r="W9" s="1">
        <v>42.237751007080078</v>
      </c>
      <c r="X9" s="1">
        <v>500.32666015625</v>
      </c>
      <c r="Y9" s="1">
        <v>-1.4474319219589233</v>
      </c>
      <c r="Z9" s="1">
        <v>163.40147399902344</v>
      </c>
      <c r="AA9">
        <v>1.8692349021668779</v>
      </c>
      <c r="AB9">
        <v>2.2335825217396152</v>
      </c>
      <c r="AC9">
        <v>50.252176090601488</v>
      </c>
    </row>
    <row r="10" spans="1:29" x14ac:dyDescent="0.2">
      <c r="A10" s="2">
        <v>42558</v>
      </c>
      <c r="B10" s="1" t="s">
        <v>86</v>
      </c>
      <c r="C10" s="1">
        <v>8</v>
      </c>
      <c r="D10" s="1" t="s">
        <v>74</v>
      </c>
      <c r="E10" s="1" t="s">
        <v>145</v>
      </c>
      <c r="F10" s="1" t="s">
        <v>83</v>
      </c>
      <c r="G10">
        <v>3.4933377982023472</v>
      </c>
      <c r="H10">
        <v>0.3026594953901332</v>
      </c>
      <c r="I10">
        <v>365.32503398276896</v>
      </c>
      <c r="J10">
        <v>6.1283867585910041</v>
      </c>
      <c r="K10">
        <v>2.0477162117312631</v>
      </c>
      <c r="L10" s="1">
        <v>2</v>
      </c>
      <c r="M10" s="1">
        <v>1</v>
      </c>
      <c r="N10">
        <v>4.5965219736099243</v>
      </c>
      <c r="O10" s="1">
        <v>30.865144729614258</v>
      </c>
      <c r="P10" s="1">
        <v>28.319721221923828</v>
      </c>
      <c r="Q10" s="1">
        <v>30.889238357543945</v>
      </c>
      <c r="R10" s="1">
        <v>400.26519775390625</v>
      </c>
      <c r="S10" s="1">
        <v>397.89389038085938</v>
      </c>
      <c r="T10" s="1">
        <v>16.203468322753906</v>
      </c>
      <c r="U10" s="1">
        <v>18.607782363891602</v>
      </c>
      <c r="V10" s="1">
        <v>35.370578765869141</v>
      </c>
      <c r="W10" s="1">
        <v>40.61895751953125</v>
      </c>
      <c r="X10" s="1">
        <v>500.296630859375</v>
      </c>
      <c r="Y10" s="1">
        <v>-4.1610650718212128E-2</v>
      </c>
      <c r="Z10" s="1">
        <v>121.60116577148438</v>
      </c>
      <c r="AA10">
        <v>1.8184318743712355</v>
      </c>
      <c r="AB10">
        <v>2.3432910567367209</v>
      </c>
      <c r="AC10">
        <v>48.818171839805068</v>
      </c>
    </row>
    <row r="11" spans="1:29" x14ac:dyDescent="0.2">
      <c r="A11" s="2">
        <v>42558</v>
      </c>
      <c r="B11" s="1" t="s">
        <v>88</v>
      </c>
      <c r="C11" s="1">
        <v>9</v>
      </c>
      <c r="D11" s="1" t="s">
        <v>74</v>
      </c>
      <c r="E11" s="1" t="s">
        <v>145</v>
      </c>
      <c r="F11" s="1" t="s">
        <v>75</v>
      </c>
      <c r="G11">
        <v>1.271853801029647</v>
      </c>
      <c r="H11">
        <v>0.22448582528522096</v>
      </c>
      <c r="I11">
        <v>375.62565491010565</v>
      </c>
      <c r="J11">
        <v>4.6174401935895713</v>
      </c>
      <c r="K11">
        <v>2.055818746686819</v>
      </c>
      <c r="L11" s="1">
        <v>3</v>
      </c>
      <c r="M11" s="1">
        <v>1</v>
      </c>
      <c r="N11">
        <v>4.1573914885520935</v>
      </c>
      <c r="O11" s="1">
        <v>31.001384735107422</v>
      </c>
      <c r="P11" s="1">
        <v>28.595663070678711</v>
      </c>
      <c r="Q11" s="1">
        <v>31.024276733398438</v>
      </c>
      <c r="R11" s="1">
        <v>400.3017578125</v>
      </c>
      <c r="S11" s="1">
        <v>398.43600463867188</v>
      </c>
      <c r="T11" s="1">
        <v>16.447895050048828</v>
      </c>
      <c r="U11" s="1">
        <v>19.163503646850586</v>
      </c>
      <c r="V11" s="1">
        <v>35.627529144287109</v>
      </c>
      <c r="W11" s="1">
        <v>41.509765625</v>
      </c>
      <c r="X11" s="1">
        <v>500.32473754882812</v>
      </c>
      <c r="Y11" s="1">
        <v>4.801400750875473E-2</v>
      </c>
      <c r="Z11" s="1">
        <v>283.94290161132812</v>
      </c>
      <c r="AA11">
        <v>1.8728103849599576</v>
      </c>
      <c r="AB11">
        <v>2.3385827426477999</v>
      </c>
      <c r="AC11">
        <v>48.832968937276576</v>
      </c>
    </row>
    <row r="12" spans="1:29" x14ac:dyDescent="0.2">
      <c r="A12" s="2">
        <v>42558</v>
      </c>
      <c r="B12" s="1" t="s">
        <v>89</v>
      </c>
      <c r="C12" s="1">
        <v>10</v>
      </c>
      <c r="D12" s="1" t="s">
        <v>74</v>
      </c>
      <c r="E12" s="1" t="s">
        <v>145</v>
      </c>
      <c r="F12" s="1" t="s">
        <v>77</v>
      </c>
      <c r="G12">
        <v>-13.326385698832739</v>
      </c>
      <c r="H12">
        <v>0.21267523597101218</v>
      </c>
      <c r="I12">
        <v>495.99356647086211</v>
      </c>
      <c r="J12">
        <v>4.4734406007911662</v>
      </c>
      <c r="K12">
        <v>2.0960651282130009</v>
      </c>
      <c r="L12" s="1">
        <v>3</v>
      </c>
      <c r="M12" s="1">
        <v>1</v>
      </c>
      <c r="N12">
        <v>4.1573914885520935</v>
      </c>
      <c r="O12" s="1">
        <v>31.075555801391602</v>
      </c>
      <c r="P12" s="1">
        <v>28.806537628173828</v>
      </c>
      <c r="Q12" s="1">
        <v>31.106838226318359</v>
      </c>
      <c r="R12" s="1">
        <v>400.3106689453125</v>
      </c>
      <c r="S12" s="1">
        <v>407.2091064453125</v>
      </c>
      <c r="T12" s="1">
        <v>16.615213394165039</v>
      </c>
      <c r="U12" s="1">
        <v>19.245935440063477</v>
      </c>
      <c r="V12" s="1">
        <v>35.838829040527344</v>
      </c>
      <c r="W12" s="1">
        <v>41.513271331787109</v>
      </c>
      <c r="X12" s="1">
        <v>500.32025146484375</v>
      </c>
      <c r="Y12" s="1">
        <v>4.6092387288808823E-2</v>
      </c>
      <c r="Z12" s="1">
        <v>408.88677978515625</v>
      </c>
      <c r="AA12">
        <v>1.8809038668163849</v>
      </c>
      <c r="AB12">
        <v>2.3651403195838645</v>
      </c>
      <c r="AC12">
        <v>48.310763032063043</v>
      </c>
    </row>
    <row r="13" spans="1:29" x14ac:dyDescent="0.2">
      <c r="A13" s="2">
        <v>42558</v>
      </c>
      <c r="B13" s="1" t="s">
        <v>90</v>
      </c>
      <c r="C13" s="1">
        <v>11</v>
      </c>
      <c r="D13" s="1" t="s">
        <v>74</v>
      </c>
      <c r="E13" s="1" t="s">
        <v>145</v>
      </c>
      <c r="F13" s="1" t="s">
        <v>79</v>
      </c>
      <c r="G13">
        <v>-12.12019080981092</v>
      </c>
      <c r="H13">
        <v>0.24292408886680414</v>
      </c>
      <c r="I13">
        <v>474.76287859621635</v>
      </c>
      <c r="J13">
        <v>5.0572037409319295</v>
      </c>
      <c r="K13">
        <v>2.0878478684311954</v>
      </c>
      <c r="L13" s="1">
        <v>3</v>
      </c>
      <c r="M13" s="1">
        <v>1</v>
      </c>
      <c r="N13">
        <v>4.1573914885520935</v>
      </c>
      <c r="O13" s="1">
        <v>31.265520095825195</v>
      </c>
      <c r="P13" s="1">
        <v>29.009052276611328</v>
      </c>
      <c r="Q13" s="1">
        <v>31.294029235839844</v>
      </c>
      <c r="R13" s="1">
        <v>400.3133544921875</v>
      </c>
      <c r="S13" s="1">
        <v>406.34881591796875</v>
      </c>
      <c r="T13" s="1">
        <v>16.836858749389648</v>
      </c>
      <c r="U13" s="1">
        <v>19.809270858764648</v>
      </c>
      <c r="V13" s="1">
        <v>35.927528381347656</v>
      </c>
      <c r="W13" s="1">
        <v>42.270244598388672</v>
      </c>
      <c r="X13" s="1">
        <v>500.30319213867188</v>
      </c>
      <c r="Y13" s="1">
        <v>-2.5606993585824966E-2</v>
      </c>
      <c r="Z13" s="1">
        <v>23.045921325683594</v>
      </c>
      <c r="AA13">
        <v>1.9360320467110286</v>
      </c>
      <c r="AB13">
        <v>2.3581296187977578</v>
      </c>
      <c r="AC13">
        <v>49.436292777496135</v>
      </c>
    </row>
    <row r="14" spans="1:29" x14ac:dyDescent="0.2">
      <c r="A14" s="2">
        <v>42558</v>
      </c>
      <c r="B14" s="1" t="s">
        <v>91</v>
      </c>
      <c r="C14" s="1">
        <v>12</v>
      </c>
      <c r="D14" s="1" t="s">
        <v>74</v>
      </c>
      <c r="E14" s="1" t="s">
        <v>145</v>
      </c>
      <c r="F14" s="1" t="s">
        <v>83</v>
      </c>
      <c r="G14">
        <v>-5.31416077175429</v>
      </c>
      <c r="H14">
        <v>0.38873965887569523</v>
      </c>
      <c r="I14">
        <v>409.25090773622316</v>
      </c>
      <c r="J14">
        <v>8.5145452297923772</v>
      </c>
      <c r="K14">
        <v>2.2417782445176648</v>
      </c>
      <c r="L14" s="1">
        <v>1.5</v>
      </c>
      <c r="M14" s="1">
        <v>1</v>
      </c>
      <c r="N14">
        <v>4.8160872161388397</v>
      </c>
      <c r="O14" s="1">
        <v>31.496442794799805</v>
      </c>
      <c r="P14" s="1">
        <v>29.537076950073242</v>
      </c>
      <c r="Q14" s="1">
        <v>31.515478134155273</v>
      </c>
      <c r="R14" s="1">
        <v>400.47698974609375</v>
      </c>
      <c r="S14" s="1">
        <v>401.04647827148438</v>
      </c>
      <c r="T14" s="1">
        <v>17.006006240844727</v>
      </c>
      <c r="U14" s="1">
        <v>19.509037017822266</v>
      </c>
      <c r="V14" s="1">
        <v>35.815151214599609</v>
      </c>
      <c r="W14" s="1">
        <v>41.086605072021484</v>
      </c>
      <c r="X14" s="1">
        <v>500.299560546875</v>
      </c>
      <c r="Y14" s="1">
        <v>-6.3377529382705688E-2</v>
      </c>
      <c r="Z14" s="1">
        <v>858.39044189453125</v>
      </c>
      <c r="AA14">
        <v>1.906690590522514</v>
      </c>
      <c r="AB14">
        <v>2.4818665352038991</v>
      </c>
      <c r="AC14">
        <v>48.398875458055421</v>
      </c>
    </row>
    <row r="15" spans="1:29" x14ac:dyDescent="0.2">
      <c r="A15" s="2">
        <v>42558</v>
      </c>
      <c r="B15" s="1" t="s">
        <v>92</v>
      </c>
      <c r="C15" s="1">
        <v>13</v>
      </c>
      <c r="D15" s="1" t="s">
        <v>74</v>
      </c>
      <c r="E15" s="1" t="s">
        <v>145</v>
      </c>
      <c r="F15" s="1" t="s">
        <v>75</v>
      </c>
      <c r="G15">
        <v>-12.286997404486888</v>
      </c>
      <c r="H15">
        <v>0.25578919551829132</v>
      </c>
      <c r="I15">
        <v>470.51767669935475</v>
      </c>
      <c r="J15">
        <v>5.8050963502654414</v>
      </c>
      <c r="K15">
        <v>2.2787174404662807</v>
      </c>
      <c r="L15" s="1">
        <v>3</v>
      </c>
      <c r="M15" s="1">
        <v>1</v>
      </c>
      <c r="N15">
        <v>4.1573914885520935</v>
      </c>
      <c r="O15" s="1">
        <v>31.728670120239258</v>
      </c>
      <c r="P15" s="1">
        <v>30.107873916625977</v>
      </c>
      <c r="Q15" s="1">
        <v>31.738542556762695</v>
      </c>
      <c r="R15" s="1">
        <v>400.41766357421875</v>
      </c>
      <c r="S15" s="1">
        <v>406.37109375</v>
      </c>
      <c r="T15" s="1">
        <v>17.137899398803711</v>
      </c>
      <c r="U15" s="1">
        <v>20.547468185424805</v>
      </c>
      <c r="V15" s="1">
        <v>35.620670318603516</v>
      </c>
      <c r="W15" s="1">
        <v>42.707366943359375</v>
      </c>
      <c r="X15" s="1">
        <v>500.28170776367188</v>
      </c>
      <c r="Y15" s="1">
        <v>-1.7924530431628227E-2</v>
      </c>
      <c r="Z15" s="1">
        <v>873.854736328125</v>
      </c>
      <c r="AA15">
        <v>2.0082022694661719</v>
      </c>
      <c r="AB15">
        <v>2.4821959478047653</v>
      </c>
      <c r="AC15">
        <v>48.259452073656398</v>
      </c>
    </row>
    <row r="16" spans="1:29" x14ac:dyDescent="0.2">
      <c r="A16" s="2">
        <v>42558</v>
      </c>
      <c r="B16" s="1" t="s">
        <v>93</v>
      </c>
      <c r="C16" s="1">
        <v>14</v>
      </c>
      <c r="D16" s="1" t="s">
        <v>74</v>
      </c>
      <c r="E16" s="1" t="s">
        <v>145</v>
      </c>
      <c r="F16" s="1" t="s">
        <v>77</v>
      </c>
      <c r="G16">
        <v>9.4748737905507987</v>
      </c>
      <c r="H16">
        <v>0.30134427015665083</v>
      </c>
      <c r="I16">
        <v>324.96309584447511</v>
      </c>
      <c r="J16">
        <v>6.5670040044966678</v>
      </c>
      <c r="K16">
        <v>2.2169894430756631</v>
      </c>
      <c r="L16" s="1">
        <v>3.5</v>
      </c>
      <c r="M16" s="1">
        <v>1</v>
      </c>
      <c r="N16">
        <v>3.9378262460231781</v>
      </c>
      <c r="O16" s="1">
        <v>31.987451553344727</v>
      </c>
      <c r="P16" s="1">
        <v>30.341396331787109</v>
      </c>
      <c r="Q16" s="1">
        <v>31.977239608764648</v>
      </c>
      <c r="R16" s="1">
        <v>400.311279296875</v>
      </c>
      <c r="S16" s="1">
        <v>391.88302612304688</v>
      </c>
      <c r="T16" s="1">
        <v>17.276065826416016</v>
      </c>
      <c r="U16" s="1">
        <v>21.769905090332031</v>
      </c>
      <c r="V16" s="1">
        <v>35.385955810546875</v>
      </c>
      <c r="W16" s="1">
        <v>44.590526580810547</v>
      </c>
      <c r="X16" s="1">
        <v>500.33261108398438</v>
      </c>
      <c r="Y16" s="1">
        <v>-1.664426364004612E-2</v>
      </c>
      <c r="Z16" s="1">
        <v>1200.73486328125</v>
      </c>
      <c r="AA16">
        <v>2.1277230439984125</v>
      </c>
      <c r="AB16">
        <v>2.4261227568955466</v>
      </c>
      <c r="AC16">
        <v>50.976776759314667</v>
      </c>
    </row>
    <row r="17" spans="1:29" x14ac:dyDescent="0.2">
      <c r="A17" s="2">
        <v>42558</v>
      </c>
      <c r="B17" s="1" t="s">
        <v>94</v>
      </c>
      <c r="C17" s="1">
        <v>15</v>
      </c>
      <c r="D17" s="1" t="s">
        <v>74</v>
      </c>
      <c r="E17" s="1" t="s">
        <v>95</v>
      </c>
      <c r="F17" s="1" t="s">
        <v>75</v>
      </c>
      <c r="G17">
        <v>14.997908993232638</v>
      </c>
      <c r="H17">
        <v>1.1235031402576425</v>
      </c>
      <c r="I17">
        <v>353.93887403902426</v>
      </c>
      <c r="J17">
        <v>21.628715723863987</v>
      </c>
      <c r="K17">
        <v>2.2391468934909584</v>
      </c>
      <c r="L17" s="1">
        <v>1.5</v>
      </c>
      <c r="M17" s="1">
        <v>1</v>
      </c>
      <c r="N17">
        <v>4.8160872161388397</v>
      </c>
      <c r="O17" s="1">
        <v>32.349475860595703</v>
      </c>
      <c r="P17" s="1">
        <v>31.147615432739258</v>
      </c>
      <c r="Q17" s="1">
        <v>32.340435028076172</v>
      </c>
      <c r="R17" s="1">
        <v>400.419189453125</v>
      </c>
      <c r="S17" s="1">
        <v>393.37222290039062</v>
      </c>
      <c r="T17" s="1">
        <v>17.306432723999023</v>
      </c>
      <c r="U17" s="1">
        <v>23.637319564819336</v>
      </c>
      <c r="V17" s="1">
        <v>34.731613159179688</v>
      </c>
      <c r="W17" s="1">
        <v>47.43682861328125</v>
      </c>
      <c r="X17" s="1">
        <v>500.34390258789062</v>
      </c>
      <c r="Y17" s="1">
        <v>-2.6887616142630577E-2</v>
      </c>
      <c r="Z17" s="1">
        <v>572.629638671875</v>
      </c>
      <c r="AA17">
        <v>2.3103416802895955</v>
      </c>
      <c r="AB17">
        <v>2.3971999308514009</v>
      </c>
      <c r="AC17">
        <v>58.640826659996982</v>
      </c>
    </row>
    <row r="18" spans="1:29" x14ac:dyDescent="0.2">
      <c r="A18" s="2">
        <v>42558</v>
      </c>
      <c r="B18" s="1" t="s">
        <v>96</v>
      </c>
      <c r="C18" s="1">
        <v>16</v>
      </c>
      <c r="D18" s="1" t="s">
        <v>74</v>
      </c>
      <c r="E18" s="1" t="s">
        <v>95</v>
      </c>
      <c r="F18" s="1" t="s">
        <v>77</v>
      </c>
      <c r="G18">
        <v>2.2308764761987101</v>
      </c>
      <c r="H18">
        <v>0.55373432729588667</v>
      </c>
      <c r="I18">
        <v>374.80374549401762</v>
      </c>
      <c r="J18">
        <v>11.578878358844799</v>
      </c>
      <c r="K18">
        <v>2.2335020821241041</v>
      </c>
      <c r="L18" s="1">
        <v>3</v>
      </c>
      <c r="M18" s="1">
        <v>1</v>
      </c>
      <c r="N18">
        <v>4.1573914885520935</v>
      </c>
      <c r="O18" s="1">
        <v>32.529853820800781</v>
      </c>
      <c r="P18" s="1">
        <v>31.353900909423828</v>
      </c>
      <c r="Q18" s="1">
        <v>32.544384002685547</v>
      </c>
      <c r="R18" s="1">
        <v>400.44583129882812</v>
      </c>
      <c r="S18" s="1">
        <v>396.35647583007812</v>
      </c>
      <c r="T18" s="1">
        <v>17.469724655151367</v>
      </c>
      <c r="U18" s="1">
        <v>24.244001388549805</v>
      </c>
      <c r="V18" s="1">
        <v>34.705421447753906</v>
      </c>
      <c r="W18" s="1">
        <v>48.163227081298828</v>
      </c>
      <c r="X18" s="1">
        <v>500.3409423828125</v>
      </c>
      <c r="Y18" s="1">
        <v>1.600412093102932E-2</v>
      </c>
      <c r="Z18" s="1">
        <v>66.823997497558594</v>
      </c>
      <c r="AA18">
        <v>2.3697133352772943</v>
      </c>
      <c r="AB18">
        <v>2.3896834228856654</v>
      </c>
      <c r="AC18">
        <v>55.598743796310842</v>
      </c>
    </row>
    <row r="19" spans="1:29" x14ac:dyDescent="0.2">
      <c r="A19" s="2">
        <v>42558</v>
      </c>
      <c r="B19" s="1" t="s">
        <v>97</v>
      </c>
      <c r="C19" s="1">
        <v>17</v>
      </c>
      <c r="D19" s="1" t="s">
        <v>74</v>
      </c>
      <c r="E19" s="1" t="s">
        <v>95</v>
      </c>
      <c r="F19" s="1" t="s">
        <v>79</v>
      </c>
      <c r="G19">
        <v>0.47049596587261922</v>
      </c>
      <c r="H19">
        <v>0.46968745721039928</v>
      </c>
      <c r="I19">
        <v>380.68079422146906</v>
      </c>
      <c r="J19">
        <v>10.367242772041212</v>
      </c>
      <c r="K19">
        <v>2.3160620688839924</v>
      </c>
      <c r="L19" s="1">
        <v>3</v>
      </c>
      <c r="M19" s="1">
        <v>1</v>
      </c>
      <c r="N19">
        <v>4.1573914885520935</v>
      </c>
      <c r="O19" s="1">
        <v>32.574840545654297</v>
      </c>
      <c r="P19" s="1">
        <v>31.448915481567383</v>
      </c>
      <c r="Q19" s="1">
        <v>32.615074157714844</v>
      </c>
      <c r="R19" s="1">
        <v>400.26239013671875</v>
      </c>
      <c r="S19" s="1">
        <v>397.50924682617188</v>
      </c>
      <c r="T19" s="1">
        <v>17.584278106689453</v>
      </c>
      <c r="U19" s="1">
        <v>23.653524398803711</v>
      </c>
      <c r="V19" s="1">
        <v>34.845840454101562</v>
      </c>
      <c r="W19" s="1">
        <v>46.872947692871094</v>
      </c>
      <c r="X19" s="1">
        <v>500.32675170898438</v>
      </c>
      <c r="Y19" s="1">
        <v>-2.6887483894824982E-2</v>
      </c>
      <c r="Z19" s="1">
        <v>52.79913330078125</v>
      </c>
      <c r="AA19">
        <v>2.3120850898449428</v>
      </c>
      <c r="AB19">
        <v>2.4662093774783145</v>
      </c>
      <c r="AC19">
        <v>53.381843098741655</v>
      </c>
    </row>
    <row r="20" spans="1:29" x14ac:dyDescent="0.2">
      <c r="A20" s="2">
        <v>42558</v>
      </c>
      <c r="B20" s="1" t="s">
        <v>98</v>
      </c>
      <c r="C20" s="1">
        <v>18</v>
      </c>
      <c r="D20" s="1" t="s">
        <v>74</v>
      </c>
      <c r="E20" s="1" t="s">
        <v>95</v>
      </c>
      <c r="F20" s="1">
        <v>250</v>
      </c>
      <c r="G20">
        <v>12.792833252838411</v>
      </c>
      <c r="H20">
        <v>0.73223330910182471</v>
      </c>
      <c r="I20">
        <v>347.69513580934415</v>
      </c>
      <c r="J20">
        <v>16.571606084946986</v>
      </c>
      <c r="K20">
        <v>2.4590491371500907</v>
      </c>
      <c r="L20" s="1">
        <v>1.5</v>
      </c>
      <c r="M20" s="1">
        <v>1</v>
      </c>
      <c r="N20">
        <v>4.8160872161388397</v>
      </c>
      <c r="O20" s="1">
        <v>32.613216400146484</v>
      </c>
      <c r="P20" s="1">
        <v>31.582942962646484</v>
      </c>
      <c r="Q20" s="1">
        <v>32.630897521972656</v>
      </c>
      <c r="R20" s="1">
        <v>400.26992797851562</v>
      </c>
      <c r="S20" s="1">
        <v>394.47427368164062</v>
      </c>
      <c r="T20" s="1">
        <v>17.695529937744141</v>
      </c>
      <c r="U20" s="1">
        <v>22.552114486694336</v>
      </c>
      <c r="V20" s="1">
        <v>34.991214752197266</v>
      </c>
      <c r="W20" s="1">
        <v>44.594642639160156</v>
      </c>
      <c r="X20" s="1">
        <v>500.28619384765625</v>
      </c>
      <c r="Y20" s="1">
        <v>1.9205179065465927E-2</v>
      </c>
      <c r="Z20" s="1">
        <v>256.58712768554688</v>
      </c>
      <c r="AA20">
        <v>2.2044666101896873</v>
      </c>
      <c r="AB20">
        <v>2.5971889933224386</v>
      </c>
      <c r="AC20">
        <v>52.562921926105446</v>
      </c>
    </row>
    <row r="21" spans="1:29" x14ac:dyDescent="0.2">
      <c r="A21" s="2">
        <v>42558</v>
      </c>
      <c r="B21" s="1" t="s">
        <v>100</v>
      </c>
      <c r="C21" s="1">
        <v>19</v>
      </c>
      <c r="D21" s="1" t="s">
        <v>74</v>
      </c>
      <c r="E21" s="1" t="s">
        <v>95</v>
      </c>
      <c r="F21" s="1">
        <v>200</v>
      </c>
      <c r="G21">
        <v>8.0370242692326066</v>
      </c>
      <c r="H21">
        <v>0.76207917666983194</v>
      </c>
      <c r="I21">
        <v>360.61839217190101</v>
      </c>
      <c r="J21">
        <v>16.359096742326475</v>
      </c>
      <c r="K21">
        <v>2.3574648454941491</v>
      </c>
      <c r="L21" s="1">
        <v>2</v>
      </c>
      <c r="M21" s="1">
        <v>1</v>
      </c>
      <c r="N21">
        <v>4.5965219736099243</v>
      </c>
      <c r="O21" s="1">
        <v>32.838058471679688</v>
      </c>
      <c r="P21" s="1">
        <v>31.826757431030273</v>
      </c>
      <c r="Q21" s="1">
        <v>32.814765930175781</v>
      </c>
      <c r="R21" s="1">
        <v>400.4942626953125</v>
      </c>
      <c r="S21" s="1">
        <v>394.7003173828125</v>
      </c>
      <c r="T21" s="1">
        <v>17.87415885925293</v>
      </c>
      <c r="U21" s="1">
        <v>24.255071640014648</v>
      </c>
      <c r="V21" s="1">
        <v>34.900787353515625</v>
      </c>
      <c r="W21" s="1">
        <v>47.360050201416016</v>
      </c>
      <c r="X21" s="1">
        <v>500.31417846679688</v>
      </c>
      <c r="Y21" s="1">
        <v>1.5363873913884163E-2</v>
      </c>
      <c r="Z21" s="1">
        <v>154.24647521972656</v>
      </c>
      <c r="AA21">
        <v>2.3709950600160812</v>
      </c>
      <c r="AB21">
        <v>2.4946680106439678</v>
      </c>
      <c r="AC21">
        <v>55.622012620969329</v>
      </c>
    </row>
    <row r="22" spans="1:29" x14ac:dyDescent="0.2">
      <c r="A22" s="2">
        <v>42558</v>
      </c>
      <c r="B22" s="1" t="s">
        <v>101</v>
      </c>
      <c r="C22" s="1">
        <v>20</v>
      </c>
      <c r="D22" s="1" t="s">
        <v>74</v>
      </c>
      <c r="E22" s="1" t="s">
        <v>95</v>
      </c>
      <c r="F22" s="1" t="s">
        <v>79</v>
      </c>
      <c r="G22">
        <v>3.4344786156849088</v>
      </c>
      <c r="H22">
        <v>0.35946601458857741</v>
      </c>
      <c r="I22">
        <v>363.58779660293914</v>
      </c>
      <c r="J22">
        <v>9.3182994109372181</v>
      </c>
      <c r="K22">
        <v>2.6431867202911947</v>
      </c>
      <c r="L22" s="1">
        <v>2.5</v>
      </c>
      <c r="M22" s="1">
        <v>1</v>
      </c>
      <c r="N22">
        <v>4.3769567310810089</v>
      </c>
      <c r="O22" s="1">
        <v>32.953826904296875</v>
      </c>
      <c r="P22" s="1">
        <v>32.276866912841797</v>
      </c>
      <c r="Q22" s="1">
        <v>32.981380462646484</v>
      </c>
      <c r="R22" s="1">
        <v>400.39218139648438</v>
      </c>
      <c r="S22" s="1">
        <v>396.82833862304688</v>
      </c>
      <c r="T22" s="1">
        <v>18.028285980224609</v>
      </c>
      <c r="U22" s="1">
        <v>22.579324722290039</v>
      </c>
      <c r="V22" s="1">
        <v>34.974143981933594</v>
      </c>
      <c r="W22" s="1">
        <v>43.802974700927734</v>
      </c>
      <c r="X22" s="1">
        <v>500.31976318359375</v>
      </c>
      <c r="Y22" s="1">
        <v>9.6027078106999397E-3</v>
      </c>
      <c r="Z22" s="1">
        <v>54.882072448730469</v>
      </c>
      <c r="AA22">
        <v>2.2072383808799643</v>
      </c>
      <c r="AB22">
        <v>2.7366989947448115</v>
      </c>
      <c r="AC22">
        <v>47.755892857403836</v>
      </c>
    </row>
    <row r="23" spans="1:29" x14ac:dyDescent="0.2">
      <c r="A23" s="2">
        <v>42558</v>
      </c>
      <c r="B23" s="1" t="s">
        <v>102</v>
      </c>
      <c r="C23" s="1">
        <v>21</v>
      </c>
      <c r="D23" s="1" t="s">
        <v>74</v>
      </c>
      <c r="E23" s="1" t="s">
        <v>145</v>
      </c>
      <c r="F23" s="1" t="s">
        <v>83</v>
      </c>
      <c r="G23">
        <v>6.3419077414324034</v>
      </c>
      <c r="H23">
        <v>0.48466019047947501</v>
      </c>
      <c r="I23">
        <v>355.00909692459328</v>
      </c>
      <c r="J23">
        <v>12.012473924397469</v>
      </c>
      <c r="K23">
        <v>2.5820834325809043</v>
      </c>
      <c r="L23" s="1">
        <v>2.5</v>
      </c>
      <c r="M23" s="1">
        <v>1</v>
      </c>
      <c r="N23">
        <v>4.3769567310810089</v>
      </c>
      <c r="O23" s="1">
        <v>33.351341247558594</v>
      </c>
      <c r="P23" s="1">
        <v>33.740859985351562</v>
      </c>
      <c r="Q23" s="1">
        <v>33.375991821289062</v>
      </c>
      <c r="R23" s="1">
        <v>399.72921752929688</v>
      </c>
      <c r="S23" s="1">
        <v>394.1944580078125</v>
      </c>
      <c r="T23" s="1">
        <v>21.617420196533203</v>
      </c>
      <c r="U23" s="1">
        <v>27.454729080200195</v>
      </c>
      <c r="V23" s="1">
        <v>41.01690673828125</v>
      </c>
      <c r="W23" s="1">
        <v>52.092624664306641</v>
      </c>
      <c r="X23" s="1">
        <v>500.34506225585938</v>
      </c>
      <c r="Y23" s="1">
        <v>6.4658641815185547E-2</v>
      </c>
      <c r="Z23" s="1">
        <v>301.52633666992188</v>
      </c>
      <c r="AA23">
        <v>2.6841777620640643</v>
      </c>
      <c r="AB23">
        <v>2.5250348639016984</v>
      </c>
      <c r="AC23">
        <v>53.986335090957837</v>
      </c>
    </row>
    <row r="24" spans="1:29" x14ac:dyDescent="0.2">
      <c r="A24" s="2">
        <v>42558</v>
      </c>
      <c r="B24" s="1" t="s">
        <v>103</v>
      </c>
      <c r="C24" s="1">
        <v>22</v>
      </c>
      <c r="D24" s="1" t="s">
        <v>74</v>
      </c>
      <c r="E24" s="1" t="s">
        <v>145</v>
      </c>
      <c r="F24" s="1" t="s">
        <v>75</v>
      </c>
      <c r="G24">
        <v>3.6211287604323914</v>
      </c>
      <c r="H24">
        <v>0.31771209972229897</v>
      </c>
      <c r="I24">
        <v>358.33421163128941</v>
      </c>
      <c r="J24">
        <v>8.4211746078356988</v>
      </c>
      <c r="K24">
        <v>2.6851683588860205</v>
      </c>
      <c r="L24" s="1">
        <v>3.5</v>
      </c>
      <c r="M24" s="1">
        <v>1</v>
      </c>
      <c r="N24">
        <v>3.9378262460231781</v>
      </c>
      <c r="O24" s="1">
        <v>33.545143127441406</v>
      </c>
      <c r="P24" s="1">
        <v>34.092247009277344</v>
      </c>
      <c r="Q24" s="1">
        <v>33.558006286621094</v>
      </c>
      <c r="R24" s="1">
        <v>399.76544189453125</v>
      </c>
      <c r="S24" s="1">
        <v>394.90557861328125</v>
      </c>
      <c r="T24" s="1">
        <v>21.736860275268555</v>
      </c>
      <c r="U24" s="1">
        <v>27.466442108154297</v>
      </c>
      <c r="V24" s="1">
        <v>40.799415588378906</v>
      </c>
      <c r="W24" s="1">
        <v>51.553661346435547</v>
      </c>
      <c r="X24" s="1">
        <v>500.2906494140625</v>
      </c>
      <c r="Y24" s="1">
        <v>-2.5607449933886528E-3</v>
      </c>
      <c r="Z24" s="1">
        <v>319.84222412109375</v>
      </c>
      <c r="AA24">
        <v>2.6853960482344554</v>
      </c>
      <c r="AB24">
        <v>2.6038159759855466</v>
      </c>
      <c r="AC24">
        <v>51.746932471285376</v>
      </c>
    </row>
    <row r="25" spans="1:29" x14ac:dyDescent="0.2">
      <c r="A25" s="2">
        <v>42558</v>
      </c>
      <c r="B25" s="1" t="s">
        <v>104</v>
      </c>
      <c r="C25" s="1">
        <v>23</v>
      </c>
      <c r="D25" s="1" t="s">
        <v>74</v>
      </c>
      <c r="E25" s="1" t="s">
        <v>145</v>
      </c>
      <c r="F25" s="1" t="s">
        <v>77</v>
      </c>
      <c r="G25">
        <v>5.7467776450154905E-2</v>
      </c>
      <c r="H25">
        <v>0.26315497624012635</v>
      </c>
      <c r="I25">
        <v>379.10387194432434</v>
      </c>
      <c r="J25">
        <v>7.2997850732690175</v>
      </c>
      <c r="K25">
        <v>2.7749335922774123</v>
      </c>
      <c r="L25" s="1">
        <v>3.5</v>
      </c>
      <c r="M25" s="1">
        <v>1</v>
      </c>
      <c r="N25">
        <v>3.9378262460231781</v>
      </c>
      <c r="O25" s="1">
        <v>33.596992492675781</v>
      </c>
      <c r="P25" s="1">
        <v>34.160869598388672</v>
      </c>
      <c r="Q25" s="1">
        <v>33.640216827392578</v>
      </c>
      <c r="R25" s="1">
        <v>399.76913452148438</v>
      </c>
      <c r="S25" s="1">
        <v>397.69815063476562</v>
      </c>
      <c r="T25" s="1">
        <v>21.788328170776367</v>
      </c>
      <c r="U25" s="1">
        <v>26.758037567138672</v>
      </c>
      <c r="V25" s="1">
        <v>40.7786865234375</v>
      </c>
      <c r="W25" s="1">
        <v>50.079914093017578</v>
      </c>
      <c r="X25" s="1">
        <v>500.3431396484375</v>
      </c>
      <c r="Y25" s="1">
        <v>2.6887999847531319E-2</v>
      </c>
      <c r="Z25" s="1">
        <v>78.7135009765625</v>
      </c>
      <c r="AA25">
        <v>2.6162085735879956</v>
      </c>
      <c r="AB25">
        <v>2.6908245830338582</v>
      </c>
      <c r="AC25">
        <v>49.692144188864674</v>
      </c>
    </row>
    <row r="26" spans="1:29" x14ac:dyDescent="0.2">
      <c r="A26" s="2">
        <v>42558</v>
      </c>
      <c r="B26" s="1" t="s">
        <v>105</v>
      </c>
      <c r="C26" s="1">
        <v>24</v>
      </c>
      <c r="D26" s="1" t="s">
        <v>74</v>
      </c>
      <c r="E26" s="1" t="s">
        <v>145</v>
      </c>
      <c r="F26" s="1" t="s">
        <v>99</v>
      </c>
      <c r="G26">
        <v>5.0073791310396238</v>
      </c>
      <c r="H26">
        <v>0.28154600424448534</v>
      </c>
      <c r="I26">
        <v>346.83171421554448</v>
      </c>
      <c r="J26">
        <v>8.0364345257705736</v>
      </c>
      <c r="K26">
        <v>2.8569247559766251</v>
      </c>
      <c r="L26" s="1">
        <v>3</v>
      </c>
      <c r="M26" s="1">
        <v>1</v>
      </c>
      <c r="N26">
        <v>4.1573914885520935</v>
      </c>
      <c r="O26" s="1">
        <v>33.785686492919922</v>
      </c>
      <c r="P26" s="1">
        <v>34.397487640380859</v>
      </c>
      <c r="Q26" s="1">
        <v>33.806697845458984</v>
      </c>
      <c r="R26" s="1">
        <v>399.76229858398438</v>
      </c>
      <c r="S26" s="1">
        <v>394.85696411132812</v>
      </c>
      <c r="T26" s="1">
        <v>21.959621429443359</v>
      </c>
      <c r="U26" s="1">
        <v>26.650074005126953</v>
      </c>
      <c r="V26" s="1">
        <v>40.668708801269531</v>
      </c>
      <c r="W26" s="1">
        <v>49.355316162109375</v>
      </c>
      <c r="X26" s="1">
        <v>500.3096923828125</v>
      </c>
      <c r="Y26" s="1">
        <v>1.2803662568330765E-2</v>
      </c>
      <c r="Z26" s="1">
        <v>83.779518127441406</v>
      </c>
      <c r="AA26">
        <v>2.6056984204324833</v>
      </c>
      <c r="AB26">
        <v>2.764668422670749</v>
      </c>
      <c r="AC26">
        <v>48.90969092148967</v>
      </c>
    </row>
    <row r="27" spans="1:29" x14ac:dyDescent="0.2">
      <c r="A27" s="2">
        <v>42558</v>
      </c>
      <c r="B27" s="1" t="s">
        <v>106</v>
      </c>
      <c r="C27" s="1">
        <v>25</v>
      </c>
      <c r="D27" s="1" t="s">
        <v>74</v>
      </c>
      <c r="E27" s="1" t="s">
        <v>145</v>
      </c>
      <c r="F27" s="1" t="s">
        <v>83</v>
      </c>
      <c r="G27">
        <v>5.7359274502784912</v>
      </c>
      <c r="H27">
        <v>0.29127239419052708</v>
      </c>
      <c r="I27">
        <v>342.14947762860356</v>
      </c>
      <c r="J27">
        <v>8.2389924939241972</v>
      </c>
      <c r="K27">
        <v>2.8445743918029271</v>
      </c>
      <c r="L27" s="1">
        <v>3.5</v>
      </c>
      <c r="M27" s="1">
        <v>1</v>
      </c>
      <c r="N27">
        <v>3.9378262460231781</v>
      </c>
      <c r="O27" s="1">
        <v>33.963260650634766</v>
      </c>
      <c r="P27" s="1">
        <v>34.710651397705078</v>
      </c>
      <c r="Q27" s="1">
        <v>33.969799041748047</v>
      </c>
      <c r="R27" s="1">
        <v>399.63076782226562</v>
      </c>
      <c r="S27" s="1">
        <v>393.35104370117188</v>
      </c>
      <c r="T27" s="1">
        <v>22.153421401977539</v>
      </c>
      <c r="U27" s="1">
        <v>27.75706672668457</v>
      </c>
      <c r="V27" s="1">
        <v>40.622661590576172</v>
      </c>
      <c r="W27" s="1">
        <v>50.898052215576172</v>
      </c>
      <c r="X27" s="1">
        <v>500.31820678710938</v>
      </c>
      <c r="Y27" s="1">
        <v>-7.3620274662971497E-2</v>
      </c>
      <c r="Z27" s="1">
        <v>824.62420654296875</v>
      </c>
      <c r="AA27">
        <v>2.7139199232754181</v>
      </c>
      <c r="AB27">
        <v>2.7303389990631026</v>
      </c>
      <c r="AC27">
        <v>50.244502212249856</v>
      </c>
    </row>
    <row r="28" spans="1:29" x14ac:dyDescent="0.2">
      <c r="A28" s="2">
        <v>42558</v>
      </c>
      <c r="B28" s="1" t="s">
        <v>107</v>
      </c>
      <c r="C28" s="1">
        <v>26</v>
      </c>
      <c r="D28" s="1" t="s">
        <v>74</v>
      </c>
      <c r="E28" s="1" t="s">
        <v>145</v>
      </c>
      <c r="F28" s="1" t="s">
        <v>75</v>
      </c>
      <c r="G28">
        <v>3.6543682787779006</v>
      </c>
      <c r="H28">
        <v>0.31458163599160266</v>
      </c>
      <c r="I28">
        <v>356.46702913843848</v>
      </c>
      <c r="J28">
        <v>8.9826517545829976</v>
      </c>
      <c r="K28">
        <v>2.884605136121432</v>
      </c>
      <c r="L28" s="1">
        <v>3.5</v>
      </c>
      <c r="M28" s="1">
        <v>1</v>
      </c>
      <c r="N28">
        <v>3.9378262460231781</v>
      </c>
      <c r="O28" s="1">
        <v>34.186954498291016</v>
      </c>
      <c r="P28" s="1">
        <v>35.061878204345703</v>
      </c>
      <c r="Q28" s="1">
        <v>34.145118713378906</v>
      </c>
      <c r="R28" s="1">
        <v>399.6932373046875</v>
      </c>
      <c r="S28" s="1">
        <v>394.65689086914062</v>
      </c>
      <c r="T28" s="1">
        <v>22.360223770141602</v>
      </c>
      <c r="U28" s="1">
        <v>28.465147018432617</v>
      </c>
      <c r="V28" s="1">
        <v>40.493694305419922</v>
      </c>
      <c r="W28" s="1">
        <v>51.549526214599609</v>
      </c>
      <c r="X28" s="1">
        <v>500.3233642578125</v>
      </c>
      <c r="Y28" s="1">
        <v>-5.6975957006216049E-2</v>
      </c>
      <c r="Z28" s="1">
        <v>866.92645263671875</v>
      </c>
      <c r="AA28">
        <v>2.7831498234481113</v>
      </c>
      <c r="AB28">
        <v>2.7487999110244319</v>
      </c>
      <c r="AC28">
        <v>50.74126149951077</v>
      </c>
    </row>
    <row r="29" spans="1:29" x14ac:dyDescent="0.2">
      <c r="A29" s="2">
        <v>42558</v>
      </c>
      <c r="B29" s="1" t="s">
        <v>108</v>
      </c>
      <c r="C29" s="1">
        <v>27</v>
      </c>
      <c r="D29" s="1" t="s">
        <v>74</v>
      </c>
      <c r="E29" s="1" t="s">
        <v>145</v>
      </c>
      <c r="F29" s="1" t="s">
        <v>77</v>
      </c>
      <c r="G29">
        <v>-1.9369569581560449</v>
      </c>
      <c r="H29">
        <v>0.2198221711438933</v>
      </c>
      <c r="I29">
        <v>393.13936629378753</v>
      </c>
      <c r="J29">
        <v>6.8901138659957324</v>
      </c>
      <c r="K29">
        <v>3.0963340959024381</v>
      </c>
      <c r="L29" s="1">
        <v>3.5</v>
      </c>
      <c r="M29" s="1">
        <v>1</v>
      </c>
      <c r="N29">
        <v>3.9378262460231781</v>
      </c>
      <c r="O29" s="1">
        <v>34.288105010986328</v>
      </c>
      <c r="P29" s="1">
        <v>35.360305786132812</v>
      </c>
      <c r="Q29" s="1">
        <v>34.276939392089844</v>
      </c>
      <c r="R29" s="1">
        <v>399.75357055664062</v>
      </c>
      <c r="S29" s="1">
        <v>399.18447875976562</v>
      </c>
      <c r="T29" s="1">
        <v>22.574615478515625</v>
      </c>
      <c r="U29" s="1">
        <v>27.263425827026367</v>
      </c>
      <c r="V29" s="1">
        <v>40.653335571289062</v>
      </c>
      <c r="W29" s="1">
        <v>49.097145080566406</v>
      </c>
      <c r="X29" s="1">
        <v>500.29598999023438</v>
      </c>
      <c r="Y29" s="1">
        <v>5.1214173436164856E-2</v>
      </c>
      <c r="Z29" s="1">
        <v>65.035270690917969</v>
      </c>
      <c r="AA29">
        <v>2.6657185264490688</v>
      </c>
      <c r="AB29">
        <v>2.9278984435701525</v>
      </c>
      <c r="AC29">
        <v>46.812258499435167</v>
      </c>
    </row>
    <row r="30" spans="1:29" x14ac:dyDescent="0.2">
      <c r="A30" s="2">
        <v>42558</v>
      </c>
      <c r="B30" s="1" t="s">
        <v>109</v>
      </c>
      <c r="C30" s="1">
        <v>28</v>
      </c>
      <c r="D30" s="1" t="s">
        <v>74</v>
      </c>
      <c r="E30" s="1" t="s">
        <v>110</v>
      </c>
      <c r="F30" s="1" t="s">
        <v>77</v>
      </c>
      <c r="G30">
        <v>2.3125695671949815</v>
      </c>
      <c r="H30">
        <v>0.60525226351001826</v>
      </c>
      <c r="I30">
        <v>367.44008985534947</v>
      </c>
      <c r="J30">
        <v>19.965551656959619</v>
      </c>
      <c r="K30">
        <v>3.4612173520056846</v>
      </c>
      <c r="L30" s="1">
        <v>1.5</v>
      </c>
      <c r="M30" s="1">
        <v>1</v>
      </c>
      <c r="N30">
        <v>4.8160872161388397</v>
      </c>
      <c r="O30" s="1">
        <v>34.88092041015625</v>
      </c>
      <c r="P30" s="1">
        <v>36.988491058349609</v>
      </c>
      <c r="Q30" s="1">
        <v>34.912418365478516</v>
      </c>
      <c r="R30" s="1">
        <v>399.60891723632812</v>
      </c>
      <c r="S30" s="1">
        <v>396.54205322265625</v>
      </c>
      <c r="T30" s="1">
        <v>23.229251861572266</v>
      </c>
      <c r="U30" s="1">
        <v>29.041065216064453</v>
      </c>
      <c r="V30" s="1">
        <v>40.479694366455078</v>
      </c>
      <c r="W30" s="1">
        <v>50.607460021972656</v>
      </c>
      <c r="X30" s="1">
        <v>500.33602905273438</v>
      </c>
      <c r="Y30" s="1">
        <v>-1.1523029766976833E-2</v>
      </c>
      <c r="Z30" s="1">
        <v>712.36029052734375</v>
      </c>
      <c r="AA30">
        <v>2.8397017910995057</v>
      </c>
      <c r="AB30">
        <v>3.1076939046053278</v>
      </c>
      <c r="AC30">
        <v>48.808108238929258</v>
      </c>
    </row>
    <row r="31" spans="1:29" x14ac:dyDescent="0.2">
      <c r="A31" s="2">
        <v>42558</v>
      </c>
      <c r="B31" s="1" t="s">
        <v>111</v>
      </c>
      <c r="C31" s="1">
        <v>29</v>
      </c>
      <c r="D31" s="1" t="s">
        <v>74</v>
      </c>
      <c r="E31" s="1" t="s">
        <v>110</v>
      </c>
      <c r="F31" s="1" t="s">
        <v>79</v>
      </c>
      <c r="G31">
        <v>21.402437230553179</v>
      </c>
      <c r="H31">
        <v>0.53295742980612915</v>
      </c>
      <c r="I31">
        <v>293.80623784394987</v>
      </c>
      <c r="J31">
        <v>18.087642095527535</v>
      </c>
      <c r="K31">
        <v>3.5354349358917947</v>
      </c>
      <c r="L31" s="1">
        <v>2.5</v>
      </c>
      <c r="M31" s="1">
        <v>1</v>
      </c>
      <c r="N31">
        <v>4.3769567310810089</v>
      </c>
      <c r="O31" s="1">
        <v>35.679039001464844</v>
      </c>
      <c r="P31" s="1">
        <v>38.076320648193359</v>
      </c>
      <c r="Q31" s="1">
        <v>35.635200500488281</v>
      </c>
      <c r="R31" s="1">
        <v>399.2880859375</v>
      </c>
      <c r="S31" s="1">
        <v>385.11276245117188</v>
      </c>
      <c r="T31" s="1">
        <v>23.461523056030273</v>
      </c>
      <c r="U31" s="1">
        <v>32.208633422851562</v>
      </c>
      <c r="V31" s="1">
        <v>39.120243072509766</v>
      </c>
      <c r="W31" s="1">
        <v>53.705364227294922</v>
      </c>
      <c r="X31" s="1">
        <v>500.30990600585938</v>
      </c>
      <c r="Y31" s="1">
        <v>3.0088704079389572E-2</v>
      </c>
      <c r="Z31" s="1">
        <v>1301.942626953125</v>
      </c>
      <c r="AA31">
        <v>3.149427221706719</v>
      </c>
      <c r="AB31">
        <v>3.1134783848542247</v>
      </c>
      <c r="AC31">
        <v>50.357201390274611</v>
      </c>
    </row>
    <row r="32" spans="1:29" x14ac:dyDescent="0.2">
      <c r="A32" s="2">
        <v>42558</v>
      </c>
      <c r="B32" s="1" t="s">
        <v>112</v>
      </c>
      <c r="C32" s="1">
        <v>30</v>
      </c>
      <c r="D32" s="1" t="s">
        <v>74</v>
      </c>
      <c r="E32" s="1" t="s">
        <v>110</v>
      </c>
      <c r="F32" s="1" t="s">
        <v>81</v>
      </c>
      <c r="G32">
        <v>6.2099970504068409</v>
      </c>
      <c r="H32">
        <v>0.28139393082762409</v>
      </c>
      <c r="I32">
        <v>329.65503536270722</v>
      </c>
      <c r="J32">
        <v>10.904500425864414</v>
      </c>
      <c r="K32">
        <v>3.8648159490680718</v>
      </c>
      <c r="L32" s="1">
        <v>4</v>
      </c>
      <c r="M32" s="1">
        <v>1</v>
      </c>
      <c r="N32">
        <v>3.7182610034942627</v>
      </c>
      <c r="O32" s="1">
        <v>36.098339080810547</v>
      </c>
      <c r="P32" s="1">
        <v>38.918960571289062</v>
      </c>
      <c r="Q32" s="1">
        <v>36.075077056884766</v>
      </c>
      <c r="R32" s="1">
        <v>399.41738891601562</v>
      </c>
      <c r="S32" s="1">
        <v>391.04348754882812</v>
      </c>
      <c r="T32" s="1">
        <v>23.584680557250977</v>
      </c>
      <c r="U32" s="1">
        <v>32.023475646972656</v>
      </c>
      <c r="V32" s="1">
        <v>38.427799224853516</v>
      </c>
      <c r="W32" s="1">
        <v>52.177589416503906</v>
      </c>
      <c r="X32" s="1">
        <v>500.3226318359375</v>
      </c>
      <c r="Y32" s="1">
        <v>-8.9625827968120575E-3</v>
      </c>
      <c r="Z32" s="1">
        <v>1114.5496826171875</v>
      </c>
      <c r="AA32">
        <v>3.1312473471187405</v>
      </c>
      <c r="AB32">
        <v>3.3508005231180653</v>
      </c>
      <c r="AC32">
        <v>45.83905581803748</v>
      </c>
    </row>
    <row r="33" spans="1:29" x14ac:dyDescent="0.2">
      <c r="A33" s="2">
        <v>42558</v>
      </c>
      <c r="B33" s="1" t="s">
        <v>113</v>
      </c>
      <c r="C33" s="1">
        <v>31</v>
      </c>
      <c r="D33" s="1" t="s">
        <v>74</v>
      </c>
      <c r="E33" s="1" t="s">
        <v>110</v>
      </c>
      <c r="F33" s="1" t="s">
        <v>77</v>
      </c>
      <c r="G33">
        <v>-2.3527149903437037</v>
      </c>
      <c r="H33">
        <v>0.180284682542803</v>
      </c>
      <c r="I33">
        <v>388.53923500680651</v>
      </c>
      <c r="J33">
        <v>8.704597790853942</v>
      </c>
      <c r="K33">
        <v>4.6527753590876211</v>
      </c>
      <c r="L33" s="1">
        <v>1.5</v>
      </c>
      <c r="M33" s="1">
        <v>1</v>
      </c>
      <c r="N33">
        <v>4.8160872161388397</v>
      </c>
      <c r="O33" s="1">
        <v>36.330284118652344</v>
      </c>
      <c r="P33" s="1">
        <v>39.498001098632812</v>
      </c>
      <c r="Q33" s="1">
        <v>36.321521759033203</v>
      </c>
      <c r="R33" s="1">
        <v>398.69320678710938</v>
      </c>
      <c r="S33" s="1">
        <v>398.35894775390625</v>
      </c>
      <c r="T33" s="1">
        <v>23.684511184692383</v>
      </c>
      <c r="U33" s="1">
        <v>26.22593879699707</v>
      </c>
      <c r="V33" s="1">
        <v>38.102027893066406</v>
      </c>
      <c r="W33" s="1">
        <v>42.190505981445312</v>
      </c>
      <c r="X33" s="1">
        <v>500.28839111328125</v>
      </c>
      <c r="Y33" s="1">
        <v>2.3686932399868965E-2</v>
      </c>
      <c r="Z33" s="1">
        <v>115.05181884765625</v>
      </c>
      <c r="AA33">
        <v>2.5643514544007484</v>
      </c>
      <c r="AB33">
        <v>4.0620144680526087</v>
      </c>
      <c r="AC33">
        <v>34.585798249672742</v>
      </c>
    </row>
    <row r="34" spans="1:29" x14ac:dyDescent="0.2">
      <c r="A34" s="2">
        <v>42558</v>
      </c>
      <c r="B34" s="1" t="s">
        <v>114</v>
      </c>
      <c r="C34" s="1">
        <v>32</v>
      </c>
      <c r="D34" s="1" t="s">
        <v>74</v>
      </c>
      <c r="E34" s="1" t="s">
        <v>110</v>
      </c>
      <c r="F34" s="1" t="s">
        <v>79</v>
      </c>
      <c r="G34">
        <v>-0.63007810256745111</v>
      </c>
      <c r="H34">
        <v>0.26886692644006666</v>
      </c>
      <c r="I34">
        <v>370.83544720318332</v>
      </c>
      <c r="J34">
        <v>12.203715983564949</v>
      </c>
      <c r="K34">
        <v>4.47037406746675</v>
      </c>
      <c r="L34" s="1">
        <v>3</v>
      </c>
      <c r="M34" s="1">
        <v>1</v>
      </c>
      <c r="N34">
        <v>4.1573914885520935</v>
      </c>
      <c r="O34" s="1">
        <v>36.627487182617188</v>
      </c>
      <c r="P34" s="1">
        <v>40.237083435058594</v>
      </c>
      <c r="Q34" s="1">
        <v>36.629306793212891</v>
      </c>
      <c r="R34" s="1">
        <v>398.7977294921875</v>
      </c>
      <c r="S34" s="1">
        <v>396.2757568359375</v>
      </c>
      <c r="T34" s="1">
        <v>23.976518630981445</v>
      </c>
      <c r="U34" s="1">
        <v>31.066764831542969</v>
      </c>
      <c r="V34" s="1">
        <v>37.948966979980469</v>
      </c>
      <c r="W34" s="1">
        <v>49.171089172363281</v>
      </c>
      <c r="X34" s="1">
        <v>500.31771850585938</v>
      </c>
      <c r="Y34" s="1">
        <v>-2.3047275841236115E-2</v>
      </c>
      <c r="Z34" s="1">
        <v>540.24078369140625</v>
      </c>
      <c r="AA34">
        <v>3.0376961392540833</v>
      </c>
      <c r="AB34">
        <v>3.7771326003648387</v>
      </c>
      <c r="AC34">
        <v>40.888132029243749</v>
      </c>
    </row>
    <row r="35" spans="1:29" x14ac:dyDescent="0.2">
      <c r="A35" s="2">
        <v>42558</v>
      </c>
      <c r="B35" s="1" t="s">
        <v>115</v>
      </c>
      <c r="C35" s="1">
        <v>33</v>
      </c>
      <c r="D35" s="1" t="s">
        <v>74</v>
      </c>
      <c r="E35" s="1" t="s">
        <v>110</v>
      </c>
      <c r="F35" s="1" t="s">
        <v>81</v>
      </c>
      <c r="G35">
        <v>-0.43246366497724559</v>
      </c>
      <c r="H35">
        <v>0.20348336358850394</v>
      </c>
      <c r="I35">
        <v>370.00652538746539</v>
      </c>
      <c r="J35">
        <v>9.306887143507506</v>
      </c>
      <c r="K35">
        <v>4.4708643266295258</v>
      </c>
      <c r="L35" s="1">
        <v>4.5</v>
      </c>
      <c r="M35" s="1">
        <v>1</v>
      </c>
      <c r="N35">
        <v>3.4986957609653473</v>
      </c>
      <c r="O35" s="1">
        <v>36.765335083007812</v>
      </c>
      <c r="P35" s="1">
        <v>40.562114715576172</v>
      </c>
      <c r="Q35" s="1">
        <v>36.801925659179688</v>
      </c>
      <c r="R35" s="1">
        <v>398.77969360351562</v>
      </c>
      <c r="S35" s="1">
        <v>395.85531616210938</v>
      </c>
      <c r="T35" s="1">
        <v>24.303638458251953</v>
      </c>
      <c r="U35" s="1">
        <v>32.402423858642578</v>
      </c>
      <c r="V35" s="1">
        <v>38.178268432617188</v>
      </c>
      <c r="W35" s="1">
        <v>50.900547027587891</v>
      </c>
      <c r="X35" s="1">
        <v>500.37066650390625</v>
      </c>
      <c r="Y35" s="1">
        <v>3.3289667218923569E-2</v>
      </c>
      <c r="Z35" s="1">
        <v>720.75042724609375</v>
      </c>
      <c r="AA35">
        <v>3.1683398667037546</v>
      </c>
      <c r="AB35">
        <v>3.7321609727037126</v>
      </c>
      <c r="AC35">
        <v>41.456095424510018</v>
      </c>
    </row>
    <row r="36" spans="1:29" x14ac:dyDescent="0.2">
      <c r="A36" s="2">
        <v>42558</v>
      </c>
      <c r="B36" s="1" t="s">
        <v>116</v>
      </c>
      <c r="C36" s="1">
        <v>34</v>
      </c>
      <c r="D36" s="1" t="s">
        <v>74</v>
      </c>
      <c r="E36" s="1" t="s">
        <v>87</v>
      </c>
      <c r="F36" s="1" t="s">
        <v>77</v>
      </c>
      <c r="G36">
        <v>1.7977340065022729</v>
      </c>
      <c r="H36">
        <v>0.3391924804020453</v>
      </c>
      <c r="I36">
        <v>356.31365272668415</v>
      </c>
      <c r="J36">
        <v>17.150272756571919</v>
      </c>
      <c r="K36">
        <v>4.9944629661551119</v>
      </c>
      <c r="L36" s="1">
        <v>1</v>
      </c>
      <c r="M36" s="1">
        <v>1</v>
      </c>
      <c r="N36">
        <v>5.0356524586677551</v>
      </c>
      <c r="O36" s="1">
        <v>36.892337799072266</v>
      </c>
      <c r="P36" s="1">
        <v>40.791885375976562</v>
      </c>
      <c r="Q36" s="1">
        <v>36.920753479003906</v>
      </c>
      <c r="R36" s="1">
        <v>399.25643920898438</v>
      </c>
      <c r="S36" s="1">
        <v>397.53439331054688</v>
      </c>
      <c r="T36" s="1">
        <v>24.675910949707031</v>
      </c>
      <c r="U36" s="1">
        <v>28.007835388183594</v>
      </c>
      <c r="V36" s="1">
        <v>38.4949951171875</v>
      </c>
      <c r="W36" s="1">
        <v>43.692874908447266</v>
      </c>
      <c r="X36" s="1">
        <v>500.30938720703125</v>
      </c>
      <c r="Y36" s="1">
        <v>5.889800563454628E-2</v>
      </c>
      <c r="Z36" s="1">
        <v>289.45416259765625</v>
      </c>
      <c r="AA36">
        <v>2.7386353846145211</v>
      </c>
      <c r="AB36">
        <v>4.228534960820503</v>
      </c>
      <c r="AC36">
        <v>36.066872202925552</v>
      </c>
    </row>
    <row r="37" spans="1:29" x14ac:dyDescent="0.2">
      <c r="A37" s="2">
        <v>42558</v>
      </c>
      <c r="B37" s="1" t="s">
        <v>117</v>
      </c>
      <c r="C37" s="1">
        <v>35</v>
      </c>
      <c r="D37" s="1" t="s">
        <v>74</v>
      </c>
      <c r="E37" s="1" t="s">
        <v>87</v>
      </c>
      <c r="F37" s="1" t="s">
        <v>79</v>
      </c>
      <c r="G37">
        <v>-0.81098153660331107</v>
      </c>
      <c r="H37">
        <v>0.13235350533022167</v>
      </c>
      <c r="I37">
        <v>374.73041560246986</v>
      </c>
      <c r="J37">
        <v>6.9359028480527209</v>
      </c>
      <c r="K37">
        <v>4.9951999724245972</v>
      </c>
      <c r="L37" s="1">
        <v>2.5</v>
      </c>
      <c r="M37" s="1">
        <v>1</v>
      </c>
      <c r="N37">
        <v>4.3769567310810089</v>
      </c>
      <c r="O37" s="1">
        <v>36.952243804931641</v>
      </c>
      <c r="P37" s="1">
        <v>40.851024627685547</v>
      </c>
      <c r="Q37" s="1">
        <v>36.982322692871094</v>
      </c>
      <c r="R37" s="1">
        <v>398.87673950195312</v>
      </c>
      <c r="S37" s="1">
        <v>397.90292358398438</v>
      </c>
      <c r="T37" s="1">
        <v>24.880815505981445</v>
      </c>
      <c r="U37" s="1">
        <v>28.248722076416016</v>
      </c>
      <c r="V37" s="1">
        <v>38.688385009765625</v>
      </c>
      <c r="W37" s="1">
        <v>43.925304412841797</v>
      </c>
      <c r="X37" s="1">
        <v>500.30874633789062</v>
      </c>
      <c r="Y37" s="1">
        <v>1.6644787043333054E-2</v>
      </c>
      <c r="Z37" s="1">
        <v>68.393020629882812</v>
      </c>
      <c r="AA37">
        <v>2.7622263905075379</v>
      </c>
      <c r="AB37">
        <v>4.2273136501442821</v>
      </c>
      <c r="AC37">
        <v>33.944291358356551</v>
      </c>
    </row>
    <row r="38" spans="1:29" x14ac:dyDescent="0.2">
      <c r="A38" s="2">
        <v>42558</v>
      </c>
      <c r="B38" s="1" t="s">
        <v>118</v>
      </c>
      <c r="C38" s="1">
        <v>36</v>
      </c>
      <c r="D38" s="1" t="s">
        <v>74</v>
      </c>
      <c r="E38" s="1" t="s">
        <v>87</v>
      </c>
      <c r="F38" s="1" t="s">
        <v>81</v>
      </c>
      <c r="G38">
        <v>1.1186110339057718</v>
      </c>
      <c r="H38">
        <v>8.8840941331350745E-2</v>
      </c>
      <c r="I38">
        <v>344.09336636419863</v>
      </c>
      <c r="J38">
        <v>4.7756470764575836</v>
      </c>
      <c r="K38">
        <v>5.0796348409642658</v>
      </c>
      <c r="L38" s="1">
        <v>3</v>
      </c>
      <c r="M38" s="1">
        <v>1</v>
      </c>
      <c r="N38">
        <v>4.1573914885520935</v>
      </c>
      <c r="O38" s="1">
        <v>36.926097869873047</v>
      </c>
      <c r="P38" s="1">
        <v>40.966197967529297</v>
      </c>
      <c r="Q38" s="1">
        <v>36.960960388183594</v>
      </c>
      <c r="R38" s="1">
        <v>398.87161254882812</v>
      </c>
      <c r="S38" s="1">
        <v>397.06378173828125</v>
      </c>
      <c r="T38" s="1">
        <v>25.087335586547852</v>
      </c>
      <c r="U38" s="1">
        <v>27.87120246887207</v>
      </c>
      <c r="V38" s="1">
        <v>39.065948486328125</v>
      </c>
      <c r="W38" s="1">
        <v>43.400978088378906</v>
      </c>
      <c r="X38" s="1">
        <v>500.29806518554688</v>
      </c>
      <c r="Y38" s="1">
        <v>-3.5210587084293365E-2</v>
      </c>
      <c r="Z38" s="1">
        <v>106.33592987060547</v>
      </c>
      <c r="AA38">
        <v>2.725360543918883</v>
      </c>
      <c r="AB38">
        <v>4.2809492475320443</v>
      </c>
      <c r="AC38">
        <v>32.653554256754411</v>
      </c>
    </row>
    <row r="39" spans="1:29" x14ac:dyDescent="0.2">
      <c r="A39" s="2">
        <v>42558</v>
      </c>
      <c r="B39" s="1" t="s">
        <v>119</v>
      </c>
      <c r="C39" s="1">
        <v>37</v>
      </c>
      <c r="D39" s="1" t="s">
        <v>74</v>
      </c>
      <c r="E39" s="1" t="s">
        <v>87</v>
      </c>
      <c r="F39" s="1" t="s">
        <v>75</v>
      </c>
      <c r="G39">
        <v>-0.24575233883740133</v>
      </c>
      <c r="H39">
        <v>0.27869674068820671</v>
      </c>
      <c r="I39">
        <v>366.00524462971947</v>
      </c>
      <c r="J39">
        <v>14.332674519480708</v>
      </c>
      <c r="K39">
        <v>5.0263392026401625</v>
      </c>
      <c r="L39" s="1">
        <v>1.5</v>
      </c>
      <c r="M39" s="1">
        <v>1</v>
      </c>
      <c r="N39">
        <v>4.8160872161388397</v>
      </c>
      <c r="O39" s="1">
        <v>37.097282409667969</v>
      </c>
      <c r="P39" s="1">
        <v>41.216533660888672</v>
      </c>
      <c r="Q39" s="1">
        <v>37.127674102783203</v>
      </c>
      <c r="R39" s="1">
        <v>399.1270751953125</v>
      </c>
      <c r="S39" s="1">
        <v>397.49273681640625</v>
      </c>
      <c r="T39" s="1">
        <v>25.311634063720703</v>
      </c>
      <c r="U39" s="1">
        <v>29.481924057006836</v>
      </c>
      <c r="V39" s="1">
        <v>39.049484252929688</v>
      </c>
      <c r="W39" s="1">
        <v>45.483192443847656</v>
      </c>
      <c r="X39" s="1">
        <v>500.3292236328125</v>
      </c>
      <c r="Y39" s="1">
        <v>-3.20091238245368E-3</v>
      </c>
      <c r="Z39" s="1">
        <v>243.63800048828125</v>
      </c>
      <c r="AA39">
        <v>2.8829224416895887</v>
      </c>
      <c r="AB39">
        <v>4.2032621029678277</v>
      </c>
      <c r="AC39">
        <v>36.417654886285369</v>
      </c>
    </row>
    <row r="40" spans="1:29" x14ac:dyDescent="0.2">
      <c r="A40" s="2">
        <v>42558</v>
      </c>
      <c r="B40" s="1" t="s">
        <v>120</v>
      </c>
      <c r="C40" s="1">
        <v>39</v>
      </c>
      <c r="D40" s="1" t="s">
        <v>74</v>
      </c>
      <c r="E40" s="1" t="s">
        <v>87</v>
      </c>
      <c r="F40" s="1" t="s">
        <v>77</v>
      </c>
      <c r="G40">
        <v>-0.50660745205048641</v>
      </c>
      <c r="H40">
        <v>0.18102467389968707</v>
      </c>
      <c r="I40">
        <v>368.11252957227475</v>
      </c>
      <c r="J40">
        <v>9.5275370010126696</v>
      </c>
      <c r="K40">
        <v>5.0652365005113875</v>
      </c>
      <c r="L40" s="1">
        <v>3</v>
      </c>
      <c r="M40" s="1">
        <v>1</v>
      </c>
      <c r="N40">
        <v>4.1573914885520935</v>
      </c>
      <c r="O40" s="1">
        <v>37.191898345947266</v>
      </c>
      <c r="P40" s="1">
        <v>41.652259826660156</v>
      </c>
      <c r="Q40" s="1">
        <v>37.240089416503906</v>
      </c>
      <c r="R40" s="1">
        <v>398.84234619140625</v>
      </c>
      <c r="S40" s="1">
        <v>396.87869262695312</v>
      </c>
      <c r="T40" s="1">
        <v>25.433425903320312</v>
      </c>
      <c r="U40" s="1">
        <v>30.969673156738281</v>
      </c>
      <c r="V40" s="1">
        <v>39.035259246826172</v>
      </c>
      <c r="W40" s="1">
        <v>47.532299041748047</v>
      </c>
      <c r="X40" s="1">
        <v>500.29226684570312</v>
      </c>
      <c r="Y40" s="1">
        <v>2.6248004287481308E-2</v>
      </c>
      <c r="Z40" s="1">
        <v>114.12393188476562</v>
      </c>
      <c r="AA40">
        <v>3.0283868514753993</v>
      </c>
      <c r="AB40">
        <v>4.1594141667130327</v>
      </c>
      <c r="AC40">
        <v>36.412081320438283</v>
      </c>
    </row>
    <row r="41" spans="1:29" x14ac:dyDescent="0.2">
      <c r="A41" s="2">
        <v>42558</v>
      </c>
      <c r="B41" s="1" t="s">
        <v>121</v>
      </c>
      <c r="C41" s="1">
        <v>40</v>
      </c>
      <c r="D41" s="1" t="s">
        <v>74</v>
      </c>
      <c r="E41" s="1" t="s">
        <v>87</v>
      </c>
      <c r="F41" s="1" t="s">
        <v>79</v>
      </c>
      <c r="G41">
        <v>4.5677979453660607</v>
      </c>
      <c r="H41">
        <v>7.6154021471886019E-2</v>
      </c>
      <c r="I41">
        <v>266.4679925934459</v>
      </c>
      <c r="J41">
        <v>4.2129996576396946</v>
      </c>
      <c r="K41">
        <v>5.2188511808025897</v>
      </c>
      <c r="L41" s="1">
        <v>4.5</v>
      </c>
      <c r="M41" s="1">
        <v>1</v>
      </c>
      <c r="N41">
        <v>3.4986957609653473</v>
      </c>
      <c r="O41" s="1">
        <v>37.187755584716797</v>
      </c>
      <c r="P41" s="1">
        <v>41.59381103515625</v>
      </c>
      <c r="Q41" s="1">
        <v>37.248905181884766</v>
      </c>
      <c r="R41" s="1">
        <v>399.60385131835938</v>
      </c>
      <c r="S41" s="1">
        <v>394.001953125</v>
      </c>
      <c r="T41" s="1">
        <v>25.464504241943359</v>
      </c>
      <c r="U41" s="1">
        <v>29.143692016601562</v>
      </c>
      <c r="V41" s="1">
        <v>39.091720581054688</v>
      </c>
      <c r="W41" s="1">
        <v>44.73980712890625</v>
      </c>
      <c r="X41" s="1">
        <v>500.27285766601562</v>
      </c>
      <c r="Y41" s="1">
        <v>3.5850696265697479E-2</v>
      </c>
      <c r="Z41" s="1">
        <v>182.96415710449219</v>
      </c>
      <c r="AA41">
        <v>2.849827592704445</v>
      </c>
      <c r="AB41">
        <v>4.3259151587682698</v>
      </c>
      <c r="AC41">
        <v>32.954416593006094</v>
      </c>
    </row>
    <row r="42" spans="1:29" x14ac:dyDescent="0.2">
      <c r="A42" s="2">
        <v>42558</v>
      </c>
      <c r="B42" s="1" t="s">
        <v>122</v>
      </c>
      <c r="C42" s="1">
        <v>41</v>
      </c>
      <c r="D42" s="1" t="s">
        <v>74</v>
      </c>
      <c r="E42" s="1" t="s">
        <v>87</v>
      </c>
      <c r="F42" s="1" t="s">
        <v>99</v>
      </c>
      <c r="G42">
        <v>5.8716715838338605</v>
      </c>
      <c r="H42">
        <v>0.27895704285582407</v>
      </c>
      <c r="I42">
        <v>326.6826591345835</v>
      </c>
      <c r="J42">
        <v>16.232043225276396</v>
      </c>
      <c r="K42">
        <v>5.6504795306257849</v>
      </c>
      <c r="L42" s="1">
        <v>1</v>
      </c>
      <c r="M42" s="1">
        <v>1</v>
      </c>
      <c r="N42">
        <v>5.0356524586677551</v>
      </c>
      <c r="O42" s="1">
        <v>37.542453765869141</v>
      </c>
      <c r="P42" s="1">
        <v>42.811985015869141</v>
      </c>
      <c r="Q42" s="1">
        <v>37.575309753417969</v>
      </c>
      <c r="R42" s="1">
        <v>399.71896362304688</v>
      </c>
      <c r="S42" s="1">
        <v>397.25628662109375</v>
      </c>
      <c r="T42" s="1">
        <v>27.042181015014648</v>
      </c>
      <c r="U42" s="1">
        <v>30.188905715942383</v>
      </c>
      <c r="V42" s="1">
        <v>40.720458984375</v>
      </c>
      <c r="W42" s="1">
        <v>45.458835601806641</v>
      </c>
      <c r="X42" s="1">
        <v>500.26669311523438</v>
      </c>
      <c r="Y42" s="1">
        <v>1.792537048459053E-2</v>
      </c>
      <c r="Z42" s="1">
        <v>114.06175994873047</v>
      </c>
      <c r="AA42">
        <v>2.9520846735410595</v>
      </c>
      <c r="AB42">
        <v>4.5320473201534099</v>
      </c>
      <c r="AC42">
        <v>33.85616427212792</v>
      </c>
    </row>
    <row r="43" spans="1:29" x14ac:dyDescent="0.2">
      <c r="A43" s="2">
        <v>42558</v>
      </c>
      <c r="B43" s="1" t="s">
        <v>123</v>
      </c>
      <c r="C43" s="1">
        <v>42</v>
      </c>
      <c r="D43" s="1" t="s">
        <v>74</v>
      </c>
      <c r="E43" s="1" t="s">
        <v>87</v>
      </c>
      <c r="F43" s="1" t="s">
        <v>83</v>
      </c>
      <c r="G43">
        <v>4.2910390593398056</v>
      </c>
      <c r="H43">
        <v>0.15638437410707243</v>
      </c>
      <c r="I43">
        <v>314.80564558482973</v>
      </c>
      <c r="J43">
        <v>9.8231506152707606</v>
      </c>
      <c r="K43">
        <v>5.96262786123898</v>
      </c>
      <c r="L43" s="1">
        <v>2</v>
      </c>
      <c r="M43" s="1">
        <v>1</v>
      </c>
      <c r="N43">
        <v>4.5965219736099243</v>
      </c>
      <c r="O43" s="1">
        <v>37.843852996826172</v>
      </c>
      <c r="P43" s="1">
        <v>43.609268188476562</v>
      </c>
      <c r="Q43" s="1">
        <v>37.887290954589844</v>
      </c>
      <c r="R43" s="1">
        <v>400.06100463867188</v>
      </c>
      <c r="S43" s="1">
        <v>396.78726196289062</v>
      </c>
      <c r="T43" s="1">
        <v>26.930044174194336</v>
      </c>
      <c r="U43" s="1">
        <v>30.736494064331055</v>
      </c>
      <c r="V43" s="1">
        <v>39.893817901611328</v>
      </c>
      <c r="W43" s="1">
        <v>45.532649993896484</v>
      </c>
      <c r="X43" s="1">
        <v>500.26779174804688</v>
      </c>
      <c r="Y43" s="1">
        <v>6.0177415609359741E-2</v>
      </c>
      <c r="Z43" s="1">
        <v>732.4517822265625</v>
      </c>
      <c r="AA43">
        <v>3.0056791035382049</v>
      </c>
      <c r="AB43">
        <v>4.7006235623528863</v>
      </c>
      <c r="AC43">
        <v>31.508722707572478</v>
      </c>
    </row>
    <row r="44" spans="1:29" x14ac:dyDescent="0.2">
      <c r="A44" s="2">
        <v>42558</v>
      </c>
      <c r="B44" s="1" t="s">
        <v>124</v>
      </c>
      <c r="C44" s="1">
        <v>43</v>
      </c>
      <c r="D44" s="1" t="s">
        <v>74</v>
      </c>
      <c r="E44" s="1" t="s">
        <v>87</v>
      </c>
      <c r="F44" s="1" t="s">
        <v>75</v>
      </c>
      <c r="G44">
        <v>6.8902109836333763</v>
      </c>
      <c r="H44">
        <v>0.12534868124353593</v>
      </c>
      <c r="I44">
        <v>267.47851756131689</v>
      </c>
      <c r="J44">
        <v>8.3061906737611899</v>
      </c>
      <c r="K44">
        <v>6.2517496677673048</v>
      </c>
      <c r="L44" s="1">
        <v>3</v>
      </c>
      <c r="M44" s="1">
        <v>1</v>
      </c>
      <c r="N44">
        <v>4.1573914885520935</v>
      </c>
      <c r="O44" s="1">
        <v>38.201335906982422</v>
      </c>
      <c r="P44" s="1">
        <v>44.375709533691406</v>
      </c>
      <c r="Q44" s="1">
        <v>38.247306823730469</v>
      </c>
      <c r="R44" s="1">
        <v>399.74343872070312</v>
      </c>
      <c r="S44" s="1">
        <v>393.65087890625</v>
      </c>
      <c r="T44" s="1">
        <v>26.679643630981445</v>
      </c>
      <c r="U44" s="1">
        <v>31.503652572631836</v>
      </c>
      <c r="V44" s="1">
        <v>38.765426635742188</v>
      </c>
      <c r="W44" s="1">
        <v>45.774696350097656</v>
      </c>
      <c r="X44" s="1">
        <v>500.27987670898438</v>
      </c>
      <c r="Y44" s="1">
        <v>-1.8565472215414047E-2</v>
      </c>
      <c r="Z44" s="1">
        <v>1020.4396362304688</v>
      </c>
      <c r="AA44">
        <v>3.0807556737326229</v>
      </c>
      <c r="AB44">
        <v>4.8587122852511602</v>
      </c>
      <c r="AC44">
        <v>30.564714169797902</v>
      </c>
    </row>
    <row r="45" spans="1:29" x14ac:dyDescent="0.2">
      <c r="A45" s="2">
        <v>42558</v>
      </c>
      <c r="B45" s="1" t="s">
        <v>125</v>
      </c>
      <c r="C45" s="1">
        <v>44</v>
      </c>
      <c r="D45" s="1" t="s">
        <v>74</v>
      </c>
      <c r="E45" s="1" t="s">
        <v>87</v>
      </c>
      <c r="F45" s="1" t="s">
        <v>77</v>
      </c>
      <c r="G45">
        <v>13.690415590822001</v>
      </c>
      <c r="H45">
        <v>0.12272131639526543</v>
      </c>
      <c r="I45">
        <v>179.28845698688824</v>
      </c>
      <c r="J45">
        <v>9.0630556779409446</v>
      </c>
      <c r="K45">
        <v>6.9268141272872921</v>
      </c>
      <c r="L45" s="1">
        <v>1</v>
      </c>
      <c r="M45" s="1">
        <v>1</v>
      </c>
      <c r="N45">
        <v>5.0356524586677551</v>
      </c>
      <c r="O45" s="1">
        <v>38.513118743896484</v>
      </c>
      <c r="P45" s="1">
        <v>45.1114501953125</v>
      </c>
      <c r="Q45" s="1">
        <v>38.488216400146484</v>
      </c>
      <c r="R45" s="1">
        <v>399.6689453125</v>
      </c>
      <c r="S45" s="1">
        <v>396.21475219726562</v>
      </c>
      <c r="T45" s="1">
        <v>26.536565780639648</v>
      </c>
      <c r="U45" s="1">
        <v>28.296829223632812</v>
      </c>
      <c r="V45" s="1">
        <v>37.914573669433594</v>
      </c>
      <c r="W45" s="1">
        <v>40.429580688476562</v>
      </c>
      <c r="X45" s="1">
        <v>500.30010986328125</v>
      </c>
      <c r="Y45" s="1">
        <v>-1.9846139475703239E-2</v>
      </c>
      <c r="Z45" s="1">
        <v>801.47076416015625</v>
      </c>
      <c r="AA45">
        <v>2.767261592040537</v>
      </c>
      <c r="AB45">
        <v>5.3949985496274806</v>
      </c>
      <c r="AC45">
        <v>25.49924450414106</v>
      </c>
    </row>
    <row r="46" spans="1:29" x14ac:dyDescent="0.2">
      <c r="A46" s="2">
        <v>42558</v>
      </c>
      <c r="B46" s="1" t="s">
        <v>126</v>
      </c>
      <c r="C46" s="1">
        <v>45</v>
      </c>
      <c r="D46" s="1" t="s">
        <v>74</v>
      </c>
      <c r="E46" s="1" t="s">
        <v>87</v>
      </c>
      <c r="F46" s="1" t="s">
        <v>79</v>
      </c>
      <c r="G46">
        <v>-6.7803812123328155</v>
      </c>
      <c r="H46">
        <v>5.3729368210349335E-2</v>
      </c>
      <c r="I46">
        <v>546.17140255157528</v>
      </c>
      <c r="J46">
        <v>4.1702959365150596</v>
      </c>
      <c r="K46">
        <v>7.1815410638398784</v>
      </c>
      <c r="L46" s="1">
        <v>2</v>
      </c>
      <c r="M46" s="1">
        <v>1</v>
      </c>
      <c r="N46">
        <v>4.5965219736099243</v>
      </c>
      <c r="O46" s="1">
        <v>38.713088989257812</v>
      </c>
      <c r="P46" s="1">
        <v>45.575748443603516</v>
      </c>
      <c r="Q46" s="1">
        <v>38.706485748291016</v>
      </c>
      <c r="R46" s="1">
        <v>399.641845703125</v>
      </c>
      <c r="S46" s="1">
        <v>401.68292236328125</v>
      </c>
      <c r="T46" s="1">
        <v>26.467945098876953</v>
      </c>
      <c r="U46" s="1">
        <v>28.088397979736328</v>
      </c>
      <c r="V46" s="1">
        <v>37.410816192626953</v>
      </c>
      <c r="W46" s="1">
        <v>39.701229095458984</v>
      </c>
      <c r="X46" s="1">
        <v>500.25015258789062</v>
      </c>
      <c r="Y46" s="1">
        <v>-9.7309455275535583E-2</v>
      </c>
      <c r="Z46" s="1">
        <v>284.47689819335938</v>
      </c>
      <c r="AA46">
        <v>2.7468861851170367</v>
      </c>
      <c r="AB46">
        <v>5.5594412536436231</v>
      </c>
      <c r="AC46">
        <v>23.548083212884798</v>
      </c>
    </row>
    <row r="47" spans="1:29" x14ac:dyDescent="0.2">
      <c r="A47" s="2">
        <v>42558</v>
      </c>
      <c r="B47" s="1" t="s">
        <v>127</v>
      </c>
      <c r="C47" s="1">
        <v>46</v>
      </c>
      <c r="D47" s="1" t="s">
        <v>74</v>
      </c>
      <c r="E47" s="1" t="s">
        <v>87</v>
      </c>
      <c r="F47" s="1" t="s">
        <v>81</v>
      </c>
      <c r="G47">
        <v>19.381775859903101</v>
      </c>
      <c r="H47">
        <v>-2.3044911829103547E-2</v>
      </c>
      <c r="I47">
        <v>1599.7809627013969</v>
      </c>
      <c r="J47">
        <v>-1.8574566578104814</v>
      </c>
      <c r="K47">
        <v>7.3457665258239562</v>
      </c>
      <c r="L47" s="1">
        <v>3</v>
      </c>
      <c r="M47" s="1">
        <v>1</v>
      </c>
      <c r="N47">
        <v>4.1573914885520935</v>
      </c>
      <c r="O47" s="1">
        <v>38.735694885253906</v>
      </c>
      <c r="P47" s="1">
        <v>45.369873046875</v>
      </c>
      <c r="Q47" s="1">
        <v>38.771175384521484</v>
      </c>
      <c r="R47" s="1">
        <v>399.25924682617188</v>
      </c>
      <c r="S47" s="1">
        <v>388.06884765625</v>
      </c>
      <c r="T47" s="1">
        <v>26.425680160522461</v>
      </c>
      <c r="U47" s="1">
        <v>25.340045928955078</v>
      </c>
      <c r="V47" s="1">
        <v>37.306137084960938</v>
      </c>
      <c r="W47" s="1">
        <v>35.773502349853516</v>
      </c>
      <c r="X47" s="1">
        <v>500.27584838867188</v>
      </c>
      <c r="Y47" s="1">
        <v>-1.9206095021218061E-3</v>
      </c>
      <c r="Z47" s="1">
        <v>548.6763916015625</v>
      </c>
      <c r="AA47">
        <v>2.4781492714731432</v>
      </c>
      <c r="AB47">
        <v>5.7882122657671893</v>
      </c>
      <c r="AC47">
        <v>19.762189130567855</v>
      </c>
    </row>
    <row r="48" spans="1:29" x14ac:dyDescent="0.2">
      <c r="A48" s="2">
        <v>42558</v>
      </c>
      <c r="B48" s="1" t="s">
        <v>128</v>
      </c>
      <c r="C48" s="1">
        <v>47</v>
      </c>
      <c r="D48" s="1" t="s">
        <v>74</v>
      </c>
      <c r="E48" s="1" t="s">
        <v>110</v>
      </c>
      <c r="F48" s="1" t="s">
        <v>99</v>
      </c>
      <c r="G48">
        <v>23.717153620134969</v>
      </c>
      <c r="H48">
        <v>0.33273969934294273</v>
      </c>
      <c r="I48">
        <v>232.50509356601688</v>
      </c>
      <c r="J48">
        <v>22.859811673050924</v>
      </c>
      <c r="K48">
        <v>6.7005061578467089</v>
      </c>
      <c r="L48" s="1">
        <v>1.5</v>
      </c>
      <c r="M48" s="1">
        <v>1</v>
      </c>
      <c r="N48">
        <v>4.8160872161388397</v>
      </c>
      <c r="O48" s="1">
        <v>38.774990081787109</v>
      </c>
      <c r="P48" s="1">
        <v>45.55682373046875</v>
      </c>
      <c r="Q48" s="1">
        <v>38.758914947509766</v>
      </c>
      <c r="R48" s="1">
        <v>399.28680419921875</v>
      </c>
      <c r="S48" s="1">
        <v>389.5062255859375</v>
      </c>
      <c r="T48" s="1">
        <v>26.279689788818359</v>
      </c>
      <c r="U48" s="1">
        <v>32.908035278320312</v>
      </c>
      <c r="V48" s="1">
        <v>37.021625518798828</v>
      </c>
      <c r="W48" s="1">
        <v>46.359340667724609</v>
      </c>
      <c r="X48" s="1">
        <v>500.29544067382812</v>
      </c>
      <c r="Y48" s="1">
        <v>-4.4814128428697586E-2</v>
      </c>
      <c r="Z48" s="1">
        <v>1001.9057006835938</v>
      </c>
      <c r="AA48">
        <v>3.2182741397452772</v>
      </c>
      <c r="AB48">
        <v>5.0974494095501051</v>
      </c>
      <c r="AC48">
        <v>32.262238755885107</v>
      </c>
    </row>
    <row r="49" spans="1:29" x14ac:dyDescent="0.2">
      <c r="A49" s="2">
        <v>42558</v>
      </c>
      <c r="B49" s="1" t="s">
        <v>129</v>
      </c>
      <c r="C49" s="1">
        <v>48</v>
      </c>
      <c r="D49" s="1" t="s">
        <v>74</v>
      </c>
      <c r="E49" s="1" t="s">
        <v>110</v>
      </c>
      <c r="F49" s="1" t="s">
        <v>83</v>
      </c>
      <c r="G49">
        <v>27.342519167122202</v>
      </c>
      <c r="H49">
        <v>0.35458277206770522</v>
      </c>
      <c r="I49">
        <v>217.48148485906145</v>
      </c>
      <c r="J49">
        <v>24.64131114842565</v>
      </c>
      <c r="K49">
        <v>6.8036795531873295</v>
      </c>
      <c r="L49" s="1">
        <v>2</v>
      </c>
      <c r="M49" s="1">
        <v>1</v>
      </c>
      <c r="N49">
        <v>4.5965219736099243</v>
      </c>
      <c r="O49" s="1">
        <v>39.234275817871094</v>
      </c>
      <c r="P49" s="1">
        <v>46.304737091064453</v>
      </c>
      <c r="Q49" s="1">
        <v>39.144557952880859</v>
      </c>
      <c r="R49" s="1">
        <v>399.42034912109375</v>
      </c>
      <c r="S49" s="1">
        <v>384.699462890625</v>
      </c>
      <c r="T49" s="1">
        <v>26.316642761230469</v>
      </c>
      <c r="U49" s="1">
        <v>35.815044403076172</v>
      </c>
      <c r="V49" s="1">
        <v>36.168865203857422</v>
      </c>
      <c r="W49" s="1">
        <v>49.22320556640625</v>
      </c>
      <c r="X49" s="1">
        <v>500.26904296875</v>
      </c>
      <c r="Y49" s="1">
        <v>-4.4173270463943481E-2</v>
      </c>
      <c r="Z49" s="1">
        <v>1374.6187744140625</v>
      </c>
      <c r="AA49">
        <v>3.5025772875916736</v>
      </c>
      <c r="AB49">
        <v>5.0808681134261633</v>
      </c>
      <c r="AC49">
        <v>34.057189386099751</v>
      </c>
    </row>
    <row r="50" spans="1:29" x14ac:dyDescent="0.2">
      <c r="A50" s="2">
        <v>42558</v>
      </c>
      <c r="B50" s="1" t="s">
        <v>130</v>
      </c>
      <c r="C50" s="1">
        <v>49</v>
      </c>
      <c r="D50" s="1" t="s">
        <v>74</v>
      </c>
      <c r="E50" s="1" t="s">
        <v>110</v>
      </c>
      <c r="F50" s="1" t="s">
        <v>75</v>
      </c>
      <c r="G50">
        <v>18.598671763098711</v>
      </c>
      <c r="H50">
        <v>8.5238245813631097E-2</v>
      </c>
      <c r="I50">
        <v>2.2224566751277366</v>
      </c>
      <c r="J50">
        <v>7.1832368618107063</v>
      </c>
      <c r="K50">
        <v>7.8204606381323662</v>
      </c>
      <c r="L50" s="1">
        <v>3.5</v>
      </c>
      <c r="M50" s="1">
        <v>1</v>
      </c>
      <c r="N50">
        <v>3.9378262460231781</v>
      </c>
      <c r="O50" s="1">
        <v>39.619258880615234</v>
      </c>
      <c r="P50" s="1">
        <v>47.354686737060547</v>
      </c>
      <c r="Q50" s="1">
        <v>39.537437438964844</v>
      </c>
      <c r="R50" s="1">
        <v>399.29537963867188</v>
      </c>
      <c r="S50" s="1">
        <v>384.35232543945312</v>
      </c>
      <c r="T50" s="1">
        <v>26.33714485168457</v>
      </c>
      <c r="U50" s="1">
        <v>31.205684661865234</v>
      </c>
      <c r="V50" s="1">
        <v>35.456932067871094</v>
      </c>
      <c r="W50" s="1">
        <v>42.011306762695312</v>
      </c>
      <c r="X50" s="1">
        <v>500.28915405273438</v>
      </c>
      <c r="Y50" s="1">
        <v>-5.8898556977510452E-2</v>
      </c>
      <c r="Z50" s="1">
        <v>543.09808349609375</v>
      </c>
      <c r="AA50">
        <v>3.0517767780818685</v>
      </c>
      <c r="AB50">
        <v>5.8595703792004459</v>
      </c>
      <c r="AC50">
        <v>24.197102805877169</v>
      </c>
    </row>
    <row r="51" spans="1:29" x14ac:dyDescent="0.2">
      <c r="A51" s="2">
        <v>42558</v>
      </c>
      <c r="B51" s="1" t="s">
        <v>131</v>
      </c>
      <c r="C51" s="1">
        <v>50</v>
      </c>
      <c r="D51" s="1" t="s">
        <v>74</v>
      </c>
      <c r="E51" s="1" t="s">
        <v>110</v>
      </c>
      <c r="F51" s="1">
        <v>300</v>
      </c>
      <c r="G51">
        <v>10.9385657536462</v>
      </c>
      <c r="H51">
        <v>0.24709794849658664</v>
      </c>
      <c r="I51">
        <v>271.15715265025415</v>
      </c>
      <c r="J51">
        <v>20.603377174179162</v>
      </c>
      <c r="K51">
        <v>7.9479593907966155</v>
      </c>
      <c r="L51" s="1">
        <v>2</v>
      </c>
      <c r="M51" s="1">
        <v>1</v>
      </c>
      <c r="N51">
        <v>4.5965219736099243</v>
      </c>
      <c r="O51" s="1">
        <v>40.047431945800781</v>
      </c>
      <c r="P51" s="1">
        <v>48.138957977294922</v>
      </c>
      <c r="Q51" s="1">
        <v>39.929725646972656</v>
      </c>
      <c r="R51" s="1">
        <v>399.08016967773438</v>
      </c>
      <c r="S51" s="1">
        <v>391.48248291015625</v>
      </c>
      <c r="T51" s="1">
        <v>26.448274612426758</v>
      </c>
      <c r="U51" s="1">
        <v>34.401832580566406</v>
      </c>
      <c r="V51" s="1">
        <v>34.800552368164062</v>
      </c>
      <c r="W51" s="1">
        <v>45.265815734863281</v>
      </c>
      <c r="X51" s="1">
        <v>500.26876831054688</v>
      </c>
      <c r="Y51" s="1">
        <v>-7.682472001761198E-3</v>
      </c>
      <c r="Z51" s="1">
        <v>1626.740478515625</v>
      </c>
      <c r="AA51">
        <v>3.3643638993463245</v>
      </c>
      <c r="AB51">
        <v>5.8324350303013368</v>
      </c>
      <c r="AC51">
        <v>27.916004426611185</v>
      </c>
    </row>
    <row r="52" spans="1:29" x14ac:dyDescent="0.2">
      <c r="A52" s="2">
        <v>42558</v>
      </c>
      <c r="B52" s="1" t="s">
        <v>132</v>
      </c>
      <c r="C52" s="1">
        <v>51</v>
      </c>
      <c r="D52" s="1" t="s">
        <v>74</v>
      </c>
      <c r="E52" s="1" t="s">
        <v>110</v>
      </c>
      <c r="F52" s="1">
        <v>250</v>
      </c>
      <c r="G52">
        <v>7.8737517592236665</v>
      </c>
      <c r="H52">
        <v>9.9728775479215645E-2</v>
      </c>
      <c r="I52">
        <v>215.924765015486</v>
      </c>
      <c r="J52">
        <v>9.4551349838152365</v>
      </c>
      <c r="K52">
        <v>8.764365092700416</v>
      </c>
      <c r="L52" s="1">
        <v>3</v>
      </c>
      <c r="M52" s="1">
        <v>1</v>
      </c>
      <c r="N52">
        <v>4.1573914885520935</v>
      </c>
      <c r="O52" s="1">
        <v>40.379005432128906</v>
      </c>
      <c r="P52" s="1">
        <v>49.147674560546875</v>
      </c>
      <c r="Q52" s="1">
        <v>40.281726837158203</v>
      </c>
      <c r="R52" s="1">
        <v>398.83367919921875</v>
      </c>
      <c r="S52" s="1">
        <v>391.8897705078125</v>
      </c>
      <c r="T52" s="1">
        <v>26.583831787109375</v>
      </c>
      <c r="U52" s="1">
        <v>32.072147369384766</v>
      </c>
      <c r="V52" s="1">
        <v>34.365642547607422</v>
      </c>
      <c r="W52" s="1">
        <v>41.460536956787109</v>
      </c>
      <c r="X52" s="1">
        <v>500.25668334960938</v>
      </c>
      <c r="Y52" s="1">
        <v>-7.6821828261017799E-3</v>
      </c>
      <c r="Z52" s="1">
        <v>1096.69140625</v>
      </c>
      <c r="AA52">
        <v>3.136525690264214</v>
      </c>
      <c r="AB52">
        <v>6.3849944622087964</v>
      </c>
      <c r="AC52">
        <v>22.090828252355866</v>
      </c>
    </row>
    <row r="53" spans="1:29" x14ac:dyDescent="0.2">
      <c r="A53" s="2">
        <v>42558</v>
      </c>
      <c r="B53" s="1" t="s">
        <v>133</v>
      </c>
      <c r="C53" s="1">
        <v>52</v>
      </c>
      <c r="D53" s="1" t="s">
        <v>74</v>
      </c>
      <c r="E53" s="1" t="s">
        <v>110</v>
      </c>
      <c r="F53" s="1">
        <v>200</v>
      </c>
      <c r="G53">
        <v>24.305692464712209</v>
      </c>
      <c r="H53">
        <v>7.1458657655409458E-2</v>
      </c>
      <c r="I53">
        <v>-188.73868366283602</v>
      </c>
      <c r="J53">
        <v>7.3361785130460548</v>
      </c>
      <c r="K53">
        <v>9.4054277221411162</v>
      </c>
      <c r="L53" s="1">
        <v>3.5</v>
      </c>
      <c r="M53" s="1">
        <v>1</v>
      </c>
      <c r="N53">
        <v>3.9378262460231781</v>
      </c>
      <c r="O53" s="1">
        <v>40.686084747314453</v>
      </c>
      <c r="P53" s="1">
        <v>50.15826416015625</v>
      </c>
      <c r="Q53" s="1">
        <v>40.647548675537109</v>
      </c>
      <c r="R53" s="1">
        <v>398.83224487304688</v>
      </c>
      <c r="S53" s="1">
        <v>379.8780517578125</v>
      </c>
      <c r="T53" s="1">
        <v>26.846368789672852</v>
      </c>
      <c r="U53" s="1">
        <v>31.815534591674805</v>
      </c>
      <c r="V53" s="1">
        <v>34.142337799072266</v>
      </c>
      <c r="W53" s="1">
        <v>40.461959838867188</v>
      </c>
      <c r="X53" s="1">
        <v>500.27932739257812</v>
      </c>
      <c r="Y53" s="1">
        <v>7.0421812124550343E-3</v>
      </c>
      <c r="Z53" s="1">
        <v>114.01526641845703</v>
      </c>
      <c r="AA53">
        <v>3.1114198085313691</v>
      </c>
      <c r="AB53">
        <v>6.738955992415157</v>
      </c>
      <c r="AC53">
        <v>19.787978413951112</v>
      </c>
    </row>
    <row r="54" spans="1:29" x14ac:dyDescent="0.2">
      <c r="A54" s="2">
        <v>42558</v>
      </c>
      <c r="B54" s="1" t="s">
        <v>134</v>
      </c>
      <c r="C54" s="1">
        <v>53</v>
      </c>
      <c r="D54" s="1" t="s">
        <v>74</v>
      </c>
      <c r="E54" s="1" t="s">
        <v>145</v>
      </c>
      <c r="F54" s="1" t="s">
        <v>77</v>
      </c>
      <c r="G54">
        <v>3.8497276060955437</v>
      </c>
      <c r="H54">
        <v>0.12155978638921303</v>
      </c>
      <c r="I54">
        <v>295.10130186752338</v>
      </c>
      <c r="J54">
        <v>9.443348093701875</v>
      </c>
      <c r="K54">
        <v>7.3099941253372211</v>
      </c>
      <c r="L54" s="1">
        <v>5.5</v>
      </c>
      <c r="M54" s="1">
        <v>1</v>
      </c>
      <c r="N54">
        <v>3.0595652759075165</v>
      </c>
      <c r="O54" s="1">
        <v>40.655223846435547</v>
      </c>
      <c r="P54" s="1">
        <v>47.48883056640625</v>
      </c>
      <c r="Q54" s="1">
        <v>40.717575073242188</v>
      </c>
      <c r="R54" s="1">
        <v>399.92535400390625</v>
      </c>
      <c r="S54" s="1">
        <v>391.62677001953125</v>
      </c>
      <c r="T54" s="1">
        <v>27.18853759765625</v>
      </c>
      <c r="U54" s="1">
        <v>37.184883117675781</v>
      </c>
      <c r="V54" s="1">
        <v>34.633644104003906</v>
      </c>
      <c r="W54" s="1">
        <v>47.367313385009766</v>
      </c>
      <c r="X54" s="1">
        <v>500.25372314453125</v>
      </c>
      <c r="Y54" s="1">
        <v>-1.2803982244804502E-3</v>
      </c>
      <c r="Z54" s="1">
        <v>664.30767822265625</v>
      </c>
      <c r="AA54">
        <v>3.6364516031932435</v>
      </c>
      <c r="AB54">
        <v>5.5502484386020985</v>
      </c>
      <c r="AC54">
        <v>30.597624860797946</v>
      </c>
    </row>
    <row r="55" spans="1:29" x14ac:dyDescent="0.2">
      <c r="A55" s="2">
        <v>42558</v>
      </c>
      <c r="B55" s="1" t="s">
        <v>135</v>
      </c>
      <c r="C55" s="1">
        <v>54</v>
      </c>
      <c r="D55" s="1" t="s">
        <v>74</v>
      </c>
      <c r="E55" s="1" t="s">
        <v>145</v>
      </c>
      <c r="F55" s="1" t="s">
        <v>79</v>
      </c>
      <c r="G55">
        <v>4.0844399993977003</v>
      </c>
      <c r="H55">
        <v>7.7987327987212779E-2</v>
      </c>
      <c r="I55">
        <v>262.03213213750547</v>
      </c>
      <c r="J55">
        <v>6.5282625587241965</v>
      </c>
      <c r="K55">
        <v>7.7717150639123433</v>
      </c>
      <c r="L55" s="1">
        <v>5.5</v>
      </c>
      <c r="M55" s="1">
        <v>1</v>
      </c>
      <c r="N55">
        <v>3.0595652759075165</v>
      </c>
      <c r="O55" s="1">
        <v>40.500362396240234</v>
      </c>
      <c r="P55" s="1">
        <v>47.843849182128906</v>
      </c>
      <c r="Q55" s="1">
        <v>40.609149932861328</v>
      </c>
      <c r="R55" s="1">
        <v>399.74948120117188</v>
      </c>
      <c r="S55" s="1">
        <v>392.44314575195312</v>
      </c>
      <c r="T55" s="1">
        <v>27.564708709716797</v>
      </c>
      <c r="U55" s="1">
        <v>34.493621826171875</v>
      </c>
      <c r="V55" s="1">
        <v>35.403087615966797</v>
      </c>
      <c r="W55" s="1">
        <v>44.302322387695312</v>
      </c>
      <c r="X55" s="1">
        <v>500.32284545898438</v>
      </c>
      <c r="Y55" s="1">
        <v>-6.465950608253479E-2</v>
      </c>
      <c r="Z55" s="1">
        <v>212.17605590820312</v>
      </c>
      <c r="AA55">
        <v>3.3732402604573872</v>
      </c>
      <c r="AB55">
        <v>5.8612907560854834</v>
      </c>
      <c r="AC55">
        <v>26.547984412318261</v>
      </c>
    </row>
    <row r="56" spans="1:29" x14ac:dyDescent="0.2">
      <c r="A56" s="2">
        <v>42558</v>
      </c>
      <c r="B56" s="1" t="s">
        <v>136</v>
      </c>
      <c r="C56" s="1">
        <v>55</v>
      </c>
      <c r="D56" s="1" t="s">
        <v>74</v>
      </c>
      <c r="E56" s="1" t="s">
        <v>145</v>
      </c>
      <c r="F56" s="1" t="s">
        <v>81</v>
      </c>
      <c r="G56">
        <v>-0.5539076269654255</v>
      </c>
      <c r="H56">
        <v>8.1802071058663328E-2</v>
      </c>
      <c r="I56">
        <v>356.06835783445842</v>
      </c>
      <c r="J56">
        <v>6.9320108850420006</v>
      </c>
      <c r="K56">
        <v>7.8662031873604423</v>
      </c>
      <c r="L56" s="1">
        <v>5.5</v>
      </c>
      <c r="M56" s="1">
        <v>1</v>
      </c>
      <c r="N56">
        <v>3.0595652759075165</v>
      </c>
      <c r="O56" s="1">
        <v>40.435684204101562</v>
      </c>
      <c r="P56" s="1">
        <v>48.146553039550781</v>
      </c>
      <c r="Q56" s="1">
        <v>40.54376220703125</v>
      </c>
      <c r="R56" s="1">
        <v>399.64144897460938</v>
      </c>
      <c r="S56" s="1">
        <v>397.22323608398438</v>
      </c>
      <c r="T56" s="1">
        <v>27.931543350219727</v>
      </c>
      <c r="U56" s="1">
        <v>35.283454895019531</v>
      </c>
      <c r="V56" s="1">
        <v>35.997737884521484</v>
      </c>
      <c r="W56" s="1">
        <v>45.472763061523438</v>
      </c>
      <c r="X56" s="1">
        <v>500.28948974609375</v>
      </c>
      <c r="Y56" s="1">
        <v>2.6248037815093994E-2</v>
      </c>
      <c r="Z56" s="1">
        <v>1006.119140625</v>
      </c>
      <c r="AA56">
        <v>3.4504560353084233</v>
      </c>
      <c r="AB56">
        <v>5.8412354811410108</v>
      </c>
      <c r="AC56">
        <v>26.771170436163196</v>
      </c>
    </row>
    <row r="57" spans="1:29" x14ac:dyDescent="0.2">
      <c r="A57" s="2">
        <v>42558</v>
      </c>
      <c r="B57" s="1" t="s">
        <v>137</v>
      </c>
      <c r="C57" s="1">
        <v>56</v>
      </c>
      <c r="D57" s="1" t="s">
        <v>74</v>
      </c>
      <c r="E57" s="1" t="s">
        <v>145</v>
      </c>
      <c r="F57" s="1">
        <v>300</v>
      </c>
      <c r="G57">
        <v>8.5235526508821486</v>
      </c>
      <c r="H57">
        <v>0.11841382380336697</v>
      </c>
      <c r="I57">
        <v>226.59731388237674</v>
      </c>
      <c r="J57">
        <v>9.8334652529599165</v>
      </c>
      <c r="K57">
        <v>7.7636715253388537</v>
      </c>
      <c r="L57" s="1">
        <v>5</v>
      </c>
      <c r="M57" s="1">
        <v>1</v>
      </c>
      <c r="N57">
        <v>3.2791305184364319</v>
      </c>
      <c r="O57" s="1">
        <v>40.479034423828125</v>
      </c>
      <c r="P57" s="1">
        <v>48.366809844970703</v>
      </c>
      <c r="Q57" s="1">
        <v>40.553787231445312</v>
      </c>
      <c r="R57" s="1">
        <v>399.70428466796875</v>
      </c>
      <c r="S57" s="1">
        <v>387.3785400390625</v>
      </c>
      <c r="T57" s="1">
        <v>28.166105270385742</v>
      </c>
      <c r="U57" s="1">
        <v>37.624160766601562</v>
      </c>
      <c r="V57" s="1">
        <v>36.216297149658203</v>
      </c>
      <c r="W57" s="1">
        <v>48.377571105957031</v>
      </c>
      <c r="X57" s="1">
        <v>500.28726196289062</v>
      </c>
      <c r="Y57" s="1">
        <v>6.9781370460987091E-2</v>
      </c>
      <c r="Z57" s="1">
        <v>1153.9757080078125</v>
      </c>
      <c r="AA57">
        <v>3.6793551270783644</v>
      </c>
      <c r="AB57">
        <v>5.6759969068557758</v>
      </c>
      <c r="AC57">
        <v>29.031086161191578</v>
      </c>
    </row>
    <row r="58" spans="1:29" x14ac:dyDescent="0.2">
      <c r="A58" s="2">
        <v>42558</v>
      </c>
      <c r="B58" s="1" t="s">
        <v>138</v>
      </c>
      <c r="C58" s="1">
        <v>57</v>
      </c>
      <c r="D58" s="1" t="s">
        <v>74</v>
      </c>
      <c r="E58" s="1" t="s">
        <v>145</v>
      </c>
      <c r="F58" s="1">
        <v>250</v>
      </c>
      <c r="G58">
        <v>0.52147900641895484</v>
      </c>
      <c r="H58">
        <v>9.1524954605153738E-2</v>
      </c>
      <c r="I58">
        <v>334.78043744724465</v>
      </c>
      <c r="J58">
        <v>7.8232699223200717</v>
      </c>
      <c r="K58">
        <v>7.9440114372542556</v>
      </c>
      <c r="L58" s="1">
        <v>5.5</v>
      </c>
      <c r="M58" s="1">
        <v>1</v>
      </c>
      <c r="N58">
        <v>3.0595652759075165</v>
      </c>
      <c r="O58" s="1">
        <v>40.520458221435547</v>
      </c>
      <c r="P58" s="1">
        <v>48.513401031494141</v>
      </c>
      <c r="Q58" s="1">
        <v>40.631427764892578</v>
      </c>
      <c r="R58" s="1">
        <v>399.3087158203125</v>
      </c>
      <c r="S58" s="1">
        <v>395.33547973632812</v>
      </c>
      <c r="T58" s="1">
        <v>28.361330032348633</v>
      </c>
      <c r="U58" s="1">
        <v>36.646373748779297</v>
      </c>
      <c r="V58" s="1">
        <v>36.387565612792969</v>
      </c>
      <c r="W58" s="1">
        <v>47.01727294921875</v>
      </c>
      <c r="X58" s="1">
        <v>500.31317138671875</v>
      </c>
      <c r="Y58" s="1">
        <v>7.8871428966522217E-2</v>
      </c>
      <c r="Z58" s="1">
        <v>120.21525573730469</v>
      </c>
      <c r="AA58">
        <v>3.5837917927516973</v>
      </c>
      <c r="AB58">
        <v>5.817195542798828</v>
      </c>
      <c r="AC58">
        <v>27.487312449635802</v>
      </c>
    </row>
    <row r="59" spans="1:29" x14ac:dyDescent="0.2">
      <c r="A59" s="2">
        <v>42558</v>
      </c>
      <c r="B59" s="1" t="s">
        <v>139</v>
      </c>
      <c r="C59" s="1">
        <v>58</v>
      </c>
      <c r="D59" s="1" t="s">
        <v>74</v>
      </c>
      <c r="E59" s="1" t="s">
        <v>145</v>
      </c>
      <c r="F59" s="1">
        <v>200</v>
      </c>
      <c r="G59">
        <v>5.9834377252632569</v>
      </c>
      <c r="H59">
        <v>9.8233055922838E-2</v>
      </c>
      <c r="I59">
        <v>245.84988721341821</v>
      </c>
      <c r="J59">
        <v>8.6495755873594593</v>
      </c>
      <c r="K59">
        <v>8.1651556707771284</v>
      </c>
      <c r="L59" s="1">
        <v>4.5</v>
      </c>
      <c r="M59" s="1">
        <v>1</v>
      </c>
      <c r="N59">
        <v>3.4986957609653473</v>
      </c>
      <c r="O59" s="1">
        <v>40.393585205078125</v>
      </c>
      <c r="P59" s="1">
        <v>48.769989013671875</v>
      </c>
      <c r="Q59" s="1">
        <v>40.453105926513672</v>
      </c>
      <c r="R59" s="1">
        <v>400.06460571289062</v>
      </c>
      <c r="S59" s="1">
        <v>391.6346435546875</v>
      </c>
      <c r="T59" s="1">
        <v>28.414161682128906</v>
      </c>
      <c r="U59" s="1">
        <v>35.915756225585938</v>
      </c>
      <c r="V59" s="1">
        <v>36.702476501464844</v>
      </c>
      <c r="W59" s="1">
        <v>46.392265319824219</v>
      </c>
      <c r="X59" s="1">
        <v>500.22882080078125</v>
      </c>
      <c r="Y59" s="1">
        <v>4.0972601622343063E-2</v>
      </c>
      <c r="Z59" s="1">
        <v>98.23199462890625</v>
      </c>
      <c r="AA59">
        <v>3.512342130104662</v>
      </c>
      <c r="AB59">
        <v>5.9202419190769131</v>
      </c>
      <c r="AC59">
        <v>26.260676789473024</v>
      </c>
    </row>
    <row r="60" spans="1:29" x14ac:dyDescent="0.2">
      <c r="A60" s="2">
        <v>42558</v>
      </c>
      <c r="B60" s="1" t="s">
        <v>140</v>
      </c>
      <c r="C60" s="1">
        <v>59</v>
      </c>
      <c r="D60" s="1" t="s">
        <v>74</v>
      </c>
      <c r="E60" s="1" t="s">
        <v>145</v>
      </c>
      <c r="F60" s="1" t="s">
        <v>79</v>
      </c>
      <c r="G60">
        <v>6.4567676460954404</v>
      </c>
      <c r="H60">
        <v>8.7583119536037368E-2</v>
      </c>
      <c r="I60">
        <v>224.42835132485109</v>
      </c>
      <c r="J60">
        <v>7.9171252058526287</v>
      </c>
      <c r="K60">
        <v>8.3609814026229987</v>
      </c>
      <c r="L60" s="1">
        <v>5</v>
      </c>
      <c r="M60" s="1">
        <v>1</v>
      </c>
      <c r="N60">
        <v>3.2791305184364319</v>
      </c>
      <c r="O60" s="1">
        <v>40.505386352539062</v>
      </c>
      <c r="P60" s="1">
        <v>49.126457214355469</v>
      </c>
      <c r="Q60" s="1">
        <v>40.566009521484375</v>
      </c>
      <c r="R60" s="1">
        <v>400.1165771484375</v>
      </c>
      <c r="S60" s="1">
        <v>390.57229614257812</v>
      </c>
      <c r="T60" s="1">
        <v>28.440156936645508</v>
      </c>
      <c r="U60" s="1">
        <v>36.067974090576172</v>
      </c>
      <c r="V60" s="1">
        <v>36.518348693847656</v>
      </c>
      <c r="W60" s="1">
        <v>46.312782287597656</v>
      </c>
      <c r="X60" s="1">
        <v>500.24603271484375</v>
      </c>
      <c r="Y60" s="1">
        <v>7.68240075558424E-3</v>
      </c>
      <c r="Z60" s="1">
        <v>229.39031982421875</v>
      </c>
      <c r="AA60">
        <v>3.5272627821397911</v>
      </c>
      <c r="AB60">
        <v>6.0201502519274221</v>
      </c>
      <c r="AC60">
        <v>25.638960304951308</v>
      </c>
    </row>
    <row r="61" spans="1:29" x14ac:dyDescent="0.2">
      <c r="A61" s="2">
        <v>42558</v>
      </c>
      <c r="B61" s="1" t="s">
        <v>141</v>
      </c>
      <c r="C61" s="1">
        <v>60</v>
      </c>
      <c r="D61" s="1" t="s">
        <v>74</v>
      </c>
      <c r="E61" s="1" t="s">
        <v>145</v>
      </c>
      <c r="F61" s="1" t="s">
        <v>81</v>
      </c>
      <c r="G61">
        <v>14.571169688562376</v>
      </c>
      <c r="H61">
        <v>7.8727646202653198E-2</v>
      </c>
      <c r="I61">
        <v>51.490079682108799</v>
      </c>
      <c r="J61">
        <v>7.6846697490606077</v>
      </c>
      <c r="K61">
        <v>8.9619544385757433</v>
      </c>
      <c r="L61" s="1">
        <v>3.5</v>
      </c>
      <c r="M61" s="1">
        <v>1</v>
      </c>
      <c r="N61">
        <v>3.9378262460231781</v>
      </c>
      <c r="O61" s="1">
        <v>40.771480560302734</v>
      </c>
      <c r="P61" s="1">
        <v>49.748447418212891</v>
      </c>
      <c r="Q61" s="1">
        <v>40.811122894287109</v>
      </c>
      <c r="R61" s="1">
        <v>399.843017578125</v>
      </c>
      <c r="S61" s="1">
        <v>387.56484985351562</v>
      </c>
      <c r="T61" s="1">
        <v>28.567842483520508</v>
      </c>
      <c r="U61" s="1">
        <v>33.76275634765625</v>
      </c>
      <c r="V61" s="1">
        <v>36.167411804199219</v>
      </c>
      <c r="W61" s="1">
        <v>42.744270324707031</v>
      </c>
      <c r="X61" s="1">
        <v>500.26333618164062</v>
      </c>
      <c r="Y61" s="1">
        <v>4.8014424741268158E-2</v>
      </c>
      <c r="Z61" s="1">
        <v>635.74444580078125</v>
      </c>
      <c r="AA61">
        <v>3.3018750612875447</v>
      </c>
      <c r="AB61">
        <v>6.4666363297068212</v>
      </c>
      <c r="AC61">
        <v>22.16147841685261</v>
      </c>
    </row>
    <row r="62" spans="1:29" x14ac:dyDescent="0.2">
      <c r="A62" s="2">
        <v>42558</v>
      </c>
      <c r="B62" s="1" t="s">
        <v>142</v>
      </c>
      <c r="C62" s="1">
        <v>61</v>
      </c>
      <c r="D62" s="1" t="s">
        <v>74</v>
      </c>
      <c r="E62" s="1" t="s">
        <v>145</v>
      </c>
      <c r="F62" s="1" t="s">
        <v>77</v>
      </c>
      <c r="G62">
        <v>16.123769216147046</v>
      </c>
      <c r="H62">
        <v>0.15034272084582689</v>
      </c>
      <c r="I62">
        <v>166.7178864255861</v>
      </c>
      <c r="J62">
        <v>14.23905010132793</v>
      </c>
      <c r="K62">
        <v>8.8105698903465708</v>
      </c>
      <c r="L62" s="1">
        <v>3</v>
      </c>
      <c r="M62" s="1">
        <v>1</v>
      </c>
      <c r="N62">
        <v>4.1573914885520935</v>
      </c>
      <c r="O62" s="1">
        <v>40.938980102539062</v>
      </c>
      <c r="P62" s="1">
        <v>50.007606506347656</v>
      </c>
      <c r="Q62" s="1">
        <v>40.976627349853516</v>
      </c>
      <c r="R62" s="1">
        <v>399.84207153320312</v>
      </c>
      <c r="S62" s="1">
        <v>386.8692626953125</v>
      </c>
      <c r="T62" s="1">
        <v>28.717428207397461</v>
      </c>
      <c r="U62" s="1">
        <v>36.941043853759766</v>
      </c>
      <c r="V62" s="1">
        <v>36.035308837890625</v>
      </c>
      <c r="W62" s="1">
        <v>46.354496002197266</v>
      </c>
      <c r="X62" s="1">
        <v>500.25604248046875</v>
      </c>
      <c r="Y62" s="1">
        <v>2.4327130988240242E-2</v>
      </c>
      <c r="Z62" s="1">
        <v>1028.7213134765625</v>
      </c>
      <c r="AA62">
        <v>3.612744577213074</v>
      </c>
      <c r="AB62">
        <v>6.2635524491772268</v>
      </c>
      <c r="AC62">
        <v>25.44286201085384</v>
      </c>
    </row>
    <row r="63" spans="1:29" x14ac:dyDescent="0.2">
      <c r="A63" s="2">
        <v>42558</v>
      </c>
      <c r="B63" s="1" t="s">
        <v>143</v>
      </c>
      <c r="C63" s="1">
        <v>62</v>
      </c>
      <c r="D63" s="1" t="s">
        <v>74</v>
      </c>
      <c r="E63" s="1" t="s">
        <v>145</v>
      </c>
      <c r="F63" s="1" t="s">
        <v>79</v>
      </c>
      <c r="G63">
        <v>8.8820833570518882</v>
      </c>
      <c r="H63">
        <v>0.12065843287742693</v>
      </c>
      <c r="I63">
        <v>221.92028797451542</v>
      </c>
      <c r="J63">
        <v>11.782723021881441</v>
      </c>
      <c r="K63">
        <v>9.0239994481897305</v>
      </c>
      <c r="L63" s="1">
        <v>3</v>
      </c>
      <c r="M63" s="1">
        <v>1</v>
      </c>
      <c r="N63">
        <v>4.1573914885520935</v>
      </c>
      <c r="O63" s="1">
        <v>41.034000396728516</v>
      </c>
      <c r="P63" s="1">
        <v>50.143108367919922</v>
      </c>
      <c r="Q63" s="1">
        <v>41.080272674560547</v>
      </c>
      <c r="R63" s="1">
        <v>399.85629272460938</v>
      </c>
      <c r="S63" s="1">
        <v>391.7628173828125</v>
      </c>
      <c r="T63" s="1">
        <v>28.805355072021484</v>
      </c>
      <c r="U63" s="1">
        <v>35.618637084960938</v>
      </c>
      <c r="V63" s="1">
        <v>35.963844299316406</v>
      </c>
      <c r="W63" s="1">
        <v>44.470310211181641</v>
      </c>
      <c r="X63" s="1">
        <v>500.333251953125</v>
      </c>
      <c r="Y63" s="1">
        <v>-6.5300352871417999E-2</v>
      </c>
      <c r="Z63" s="1">
        <v>767.30316162109375</v>
      </c>
      <c r="AA63">
        <v>3.4834115080672783</v>
      </c>
      <c r="AB63">
        <v>6.4515482198857095</v>
      </c>
      <c r="AC63">
        <v>23.643141282743386</v>
      </c>
    </row>
    <row r="64" spans="1:29" x14ac:dyDescent="0.2">
      <c r="A64" s="2">
        <v>42558</v>
      </c>
      <c r="B64" s="1" t="s">
        <v>144</v>
      </c>
      <c r="C64" s="1">
        <v>63</v>
      </c>
      <c r="D64" s="1" t="s">
        <v>74</v>
      </c>
      <c r="E64" s="1" t="s">
        <v>145</v>
      </c>
      <c r="F64" s="1" t="s">
        <v>81</v>
      </c>
      <c r="G64">
        <v>12.45184732019586</v>
      </c>
      <c r="H64">
        <v>3.7296041786949952E-2</v>
      </c>
      <c r="I64">
        <v>-167.32589069589687</v>
      </c>
      <c r="J64">
        <v>3.8884941251141956</v>
      </c>
      <c r="K64">
        <v>9.4703575626908059</v>
      </c>
      <c r="L64" s="1">
        <v>3.5</v>
      </c>
      <c r="M64" s="1">
        <v>1</v>
      </c>
      <c r="N64">
        <v>3.9378262460231781</v>
      </c>
      <c r="O64" s="1">
        <v>41.047920227050781</v>
      </c>
      <c r="P64" s="1">
        <v>50.214340209960938</v>
      </c>
      <c r="Q64" s="1">
        <v>41.123817443847656</v>
      </c>
      <c r="R64" s="1">
        <v>399.67843627929688</v>
      </c>
      <c r="S64" s="1">
        <v>389.90594482421875</v>
      </c>
      <c r="T64" s="1">
        <v>28.873516082763672</v>
      </c>
      <c r="U64" s="1">
        <v>31.508321762084961</v>
      </c>
      <c r="V64" s="1">
        <v>36.022636413574219</v>
      </c>
      <c r="W64" s="1">
        <v>39.309825897216797</v>
      </c>
      <c r="X64" s="1">
        <v>500.26116943359375</v>
      </c>
      <c r="Y64" s="1">
        <v>3.6491084843873978E-2</v>
      </c>
      <c r="Z64" s="1">
        <v>1346.5562744140625</v>
      </c>
      <c r="AA64">
        <v>3.0814584345321783</v>
      </c>
      <c r="AB64">
        <v>6.8752464994862841</v>
      </c>
      <c r="AC64">
        <v>18.765000449552073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boardwalk july 2016_</vt:lpstr>
      <vt:lpstr>cap data 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Sanchez</dc:creator>
  <cp:lastModifiedBy>Christopher Sanchez</cp:lastModifiedBy>
  <dcterms:created xsi:type="dcterms:W3CDTF">2016-07-08T18:04:27Z</dcterms:created>
  <dcterms:modified xsi:type="dcterms:W3CDTF">2016-12-15T21:07:29Z</dcterms:modified>
</cp:coreProperties>
</file>