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tres rios boardwalk 3-26-15_.x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  <c r="AQ55" i="1"/>
  <c r="K55" i="1"/>
  <c r="AU55" i="1"/>
  <c r="AT55" i="1"/>
  <c r="AS55" i="1"/>
  <c r="AR55" i="1"/>
  <c r="R55" i="1"/>
  <c r="AV55" i="1"/>
  <c r="P55" i="1"/>
  <c r="AW55" i="1"/>
  <c r="AX55" i="1"/>
  <c r="AY55" i="1"/>
  <c r="BB55" i="1"/>
  <c r="T55" i="1"/>
  <c r="L55" i="1"/>
  <c r="BE55" i="1"/>
  <c r="M55" i="1"/>
  <c r="N55" i="1"/>
  <c r="BC55" i="1"/>
  <c r="O55" i="1"/>
  <c r="AZ55" i="1"/>
  <c r="BA55" i="1"/>
  <c r="BD55" i="1"/>
  <c r="BF55" i="1"/>
  <c r="BG55" i="1"/>
  <c r="BH55" i="1"/>
  <c r="BI55" i="1"/>
  <c r="BJ55" i="1"/>
  <c r="AQ56" i="1"/>
  <c r="K56" i="1"/>
  <c r="AU56" i="1"/>
  <c r="AT56" i="1"/>
  <c r="AS56" i="1"/>
  <c r="AR56" i="1"/>
  <c r="R56" i="1"/>
  <c r="AV56" i="1"/>
  <c r="P56" i="1"/>
  <c r="AW56" i="1"/>
  <c r="AX56" i="1"/>
  <c r="AY56" i="1"/>
  <c r="BB56" i="1"/>
  <c r="T56" i="1"/>
  <c r="L56" i="1"/>
  <c r="BE56" i="1"/>
  <c r="M56" i="1"/>
  <c r="N56" i="1"/>
  <c r="BC56" i="1"/>
  <c r="O56" i="1"/>
  <c r="AZ56" i="1"/>
  <c r="BA56" i="1"/>
  <c r="BD56" i="1"/>
  <c r="BF56" i="1"/>
  <c r="BG56" i="1"/>
  <c r="BH56" i="1"/>
  <c r="BI56" i="1"/>
  <c r="BJ56" i="1"/>
  <c r="AQ57" i="1"/>
  <c r="K57" i="1"/>
  <c r="AU57" i="1"/>
  <c r="AT57" i="1"/>
  <c r="AS57" i="1"/>
  <c r="AR57" i="1"/>
  <c r="R57" i="1"/>
  <c r="AV57" i="1"/>
  <c r="P57" i="1"/>
  <c r="AW57" i="1"/>
  <c r="AX57" i="1"/>
  <c r="AY57" i="1"/>
  <c r="BB57" i="1"/>
  <c r="T57" i="1"/>
  <c r="L57" i="1"/>
  <c r="BE57" i="1"/>
  <c r="M57" i="1"/>
  <c r="N57" i="1"/>
  <c r="BC57" i="1"/>
  <c r="O57" i="1"/>
  <c r="AZ57" i="1"/>
  <c r="BA57" i="1"/>
  <c r="BD57" i="1"/>
  <c r="BF57" i="1"/>
  <c r="BG57" i="1"/>
  <c r="BH57" i="1"/>
  <c r="BI57" i="1"/>
  <c r="BJ57" i="1"/>
  <c r="AQ58" i="1"/>
  <c r="K58" i="1"/>
  <c r="AU58" i="1"/>
  <c r="AT58" i="1"/>
  <c r="AS58" i="1"/>
  <c r="AR58" i="1"/>
  <c r="R58" i="1"/>
  <c r="AV58" i="1"/>
  <c r="P58" i="1"/>
  <c r="AW58" i="1"/>
  <c r="AX58" i="1"/>
  <c r="AY58" i="1"/>
  <c r="BB58" i="1"/>
  <c r="T58" i="1"/>
  <c r="L58" i="1"/>
  <c r="BE58" i="1"/>
  <c r="M58" i="1"/>
  <c r="N58" i="1"/>
  <c r="BC58" i="1"/>
  <c r="O58" i="1"/>
  <c r="AZ58" i="1"/>
  <c r="BA58" i="1"/>
  <c r="BD58" i="1"/>
  <c r="BF58" i="1"/>
  <c r="BG58" i="1"/>
  <c r="BH58" i="1"/>
  <c r="BI58" i="1"/>
  <c r="BJ58" i="1"/>
  <c r="AQ59" i="1"/>
  <c r="K59" i="1"/>
  <c r="AU59" i="1"/>
  <c r="AT59" i="1"/>
  <c r="AS59" i="1"/>
  <c r="AR59" i="1"/>
  <c r="R59" i="1"/>
  <c r="AV59" i="1"/>
  <c r="P59" i="1"/>
  <c r="AW59" i="1"/>
  <c r="AX59" i="1"/>
  <c r="AY59" i="1"/>
  <c r="BB59" i="1"/>
  <c r="T59" i="1"/>
  <c r="L59" i="1"/>
  <c r="BE59" i="1"/>
  <c r="M59" i="1"/>
  <c r="N59" i="1"/>
  <c r="BC59" i="1"/>
  <c r="O59" i="1"/>
  <c r="AZ59" i="1"/>
  <c r="BA59" i="1"/>
  <c r="BD59" i="1"/>
  <c r="BF59" i="1"/>
  <c r="BG59" i="1"/>
  <c r="BH59" i="1"/>
  <c r="BI59" i="1"/>
  <c r="BJ59" i="1"/>
  <c r="AQ60" i="1"/>
  <c r="K60" i="1"/>
  <c r="AU60" i="1"/>
  <c r="AT60" i="1"/>
  <c r="AS60" i="1"/>
  <c r="AR60" i="1"/>
  <c r="R60" i="1"/>
  <c r="AV60" i="1"/>
  <c r="P60" i="1"/>
  <c r="AW60" i="1"/>
  <c r="AX60" i="1"/>
  <c r="AY60" i="1"/>
  <c r="BB60" i="1"/>
  <c r="T60" i="1"/>
  <c r="L60" i="1"/>
  <c r="BE60" i="1"/>
  <c r="M60" i="1"/>
  <c r="N60" i="1"/>
  <c r="BC60" i="1"/>
  <c r="O60" i="1"/>
  <c r="AZ60" i="1"/>
  <c r="BA60" i="1"/>
  <c r="BD60" i="1"/>
  <c r="BF60" i="1"/>
  <c r="BG60" i="1"/>
  <c r="BH60" i="1"/>
  <c r="BI60" i="1"/>
  <c r="BJ60" i="1"/>
  <c r="AQ61" i="1"/>
  <c r="K61" i="1"/>
  <c r="AU61" i="1"/>
  <c r="AT61" i="1"/>
  <c r="AS61" i="1"/>
  <c r="AR61" i="1"/>
  <c r="R61" i="1"/>
  <c r="AV61" i="1"/>
  <c r="P61" i="1"/>
  <c r="AW61" i="1"/>
  <c r="AX61" i="1"/>
  <c r="AY61" i="1"/>
  <c r="BB61" i="1"/>
  <c r="T61" i="1"/>
  <c r="L61" i="1"/>
  <c r="BE61" i="1"/>
  <c r="M61" i="1"/>
  <c r="N61" i="1"/>
  <c r="BC61" i="1"/>
  <c r="O61" i="1"/>
  <c r="AZ61" i="1"/>
  <c r="BA61" i="1"/>
  <c r="BD61" i="1"/>
  <c r="BF61" i="1"/>
  <c r="BG61" i="1"/>
  <c r="BH61" i="1"/>
  <c r="BI61" i="1"/>
  <c r="BJ61" i="1"/>
  <c r="AQ62" i="1"/>
  <c r="K62" i="1"/>
  <c r="AU62" i="1"/>
  <c r="AT62" i="1"/>
  <c r="AS62" i="1"/>
  <c r="AR62" i="1"/>
  <c r="R62" i="1"/>
  <c r="AV62" i="1"/>
  <c r="P62" i="1"/>
  <c r="AW62" i="1"/>
  <c r="AX62" i="1"/>
  <c r="AY62" i="1"/>
  <c r="BB62" i="1"/>
  <c r="T62" i="1"/>
  <c r="L62" i="1"/>
  <c r="BE62" i="1"/>
  <c r="M62" i="1"/>
  <c r="N62" i="1"/>
  <c r="BC62" i="1"/>
  <c r="O62" i="1"/>
  <c r="AZ62" i="1"/>
  <c r="BA62" i="1"/>
  <c r="BD62" i="1"/>
  <c r="BF62" i="1"/>
  <c r="BG62" i="1"/>
  <c r="BH62" i="1"/>
  <c r="BI62" i="1"/>
  <c r="BJ62" i="1"/>
  <c r="AQ63" i="1"/>
  <c r="K63" i="1"/>
  <c r="AU63" i="1"/>
  <c r="AT63" i="1"/>
  <c r="AS63" i="1"/>
  <c r="AR63" i="1"/>
  <c r="R63" i="1"/>
  <c r="AV63" i="1"/>
  <c r="P63" i="1"/>
  <c r="AW63" i="1"/>
  <c r="AX63" i="1"/>
  <c r="AY63" i="1"/>
  <c r="BB63" i="1"/>
  <c r="T63" i="1"/>
  <c r="L63" i="1"/>
  <c r="BE63" i="1"/>
  <c r="M63" i="1"/>
  <c r="N63" i="1"/>
  <c r="BC63" i="1"/>
  <c r="O63" i="1"/>
  <c r="AZ63" i="1"/>
  <c r="BA63" i="1"/>
  <c r="BD63" i="1"/>
  <c r="BF63" i="1"/>
  <c r="BG63" i="1"/>
  <c r="BH63" i="1"/>
  <c r="BI63" i="1"/>
  <c r="BJ63" i="1"/>
  <c r="AQ64" i="1"/>
  <c r="K64" i="1"/>
  <c r="AU64" i="1"/>
  <c r="AT64" i="1"/>
  <c r="AS64" i="1"/>
  <c r="AR64" i="1"/>
  <c r="R64" i="1"/>
  <c r="AV64" i="1"/>
  <c r="P64" i="1"/>
  <c r="AW64" i="1"/>
  <c r="AX64" i="1"/>
  <c r="AY64" i="1"/>
  <c r="BB64" i="1"/>
  <c r="T64" i="1"/>
  <c r="L64" i="1"/>
  <c r="BE64" i="1"/>
  <c r="M64" i="1"/>
  <c r="N64" i="1"/>
  <c r="BC64" i="1"/>
  <c r="O64" i="1"/>
  <c r="AZ64" i="1"/>
  <c r="BA64" i="1"/>
  <c r="BD64" i="1"/>
  <c r="BF64" i="1"/>
  <c r="BG64" i="1"/>
  <c r="BH64" i="1"/>
  <c r="BI64" i="1"/>
  <c r="BJ64" i="1"/>
  <c r="AQ65" i="1"/>
  <c r="K65" i="1"/>
  <c r="AU65" i="1"/>
  <c r="AT65" i="1"/>
  <c r="AS65" i="1"/>
  <c r="AR65" i="1"/>
  <c r="R65" i="1"/>
  <c r="AV65" i="1"/>
  <c r="P65" i="1"/>
  <c r="AW65" i="1"/>
  <c r="AX65" i="1"/>
  <c r="AY65" i="1"/>
  <c r="BB65" i="1"/>
  <c r="T65" i="1"/>
  <c r="L65" i="1"/>
  <c r="BE65" i="1"/>
  <c r="M65" i="1"/>
  <c r="N65" i="1"/>
  <c r="BC65" i="1"/>
  <c r="O65" i="1"/>
  <c r="AZ65" i="1"/>
  <c r="BA65" i="1"/>
  <c r="BD65" i="1"/>
  <c r="BF65" i="1"/>
  <c r="BG65" i="1"/>
  <c r="BH65" i="1"/>
  <c r="BI65" i="1"/>
  <c r="BJ65" i="1"/>
  <c r="AQ66" i="1"/>
  <c r="K66" i="1"/>
  <c r="AU66" i="1"/>
  <c r="AT66" i="1"/>
  <c r="AS66" i="1"/>
  <c r="AR66" i="1"/>
  <c r="R66" i="1"/>
  <c r="AV66" i="1"/>
  <c r="P66" i="1"/>
  <c r="AW66" i="1"/>
  <c r="AX66" i="1"/>
  <c r="AY66" i="1"/>
  <c r="BB66" i="1"/>
  <c r="T66" i="1"/>
  <c r="L66" i="1"/>
  <c r="BE66" i="1"/>
  <c r="M66" i="1"/>
  <c r="N66" i="1"/>
  <c r="BC66" i="1"/>
  <c r="O66" i="1"/>
  <c r="AZ66" i="1"/>
  <c r="BA66" i="1"/>
  <c r="BD66" i="1"/>
  <c r="BF66" i="1"/>
  <c r="BG66" i="1"/>
  <c r="BH66" i="1"/>
  <c r="BI66" i="1"/>
  <c r="BJ66" i="1"/>
  <c r="AQ67" i="1"/>
  <c r="K67" i="1"/>
  <c r="AU67" i="1"/>
  <c r="AT67" i="1"/>
  <c r="AS67" i="1"/>
  <c r="AR67" i="1"/>
  <c r="R67" i="1"/>
  <c r="AV67" i="1"/>
  <c r="P67" i="1"/>
  <c r="AW67" i="1"/>
  <c r="AX67" i="1"/>
  <c r="AY67" i="1"/>
  <c r="BB67" i="1"/>
  <c r="T67" i="1"/>
  <c r="L67" i="1"/>
  <c r="BE67" i="1"/>
  <c r="M67" i="1"/>
  <c r="N67" i="1"/>
  <c r="BC67" i="1"/>
  <c r="O67" i="1"/>
  <c r="AZ67" i="1"/>
  <c r="BA67" i="1"/>
  <c r="BD67" i="1"/>
  <c r="BF67" i="1"/>
  <c r="BG67" i="1"/>
  <c r="BH67" i="1"/>
  <c r="BI67" i="1"/>
  <c r="BJ67" i="1"/>
  <c r="AQ68" i="1"/>
  <c r="K68" i="1"/>
  <c r="AU68" i="1"/>
  <c r="AT68" i="1"/>
  <c r="AS68" i="1"/>
  <c r="AR68" i="1"/>
  <c r="R68" i="1"/>
  <c r="AV68" i="1"/>
  <c r="P68" i="1"/>
  <c r="AW68" i="1"/>
  <c r="AX68" i="1"/>
  <c r="AY68" i="1"/>
  <c r="BB68" i="1"/>
  <c r="T68" i="1"/>
  <c r="L68" i="1"/>
  <c r="BE68" i="1"/>
  <c r="M68" i="1"/>
  <c r="N68" i="1"/>
  <c r="BC68" i="1"/>
  <c r="O68" i="1"/>
  <c r="AZ68" i="1"/>
  <c r="BA68" i="1"/>
  <c r="BD68" i="1"/>
  <c r="BF68" i="1"/>
  <c r="BG68" i="1"/>
  <c r="BH68" i="1"/>
  <c r="BI68" i="1"/>
  <c r="BJ68" i="1"/>
</calcChain>
</file>

<file path=xl/sharedStrings.xml><?xml version="1.0" encoding="utf-8"?>
<sst xmlns="http://schemas.openxmlformats.org/spreadsheetml/2006/main" count="369" uniqueCount="143">
  <si>
    <t>OPEN 6.1.4</t>
  </si>
  <si>
    <t>Thr Mar 26 2015 07:58:29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</si>
  <si>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</si>
  <si>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</si>
  <si>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</si>
  <si>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</si>
  <si>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</si>
  <si>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</si>
  <si>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</si>
  <si>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</si>
  <si>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</si>
  <si>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</si>
  <si>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</si>
  <si>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</si>
  <si>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</si>
  <si>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</si>
  <si>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</si>
  <si>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</si>
  <si>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</si>
  <si>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</si>
  <si>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</si>
  <si>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</si>
  <si>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</si>
  <si>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</si>
  <si>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</si>
  <si>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</si>
  <si>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</si>
  <si>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</si>
  <si>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</si>
  <si>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</si>
  <si>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</si>
  <si>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</si>
  <si>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</si>
  <si>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</si>
  <si>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</si>
  <si>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</si>
  <si>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</si>
  <si>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</si>
  <si>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</si>
  <si>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</si>
  <si>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</si>
  <si>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</si>
  <si>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</si>
  <si>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</si>
  <si>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</si>
  <si>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</si>
  <si>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</si>
  <si>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</si>
  <si>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</si>
  <si>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</si>
  <si>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</si>
  <si>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</si>
  <si>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</si>
  <si>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</si>
  <si>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</si>
  <si>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</si>
  <si>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</si>
  <si>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</si>
  <si>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</si>
  <si>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</si>
  <si>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</si>
  <si>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</si>
  <si>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</si>
  <si>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</si>
  <si>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</si>
  <si>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</si>
  <si>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</si>
  <si>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</si>
  <si>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</si>
  <si>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</si>
  <si>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</si>
  <si>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</si>
  <si>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</si>
  <si>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08:01:02</t>
  </si>
  <si>
    <t>bw</t>
  </si>
  <si>
    <t>50</t>
  </si>
  <si>
    <t>typ</t>
  </si>
  <si>
    <t>08:02:00</t>
  </si>
  <si>
    <t>100</t>
  </si>
  <si>
    <t>08:03:11</t>
  </si>
  <si>
    <t>08:04:36</t>
  </si>
  <si>
    <t>08:07:34</t>
  </si>
  <si>
    <t>08:09:00</t>
  </si>
  <si>
    <t>08:14:36</t>
  </si>
  <si>
    <t>250</t>
  </si>
  <si>
    <t>scal</t>
  </si>
  <si>
    <t>08:17:38</t>
  </si>
  <si>
    <t>200</t>
  </si>
  <si>
    <t>b3w</t>
  </si>
  <si>
    <t>08:20:56</t>
  </si>
  <si>
    <t>150</t>
  </si>
  <si>
    <t>08:23:30</t>
  </si>
  <si>
    <t>08:25:08</t>
  </si>
  <si>
    <t>08:33:13</t>
  </si>
  <si>
    <t>08:35:06</t>
  </si>
  <si>
    <t>09:10:52</t>
  </si>
  <si>
    <t>sac/stab</t>
  </si>
  <si>
    <t>09:13:17</t>
  </si>
  <si>
    <t>09:14:56</t>
  </si>
  <si>
    <t>09:16:55</t>
  </si>
  <si>
    <t>09:18:57</t>
  </si>
  <si>
    <t>09:22:21</t>
  </si>
  <si>
    <t>09:24:38</t>
  </si>
  <si>
    <t>09:26:13</t>
  </si>
  <si>
    <t>09:28:33</t>
  </si>
  <si>
    <t>09:30:15</t>
  </si>
  <si>
    <t>09:31:45</t>
  </si>
  <si>
    <t>09:33:29</t>
  </si>
  <si>
    <t>09:34:54</t>
  </si>
  <si>
    <t>09:36:33</t>
  </si>
  <si>
    <t>09:38:41</t>
  </si>
  <si>
    <t>09:42:01</t>
  </si>
  <si>
    <t>09:43:21</t>
  </si>
  <si>
    <t>09:49:09</t>
  </si>
  <si>
    <t>09:50:32</t>
  </si>
  <si>
    <t>09:52:44</t>
  </si>
  <si>
    <t>09:54:46</t>
  </si>
  <si>
    <t>10:14:10</t>
  </si>
  <si>
    <t>10:16:39</t>
  </si>
  <si>
    <t>10:18:55</t>
  </si>
  <si>
    <t>10:21:49</t>
  </si>
  <si>
    <t>10:23:58</t>
  </si>
  <si>
    <t>10:25:37</t>
  </si>
  <si>
    <t>10:28:32</t>
  </si>
  <si>
    <t>10:31:24</t>
  </si>
  <si>
    <t>10:33:44</t>
  </si>
  <si>
    <t>10:35:41</t>
  </si>
  <si>
    <t>10:38:02</t>
  </si>
  <si>
    <t>10:40:50</t>
  </si>
  <si>
    <t>10:43:41</t>
  </si>
  <si>
    <t>10:45:39</t>
  </si>
  <si>
    <t>10:46:50</t>
  </si>
  <si>
    <t>10:48:08</t>
  </si>
  <si>
    <t>10:50:31</t>
  </si>
  <si>
    <t>10:51:55</t>
  </si>
  <si>
    <t>10:53:28</t>
  </si>
  <si>
    <t>11:12:28</t>
  </si>
  <si>
    <t>11:14:10</t>
  </si>
  <si>
    <t>11:17:39</t>
  </si>
  <si>
    <t>11:19:54</t>
  </si>
  <si>
    <t>11:23:04</t>
  </si>
  <si>
    <t>11:25:23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</si>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</sst>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8"/>
  <sheetViews>
    <sheetView tabSelected="1" workbookViewId="0">
      <selection activeCell="A10" sqref="A10:XFD68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142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42089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161.5</v>
      </c>
      <c r="J10" s="1">
        <v>0</v>
      </c>
      <c r="K10">
        <f t="shared" ref="K10:K16" si="0">(X10-Y10*(1000-Z10)/(1000-AA10))*AQ10</f>
        <v>-1.5732380625684284</v>
      </c>
      <c r="L10">
        <f t="shared" ref="L10:L16" si="1">IF(BB10&lt;&gt;0,1/(1/BB10-1/T10),0)</f>
        <v>0.6891342486212223</v>
      </c>
      <c r="M10">
        <f t="shared" ref="M10:M16" si="2">((BE10-AR10/2)*Y10-K10)/(BE10+AR10/2)</f>
        <v>403.48332447613012</v>
      </c>
      <c r="N10">
        <f t="shared" ref="N10:N16" si="3">AR10*1000</f>
        <v>2.0851627564376018</v>
      </c>
      <c r="O10">
        <f t="shared" ref="O10:O16" si="4">(AW10-BC10)</f>
        <v>0.35926870816650003</v>
      </c>
      <c r="P10">
        <f t="shared" ref="P10:P16" si="5">(V10+AV10*J10)</f>
        <v>14.230515480041504</v>
      </c>
      <c r="Q10" s="1">
        <v>5.5</v>
      </c>
      <c r="R10">
        <f t="shared" ref="R10:R16" si="6">(Q10*AK10+AL10)</f>
        <v>1.5297826379537582</v>
      </c>
      <c r="S10" s="1">
        <v>1</v>
      </c>
      <c r="T10">
        <f t="shared" ref="T10:T16" si="7">R10*(S10+1)*(S10+1)/(S10*S10+1)</f>
        <v>3.0595652759075165</v>
      </c>
      <c r="U10" s="1">
        <v>21.749761581420898</v>
      </c>
      <c r="V10" s="1">
        <v>14.230515480041504</v>
      </c>
      <c r="W10" s="1">
        <v>21.760835647583008</v>
      </c>
      <c r="X10" s="1">
        <v>400.64129638671875</v>
      </c>
      <c r="Y10" s="1">
        <v>401.45040893554688</v>
      </c>
      <c r="Z10" s="1">
        <v>10.641324996948242</v>
      </c>
      <c r="AA10" s="1">
        <v>12.903587341308594</v>
      </c>
      <c r="AB10" s="1">
        <v>40.051315307617188</v>
      </c>
      <c r="AC10" s="1">
        <v>48.565910339355469</v>
      </c>
      <c r="AD10" s="1">
        <v>500.40225219726562</v>
      </c>
      <c r="AE10" s="1">
        <v>47.978534698486328</v>
      </c>
      <c r="AF10" s="1">
        <v>68.258773803710938</v>
      </c>
      <c r="AG10" s="1">
        <v>98.357406616210938</v>
      </c>
      <c r="AH10" s="1">
        <v>17.709409713745117</v>
      </c>
      <c r="AI10" s="1">
        <v>-0.51276838779449463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ref="AQ10:AQ16" si="8">AD10*0.000001/(Q10*0.0001)</f>
        <v>0.90982227672230109</v>
      </c>
      <c r="AR10">
        <f t="shared" ref="AR10:AR16" si="9">(AA10-Z10)/(1000-AA10)*AQ10</f>
        <v>2.085162756437602E-3</v>
      </c>
      <c r="AS10">
        <f t="shared" ref="AS10:AS16" si="10">(V10+273.15)</f>
        <v>287.38051548004148</v>
      </c>
      <c r="AT10">
        <f t="shared" ref="AT10:AT16" si="11">(U10+273.15)</f>
        <v>294.89976158142088</v>
      </c>
      <c r="AU10">
        <f t="shared" ref="AU10:AU16" si="12">(AE10*AM10+AF10*AN10)*AO10</f>
        <v>9.1159214783226616</v>
      </c>
      <c r="AV10">
        <f t="shared" ref="AV10:AV16" si="13">((AU10+0.00000010773*(AT10^4-AS10^4))-AR10*44100)/(R10*51.4+0.00000043092*AS10^3)</f>
        <v>-3.2249192273053076E-2</v>
      </c>
      <c r="AW10">
        <f t="shared" ref="AW10:AW16" si="14">0.61365*EXP(17.502*P10/(240.97+P10))</f>
        <v>1.6284320951033817</v>
      </c>
      <c r="AX10">
        <f t="shared" ref="AX10:AX16" si="15">AW10*1000/AG10</f>
        <v>16.556273199206018</v>
      </c>
      <c r="AY10">
        <f t="shared" ref="AY10:AY16" si="16">(AX10-AA10)</f>
        <v>3.6526858578974242</v>
      </c>
      <c r="AZ10">
        <f t="shared" ref="AZ10:AZ16" si="17">IF(J10,V10,(U10+V10)/2)</f>
        <v>17.990138530731201</v>
      </c>
      <c r="BA10">
        <f t="shared" ref="BA10:BA16" si="18">0.61365*EXP(17.502*AZ10/(240.97+AZ10))</f>
        <v>2.069993370286336</v>
      </c>
      <c r="BB10">
        <f t="shared" ref="BB10:BB16" si="19">IF(AY10&lt;&gt;0,(1000-(AX10+AA10)/2)/AY10*AR10,0)</f>
        <v>0.56244871153954901</v>
      </c>
      <c r="BC10">
        <f t="shared" ref="BC10:BC16" si="20">AA10*AG10/1000</f>
        <v>1.2691633869368817</v>
      </c>
      <c r="BD10">
        <f t="shared" ref="BD10:BD16" si="21">(BA10-BC10)</f>
        <v>0.80082998334945432</v>
      </c>
      <c r="BE10">
        <f t="shared" ref="BE10:BE16" si="22">1/(1.6/L10+1.37/T10)</f>
        <v>0.36107212855617027</v>
      </c>
      <c r="BF10">
        <f t="shared" ref="BF10:BF16" si="23">M10*AG10*0.001</f>
        <v>39.685573408359303</v>
      </c>
      <c r="BG10">
        <f t="shared" ref="BG10:BG16" si="24">M10/Y10</f>
        <v>1.0050639269392541</v>
      </c>
      <c r="BH10">
        <f t="shared" ref="BH10:BH16" si="25">(1-AR10*AG10/AW10/L10)*100</f>
        <v>81.724320170705568</v>
      </c>
      <c r="BI10">
        <f t="shared" ref="BI10:BI16" si="26">(Y10-K10/(T10/1.35))</f>
        <v>402.14458317042653</v>
      </c>
      <c r="BJ10">
        <f t="shared" ref="BJ10:BJ16" si="27">K10*BH10/100/BI10</f>
        <v>-3.1971538722826653E-3</v>
      </c>
    </row>
    <row r="11" spans="1:62">
      <c r="A11" s="1">
        <v>2</v>
      </c>
      <c r="B11" s="1" t="s">
        <v>77</v>
      </c>
      <c r="C11" s="2">
        <v>42089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224.5</v>
      </c>
      <c r="J11" s="1">
        <v>0</v>
      </c>
      <c r="K11">
        <f t="shared" si="0"/>
        <v>6.3624343742554395</v>
      </c>
      <c r="L11">
        <f t="shared" si="1"/>
        <v>-6.0292709353479177</v>
      </c>
      <c r="M11">
        <f t="shared" si="2"/>
        <v>390.3661970984877</v>
      </c>
      <c r="N11">
        <f t="shared" si="3"/>
        <v>4.7256265426469568</v>
      </c>
      <c r="O11">
        <f t="shared" si="4"/>
        <v>7.3622585805060314E-2</v>
      </c>
      <c r="P11">
        <f t="shared" si="5"/>
        <v>14.17927360534668</v>
      </c>
      <c r="Q11" s="1">
        <v>5.5</v>
      </c>
      <c r="R11">
        <f t="shared" si="6"/>
        <v>1.5297826379537582</v>
      </c>
      <c r="S11" s="1">
        <v>1</v>
      </c>
      <c r="T11">
        <f t="shared" si="7"/>
        <v>3.0595652759075165</v>
      </c>
      <c r="U11" s="1">
        <v>21.945510864257812</v>
      </c>
      <c r="V11" s="1">
        <v>14.17927360534668</v>
      </c>
      <c r="W11" s="1">
        <v>21.941871643066406</v>
      </c>
      <c r="X11" s="1">
        <v>400.892333984375</v>
      </c>
      <c r="Y11" s="1">
        <v>391.86386108398438</v>
      </c>
      <c r="Z11" s="1">
        <v>10.640060424804688</v>
      </c>
      <c r="AA11" s="1">
        <v>15.752296447753906</v>
      </c>
      <c r="AB11" s="1">
        <v>39.572265625</v>
      </c>
      <c r="AC11" s="1">
        <v>58.585578918457031</v>
      </c>
      <c r="AD11" s="1">
        <v>500.39804077148438</v>
      </c>
      <c r="AE11" s="1">
        <v>603.837646484375</v>
      </c>
      <c r="AF11" s="1">
        <v>896.05963134765625</v>
      </c>
      <c r="AG11" s="1">
        <v>98.361137390136719</v>
      </c>
      <c r="AH11" s="1">
        <v>17.709409713745117</v>
      </c>
      <c r="AI11" s="1">
        <v>-0.51276838779449463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0.90981461958451704</v>
      </c>
      <c r="AR11">
        <f t="shared" si="9"/>
        <v>4.725626542646957E-3</v>
      </c>
      <c r="AS11">
        <f t="shared" si="10"/>
        <v>287.32927360534666</v>
      </c>
      <c r="AT11">
        <f t="shared" si="11"/>
        <v>295.09551086425779</v>
      </c>
      <c r="AU11">
        <f t="shared" si="12"/>
        <v>114.72915139237011</v>
      </c>
      <c r="AV11">
        <f t="shared" si="13"/>
        <v>-0.12388377706761249</v>
      </c>
      <c r="AW11">
        <f t="shared" si="14"/>
        <v>1.6230363809127448</v>
      </c>
      <c r="AX11">
        <f t="shared" si="15"/>
        <v>16.500789071553545</v>
      </c>
      <c r="AY11">
        <f t="shared" si="16"/>
        <v>0.74849262379963832</v>
      </c>
      <c r="AZ11">
        <f t="shared" si="17"/>
        <v>18.062392234802246</v>
      </c>
      <c r="BA11">
        <f t="shared" si="18"/>
        <v>2.0794183313096211</v>
      </c>
      <c r="BB11">
        <f t="shared" si="19"/>
        <v>6.2117092090214037</v>
      </c>
      <c r="BC11">
        <f t="shared" si="20"/>
        <v>1.5494137951076845</v>
      </c>
      <c r="BD11">
        <f t="shared" si="21"/>
        <v>0.53000453620193655</v>
      </c>
      <c r="BE11">
        <f t="shared" si="22"/>
        <v>5.4823365030269429</v>
      </c>
      <c r="BF11">
        <f t="shared" si="23"/>
        <v>38.396863145269542</v>
      </c>
      <c r="BG11">
        <f t="shared" si="24"/>
        <v>0.99617810128917272</v>
      </c>
      <c r="BH11">
        <f t="shared" si="25"/>
        <v>104.74995925585343</v>
      </c>
      <c r="BI11">
        <f t="shared" si="26"/>
        <v>389.05650591072464</v>
      </c>
      <c r="BJ11">
        <f t="shared" si="27"/>
        <v>1.7130281369057216E-2</v>
      </c>
    </row>
    <row r="12" spans="1:62">
      <c r="A12" s="1">
        <v>3</v>
      </c>
      <c r="B12" s="1" t="s">
        <v>79</v>
      </c>
      <c r="C12" s="2">
        <v>42089</v>
      </c>
      <c r="D12" s="1" t="s">
        <v>74</v>
      </c>
      <c r="E12" s="1">
        <v>0</v>
      </c>
      <c r="F12" s="1" t="s">
        <v>75</v>
      </c>
      <c r="G12" s="1" t="s">
        <v>76</v>
      </c>
      <c r="H12" s="1">
        <v>0</v>
      </c>
      <c r="I12" s="1">
        <v>296</v>
      </c>
      <c r="J12" s="1">
        <v>0</v>
      </c>
      <c r="K12">
        <f t="shared" si="0"/>
        <v>9.4252394793421457E-2</v>
      </c>
      <c r="L12">
        <f t="shared" si="1"/>
        <v>0.30989163656647245</v>
      </c>
      <c r="M12">
        <f t="shared" si="2"/>
        <v>396.99325910356788</v>
      </c>
      <c r="N12">
        <f t="shared" si="3"/>
        <v>1.3834269143093894</v>
      </c>
      <c r="O12">
        <f t="shared" si="4"/>
        <v>0.47985766924962614</v>
      </c>
      <c r="P12">
        <f t="shared" si="5"/>
        <v>14.77226734161377</v>
      </c>
      <c r="Q12" s="1">
        <v>6</v>
      </c>
      <c r="R12">
        <f t="shared" si="6"/>
        <v>1.4200000166893005</v>
      </c>
      <c r="S12" s="1">
        <v>1</v>
      </c>
      <c r="T12">
        <f t="shared" si="7"/>
        <v>2.8400000333786011</v>
      </c>
      <c r="U12" s="1">
        <v>22.214706420898438</v>
      </c>
      <c r="V12" s="1">
        <v>14.77226734161377</v>
      </c>
      <c r="W12" s="1">
        <v>22.243888854980469</v>
      </c>
      <c r="X12" s="1">
        <v>401.417724609375</v>
      </c>
      <c r="Y12" s="1">
        <v>400.64016723632812</v>
      </c>
      <c r="Z12" s="1">
        <v>10.628602027893066</v>
      </c>
      <c r="AA12" s="1">
        <v>12.266973495483398</v>
      </c>
      <c r="AB12" s="1">
        <v>38.886318206787109</v>
      </c>
      <c r="AC12" s="1">
        <v>44.880546569824219</v>
      </c>
      <c r="AD12" s="1">
        <v>500.42001342773438</v>
      </c>
      <c r="AE12" s="1">
        <v>31.15526008605957</v>
      </c>
      <c r="AF12" s="1">
        <v>43.730682373046875</v>
      </c>
      <c r="AG12" s="1">
        <v>98.361030578613281</v>
      </c>
      <c r="AH12" s="1">
        <v>17.709409713745117</v>
      </c>
      <c r="AI12" s="1">
        <v>-0.51276838779449463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0.83403335571289039</v>
      </c>
      <c r="AR12">
        <f t="shared" si="9"/>
        <v>1.3834269143093894E-3</v>
      </c>
      <c r="AS12">
        <f t="shared" si="10"/>
        <v>287.92226734161375</v>
      </c>
      <c r="AT12">
        <f t="shared" si="11"/>
        <v>295.36470642089841</v>
      </c>
      <c r="AU12">
        <f t="shared" si="12"/>
        <v>5.9194993420713899</v>
      </c>
      <c r="AV12">
        <f t="shared" si="13"/>
        <v>0.29395406837365079</v>
      </c>
      <c r="AW12">
        <f t="shared" si="14"/>
        <v>1.6864498243459074</v>
      </c>
      <c r="AX12">
        <f t="shared" si="15"/>
        <v>17.145507874666308</v>
      </c>
      <c r="AY12">
        <f t="shared" si="16"/>
        <v>4.8785343791829092</v>
      </c>
      <c r="AZ12">
        <f t="shared" si="17"/>
        <v>18.493486881256104</v>
      </c>
      <c r="BA12">
        <f t="shared" si="18"/>
        <v>2.1364376798158418</v>
      </c>
      <c r="BB12">
        <f t="shared" si="19"/>
        <v>0.27940397652084259</v>
      </c>
      <c r="BC12">
        <f t="shared" si="20"/>
        <v>1.2065921550962813</v>
      </c>
      <c r="BD12">
        <f t="shared" si="21"/>
        <v>0.9298455247195605</v>
      </c>
      <c r="BE12">
        <f t="shared" si="22"/>
        <v>0.177132558910992</v>
      </c>
      <c r="BF12">
        <f t="shared" si="23"/>
        <v>39.048666098189386</v>
      </c>
      <c r="BG12">
        <f t="shared" si="24"/>
        <v>0.99089729779737978</v>
      </c>
      <c r="BH12">
        <f t="shared" si="25"/>
        <v>73.962696169267403</v>
      </c>
      <c r="BI12">
        <f t="shared" si="26"/>
        <v>400.59536416186489</v>
      </c>
      <c r="BJ12">
        <f t="shared" si="27"/>
        <v>1.7402001777821121E-4</v>
      </c>
    </row>
    <row r="13" spans="1:62">
      <c r="A13" s="1">
        <v>4</v>
      </c>
      <c r="B13" s="1" t="s">
        <v>80</v>
      </c>
      <c r="C13" s="2">
        <v>42089</v>
      </c>
      <c r="D13" s="1" t="s">
        <v>74</v>
      </c>
      <c r="E13" s="1">
        <v>0</v>
      </c>
      <c r="F13" s="1" t="s">
        <v>78</v>
      </c>
      <c r="G13" s="1" t="s">
        <v>76</v>
      </c>
      <c r="H13" s="1">
        <v>0</v>
      </c>
      <c r="I13" s="1">
        <v>380.5</v>
      </c>
      <c r="J13" s="1">
        <v>0</v>
      </c>
      <c r="K13">
        <f t="shared" si="0"/>
        <v>15.747363559055556</v>
      </c>
      <c r="L13">
        <f t="shared" si="1"/>
        <v>6.4301913460137374</v>
      </c>
      <c r="M13">
        <f t="shared" si="2"/>
        <v>368.44986869755712</v>
      </c>
      <c r="N13">
        <f t="shared" si="3"/>
        <v>4.5224325360986324</v>
      </c>
      <c r="O13">
        <f t="shared" si="4"/>
        <v>0.2110101722589266</v>
      </c>
      <c r="P13">
        <f t="shared" si="5"/>
        <v>15.237350463867188</v>
      </c>
      <c r="Q13" s="1">
        <v>5.5</v>
      </c>
      <c r="R13">
        <f t="shared" si="6"/>
        <v>1.5297826379537582</v>
      </c>
      <c r="S13" s="1">
        <v>1</v>
      </c>
      <c r="T13">
        <f t="shared" si="7"/>
        <v>3.0595652759075165</v>
      </c>
      <c r="U13" s="1">
        <v>22.641017913818359</v>
      </c>
      <c r="V13" s="1">
        <v>15.237350463867188</v>
      </c>
      <c r="W13" s="1">
        <v>22.639385223388672</v>
      </c>
      <c r="X13" s="1">
        <v>399.80032348632812</v>
      </c>
      <c r="Y13" s="1">
        <v>380.59939575195312</v>
      </c>
      <c r="Z13" s="1">
        <v>10.62736988067627</v>
      </c>
      <c r="AA13" s="1">
        <v>15.521129608154297</v>
      </c>
      <c r="AB13" s="1">
        <v>37.887462615966797</v>
      </c>
      <c r="AC13" s="1">
        <v>55.334129333496094</v>
      </c>
      <c r="AD13" s="1">
        <v>500.37838745117188</v>
      </c>
      <c r="AE13" s="1">
        <v>119.55257415771484</v>
      </c>
      <c r="AF13" s="1">
        <v>237.17839050292969</v>
      </c>
      <c r="AG13" s="1">
        <v>98.361892700195312</v>
      </c>
      <c r="AH13" s="1">
        <v>17.709409713745117</v>
      </c>
      <c r="AI13" s="1">
        <v>-0.51276838779449463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0.90977888627485781</v>
      </c>
      <c r="AR13">
        <f t="shared" si="9"/>
        <v>4.5224325360986323E-3</v>
      </c>
      <c r="AS13">
        <f t="shared" si="10"/>
        <v>288.38735046386716</v>
      </c>
      <c r="AT13">
        <f t="shared" si="11"/>
        <v>295.79101791381834</v>
      </c>
      <c r="AU13">
        <f t="shared" si="12"/>
        <v>22.714988804930272</v>
      </c>
      <c r="AV13">
        <f t="shared" si="13"/>
        <v>-1.0926324244769641</v>
      </c>
      <c r="AW13">
        <f t="shared" si="14"/>
        <v>1.7376978573620241</v>
      </c>
      <c r="AX13">
        <f t="shared" si="15"/>
        <v>17.666372714669951</v>
      </c>
      <c r="AY13">
        <f t="shared" si="16"/>
        <v>2.1452431065156539</v>
      </c>
      <c r="AZ13">
        <f t="shared" si="17"/>
        <v>18.939184188842773</v>
      </c>
      <c r="BA13">
        <f t="shared" si="18"/>
        <v>2.1968255553103475</v>
      </c>
      <c r="BB13">
        <f t="shared" si="19"/>
        <v>2.073139590772942</v>
      </c>
      <c r="BC13">
        <f t="shared" si="20"/>
        <v>1.5266876851030975</v>
      </c>
      <c r="BD13">
        <f t="shared" si="21"/>
        <v>0.67013787020725002</v>
      </c>
      <c r="BE13">
        <f t="shared" si="22"/>
        <v>1.4355394957607439</v>
      </c>
      <c r="BF13">
        <f t="shared" si="23"/>
        <v>36.241426450230165</v>
      </c>
      <c r="BG13">
        <f t="shared" si="24"/>
        <v>0.96807791291840573</v>
      </c>
      <c r="BH13">
        <f t="shared" si="25"/>
        <v>96.018920854257047</v>
      </c>
      <c r="BI13">
        <f t="shared" si="26"/>
        <v>373.65104234628205</v>
      </c>
      <c r="BJ13">
        <f t="shared" si="27"/>
        <v>4.0466764009154707E-2</v>
      </c>
    </row>
    <row r="14" spans="1:62">
      <c r="A14" s="1">
        <v>5</v>
      </c>
      <c r="B14" s="1" t="s">
        <v>81</v>
      </c>
      <c r="C14" s="2">
        <v>42089</v>
      </c>
      <c r="D14" s="1" t="s">
        <v>74</v>
      </c>
      <c r="E14" s="1">
        <v>0</v>
      </c>
      <c r="F14" s="1" t="s">
        <v>75</v>
      </c>
      <c r="G14" s="1" t="s">
        <v>76</v>
      </c>
      <c r="H14" s="1">
        <v>0</v>
      </c>
      <c r="I14" s="1">
        <v>560</v>
      </c>
      <c r="J14" s="1">
        <v>0</v>
      </c>
      <c r="K14">
        <f t="shared" si="0"/>
        <v>-1.1585762388790333</v>
      </c>
      <c r="L14">
        <f t="shared" si="1"/>
        <v>2.7737526704628079</v>
      </c>
      <c r="M14">
        <f t="shared" si="2"/>
        <v>398.67526337875523</v>
      </c>
      <c r="N14">
        <f t="shared" si="3"/>
        <v>4.5087093865647301</v>
      </c>
      <c r="O14">
        <f t="shared" si="4"/>
        <v>0.29025391938935674</v>
      </c>
      <c r="P14">
        <f t="shared" si="5"/>
        <v>15.568673133850098</v>
      </c>
      <c r="Q14" s="1">
        <v>5</v>
      </c>
      <c r="R14">
        <f t="shared" si="6"/>
        <v>1.6395652592182159</v>
      </c>
      <c r="S14" s="1">
        <v>1</v>
      </c>
      <c r="T14">
        <f t="shared" si="7"/>
        <v>3.2791305184364319</v>
      </c>
      <c r="U14" s="1">
        <v>23.125511169433594</v>
      </c>
      <c r="V14" s="1">
        <v>15.568673133850098</v>
      </c>
      <c r="W14" s="1">
        <v>23.178232192993164</v>
      </c>
      <c r="X14" s="1">
        <v>399.9534912109375</v>
      </c>
      <c r="Y14" s="1">
        <v>399.31219482421875</v>
      </c>
      <c r="Z14" s="1">
        <v>10.657293319702148</v>
      </c>
      <c r="AA14" s="1">
        <v>15.094417572021484</v>
      </c>
      <c r="AB14" s="1">
        <v>36.896869659423828</v>
      </c>
      <c r="AC14" s="1">
        <v>52.258743286132812</v>
      </c>
      <c r="AD14" s="1">
        <v>500.39764404296875</v>
      </c>
      <c r="AE14" s="1">
        <v>36.783763885498047</v>
      </c>
      <c r="AF14" s="1">
        <v>42.691173553466797</v>
      </c>
      <c r="AG14" s="1">
        <v>98.366325378417969</v>
      </c>
      <c r="AH14" s="1">
        <v>17.709409713745117</v>
      </c>
      <c r="AI14" s="1">
        <v>-0.51276838779449463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1.0007952880859374</v>
      </c>
      <c r="AR14">
        <f t="shared" si="9"/>
        <v>4.5087093865647304E-3</v>
      </c>
      <c r="AS14">
        <f t="shared" si="10"/>
        <v>288.71867313385007</v>
      </c>
      <c r="AT14">
        <f t="shared" si="11"/>
        <v>296.27551116943357</v>
      </c>
      <c r="AU14">
        <f t="shared" si="12"/>
        <v>6.9889150505453017</v>
      </c>
      <c r="AV14">
        <f t="shared" si="13"/>
        <v>-1.1658566120355265</v>
      </c>
      <c r="AW14">
        <f t="shared" si="14"/>
        <v>1.7750363096765318</v>
      </c>
      <c r="AX14">
        <f t="shared" si="15"/>
        <v>18.045162334243127</v>
      </c>
      <c r="AY14">
        <f t="shared" si="16"/>
        <v>2.9507447622216425</v>
      </c>
      <c r="AZ14">
        <f t="shared" si="17"/>
        <v>19.347092151641846</v>
      </c>
      <c r="BA14">
        <f t="shared" si="18"/>
        <v>2.2533995857852487</v>
      </c>
      <c r="BB14">
        <f t="shared" si="19"/>
        <v>1.5026718257160396</v>
      </c>
      <c r="BC14">
        <f t="shared" si="20"/>
        <v>1.4847823902871751</v>
      </c>
      <c r="BD14">
        <f t="shared" si="21"/>
        <v>0.76861719549807361</v>
      </c>
      <c r="BE14">
        <f t="shared" si="22"/>
        <v>1.0053994621590783</v>
      </c>
      <c r="BF14">
        <f t="shared" si="23"/>
        <v>39.216220677841122</v>
      </c>
      <c r="BG14">
        <f t="shared" si="24"/>
        <v>0.99840492864049923</v>
      </c>
      <c r="BH14">
        <f t="shared" si="25"/>
        <v>90.992096673941262</v>
      </c>
      <c r="BI14">
        <f t="shared" si="26"/>
        <v>399.78917428987069</v>
      </c>
      <c r="BJ14">
        <f t="shared" si="27"/>
        <v>-2.6369218556122186E-3</v>
      </c>
    </row>
    <row r="15" spans="1:62">
      <c r="A15" s="1">
        <v>6</v>
      </c>
      <c r="B15" s="1" t="s">
        <v>82</v>
      </c>
      <c r="C15" s="2">
        <v>42089</v>
      </c>
      <c r="D15" s="1" t="s">
        <v>74</v>
      </c>
      <c r="E15" s="1">
        <v>0</v>
      </c>
      <c r="F15" s="1" t="s">
        <v>78</v>
      </c>
      <c r="G15" s="1" t="s">
        <v>76</v>
      </c>
      <c r="H15" s="1">
        <v>0</v>
      </c>
      <c r="I15" s="1">
        <v>646</v>
      </c>
      <c r="J15" s="1">
        <v>0</v>
      </c>
      <c r="K15">
        <f t="shared" si="0"/>
        <v>22.095863827144314</v>
      </c>
      <c r="L15">
        <f t="shared" si="1"/>
        <v>-5.4523709271755152</v>
      </c>
      <c r="M15">
        <f t="shared" si="2"/>
        <v>375.37086742816354</v>
      </c>
      <c r="N15">
        <f t="shared" si="3"/>
        <v>7.1444411568378996</v>
      </c>
      <c r="O15">
        <f t="shared" si="4"/>
        <v>7.0725400788381076E-2</v>
      </c>
      <c r="P15">
        <f t="shared" si="5"/>
        <v>15.288752555847168</v>
      </c>
      <c r="Q15" s="1">
        <v>4.5</v>
      </c>
      <c r="R15">
        <f t="shared" si="6"/>
        <v>1.7493478804826736</v>
      </c>
      <c r="S15" s="1">
        <v>1</v>
      </c>
      <c r="T15">
        <f t="shared" si="7"/>
        <v>3.4986957609653473</v>
      </c>
      <c r="U15" s="1">
        <v>23.460596084594727</v>
      </c>
      <c r="V15" s="1">
        <v>15.288752555847168</v>
      </c>
      <c r="W15" s="1">
        <v>23.479412078857422</v>
      </c>
      <c r="X15" s="1">
        <v>400.10101318359375</v>
      </c>
      <c r="Y15" s="1">
        <v>377.80300903320312</v>
      </c>
      <c r="Z15" s="1">
        <v>10.689027786254883</v>
      </c>
      <c r="AA15" s="1">
        <v>17.004714965820312</v>
      </c>
      <c r="AB15" s="1">
        <v>36.2659912109375</v>
      </c>
      <c r="AC15" s="1">
        <v>57.694011688232422</v>
      </c>
      <c r="AD15" s="1">
        <v>500.3934326171875</v>
      </c>
      <c r="AE15" s="1">
        <v>92.849090576171875</v>
      </c>
      <c r="AF15" s="1">
        <v>697.4954833984375</v>
      </c>
      <c r="AG15" s="1">
        <v>98.367988586425781</v>
      </c>
      <c r="AH15" s="1">
        <v>17.709409713745117</v>
      </c>
      <c r="AI15" s="1">
        <v>-0.51276838779449463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1.1119854058159719</v>
      </c>
      <c r="AR15">
        <f t="shared" si="9"/>
        <v>7.1444411568378999E-3</v>
      </c>
      <c r="AS15">
        <f t="shared" si="10"/>
        <v>288.43875255584715</v>
      </c>
      <c r="AT15">
        <f t="shared" si="11"/>
        <v>296.6105960845947</v>
      </c>
      <c r="AU15">
        <f t="shared" si="12"/>
        <v>17.641326988103174</v>
      </c>
      <c r="AV15">
        <f t="shared" si="13"/>
        <v>-2.08727823378244</v>
      </c>
      <c r="AW15">
        <f t="shared" si="14"/>
        <v>1.7434450084616173</v>
      </c>
      <c r="AX15">
        <f t="shared" si="15"/>
        <v>17.72370293949675</v>
      </c>
      <c r="AY15">
        <f t="shared" si="16"/>
        <v>0.71898797367643752</v>
      </c>
      <c r="AZ15">
        <f t="shared" si="17"/>
        <v>19.374674320220947</v>
      </c>
      <c r="BA15">
        <f t="shared" si="18"/>
        <v>2.2572707238973884</v>
      </c>
      <c r="BB15">
        <f t="shared" si="19"/>
        <v>9.7642573238644204</v>
      </c>
      <c r="BC15">
        <f t="shared" si="20"/>
        <v>1.6727196076732362</v>
      </c>
      <c r="BD15">
        <f t="shared" si="21"/>
        <v>0.58455111622415212</v>
      </c>
      <c r="BE15">
        <f t="shared" si="22"/>
        <v>10.191169377806098</v>
      </c>
      <c r="BF15">
        <f t="shared" si="23"/>
        <v>36.924477202850333</v>
      </c>
      <c r="BG15">
        <f t="shared" si="24"/>
        <v>0.99356240806217122</v>
      </c>
      <c r="BH15">
        <f t="shared" si="25"/>
        <v>107.39313110662169</v>
      </c>
      <c r="BI15">
        <f t="shared" si="26"/>
        <v>369.27714162299583</v>
      </c>
      <c r="BJ15">
        <f t="shared" si="27"/>
        <v>6.4259162927695263E-2</v>
      </c>
    </row>
    <row r="16" spans="1:62">
      <c r="A16" s="1">
        <v>7</v>
      </c>
      <c r="B16" s="1" t="s">
        <v>83</v>
      </c>
      <c r="C16" s="2">
        <v>42089</v>
      </c>
      <c r="D16" s="1" t="s">
        <v>74</v>
      </c>
      <c r="E16" s="1">
        <v>0</v>
      </c>
      <c r="F16" s="1" t="s">
        <v>84</v>
      </c>
      <c r="G16" s="1" t="s">
        <v>96</v>
      </c>
      <c r="H16" s="1">
        <v>0</v>
      </c>
      <c r="I16" s="1">
        <v>955</v>
      </c>
      <c r="J16" s="1">
        <v>0</v>
      </c>
      <c r="K16">
        <f t="shared" si="0"/>
        <v>-24.959508993007255</v>
      </c>
      <c r="L16">
        <f t="shared" si="1"/>
        <v>0.58423700630417374</v>
      </c>
      <c r="M16">
        <f t="shared" si="2"/>
        <v>476.7596468466599</v>
      </c>
      <c r="N16">
        <f t="shared" si="3"/>
        <v>3.9970351478998922</v>
      </c>
      <c r="O16">
        <f t="shared" si="4"/>
        <v>0.74275964808241546</v>
      </c>
      <c r="P16">
        <f t="shared" si="5"/>
        <v>16.870643615722656</v>
      </c>
      <c r="Q16" s="1">
        <v>1.5</v>
      </c>
      <c r="R16">
        <f t="shared" si="6"/>
        <v>2.4080436080694199</v>
      </c>
      <c r="S16" s="1">
        <v>1</v>
      </c>
      <c r="T16">
        <f t="shared" si="7"/>
        <v>4.8160872161388397</v>
      </c>
      <c r="U16" s="1">
        <v>24.768703460693359</v>
      </c>
      <c r="V16" s="1">
        <v>16.870643615722656</v>
      </c>
      <c r="W16" s="1">
        <v>24.784557342529297</v>
      </c>
      <c r="X16" s="1">
        <v>399.64794921875</v>
      </c>
      <c r="Y16" s="1">
        <v>406.642333984375</v>
      </c>
      <c r="Z16" s="1">
        <v>10.870879173278809</v>
      </c>
      <c r="AA16" s="1">
        <v>12.054543495178223</v>
      </c>
      <c r="AB16" s="1">
        <v>34.101943969726562</v>
      </c>
      <c r="AC16" s="1">
        <v>37.815101623535156</v>
      </c>
      <c r="AD16" s="1">
        <v>500.4188232421875</v>
      </c>
      <c r="AE16" s="1">
        <v>539.80499267578125</v>
      </c>
      <c r="AF16" s="1">
        <v>1421.583740234375</v>
      </c>
      <c r="AG16" s="1">
        <v>98.379264831542969</v>
      </c>
      <c r="AH16" s="1">
        <v>17.709409713745117</v>
      </c>
      <c r="AI16" s="1">
        <v>-0.51276838779449463</v>
      </c>
      <c r="AJ16" s="1">
        <v>0.66666668653488159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3.3361254882812497</v>
      </c>
      <c r="AR16">
        <f t="shared" si="9"/>
        <v>3.9970351478998923E-3</v>
      </c>
      <c r="AS16">
        <f t="shared" si="10"/>
        <v>290.02064361572263</v>
      </c>
      <c r="AT16">
        <f t="shared" si="11"/>
        <v>297.91870346069334</v>
      </c>
      <c r="AU16">
        <f t="shared" si="12"/>
        <v>102.56294732140304</v>
      </c>
      <c r="AV16">
        <f t="shared" si="13"/>
        <v>9.510473991204077E-2</v>
      </c>
      <c r="AW16">
        <f t="shared" si="14"/>
        <v>1.9286767750179075</v>
      </c>
      <c r="AX16">
        <f t="shared" si="15"/>
        <v>19.604504854965363</v>
      </c>
      <c r="AY16">
        <f t="shared" si="16"/>
        <v>7.5499613597871402</v>
      </c>
      <c r="AZ16">
        <f t="shared" si="17"/>
        <v>20.819673538208008</v>
      </c>
      <c r="BA16">
        <f t="shared" si="18"/>
        <v>2.4684065333823551</v>
      </c>
      <c r="BB16">
        <f t="shared" si="19"/>
        <v>0.52103100876115027</v>
      </c>
      <c r="BC16">
        <f t="shared" si="20"/>
        <v>1.185917126935492</v>
      </c>
      <c r="BD16">
        <f t="shared" si="21"/>
        <v>1.282489406446863</v>
      </c>
      <c r="BE16">
        <f t="shared" si="22"/>
        <v>0.33078869772161507</v>
      </c>
      <c r="BF16">
        <f t="shared" si="23"/>
        <v>46.90326355812045</v>
      </c>
      <c r="BG16">
        <f t="shared" si="24"/>
        <v>1.1724299390455966</v>
      </c>
      <c r="BH16">
        <f t="shared" si="25"/>
        <v>65.102603567019401</v>
      </c>
      <c r="BI16">
        <f t="shared" si="26"/>
        <v>413.63874738562026</v>
      </c>
      <c r="BJ16">
        <f t="shared" si="27"/>
        <v>-3.9283771877501247E-2</v>
      </c>
    </row>
    <row r="17" spans="1:62">
      <c r="A17" s="1">
        <v>8</v>
      </c>
      <c r="B17" s="1" t="s">
        <v>86</v>
      </c>
      <c r="C17" s="2">
        <v>42089</v>
      </c>
      <c r="D17" s="1" t="s">
        <v>74</v>
      </c>
      <c r="E17" s="1">
        <v>0</v>
      </c>
      <c r="F17" s="1" t="s">
        <v>87</v>
      </c>
      <c r="G17" s="1" t="s">
        <v>85</v>
      </c>
      <c r="H17" s="1">
        <v>0</v>
      </c>
      <c r="I17" s="1">
        <v>1164</v>
      </c>
      <c r="J17" s="1">
        <v>0</v>
      </c>
      <c r="K17">
        <f>(X17-Y17*(1000-Z17)/(1000-AA17))*AQ17</f>
        <v>-18.723923397481638</v>
      </c>
      <c r="L17">
        <f>IF(BB17&lt;&gt;0,1/(1/BB17-1/T17),0)</f>
        <v>0.15164708716774677</v>
      </c>
      <c r="M17">
        <f>((BE17-AR17/2)*Y17-K17)/(BE17+AR17/2)</f>
        <v>607.4715530280688</v>
      </c>
      <c r="N17">
        <f>AR17*1000</f>
        <v>1.1671857230212532</v>
      </c>
      <c r="O17">
        <f>(AW17-BC17)</f>
        <v>0.77249635318018273</v>
      </c>
      <c r="P17">
        <f>(V17+AV17*J17)</f>
        <v>16.909627914428711</v>
      </c>
      <c r="Q17" s="1">
        <v>3</v>
      </c>
      <c r="R17">
        <f>(Q17*AK17+AL17)</f>
        <v>2.0786957442760468</v>
      </c>
      <c r="S17" s="1">
        <v>1</v>
      </c>
      <c r="T17">
        <f>R17*(S17+1)*(S17+1)/(S17*S17+1)</f>
        <v>4.1573914885520935</v>
      </c>
      <c r="U17" s="1">
        <v>25.485309600830078</v>
      </c>
      <c r="V17" s="1">
        <v>16.909627914428711</v>
      </c>
      <c r="W17" s="1">
        <v>25.491666793823242</v>
      </c>
      <c r="X17" s="1">
        <v>399.27105712890625</v>
      </c>
      <c r="Y17" s="1">
        <v>410.21075439453125</v>
      </c>
      <c r="Z17" s="1">
        <v>11.108914375305176</v>
      </c>
      <c r="AA17" s="1">
        <v>11.800495147705078</v>
      </c>
      <c r="AB17" s="1">
        <v>33.393424987792969</v>
      </c>
      <c r="AC17" s="1">
        <v>35.472320556640625</v>
      </c>
      <c r="AD17" s="1">
        <v>500.33737182617188</v>
      </c>
      <c r="AE17" s="1">
        <v>1052.439208984375</v>
      </c>
      <c r="AF17" s="1">
        <v>1143.962890625</v>
      </c>
      <c r="AG17" s="1">
        <v>98.381919860839844</v>
      </c>
      <c r="AH17" s="1">
        <v>17.709409713745117</v>
      </c>
      <c r="AI17" s="1">
        <v>-0.51276838779449463</v>
      </c>
      <c r="AJ17" s="1">
        <v>0.66666668653488159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>AD17*0.000001/(Q17*0.0001)</f>
        <v>1.6677912394205727</v>
      </c>
      <c r="AR17">
        <f>(AA17-Z17)/(1000-AA17)*AQ17</f>
        <v>1.1671857230212532E-3</v>
      </c>
      <c r="AS17">
        <f>(V17+273.15)</f>
        <v>290.05962791442869</v>
      </c>
      <c r="AT17">
        <f>(U17+273.15)</f>
        <v>298.63530960083006</v>
      </c>
      <c r="AU17">
        <f>(AE17*AM17+AF17*AN17)*AO17</f>
        <v>199.96344719782064</v>
      </c>
      <c r="AV17">
        <f>((AU17+0.00000010773*(AT17^4-AS17^4))-AR17*44100)/(R17*51.4+0.00000043092*AS17^3)</f>
        <v>2.0684265899066929</v>
      </c>
      <c r="AW17">
        <f>0.61365*EXP(17.502*P17/(240.97+P17))</f>
        <v>1.9334517211199331</v>
      </c>
      <c r="AX17">
        <f>AW17*1000/AG17</f>
        <v>19.652510581769288</v>
      </c>
      <c r="AY17">
        <f>(AX17-AA17)</f>
        <v>7.8520154340642101</v>
      </c>
      <c r="AZ17">
        <f>IF(J17,V17,(U17+V17)/2)</f>
        <v>21.197468757629395</v>
      </c>
      <c r="BA17">
        <f>0.61365*EXP(17.502*AZ17/(240.97+AZ17))</f>
        <v>2.5263818859572158</v>
      </c>
      <c r="BB17">
        <f>IF(AY17&lt;&gt;0,(1000-(AX17+AA17)/2)/AY17*AR17,0)</f>
        <v>0.14631020316395935</v>
      </c>
      <c r="BC17">
        <f>AA17*AG17/1000</f>
        <v>1.1609553679397504</v>
      </c>
      <c r="BD17">
        <f>(BA17-BC17)</f>
        <v>1.3654265180174654</v>
      </c>
      <c r="BE17">
        <f>1/(1.6/L17+1.37/T17)</f>
        <v>9.1908840444599876E-2</v>
      </c>
      <c r="BF17">
        <f>M17*AG17*0.001</f>
        <v>59.764217647747387</v>
      </c>
      <c r="BG17">
        <f>M17/Y17</f>
        <v>1.4808767115935157</v>
      </c>
      <c r="BH17">
        <f>(1-AR17*AG17/AW17/L17)*100</f>
        <v>60.83592667200719</v>
      </c>
      <c r="BI17">
        <f>(Y17-K17/(T17/1.35))</f>
        <v>416.29084010601753</v>
      </c>
      <c r="BJ17">
        <f>K17*BH17/100/BI17</f>
        <v>-2.7362774317382998E-2</v>
      </c>
    </row>
    <row r="18" spans="1:62">
      <c r="A18" s="1">
        <v>10</v>
      </c>
      <c r="B18" s="1" t="s">
        <v>89</v>
      </c>
      <c r="C18" s="2">
        <v>42089</v>
      </c>
      <c r="D18" s="1" t="s">
        <v>88</v>
      </c>
      <c r="E18" s="1">
        <v>0</v>
      </c>
      <c r="F18" s="1" t="s">
        <v>90</v>
      </c>
      <c r="G18" s="1" t="s">
        <v>85</v>
      </c>
      <c r="H18" s="1">
        <v>0</v>
      </c>
      <c r="I18" s="1">
        <v>1360</v>
      </c>
      <c r="J18" s="1">
        <v>0</v>
      </c>
      <c r="K18">
        <f t="shared" ref="K18:K49" si="28">(X18-Y18*(1000-Z18)/(1000-AA18))*AQ18</f>
        <v>-13.855319996105191</v>
      </c>
      <c r="L18">
        <f t="shared" ref="L18:L49" si="29">IF(BB18&lt;&gt;0,1/(1/BB18-1/T18),0)</f>
        <v>1.1693718996486021E-2</v>
      </c>
      <c r="M18">
        <f t="shared" ref="M18:M49" si="30">((BE18-AR18/2)*Y18-K18)/(BE18+AR18/2)</f>
        <v>2290.533943598974</v>
      </c>
      <c r="N18">
        <f t="shared" ref="N18:N49" si="31">AR18*1000</f>
        <v>0.10849870099296424</v>
      </c>
      <c r="O18">
        <f t="shared" ref="O18:O49" si="32">(AW18-BC18)</f>
        <v>0.901038489368444</v>
      </c>
      <c r="P18">
        <f t="shared" ref="P18:P49" si="33">(V18+AV18*J18)</f>
        <v>17.641008377075195</v>
      </c>
      <c r="Q18" s="1">
        <v>4</v>
      </c>
      <c r="R18">
        <f t="shared" ref="R18:R49" si="34">(Q18*AK18+AL18)</f>
        <v>1.8591305017471313</v>
      </c>
      <c r="S18" s="1">
        <v>1</v>
      </c>
      <c r="T18">
        <f t="shared" ref="T18:T49" si="35">R18*(S18+1)*(S18+1)/(S18*S18+1)</f>
        <v>3.7182610034942627</v>
      </c>
      <c r="U18" s="1">
        <v>25.586433410644531</v>
      </c>
      <c r="V18" s="1">
        <v>17.641008377075195</v>
      </c>
      <c r="W18" s="1">
        <v>25.67083740234375</v>
      </c>
      <c r="X18" s="1">
        <v>398.72232055664062</v>
      </c>
      <c r="Y18" s="1">
        <v>409.76406860351562</v>
      </c>
      <c r="Z18" s="1">
        <v>11.338521957397461</v>
      </c>
      <c r="AA18" s="1">
        <v>11.424275398254395</v>
      </c>
      <c r="AB18" s="1">
        <v>33.879493713378906</v>
      </c>
      <c r="AC18" s="1">
        <v>34.135726928710938</v>
      </c>
      <c r="AD18" s="1">
        <v>500.31430053710938</v>
      </c>
      <c r="AE18" s="1">
        <v>21.298345565795898</v>
      </c>
      <c r="AF18" s="1">
        <v>32.410614013671875</v>
      </c>
      <c r="AG18" s="1">
        <v>98.381683349609375</v>
      </c>
      <c r="AH18" s="1">
        <v>17.709409713745117</v>
      </c>
      <c r="AI18" s="1">
        <v>-0.51276838779449463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ref="AQ18:AQ49" si="36">AD18*0.000001/(Q18*0.0001)</f>
        <v>1.2507857513427734</v>
      </c>
      <c r="AR18">
        <f t="shared" ref="AR18:AR49" si="37">(AA18-Z18)/(1000-AA18)*AQ18</f>
        <v>1.0849870099296424E-4</v>
      </c>
      <c r="AS18">
        <f t="shared" ref="AS18:AS49" si="38">(V18+273.15)</f>
        <v>290.79100837707517</v>
      </c>
      <c r="AT18">
        <f t="shared" ref="AT18:AT49" si="39">(U18+273.15)</f>
        <v>298.73643341064451</v>
      </c>
      <c r="AU18">
        <f t="shared" ref="AU18:AU49" si="40">(AE18*AM18+AF18*AN18)*AO18</f>
        <v>4.0466856067220078</v>
      </c>
      <c r="AV18">
        <f t="shared" ref="AV18:AV49" si="41">((AU18+0.00000010773*(AT18^4-AS18^4))-AR18*44100)/(R18*51.4+0.00000043092*AS18^3)</f>
        <v>0.81922425090546358</v>
      </c>
      <c r="AW18">
        <f t="shared" ref="AW18:AW49" si="42">0.61365*EXP(17.502*P18/(240.97+P18))</f>
        <v>2.0249779340982403</v>
      </c>
      <c r="AX18">
        <f t="shared" ref="AX18:AX49" si="43">AW18*1000/AG18</f>
        <v>20.582875441379411</v>
      </c>
      <c r="AY18">
        <f t="shared" ref="AY18:AY49" si="44">(AX18-AA18)</f>
        <v>9.1586000431250163</v>
      </c>
      <c r="AZ18">
        <f t="shared" ref="AZ18:AZ49" si="45">IF(J18,V18,(U18+V18)/2)</f>
        <v>21.613720893859863</v>
      </c>
      <c r="BA18">
        <f t="shared" ref="BA18:BA49" si="46">0.61365*EXP(17.502*AZ18/(240.97+AZ18))</f>
        <v>2.5916361377039077</v>
      </c>
      <c r="BB18">
        <f t="shared" ref="BB18:BB49" si="47">IF(AY18&lt;&gt;0,(1000-(AX18+AA18)/2)/AY18*AR18,0)</f>
        <v>1.1657058212604585E-2</v>
      </c>
      <c r="BC18">
        <f t="shared" ref="BC18:BC49" si="48">AA18*AG18/1000</f>
        <v>1.1239394447297963</v>
      </c>
      <c r="BD18">
        <f t="shared" ref="BD18:BD49" si="49">(BA18-BC18)</f>
        <v>1.4676966929741113</v>
      </c>
      <c r="BE18">
        <f t="shared" ref="BE18:BE49" si="50">1/(1.6/L18+1.37/T18)</f>
        <v>7.2889462794215407E-3</v>
      </c>
      <c r="BF18">
        <f t="shared" ref="BF18:BF49" si="51">M18*AG18*0.001</f>
        <v>225.34658514068627</v>
      </c>
      <c r="BG18">
        <f t="shared" ref="BG18:BG49" si="52">M18/Y18</f>
        <v>5.5898848120216122</v>
      </c>
      <c r="BH18">
        <f t="shared" ref="BH18:BH49" si="53">(1-AR18*AG18/AW18/L18)*100</f>
        <v>54.921875436254034</v>
      </c>
      <c r="BI18">
        <f t="shared" ref="BI18:BI49" si="54">(Y18-K18/(T18/1.35))</f>
        <v>414.79456053970949</v>
      </c>
      <c r="BJ18">
        <f t="shared" ref="BJ18:BJ49" si="55">K18*BH18/100/BI18</f>
        <v>-1.8345471019808129E-2</v>
      </c>
    </row>
    <row r="19" spans="1:62">
      <c r="A19" s="1">
        <v>11</v>
      </c>
      <c r="B19" s="1" t="s">
        <v>91</v>
      </c>
      <c r="C19" s="2">
        <v>42089</v>
      </c>
      <c r="D19" s="1" t="s">
        <v>88</v>
      </c>
      <c r="E19" s="1">
        <v>0</v>
      </c>
      <c r="F19" s="1" t="s">
        <v>87</v>
      </c>
      <c r="G19" s="1" t="s">
        <v>85</v>
      </c>
      <c r="H19" s="1">
        <v>0</v>
      </c>
      <c r="I19" s="1">
        <v>1504.5</v>
      </c>
      <c r="J19" s="1">
        <v>0</v>
      </c>
      <c r="K19">
        <f t="shared" si="28"/>
        <v>59.738223272498097</v>
      </c>
      <c r="L19">
        <f t="shared" si="29"/>
        <v>14.770287603414813</v>
      </c>
      <c r="M19">
        <f t="shared" si="30"/>
        <v>366.25621386217529</v>
      </c>
      <c r="N19">
        <f t="shared" si="31"/>
        <v>26.361007951744607</v>
      </c>
      <c r="O19">
        <f t="shared" si="32"/>
        <v>0.65746360538693605</v>
      </c>
      <c r="P19">
        <f t="shared" si="33"/>
        <v>17.744436264038086</v>
      </c>
      <c r="Q19" s="1">
        <v>0.5</v>
      </c>
      <c r="R19">
        <f t="shared" si="34"/>
        <v>2.6276088505983353</v>
      </c>
      <c r="S19" s="1">
        <v>1</v>
      </c>
      <c r="T19">
        <f t="shared" si="35"/>
        <v>5.2552177011966705</v>
      </c>
      <c r="U19" s="1">
        <v>25.750593185424805</v>
      </c>
      <c r="V19" s="1">
        <v>17.744436264038086</v>
      </c>
      <c r="W19" s="1">
        <v>25.730850219726562</v>
      </c>
      <c r="X19" s="1">
        <v>398.99099731445312</v>
      </c>
      <c r="Y19" s="1">
        <v>391.98873901367188</v>
      </c>
      <c r="Z19" s="1">
        <v>11.437292098999023</v>
      </c>
      <c r="AA19" s="1">
        <v>14.034584045410156</v>
      </c>
      <c r="AB19" s="1">
        <v>33.843772888183594</v>
      </c>
      <c r="AC19" s="1">
        <v>41.529346466064453</v>
      </c>
      <c r="AD19" s="1">
        <v>500.348876953125</v>
      </c>
      <c r="AE19" s="1">
        <v>300.38156127929688</v>
      </c>
      <c r="AF19" s="1">
        <v>1430.65234375</v>
      </c>
      <c r="AG19" s="1">
        <v>98.382644653320312</v>
      </c>
      <c r="AH19" s="1">
        <v>17.709409713745117</v>
      </c>
      <c r="AI19" s="1">
        <v>-0.51276838779449463</v>
      </c>
      <c r="AJ19" s="1">
        <v>0.66666668653488159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36"/>
        <v>10.006977539062499</v>
      </c>
      <c r="AR19">
        <f t="shared" si="37"/>
        <v>2.6361007951744609E-2</v>
      </c>
      <c r="AS19">
        <f t="shared" si="38"/>
        <v>290.89443626403806</v>
      </c>
      <c r="AT19">
        <f t="shared" si="39"/>
        <v>298.90059318542478</v>
      </c>
      <c r="AU19">
        <f t="shared" si="40"/>
        <v>57.072495926900956</v>
      </c>
      <c r="AV19">
        <f t="shared" si="41"/>
        <v>-6.9813921868834239</v>
      </c>
      <c r="AW19">
        <f t="shared" si="42"/>
        <v>2.0382231003836822</v>
      </c>
      <c r="AX19">
        <f t="shared" si="43"/>
        <v>20.717303418361546</v>
      </c>
      <c r="AY19">
        <f t="shared" si="44"/>
        <v>6.6827193729513894</v>
      </c>
      <c r="AZ19">
        <f t="shared" si="45"/>
        <v>21.747514724731445</v>
      </c>
      <c r="BA19">
        <f t="shared" si="46"/>
        <v>2.6129215137623767</v>
      </c>
      <c r="BB19">
        <f t="shared" si="47"/>
        <v>3.8761107739616767</v>
      </c>
      <c r="BC19">
        <f t="shared" si="48"/>
        <v>1.3807594949967461</v>
      </c>
      <c r="BD19">
        <f t="shared" si="49"/>
        <v>1.2321620187656306</v>
      </c>
      <c r="BE19">
        <f t="shared" si="50"/>
        <v>2.709888496291152</v>
      </c>
      <c r="BF19">
        <f t="shared" si="51"/>
        <v>36.033254940472879</v>
      </c>
      <c r="BG19">
        <f t="shared" si="52"/>
        <v>0.93435391736955209</v>
      </c>
      <c r="BH19">
        <f t="shared" si="53"/>
        <v>91.385306435869722</v>
      </c>
      <c r="BI19">
        <f t="shared" si="54"/>
        <v>376.64273319558589</v>
      </c>
      <c r="BJ19">
        <f t="shared" si="55"/>
        <v>0.14494361256816682</v>
      </c>
    </row>
    <row r="20" spans="1:62">
      <c r="A20" s="1">
        <v>12</v>
      </c>
      <c r="B20" s="1" t="s">
        <v>92</v>
      </c>
      <c r="C20" s="2">
        <v>42089</v>
      </c>
      <c r="D20" s="1" t="s">
        <v>74</v>
      </c>
      <c r="E20" s="1">
        <v>0</v>
      </c>
      <c r="F20" s="1" t="s">
        <v>90</v>
      </c>
      <c r="G20" s="1" t="s">
        <v>85</v>
      </c>
      <c r="H20" s="1">
        <v>0</v>
      </c>
      <c r="I20" s="1">
        <v>1611.5</v>
      </c>
      <c r="J20" s="1">
        <v>0</v>
      </c>
      <c r="K20">
        <f t="shared" si="28"/>
        <v>-0.32064227388444205</v>
      </c>
      <c r="L20">
        <f t="shared" si="29"/>
        <v>0.59850984066600277</v>
      </c>
      <c r="M20">
        <f t="shared" si="30"/>
        <v>394.03347760405603</v>
      </c>
      <c r="N20">
        <f t="shared" si="31"/>
        <v>4.5319793170893758</v>
      </c>
      <c r="O20">
        <f t="shared" si="32"/>
        <v>0.82730739514254403</v>
      </c>
      <c r="P20">
        <f t="shared" si="33"/>
        <v>18.446796417236328</v>
      </c>
      <c r="Q20" s="1">
        <v>2</v>
      </c>
      <c r="R20">
        <f t="shared" si="34"/>
        <v>2.2982609868049622</v>
      </c>
      <c r="S20" s="1">
        <v>1</v>
      </c>
      <c r="T20">
        <f t="shared" si="35"/>
        <v>4.5965219736099243</v>
      </c>
      <c r="U20" s="1">
        <v>26.067977905273438</v>
      </c>
      <c r="V20" s="1">
        <v>18.446796417236328</v>
      </c>
      <c r="W20" s="1">
        <v>26.07501220703125</v>
      </c>
      <c r="X20" s="1">
        <v>399.00991821289062</v>
      </c>
      <c r="Y20" s="1">
        <v>398.41635131835938</v>
      </c>
      <c r="Z20" s="1">
        <v>11.455049514770508</v>
      </c>
      <c r="AA20" s="1">
        <v>13.24256420135498</v>
      </c>
      <c r="AB20" s="1">
        <v>33.266529083251953</v>
      </c>
      <c r="AC20" s="1">
        <v>38.4576416015625</v>
      </c>
      <c r="AD20" s="1">
        <v>500.35552978515625</v>
      </c>
      <c r="AE20" s="1">
        <v>53.771064758300781</v>
      </c>
      <c r="AF20" s="1">
        <v>77.216987609863281</v>
      </c>
      <c r="AG20" s="1">
        <v>98.386474609375</v>
      </c>
      <c r="AH20" s="1">
        <v>17.709409713745117</v>
      </c>
      <c r="AI20" s="1">
        <v>-0.51276838779449463</v>
      </c>
      <c r="AJ20" s="1">
        <v>0.66666668653488159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36"/>
        <v>2.5017776489257812</v>
      </c>
      <c r="AR20">
        <f t="shared" si="37"/>
        <v>4.5319793170893758E-3</v>
      </c>
      <c r="AS20">
        <f t="shared" si="38"/>
        <v>291.59679641723631</v>
      </c>
      <c r="AT20">
        <f t="shared" si="39"/>
        <v>299.21797790527341</v>
      </c>
      <c r="AU20">
        <f t="shared" si="40"/>
        <v>10.21650217587694</v>
      </c>
      <c r="AV20">
        <f t="shared" si="41"/>
        <v>-0.81488077171624418</v>
      </c>
      <c r="AW20">
        <f t="shared" si="42"/>
        <v>2.1301966017021741</v>
      </c>
      <c r="AX20">
        <f t="shared" si="43"/>
        <v>21.651315489854873</v>
      </c>
      <c r="AY20">
        <f t="shared" si="44"/>
        <v>8.408751288499893</v>
      </c>
      <c r="AZ20">
        <f t="shared" si="45"/>
        <v>22.257387161254883</v>
      </c>
      <c r="BA20">
        <f t="shared" si="46"/>
        <v>2.6954470149549148</v>
      </c>
      <c r="BB20">
        <f t="shared" si="47"/>
        <v>0.52955664804268265</v>
      </c>
      <c r="BC20">
        <f t="shared" si="48"/>
        <v>1.30288920655963</v>
      </c>
      <c r="BD20">
        <f t="shared" si="49"/>
        <v>1.3925578083952848</v>
      </c>
      <c r="BE20">
        <f t="shared" si="50"/>
        <v>0.33654650795789987</v>
      </c>
      <c r="BF20">
        <f t="shared" si="51"/>
        <v>38.767564739535196</v>
      </c>
      <c r="BG20">
        <f t="shared" si="52"/>
        <v>0.98899926245546799</v>
      </c>
      <c r="BH20">
        <f t="shared" si="53"/>
        <v>65.027044491727267</v>
      </c>
      <c r="BI20">
        <f t="shared" si="54"/>
        <v>398.51052405858104</v>
      </c>
      <c r="BJ20">
        <f t="shared" si="55"/>
        <v>-5.2320875236778444E-4</v>
      </c>
    </row>
    <row r="21" spans="1:62">
      <c r="A21" s="1">
        <v>13</v>
      </c>
      <c r="B21" s="1" t="s">
        <v>93</v>
      </c>
      <c r="C21" s="2">
        <v>42089</v>
      </c>
      <c r="D21" s="1" t="s">
        <v>74</v>
      </c>
      <c r="E21" s="1">
        <v>0</v>
      </c>
      <c r="F21" s="1" t="s">
        <v>87</v>
      </c>
      <c r="G21" s="1" t="s">
        <v>85</v>
      </c>
      <c r="H21" s="1">
        <v>0</v>
      </c>
      <c r="I21" s="1">
        <v>2090</v>
      </c>
      <c r="J21" s="1">
        <v>0</v>
      </c>
      <c r="K21">
        <f t="shared" si="28"/>
        <v>-30.230557398702913</v>
      </c>
      <c r="L21">
        <f t="shared" si="29"/>
        <v>0.3509281782706265</v>
      </c>
      <c r="M21">
        <f t="shared" si="30"/>
        <v>547.46253334583923</v>
      </c>
      <c r="N21">
        <f t="shared" si="31"/>
        <v>3.3849193144527123</v>
      </c>
      <c r="O21">
        <f t="shared" si="32"/>
        <v>1.0004584003483354</v>
      </c>
      <c r="P21">
        <f t="shared" si="33"/>
        <v>19.062202453613281</v>
      </c>
      <c r="Q21" s="1">
        <v>1.5</v>
      </c>
      <c r="R21">
        <f t="shared" si="34"/>
        <v>2.4080436080694199</v>
      </c>
      <c r="S21" s="1">
        <v>1</v>
      </c>
      <c r="T21">
        <f t="shared" si="35"/>
        <v>4.8160872161388397</v>
      </c>
      <c r="U21" s="1">
        <v>26.404760360717773</v>
      </c>
      <c r="V21" s="1">
        <v>19.062202453613281</v>
      </c>
      <c r="W21" s="1">
        <v>26.508014678955078</v>
      </c>
      <c r="X21" s="1">
        <v>400.22369384765625</v>
      </c>
      <c r="Y21" s="1">
        <v>408.8717041015625</v>
      </c>
      <c r="Z21" s="1">
        <v>11.329160690307617</v>
      </c>
      <c r="AA21" s="1">
        <v>12.331423759460449</v>
      </c>
      <c r="AB21" s="1">
        <v>32.254253387451172</v>
      </c>
      <c r="AC21" s="1">
        <v>35.107707977294922</v>
      </c>
      <c r="AD21" s="1">
        <v>500.34445190429688</v>
      </c>
      <c r="AE21" s="1">
        <v>120.93341827392578</v>
      </c>
      <c r="AF21" s="1">
        <v>273.31732177734375</v>
      </c>
      <c r="AG21" s="1">
        <v>98.390609741210938</v>
      </c>
      <c r="AH21" s="1">
        <v>20.015806198120117</v>
      </c>
      <c r="AI21" s="1">
        <v>-0.45857584476470947</v>
      </c>
      <c r="AJ21" s="1">
        <v>0.66666668653488159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36"/>
        <v>3.3356296793619786</v>
      </c>
      <c r="AR21">
        <f t="shared" si="37"/>
        <v>3.3849193144527123E-3</v>
      </c>
      <c r="AS21">
        <f t="shared" si="38"/>
        <v>292.21220245361326</v>
      </c>
      <c r="AT21">
        <f t="shared" si="39"/>
        <v>299.55476036071775</v>
      </c>
      <c r="AU21">
        <f t="shared" si="40"/>
        <v>22.977349183718161</v>
      </c>
      <c r="AV21">
        <f t="shared" si="41"/>
        <v>-0.32948528869423199</v>
      </c>
      <c r="AW21">
        <f t="shared" si="42"/>
        <v>2.2137547030189046</v>
      </c>
      <c r="AX21">
        <f t="shared" si="43"/>
        <v>22.499654274341516</v>
      </c>
      <c r="AY21">
        <f t="shared" si="44"/>
        <v>10.168230514881067</v>
      </c>
      <c r="AZ21">
        <f t="shared" si="45"/>
        <v>22.733481407165527</v>
      </c>
      <c r="BA21">
        <f t="shared" si="46"/>
        <v>2.7745556542896757</v>
      </c>
      <c r="BB21">
        <f t="shared" si="47"/>
        <v>0.32709418961296055</v>
      </c>
      <c r="BC21">
        <f t="shared" si="48"/>
        <v>1.2132963026705692</v>
      </c>
      <c r="BD21">
        <f t="shared" si="49"/>
        <v>1.5612593516191065</v>
      </c>
      <c r="BE21">
        <f t="shared" si="50"/>
        <v>0.20644944863247813</v>
      </c>
      <c r="BF21">
        <f t="shared" si="51"/>
        <v>53.865172466365152</v>
      </c>
      <c r="BG21">
        <f t="shared" si="52"/>
        <v>1.3389592086075275</v>
      </c>
      <c r="BH21">
        <f t="shared" si="53"/>
        <v>57.1299258985714</v>
      </c>
      <c r="BI21">
        <f t="shared" si="54"/>
        <v>417.34564791875277</v>
      </c>
      <c r="BJ21">
        <f t="shared" si="55"/>
        <v>-4.1382233471777476E-2</v>
      </c>
    </row>
    <row r="22" spans="1:62">
      <c r="A22" s="1">
        <v>14</v>
      </c>
      <c r="B22" s="1" t="s">
        <v>94</v>
      </c>
      <c r="C22" s="2">
        <v>42089</v>
      </c>
      <c r="D22" s="1" t="s">
        <v>74</v>
      </c>
      <c r="E22" s="1">
        <v>0</v>
      </c>
      <c r="F22" s="1" t="s">
        <v>90</v>
      </c>
      <c r="G22" s="1" t="s">
        <v>85</v>
      </c>
      <c r="H22" s="1">
        <v>0</v>
      </c>
      <c r="I22" s="1">
        <v>2213.5</v>
      </c>
      <c r="J22" s="1">
        <v>0</v>
      </c>
      <c r="K22">
        <f t="shared" si="28"/>
        <v>-53.541942597806319</v>
      </c>
      <c r="L22">
        <f t="shared" si="29"/>
        <v>6.6366296171994008E-2</v>
      </c>
      <c r="M22">
        <f t="shared" si="30"/>
        <v>1714.7772050822559</v>
      </c>
      <c r="N22">
        <f t="shared" si="31"/>
        <v>0.75713502079375838</v>
      </c>
      <c r="O22">
        <f t="shared" si="32"/>
        <v>1.1196938167819805</v>
      </c>
      <c r="P22">
        <f t="shared" si="33"/>
        <v>19.454448699951172</v>
      </c>
      <c r="Q22" s="1">
        <v>2.5</v>
      </c>
      <c r="R22">
        <f t="shared" si="34"/>
        <v>2.1884783655405045</v>
      </c>
      <c r="S22" s="1">
        <v>1</v>
      </c>
      <c r="T22">
        <f t="shared" si="35"/>
        <v>4.3769567310810089</v>
      </c>
      <c r="U22" s="1">
        <v>26.609397888183594</v>
      </c>
      <c r="V22" s="1">
        <v>19.454448699951172</v>
      </c>
      <c r="W22" s="1">
        <v>26.771543502807617</v>
      </c>
      <c r="X22" s="1">
        <v>400.40353393554688</v>
      </c>
      <c r="Y22" s="1">
        <v>426.99713134765625</v>
      </c>
      <c r="Z22" s="1">
        <v>11.302245140075684</v>
      </c>
      <c r="AA22" s="1">
        <v>11.67617130279541</v>
      </c>
      <c r="AB22" s="1">
        <v>31.791250228881836</v>
      </c>
      <c r="AC22" s="1">
        <v>32.843036651611328</v>
      </c>
      <c r="AD22" s="1">
        <v>500.29568481445312</v>
      </c>
      <c r="AE22" s="1">
        <v>43.985260009765625</v>
      </c>
      <c r="AF22" s="1">
        <v>82.115104675292969</v>
      </c>
      <c r="AG22" s="1">
        <v>98.388931274414062</v>
      </c>
      <c r="AH22" s="1">
        <v>20.015806198120117</v>
      </c>
      <c r="AI22" s="1">
        <v>-0.45857584476470947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36"/>
        <v>2.0011827392578123</v>
      </c>
      <c r="AR22">
        <f t="shared" si="37"/>
        <v>7.5713502079375835E-4</v>
      </c>
      <c r="AS22">
        <f t="shared" si="38"/>
        <v>292.60444869995115</v>
      </c>
      <c r="AT22">
        <f t="shared" si="39"/>
        <v>299.75939788818357</v>
      </c>
      <c r="AU22">
        <f t="shared" si="40"/>
        <v>8.3571992969864368</v>
      </c>
      <c r="AV22">
        <f t="shared" si="41"/>
        <v>0.44683928092086567</v>
      </c>
      <c r="AW22">
        <f t="shared" si="42"/>
        <v>2.268499832641004</v>
      </c>
      <c r="AX22">
        <f t="shared" si="43"/>
        <v>23.056453640237123</v>
      </c>
      <c r="AY22">
        <f t="shared" si="44"/>
        <v>11.380282337441713</v>
      </c>
      <c r="AZ22">
        <f t="shared" si="45"/>
        <v>23.031923294067383</v>
      </c>
      <c r="BA22">
        <f t="shared" si="46"/>
        <v>2.8251745607725649</v>
      </c>
      <c r="BB22">
        <f t="shared" si="47"/>
        <v>6.5375036873362324E-2</v>
      </c>
      <c r="BC22">
        <f t="shared" si="48"/>
        <v>1.1488060158590234</v>
      </c>
      <c r="BD22">
        <f t="shared" si="49"/>
        <v>1.6763685449135415</v>
      </c>
      <c r="BE22">
        <f t="shared" si="50"/>
        <v>4.0947315069498072E-2</v>
      </c>
      <c r="BF22">
        <f t="shared" si="51"/>
        <v>168.7150965817699</v>
      </c>
      <c r="BG22">
        <f t="shared" si="52"/>
        <v>4.0158986540968202</v>
      </c>
      <c r="BH22">
        <f t="shared" si="53"/>
        <v>50.51959502884894</v>
      </c>
      <c r="BI22">
        <f t="shared" si="54"/>
        <v>443.51125907338007</v>
      </c>
      <c r="BJ22">
        <f t="shared" si="55"/>
        <v>-6.0988694238572103E-2</v>
      </c>
    </row>
    <row r="23" spans="1:62">
      <c r="A23" s="1">
        <v>15</v>
      </c>
      <c r="B23" s="1" t="s">
        <v>95</v>
      </c>
      <c r="C23" s="2">
        <v>42089</v>
      </c>
      <c r="D23" s="1" t="s">
        <v>74</v>
      </c>
      <c r="E23" s="1">
        <v>0</v>
      </c>
      <c r="F23" s="1" t="s">
        <v>87</v>
      </c>
      <c r="G23" s="1" t="s">
        <v>96</v>
      </c>
      <c r="H23" s="1">
        <v>0</v>
      </c>
      <c r="I23" s="1">
        <v>4347</v>
      </c>
      <c r="J23" s="1">
        <v>0</v>
      </c>
      <c r="K23">
        <f t="shared" si="28"/>
        <v>-10.536331867351223</v>
      </c>
      <c r="L23">
        <f t="shared" si="29"/>
        <v>0.93518298345933615</v>
      </c>
      <c r="M23">
        <f t="shared" si="30"/>
        <v>414.96979535528806</v>
      </c>
      <c r="N23">
        <f t="shared" si="31"/>
        <v>10.553861667344814</v>
      </c>
      <c r="O23">
        <f t="shared" si="32"/>
        <v>1.2969046725258064</v>
      </c>
      <c r="P23">
        <f t="shared" si="33"/>
        <v>23.06312370300293</v>
      </c>
      <c r="Q23" s="1">
        <v>1.5</v>
      </c>
      <c r="R23">
        <f t="shared" si="34"/>
        <v>2.4080436080694199</v>
      </c>
      <c r="S23" s="1">
        <v>1</v>
      </c>
      <c r="T23">
        <f t="shared" si="35"/>
        <v>4.8160872161388397</v>
      </c>
      <c r="U23" s="1">
        <v>28.168170928955078</v>
      </c>
      <c r="V23" s="1">
        <v>23.06312370300293</v>
      </c>
      <c r="W23" s="1">
        <v>28.130502700805664</v>
      </c>
      <c r="X23" s="1">
        <v>400.66897583007812</v>
      </c>
      <c r="Y23" s="1">
        <v>402.55404663085938</v>
      </c>
      <c r="Z23" s="1">
        <v>12.468363761901855</v>
      </c>
      <c r="AA23" s="1">
        <v>15.583070755004883</v>
      </c>
      <c r="AB23" s="1">
        <v>32.020076751708984</v>
      </c>
      <c r="AC23" s="1">
        <v>40.018970489501953</v>
      </c>
      <c r="AD23" s="1">
        <v>500.33920288085938</v>
      </c>
      <c r="AE23" s="1">
        <v>366.59884643554688</v>
      </c>
      <c r="AF23" s="1">
        <v>905.55047607421875</v>
      </c>
      <c r="AG23" s="1">
        <v>98.415016174316406</v>
      </c>
      <c r="AH23" s="1">
        <v>20.235837936401367</v>
      </c>
      <c r="AI23" s="1">
        <v>-0.506203293800354</v>
      </c>
      <c r="AJ23" s="1">
        <v>0.66666668653488159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36"/>
        <v>3.3355946858723957</v>
      </c>
      <c r="AR23">
        <f t="shared" si="37"/>
        <v>1.0553861667344814E-2</v>
      </c>
      <c r="AS23">
        <f t="shared" si="38"/>
        <v>296.21312370300291</v>
      </c>
      <c r="AT23">
        <f t="shared" si="39"/>
        <v>301.31817092895506</v>
      </c>
      <c r="AU23">
        <f t="shared" si="40"/>
        <v>69.653779948714146</v>
      </c>
      <c r="AV23">
        <f t="shared" si="41"/>
        <v>-2.4975396728703463</v>
      </c>
      <c r="AW23">
        <f t="shared" si="42"/>
        <v>2.830512832925129</v>
      </c>
      <c r="AX23">
        <f t="shared" si="43"/>
        <v>28.760985294272746</v>
      </c>
      <c r="AY23">
        <f t="shared" si="44"/>
        <v>13.177914539267864</v>
      </c>
      <c r="AZ23">
        <f t="shared" si="45"/>
        <v>25.615647315979004</v>
      </c>
      <c r="BA23">
        <f t="shared" si="46"/>
        <v>3.2982742397320264</v>
      </c>
      <c r="BB23">
        <f t="shared" si="47"/>
        <v>0.78311792961905435</v>
      </c>
      <c r="BC23">
        <f t="shared" si="48"/>
        <v>1.5336081603993226</v>
      </c>
      <c r="BD23">
        <f t="shared" si="49"/>
        <v>1.7646660793327038</v>
      </c>
      <c r="BE23">
        <f t="shared" si="50"/>
        <v>0.50116309828898176</v>
      </c>
      <c r="BF23">
        <f t="shared" si="51"/>
        <v>40.839259121743446</v>
      </c>
      <c r="BG23">
        <f t="shared" si="52"/>
        <v>1.0308424392409943</v>
      </c>
      <c r="BH23">
        <f t="shared" si="53"/>
        <v>60.761622453754782</v>
      </c>
      <c r="BI23">
        <f t="shared" si="54"/>
        <v>405.50749148818232</v>
      </c>
      <c r="BJ23">
        <f t="shared" si="55"/>
        <v>-1.5787738387321941E-2</v>
      </c>
    </row>
    <row r="24" spans="1:62">
      <c r="A24" s="1">
        <v>16</v>
      </c>
      <c r="B24" s="1" t="s">
        <v>97</v>
      </c>
      <c r="C24" s="2">
        <v>42089</v>
      </c>
      <c r="D24" s="1" t="s">
        <v>74</v>
      </c>
      <c r="E24" s="1">
        <v>0</v>
      </c>
      <c r="F24" s="1" t="s">
        <v>90</v>
      </c>
      <c r="G24" s="1" t="s">
        <v>96</v>
      </c>
      <c r="H24" s="1">
        <v>0</v>
      </c>
      <c r="I24" s="1">
        <v>4501.5</v>
      </c>
      <c r="J24" s="1">
        <v>0</v>
      </c>
      <c r="K24">
        <f t="shared" si="28"/>
        <v>-54.80624807991142</v>
      </c>
      <c r="L24">
        <f t="shared" si="29"/>
        <v>0.3235586479110138</v>
      </c>
      <c r="M24">
        <f t="shared" si="30"/>
        <v>695.24823291984819</v>
      </c>
      <c r="N24">
        <f t="shared" si="31"/>
        <v>4.6843110997038533</v>
      </c>
      <c r="O24">
        <f t="shared" si="32"/>
        <v>1.4915859453777935</v>
      </c>
      <c r="P24">
        <f t="shared" si="33"/>
        <v>23.530364990234375</v>
      </c>
      <c r="Q24" s="1">
        <v>2</v>
      </c>
      <c r="R24">
        <f t="shared" si="34"/>
        <v>2.2982609868049622</v>
      </c>
      <c r="S24" s="1">
        <v>1</v>
      </c>
      <c r="T24">
        <f t="shared" si="35"/>
        <v>4.5965219736099243</v>
      </c>
      <c r="U24" s="1">
        <v>28.892864227294922</v>
      </c>
      <c r="V24" s="1">
        <v>23.530364990234375</v>
      </c>
      <c r="W24" s="1">
        <v>28.856739044189453</v>
      </c>
      <c r="X24" s="1">
        <v>400.49276733398438</v>
      </c>
      <c r="Y24" s="1">
        <v>421.61093139648438</v>
      </c>
      <c r="Z24" s="1">
        <v>12.582075119018555</v>
      </c>
      <c r="AA24" s="1">
        <v>14.427512168884277</v>
      </c>
      <c r="AB24" s="1">
        <v>30.981637954711914</v>
      </c>
      <c r="AC24" s="1">
        <v>35.525775909423828</v>
      </c>
      <c r="AD24" s="1">
        <v>500.33981323242188</v>
      </c>
      <c r="AE24" s="1">
        <v>1108.6904296875</v>
      </c>
      <c r="AF24" s="1">
        <v>1226.72265625</v>
      </c>
      <c r="AG24" s="1">
        <v>98.418373107910156</v>
      </c>
      <c r="AH24" s="1">
        <v>20.235837936401367</v>
      </c>
      <c r="AI24" s="1">
        <v>-0.506203293800354</v>
      </c>
      <c r="AJ24" s="1">
        <v>0.66666668653488159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36"/>
        <v>2.501699066162109</v>
      </c>
      <c r="AR24">
        <f t="shared" si="37"/>
        <v>4.6843110997038528E-3</v>
      </c>
      <c r="AS24">
        <f t="shared" si="38"/>
        <v>296.68036499023435</v>
      </c>
      <c r="AT24">
        <f t="shared" si="39"/>
        <v>302.0428642272949</v>
      </c>
      <c r="AU24">
        <f t="shared" si="40"/>
        <v>210.65117899730103</v>
      </c>
      <c r="AV24">
        <f t="shared" si="41"/>
        <v>0.51067107424382263</v>
      </c>
      <c r="AW24">
        <f t="shared" si="42"/>
        <v>2.9115182210339605</v>
      </c>
      <c r="AX24">
        <f t="shared" si="43"/>
        <v>29.583076097403541</v>
      </c>
      <c r="AY24">
        <f t="shared" si="44"/>
        <v>15.155563928519264</v>
      </c>
      <c r="AZ24">
        <f t="shared" si="45"/>
        <v>26.211614608764648</v>
      </c>
      <c r="BA24">
        <f t="shared" si="46"/>
        <v>3.4167424384583214</v>
      </c>
      <c r="BB24">
        <f t="shared" si="47"/>
        <v>0.30228050092698311</v>
      </c>
      <c r="BC24">
        <f t="shared" si="48"/>
        <v>1.419932275656167</v>
      </c>
      <c r="BD24">
        <f t="shared" si="49"/>
        <v>1.9968101628021544</v>
      </c>
      <c r="BE24">
        <f t="shared" si="50"/>
        <v>0.19072834697337052</v>
      </c>
      <c r="BF24">
        <f t="shared" si="51"/>
        <v>68.425199990120845</v>
      </c>
      <c r="BG24">
        <f t="shared" si="52"/>
        <v>1.6490280046036907</v>
      </c>
      <c r="BH24">
        <f t="shared" si="53"/>
        <v>51.061642677218366</v>
      </c>
      <c r="BI24">
        <f t="shared" si="54"/>
        <v>437.70754429916849</v>
      </c>
      <c r="BJ24">
        <f t="shared" si="55"/>
        <v>-6.3935316911574155E-2</v>
      </c>
    </row>
    <row r="25" spans="1:62">
      <c r="A25" s="1">
        <v>17</v>
      </c>
      <c r="B25" s="1" t="s">
        <v>98</v>
      </c>
      <c r="C25" s="2">
        <v>42089</v>
      </c>
      <c r="D25" s="1" t="s">
        <v>74</v>
      </c>
      <c r="E25" s="1">
        <v>0</v>
      </c>
      <c r="F25" s="1" t="s">
        <v>78</v>
      </c>
      <c r="G25" s="1" t="s">
        <v>96</v>
      </c>
      <c r="H25" s="1">
        <v>0</v>
      </c>
      <c r="I25" s="1">
        <v>4603.5</v>
      </c>
      <c r="J25" s="1">
        <v>0</v>
      </c>
      <c r="K25">
        <f t="shared" si="28"/>
        <v>-58.2810655897256</v>
      </c>
      <c r="L25">
        <f t="shared" si="29"/>
        <v>0.25378680384043872</v>
      </c>
      <c r="M25">
        <f t="shared" si="30"/>
        <v>790.92570200360331</v>
      </c>
      <c r="N25">
        <f t="shared" si="31"/>
        <v>4.2636223162549332</v>
      </c>
      <c r="O25">
        <f t="shared" si="32"/>
        <v>1.7045836937722443</v>
      </c>
      <c r="P25">
        <f t="shared" si="33"/>
        <v>24.659734725952148</v>
      </c>
      <c r="Q25" s="1">
        <v>2</v>
      </c>
      <c r="R25">
        <f t="shared" si="34"/>
        <v>2.2982609868049622</v>
      </c>
      <c r="S25" s="1">
        <v>1</v>
      </c>
      <c r="T25">
        <f t="shared" si="35"/>
        <v>4.5965219736099243</v>
      </c>
      <c r="U25" s="1">
        <v>29.177940368652344</v>
      </c>
      <c r="V25" s="1">
        <v>24.659734725952148</v>
      </c>
      <c r="W25" s="1">
        <v>29.191757202148438</v>
      </c>
      <c r="X25" s="1">
        <v>400.63516235351562</v>
      </c>
      <c r="Y25" s="1">
        <v>423.211181640625</v>
      </c>
      <c r="Z25" s="1">
        <v>12.658556938171387</v>
      </c>
      <c r="AA25" s="1">
        <v>14.338462829589844</v>
      </c>
      <c r="AB25" s="1">
        <v>30.659931182861328</v>
      </c>
      <c r="AC25" s="1">
        <v>34.728782653808594</v>
      </c>
      <c r="AD25" s="1">
        <v>500.32427978515625</v>
      </c>
      <c r="AE25" s="1">
        <v>123.94610595703125</v>
      </c>
      <c r="AF25" s="1">
        <v>423.39706420898438</v>
      </c>
      <c r="AG25" s="1">
        <v>98.417724609375</v>
      </c>
      <c r="AH25" s="1">
        <v>20.235837936401367</v>
      </c>
      <c r="AI25" s="1">
        <v>-0.506203293800354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36"/>
        <v>2.5016213989257809</v>
      </c>
      <c r="AR25">
        <f t="shared" si="37"/>
        <v>4.2636223162549327E-3</v>
      </c>
      <c r="AS25">
        <f t="shared" si="38"/>
        <v>297.80973472595213</v>
      </c>
      <c r="AT25">
        <f t="shared" si="39"/>
        <v>302.32794036865232</v>
      </c>
      <c r="AU25">
        <f t="shared" si="40"/>
        <v>23.549759836325393</v>
      </c>
      <c r="AV25">
        <f t="shared" si="41"/>
        <v>-0.86376394316326677</v>
      </c>
      <c r="AW25">
        <f t="shared" si="42"/>
        <v>3.1157425798565774</v>
      </c>
      <c r="AX25">
        <f t="shared" si="43"/>
        <v>31.658348048820674</v>
      </c>
      <c r="AY25">
        <f t="shared" si="44"/>
        <v>17.31988521923083</v>
      </c>
      <c r="AZ25">
        <f t="shared" si="45"/>
        <v>26.918837547302246</v>
      </c>
      <c r="BA25">
        <f t="shared" si="46"/>
        <v>3.5621337532443951</v>
      </c>
      <c r="BB25">
        <f t="shared" si="47"/>
        <v>0.24050770249683268</v>
      </c>
      <c r="BC25">
        <f t="shared" si="48"/>
        <v>1.4111588860843332</v>
      </c>
      <c r="BD25">
        <f t="shared" si="49"/>
        <v>2.1509748671600617</v>
      </c>
      <c r="BE25">
        <f t="shared" si="50"/>
        <v>0.15145650212209</v>
      </c>
      <c r="BF25">
        <f t="shared" si="51"/>
        <v>77.841107926267227</v>
      </c>
      <c r="BG25">
        <f t="shared" si="52"/>
        <v>1.8688676866653009</v>
      </c>
      <c r="BH25">
        <f t="shared" si="53"/>
        <v>46.933378262203952</v>
      </c>
      <c r="BI25">
        <f t="shared" si="54"/>
        <v>440.32834957713283</v>
      </c>
      <c r="BJ25">
        <f t="shared" si="55"/>
        <v>-6.2120172354874902E-2</v>
      </c>
    </row>
    <row r="26" spans="1:62">
      <c r="A26" s="1">
        <v>18</v>
      </c>
      <c r="B26" s="1" t="s">
        <v>99</v>
      </c>
      <c r="C26" s="2">
        <v>42089</v>
      </c>
      <c r="D26" s="1" t="s">
        <v>74</v>
      </c>
      <c r="E26" s="1">
        <v>0</v>
      </c>
      <c r="F26" s="1" t="s">
        <v>90</v>
      </c>
      <c r="G26" s="1" t="s">
        <v>96</v>
      </c>
      <c r="H26" s="1">
        <v>0</v>
      </c>
      <c r="I26" s="1">
        <v>4721</v>
      </c>
      <c r="J26" s="1">
        <v>0</v>
      </c>
      <c r="K26">
        <f t="shared" si="28"/>
        <v>56.003553075536217</v>
      </c>
      <c r="L26">
        <f t="shared" si="29"/>
        <v>4.8951528290984072</v>
      </c>
      <c r="M26">
        <f t="shared" si="30"/>
        <v>352.55238296589556</v>
      </c>
      <c r="N26">
        <f t="shared" si="31"/>
        <v>37.858916247681321</v>
      </c>
      <c r="O26">
        <f t="shared" si="32"/>
        <v>1.4352453098653573</v>
      </c>
      <c r="P26">
        <f t="shared" si="33"/>
        <v>24.337238311767578</v>
      </c>
      <c r="Q26" s="1">
        <v>0.5</v>
      </c>
      <c r="R26">
        <f t="shared" si="34"/>
        <v>2.6276088505983353</v>
      </c>
      <c r="S26" s="1">
        <v>1</v>
      </c>
      <c r="T26">
        <f t="shared" si="35"/>
        <v>5.2552177011966705</v>
      </c>
      <c r="U26" s="1">
        <v>29.551132202148438</v>
      </c>
      <c r="V26" s="1">
        <v>24.337238311767578</v>
      </c>
      <c r="W26" s="1">
        <v>29.494796752929688</v>
      </c>
      <c r="X26" s="1">
        <v>400.84429931640625</v>
      </c>
      <c r="Y26" s="1">
        <v>393.75753784179688</v>
      </c>
      <c r="Z26" s="1">
        <v>12.748598098754883</v>
      </c>
      <c r="AA26" s="1">
        <v>16.469869613647461</v>
      </c>
      <c r="AB26" s="1">
        <v>30.220373153686523</v>
      </c>
      <c r="AC26" s="1">
        <v>39.041599273681641</v>
      </c>
      <c r="AD26" s="1">
        <v>500.30459594726562</v>
      </c>
      <c r="AE26" s="1">
        <v>1349.347412109375</v>
      </c>
      <c r="AF26" s="1">
        <v>1466.161376953125</v>
      </c>
      <c r="AG26" s="1">
        <v>98.418571472167969</v>
      </c>
      <c r="AH26" s="1">
        <v>20.235837936401367</v>
      </c>
      <c r="AI26" s="1">
        <v>-0.506203293800354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36"/>
        <v>10.006091918945312</v>
      </c>
      <c r="AR26">
        <f t="shared" si="37"/>
        <v>3.7858916247681319E-2</v>
      </c>
      <c r="AS26">
        <f t="shared" si="38"/>
        <v>297.48723831176756</v>
      </c>
      <c r="AT26">
        <f t="shared" si="39"/>
        <v>302.70113220214841</v>
      </c>
      <c r="AU26">
        <f t="shared" si="40"/>
        <v>256.37600508368632</v>
      </c>
      <c r="AV26">
        <f t="shared" si="41"/>
        <v>-9.2379815472888716</v>
      </c>
      <c r="AW26">
        <f t="shared" si="42"/>
        <v>3.0561863495734074</v>
      </c>
      <c r="AX26">
        <f t="shared" si="43"/>
        <v>31.052943604629274</v>
      </c>
      <c r="AY26">
        <f t="shared" si="44"/>
        <v>14.583073990981813</v>
      </c>
      <c r="AZ26">
        <f t="shared" si="45"/>
        <v>26.944185256958008</v>
      </c>
      <c r="BA26">
        <f t="shared" si="46"/>
        <v>3.567443487147504</v>
      </c>
      <c r="BB26">
        <f t="shared" si="47"/>
        <v>2.5343994803698133</v>
      </c>
      <c r="BC26">
        <f t="shared" si="48"/>
        <v>1.6209410397080501</v>
      </c>
      <c r="BD26">
        <f t="shared" si="49"/>
        <v>1.9465024474394539</v>
      </c>
      <c r="BE26">
        <f t="shared" si="50"/>
        <v>1.7019908232376992</v>
      </c>
      <c r="BF26">
        <f t="shared" si="51"/>
        <v>34.697701900612124</v>
      </c>
      <c r="BG26">
        <f t="shared" si="52"/>
        <v>0.89535399093119927</v>
      </c>
      <c r="BH26">
        <f t="shared" si="53"/>
        <v>75.094277330051312</v>
      </c>
      <c r="BI26">
        <f t="shared" si="54"/>
        <v>379.37092230068276</v>
      </c>
      <c r="BJ26">
        <f t="shared" si="55"/>
        <v>0.110855790439029</v>
      </c>
    </row>
    <row r="27" spans="1:62">
      <c r="A27" s="1">
        <v>19</v>
      </c>
      <c r="B27" s="1" t="s">
        <v>100</v>
      </c>
      <c r="C27" s="2">
        <v>42089</v>
      </c>
      <c r="D27" s="1" t="s">
        <v>74</v>
      </c>
      <c r="E27" s="1">
        <v>0</v>
      </c>
      <c r="F27" s="1" t="s">
        <v>78</v>
      </c>
      <c r="G27" s="1" t="s">
        <v>96</v>
      </c>
      <c r="H27" s="1">
        <v>0</v>
      </c>
      <c r="I27" s="1">
        <v>4844.5</v>
      </c>
      <c r="J27" s="1">
        <v>0</v>
      </c>
      <c r="K27">
        <f t="shared" si="28"/>
        <v>20.89001752761958</v>
      </c>
      <c r="L27">
        <f t="shared" si="29"/>
        <v>1.5080902857364988</v>
      </c>
      <c r="M27">
        <f t="shared" si="30"/>
        <v>355.5955400305956</v>
      </c>
      <c r="N27">
        <f t="shared" si="31"/>
        <v>17.555035684563148</v>
      </c>
      <c r="O27">
        <f t="shared" si="32"/>
        <v>1.4661358373028013</v>
      </c>
      <c r="P27">
        <f t="shared" si="33"/>
        <v>25.299774169921875</v>
      </c>
      <c r="Q27" s="1">
        <v>1.5</v>
      </c>
      <c r="R27">
        <f t="shared" si="34"/>
        <v>2.4080436080694199</v>
      </c>
      <c r="S27" s="1">
        <v>1</v>
      </c>
      <c r="T27">
        <f t="shared" si="35"/>
        <v>4.8160872161388397</v>
      </c>
      <c r="U27" s="1">
        <v>29.946559906005859</v>
      </c>
      <c r="V27" s="1">
        <v>25.299774169921875</v>
      </c>
      <c r="W27" s="1">
        <v>29.879554748535156</v>
      </c>
      <c r="X27" s="1">
        <v>400.86477661132812</v>
      </c>
      <c r="Y27" s="1">
        <v>392.53607177734375</v>
      </c>
      <c r="Z27" s="1">
        <v>12.824213981628418</v>
      </c>
      <c r="AA27" s="1">
        <v>17.992494583129883</v>
      </c>
      <c r="AB27" s="1">
        <v>29.71601676940918</v>
      </c>
      <c r="AC27" s="1">
        <v>41.691856384277344</v>
      </c>
      <c r="AD27" s="1">
        <v>500.3359375</v>
      </c>
      <c r="AE27" s="1">
        <v>902.80242919921875</v>
      </c>
      <c r="AF27" s="1">
        <v>1258.1185302734375</v>
      </c>
      <c r="AG27" s="1">
        <v>98.419677734375</v>
      </c>
      <c r="AH27" s="1">
        <v>20.235837936401367</v>
      </c>
      <c r="AI27" s="1">
        <v>-0.506203293800354</v>
      </c>
      <c r="AJ27" s="1">
        <v>0.66666668653488159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36"/>
        <v>3.3355729166666666</v>
      </c>
      <c r="AR27">
        <f t="shared" si="37"/>
        <v>1.7555035684563149E-2</v>
      </c>
      <c r="AS27">
        <f t="shared" si="38"/>
        <v>298.44977416992185</v>
      </c>
      <c r="AT27">
        <f t="shared" si="39"/>
        <v>303.09655990600584</v>
      </c>
      <c r="AU27">
        <f t="shared" si="40"/>
        <v>171.53245939540284</v>
      </c>
      <c r="AV27">
        <f t="shared" si="41"/>
        <v>-4.0535557653435399</v>
      </c>
      <c r="AW27">
        <f t="shared" si="42"/>
        <v>3.2369513558119323</v>
      </c>
      <c r="AX27">
        <f t="shared" si="43"/>
        <v>32.889270015170595</v>
      </c>
      <c r="AY27">
        <f t="shared" si="44"/>
        <v>14.896775432040712</v>
      </c>
      <c r="AZ27">
        <f t="shared" si="45"/>
        <v>27.623167037963867</v>
      </c>
      <c r="BA27">
        <f t="shared" si="46"/>
        <v>3.7122689863449048</v>
      </c>
      <c r="BB27">
        <f t="shared" si="47"/>
        <v>1.1484646570664663</v>
      </c>
      <c r="BC27">
        <f t="shared" si="48"/>
        <v>1.770815518509131</v>
      </c>
      <c r="BD27">
        <f t="shared" si="49"/>
        <v>1.9414534678357738</v>
      </c>
      <c r="BE27">
        <f t="shared" si="50"/>
        <v>0.74326910849234318</v>
      </c>
      <c r="BF27">
        <f t="shared" si="51"/>
        <v>34.997598453592261</v>
      </c>
      <c r="BG27">
        <f t="shared" si="52"/>
        <v>0.90589264426199856</v>
      </c>
      <c r="BH27">
        <f t="shared" si="53"/>
        <v>64.606774769884595</v>
      </c>
      <c r="BI27">
        <f t="shared" si="54"/>
        <v>386.68037971932154</v>
      </c>
      <c r="BJ27">
        <f t="shared" si="55"/>
        <v>3.4903158477435969E-2</v>
      </c>
    </row>
    <row r="28" spans="1:62">
      <c r="A28" s="1">
        <v>20</v>
      </c>
      <c r="B28" s="1" t="s">
        <v>101</v>
      </c>
      <c r="C28" s="2">
        <v>42089</v>
      </c>
      <c r="D28" s="1" t="s">
        <v>74</v>
      </c>
      <c r="E28" s="1">
        <v>0</v>
      </c>
      <c r="F28" s="1" t="s">
        <v>75</v>
      </c>
      <c r="G28" s="1" t="s">
        <v>96</v>
      </c>
      <c r="H28" s="1">
        <v>0</v>
      </c>
      <c r="I28" s="1">
        <v>5047.5</v>
      </c>
      <c r="J28" s="1">
        <v>0</v>
      </c>
      <c r="K28">
        <f t="shared" si="28"/>
        <v>-17.251129556569918</v>
      </c>
      <c r="L28">
        <f t="shared" si="29"/>
        <v>0.67299063701553274</v>
      </c>
      <c r="M28">
        <f t="shared" si="30"/>
        <v>437.23856675284441</v>
      </c>
      <c r="N28">
        <f t="shared" si="31"/>
        <v>11.801908814195381</v>
      </c>
      <c r="O28">
        <f t="shared" si="32"/>
        <v>1.9157295583951894</v>
      </c>
      <c r="P28">
        <f t="shared" si="33"/>
        <v>26.797401428222656</v>
      </c>
      <c r="Q28" s="1">
        <v>1.5</v>
      </c>
      <c r="R28">
        <f t="shared" si="34"/>
        <v>2.4080436080694199</v>
      </c>
      <c r="S28" s="1">
        <v>1</v>
      </c>
      <c r="T28">
        <f t="shared" si="35"/>
        <v>4.8160872161388397</v>
      </c>
      <c r="U28" s="1">
        <v>30.274482727050781</v>
      </c>
      <c r="V28" s="1">
        <v>26.797401428222656</v>
      </c>
      <c r="W28" s="1">
        <v>30.274822235107422</v>
      </c>
      <c r="X28" s="1">
        <v>400.79962158203125</v>
      </c>
      <c r="Y28" s="1">
        <v>404.54010009765625</v>
      </c>
      <c r="Z28" s="1">
        <v>12.989710807800293</v>
      </c>
      <c r="AA28" s="1">
        <v>16.469593048095703</v>
      </c>
      <c r="AB28" s="1">
        <v>29.540683746337891</v>
      </c>
      <c r="AC28" s="1">
        <v>37.454494476318359</v>
      </c>
      <c r="AD28" s="1">
        <v>500.34176635742188</v>
      </c>
      <c r="AE28" s="1">
        <v>101.45614624023438</v>
      </c>
      <c r="AF28" s="1">
        <v>304.12484741210938</v>
      </c>
      <c r="AG28" s="1">
        <v>98.427558898925781</v>
      </c>
      <c r="AH28" s="1">
        <v>20.235837936401367</v>
      </c>
      <c r="AI28" s="1">
        <v>-0.506203293800354</v>
      </c>
      <c r="AJ28" s="1">
        <v>0.66666668653488159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36"/>
        <v>3.3356117757161452</v>
      </c>
      <c r="AR28">
        <f t="shared" si="37"/>
        <v>1.1801908814195381E-2</v>
      </c>
      <c r="AS28">
        <f t="shared" si="38"/>
        <v>299.94740142822263</v>
      </c>
      <c r="AT28">
        <f t="shared" si="39"/>
        <v>303.42448272705076</v>
      </c>
      <c r="AU28">
        <f t="shared" si="40"/>
        <v>19.276667543754229</v>
      </c>
      <c r="AV28">
        <f t="shared" si="41"/>
        <v>-3.397619048763493</v>
      </c>
      <c r="AW28">
        <f t="shared" si="42"/>
        <v>3.5367913981779679</v>
      </c>
      <c r="AX28">
        <f t="shared" si="43"/>
        <v>35.932938271992114</v>
      </c>
      <c r="AY28">
        <f t="shared" si="44"/>
        <v>19.463345223896411</v>
      </c>
      <c r="AZ28">
        <f t="shared" si="45"/>
        <v>28.535942077636719</v>
      </c>
      <c r="BA28">
        <f t="shared" si="46"/>
        <v>3.9150324422157028</v>
      </c>
      <c r="BB28">
        <f t="shared" si="47"/>
        <v>0.59047834449078784</v>
      </c>
      <c r="BC28">
        <f t="shared" si="48"/>
        <v>1.6210618397827785</v>
      </c>
      <c r="BD28">
        <f t="shared" si="49"/>
        <v>2.2939706024329243</v>
      </c>
      <c r="BE28">
        <f t="shared" si="50"/>
        <v>0.37566997107702543</v>
      </c>
      <c r="BF28">
        <f t="shared" si="51"/>
        <v>43.036324781947485</v>
      </c>
      <c r="BG28">
        <f t="shared" si="52"/>
        <v>1.0808287402096719</v>
      </c>
      <c r="BH28">
        <f t="shared" si="53"/>
        <v>51.196552562463474</v>
      </c>
      <c r="BI28">
        <f t="shared" si="54"/>
        <v>409.37577350974215</v>
      </c>
      <c r="BJ28">
        <f t="shared" si="55"/>
        <v>-2.1574270346600786E-2</v>
      </c>
    </row>
    <row r="29" spans="1:62">
      <c r="A29" s="1">
        <v>21</v>
      </c>
      <c r="B29" s="1" t="s">
        <v>102</v>
      </c>
      <c r="C29" s="2">
        <v>42089</v>
      </c>
      <c r="D29" s="1" t="s">
        <v>74</v>
      </c>
      <c r="E29" s="1">
        <v>0</v>
      </c>
      <c r="F29" s="1" t="s">
        <v>78</v>
      </c>
      <c r="G29" s="1" t="s">
        <v>96</v>
      </c>
      <c r="H29" s="1">
        <v>0</v>
      </c>
      <c r="I29" s="1">
        <v>5182.5</v>
      </c>
      <c r="J29" s="1">
        <v>0</v>
      </c>
      <c r="K29">
        <f t="shared" si="28"/>
        <v>41.502729402671108</v>
      </c>
      <c r="L29">
        <f t="shared" si="29"/>
        <v>2.6639934535327874</v>
      </c>
      <c r="M29">
        <f t="shared" si="30"/>
        <v>343.14992731021317</v>
      </c>
      <c r="N29">
        <f t="shared" si="31"/>
        <v>33.346350563830207</v>
      </c>
      <c r="O29">
        <f t="shared" si="32"/>
        <v>1.8294107799924428</v>
      </c>
      <c r="P29">
        <f t="shared" si="33"/>
        <v>27.857124328613281</v>
      </c>
      <c r="Q29" s="1">
        <v>1</v>
      </c>
      <c r="R29">
        <f t="shared" si="34"/>
        <v>2.5178262293338776</v>
      </c>
      <c r="S29" s="1">
        <v>1</v>
      </c>
      <c r="T29">
        <f t="shared" si="35"/>
        <v>5.0356524586677551</v>
      </c>
      <c r="U29" s="1">
        <v>30.779573440551758</v>
      </c>
      <c r="V29" s="1">
        <v>27.857124328613281</v>
      </c>
      <c r="W29" s="1">
        <v>30.753690719604492</v>
      </c>
      <c r="X29" s="1">
        <v>400.93060302734375</v>
      </c>
      <c r="Y29" s="1">
        <v>390.03567504882812</v>
      </c>
      <c r="Z29" s="1">
        <v>13.113367080688477</v>
      </c>
      <c r="AA29" s="1">
        <v>19.647481918334961</v>
      </c>
      <c r="AB29" s="1">
        <v>28.973621368408203</v>
      </c>
      <c r="AC29" s="1">
        <v>43.410568237304688</v>
      </c>
      <c r="AD29" s="1">
        <v>500.31533813476562</v>
      </c>
      <c r="AE29" s="1">
        <v>265.8543701171875</v>
      </c>
      <c r="AF29" s="1">
        <v>1208.2265625</v>
      </c>
      <c r="AG29" s="1">
        <v>98.431732177734375</v>
      </c>
      <c r="AH29" s="1">
        <v>20.235837936401367</v>
      </c>
      <c r="AI29" s="1">
        <v>-0.506203293800354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36"/>
        <v>5.0031533813476559</v>
      </c>
      <c r="AR29">
        <f t="shared" si="37"/>
        <v>3.3346350563830209E-2</v>
      </c>
      <c r="AS29">
        <f t="shared" si="38"/>
        <v>301.00712432861326</v>
      </c>
      <c r="AT29">
        <f t="shared" si="39"/>
        <v>303.92957344055174</v>
      </c>
      <c r="AU29">
        <f t="shared" si="40"/>
        <v>50.512329688419413</v>
      </c>
      <c r="AV29">
        <f t="shared" si="41"/>
        <v>-9.8124632017089102</v>
      </c>
      <c r="AW29">
        <f t="shared" si="42"/>
        <v>3.7633464581448686</v>
      </c>
      <c r="AX29">
        <f t="shared" si="43"/>
        <v>38.233061380546864</v>
      </c>
      <c r="AY29">
        <f t="shared" si="44"/>
        <v>18.585579462211903</v>
      </c>
      <c r="AZ29">
        <f t="shared" si="45"/>
        <v>29.31834888458252</v>
      </c>
      <c r="BA29">
        <f t="shared" si="46"/>
        <v>4.0964572341473247</v>
      </c>
      <c r="BB29">
        <f t="shared" si="47"/>
        <v>1.7422807927959927</v>
      </c>
      <c r="BC29">
        <f t="shared" si="48"/>
        <v>1.9339356781524257</v>
      </c>
      <c r="BD29">
        <f t="shared" si="49"/>
        <v>2.1625215559948989</v>
      </c>
      <c r="BE29">
        <f t="shared" si="50"/>
        <v>1.1459188358156509</v>
      </c>
      <c r="BF29">
        <f t="shared" si="51"/>
        <v>33.776841741807921</v>
      </c>
      <c r="BG29">
        <f t="shared" si="52"/>
        <v>0.87979113004792353</v>
      </c>
      <c r="BH29">
        <f t="shared" si="53"/>
        <v>67.260195316770705</v>
      </c>
      <c r="BI29">
        <f t="shared" si="54"/>
        <v>378.90927481499841</v>
      </c>
      <c r="BJ29">
        <f t="shared" si="55"/>
        <v>7.3671505854948402E-2</v>
      </c>
    </row>
    <row r="30" spans="1:62">
      <c r="A30" s="1">
        <v>22</v>
      </c>
      <c r="B30" s="1" t="s">
        <v>103</v>
      </c>
      <c r="C30" s="2">
        <v>42089</v>
      </c>
      <c r="D30" s="1" t="s">
        <v>74</v>
      </c>
      <c r="E30" s="1">
        <v>0</v>
      </c>
      <c r="F30" s="1" t="s">
        <v>75</v>
      </c>
      <c r="G30" s="1" t="s">
        <v>96</v>
      </c>
      <c r="H30" s="1">
        <v>0</v>
      </c>
      <c r="I30" s="1">
        <v>5281</v>
      </c>
      <c r="J30" s="1">
        <v>0</v>
      </c>
      <c r="K30">
        <f t="shared" si="28"/>
        <v>-24.758268138996741</v>
      </c>
      <c r="L30">
        <f t="shared" si="29"/>
        <v>0.70658572909454864</v>
      </c>
      <c r="M30">
        <f t="shared" si="30"/>
        <v>456.8851248912315</v>
      </c>
      <c r="N30">
        <f t="shared" si="31"/>
        <v>13.370201982833185</v>
      </c>
      <c r="O30">
        <f t="shared" si="32"/>
        <v>2.0864169061070239</v>
      </c>
      <c r="P30">
        <f t="shared" si="33"/>
        <v>28.489120483398438</v>
      </c>
      <c r="Q30" s="1">
        <v>2</v>
      </c>
      <c r="R30">
        <f t="shared" si="34"/>
        <v>2.2982609868049622</v>
      </c>
      <c r="S30" s="1">
        <v>1</v>
      </c>
      <c r="T30">
        <f t="shared" si="35"/>
        <v>4.5965219736099243</v>
      </c>
      <c r="U30" s="1">
        <v>31.045175552368164</v>
      </c>
      <c r="V30" s="1">
        <v>28.489120483398438</v>
      </c>
      <c r="W30" s="1">
        <v>31.090557098388672</v>
      </c>
      <c r="X30" s="1">
        <v>400.5487060546875</v>
      </c>
      <c r="Y30" s="1">
        <v>408.26327514648438</v>
      </c>
      <c r="Z30" s="1">
        <v>13.223685264587402</v>
      </c>
      <c r="AA30" s="1">
        <v>18.469377517700195</v>
      </c>
      <c r="AB30" s="1">
        <v>28.77813720703125</v>
      </c>
      <c r="AC30" s="1">
        <v>40.194110870361328</v>
      </c>
      <c r="AD30" s="1">
        <v>500.3443603515625</v>
      </c>
      <c r="AE30" s="1">
        <v>108.79563140869141</v>
      </c>
      <c r="AF30" s="1">
        <v>159.30467224121094</v>
      </c>
      <c r="AG30" s="1">
        <v>98.432357788085938</v>
      </c>
      <c r="AH30" s="1">
        <v>20.235837936401367</v>
      </c>
      <c r="AI30" s="1">
        <v>-0.506203293800354</v>
      </c>
      <c r="AJ30" s="1">
        <v>0.66666668653488159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36"/>
        <v>2.5017218017578124</v>
      </c>
      <c r="AR30">
        <f t="shared" si="37"/>
        <v>1.3370201982833185E-2</v>
      </c>
      <c r="AS30">
        <f t="shared" si="38"/>
        <v>301.63912048339841</v>
      </c>
      <c r="AT30">
        <f t="shared" si="39"/>
        <v>304.19517555236814</v>
      </c>
      <c r="AU30">
        <f t="shared" si="40"/>
        <v>20.671169708262369</v>
      </c>
      <c r="AV30">
        <f t="shared" si="41"/>
        <v>-4.1424320239270092</v>
      </c>
      <c r="AW30">
        <f t="shared" si="42"/>
        <v>3.90440128205252</v>
      </c>
      <c r="AX30">
        <f t="shared" si="43"/>
        <v>39.665831133073816</v>
      </c>
      <c r="AY30">
        <f t="shared" si="44"/>
        <v>21.19645361537362</v>
      </c>
      <c r="AZ30">
        <f t="shared" si="45"/>
        <v>29.767148017883301</v>
      </c>
      <c r="BA30">
        <f t="shared" si="46"/>
        <v>4.2037980103017327</v>
      </c>
      <c r="BB30">
        <f t="shared" si="47"/>
        <v>0.61244029201329508</v>
      </c>
      <c r="BC30">
        <f t="shared" si="48"/>
        <v>1.8179843759454961</v>
      </c>
      <c r="BD30">
        <f t="shared" si="49"/>
        <v>2.3858136343562366</v>
      </c>
      <c r="BE30">
        <f t="shared" si="50"/>
        <v>0.39024972953095183</v>
      </c>
      <c r="BF30">
        <f t="shared" si="51"/>
        <v>44.972280081348032</v>
      </c>
      <c r="BG30">
        <f t="shared" si="52"/>
        <v>1.1190943508874309</v>
      </c>
      <c r="BH30">
        <f t="shared" si="53"/>
        <v>52.295807617526549</v>
      </c>
      <c r="BI30">
        <f t="shared" si="54"/>
        <v>415.53478655870896</v>
      </c>
      <c r="BJ30">
        <f t="shared" si="55"/>
        <v>-3.1158730133347835E-2</v>
      </c>
    </row>
    <row r="31" spans="1:62">
      <c r="A31" s="1">
        <v>23</v>
      </c>
      <c r="B31" s="1" t="s">
        <v>104</v>
      </c>
      <c r="C31" s="2">
        <v>42089</v>
      </c>
      <c r="D31" s="1" t="s">
        <v>74</v>
      </c>
      <c r="E31" s="1">
        <v>0</v>
      </c>
      <c r="F31" s="1" t="s">
        <v>78</v>
      </c>
      <c r="G31" s="1" t="s">
        <v>76</v>
      </c>
      <c r="H31" s="1">
        <v>0</v>
      </c>
      <c r="I31" s="1">
        <v>5415</v>
      </c>
      <c r="J31" s="1">
        <v>0</v>
      </c>
      <c r="K31">
        <f t="shared" si="28"/>
        <v>19.892247531226985</v>
      </c>
      <c r="L31">
        <f t="shared" si="29"/>
        <v>0.90224731813201342</v>
      </c>
      <c r="M31">
        <f t="shared" si="30"/>
        <v>337.41307486413791</v>
      </c>
      <c r="N31">
        <f t="shared" si="31"/>
        <v>15.381578899727112</v>
      </c>
      <c r="O31">
        <f t="shared" si="32"/>
        <v>1.9486311063198731</v>
      </c>
      <c r="P31">
        <f t="shared" si="33"/>
        <v>28.297573089599609</v>
      </c>
      <c r="Q31" s="1">
        <v>2</v>
      </c>
      <c r="R31">
        <f t="shared" si="34"/>
        <v>2.2982609868049622</v>
      </c>
      <c r="S31" s="1">
        <v>1</v>
      </c>
      <c r="T31">
        <f t="shared" si="35"/>
        <v>4.5965219736099243</v>
      </c>
      <c r="U31" s="1">
        <v>31.228693008422852</v>
      </c>
      <c r="V31" s="1">
        <v>28.297573089599609</v>
      </c>
      <c r="W31" s="1">
        <v>31.250877380371094</v>
      </c>
      <c r="X31" s="1">
        <v>400.55984497070312</v>
      </c>
      <c r="Y31" s="1">
        <v>390.20944213867188</v>
      </c>
      <c r="Z31" s="1">
        <v>13.40081787109375</v>
      </c>
      <c r="AA31" s="1">
        <v>19.429647445678711</v>
      </c>
      <c r="AB31" s="1">
        <v>28.860868453979492</v>
      </c>
      <c r="AC31" s="1">
        <v>41.844947814941406</v>
      </c>
      <c r="AD31" s="1">
        <v>500.35317993164062</v>
      </c>
      <c r="AE31" s="1">
        <v>1005.6248168945312</v>
      </c>
      <c r="AF31" s="1">
        <v>1039.717529296875</v>
      </c>
      <c r="AG31" s="1">
        <v>98.434097290039062</v>
      </c>
      <c r="AH31" s="1">
        <v>20.235837936401367</v>
      </c>
      <c r="AI31" s="1">
        <v>-0.506203293800354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36"/>
        <v>2.5017658996582028</v>
      </c>
      <c r="AR31">
        <f t="shared" si="37"/>
        <v>1.5381578899727112E-2</v>
      </c>
      <c r="AS31">
        <f t="shared" si="38"/>
        <v>301.44757308959959</v>
      </c>
      <c r="AT31">
        <f t="shared" si="39"/>
        <v>304.37869300842283</v>
      </c>
      <c r="AU31">
        <f t="shared" si="40"/>
        <v>191.06871281236454</v>
      </c>
      <c r="AV31">
        <f t="shared" si="41"/>
        <v>-3.4798392258020594</v>
      </c>
      <c r="AW31">
        <f t="shared" si="42"/>
        <v>3.8611709132989702</v>
      </c>
      <c r="AX31">
        <f t="shared" si="43"/>
        <v>39.225949336660371</v>
      </c>
      <c r="AY31">
        <f t="shared" si="44"/>
        <v>19.79630189098166</v>
      </c>
      <c r="AZ31">
        <f t="shared" si="45"/>
        <v>29.76313304901123</v>
      </c>
      <c r="BA31">
        <f t="shared" si="46"/>
        <v>4.2028269744664577</v>
      </c>
      <c r="BB31">
        <f t="shared" si="47"/>
        <v>0.75420505996727227</v>
      </c>
      <c r="BC31">
        <f t="shared" si="48"/>
        <v>1.9125398069790971</v>
      </c>
      <c r="BD31">
        <f t="shared" si="49"/>
        <v>2.2902871674873606</v>
      </c>
      <c r="BE31">
        <f t="shared" si="50"/>
        <v>0.48276501631144414</v>
      </c>
      <c r="BF31">
        <f t="shared" si="51"/>
        <v>33.21295143810778</v>
      </c>
      <c r="BG31">
        <f t="shared" si="52"/>
        <v>0.86469736102446415</v>
      </c>
      <c r="BH31">
        <f t="shared" si="53"/>
        <v>56.538785864004161</v>
      </c>
      <c r="BI31">
        <f t="shared" si="54"/>
        <v>384.36708256303257</v>
      </c>
      <c r="BJ31">
        <f t="shared" si="55"/>
        <v>2.9260661865792591E-2</v>
      </c>
    </row>
    <row r="32" spans="1:62">
      <c r="A32" s="1">
        <v>24</v>
      </c>
      <c r="B32" s="1" t="s">
        <v>105</v>
      </c>
      <c r="C32" s="2">
        <v>42089</v>
      </c>
      <c r="D32" s="1" t="s">
        <v>74</v>
      </c>
      <c r="E32" s="1">
        <v>0</v>
      </c>
      <c r="F32" s="1" t="s">
        <v>75</v>
      </c>
      <c r="G32" s="1" t="s">
        <v>76</v>
      </c>
      <c r="H32" s="1">
        <v>0</v>
      </c>
      <c r="I32" s="1">
        <v>5524</v>
      </c>
      <c r="J32" s="1">
        <v>0</v>
      </c>
      <c r="K32">
        <f t="shared" si="28"/>
        <v>20.916693247172262</v>
      </c>
      <c r="L32">
        <f t="shared" si="29"/>
        <v>0.44671103819557867</v>
      </c>
      <c r="M32">
        <f t="shared" si="30"/>
        <v>291.56352356873464</v>
      </c>
      <c r="N32">
        <f t="shared" si="31"/>
        <v>9.4032668390487206</v>
      </c>
      <c r="O32">
        <f t="shared" si="32"/>
        <v>2.2250765030351873</v>
      </c>
      <c r="P32">
        <f t="shared" si="33"/>
        <v>29.336362838745117</v>
      </c>
      <c r="Q32" s="1">
        <v>3</v>
      </c>
      <c r="R32">
        <f t="shared" si="34"/>
        <v>2.0786957442760468</v>
      </c>
      <c r="S32" s="1">
        <v>1</v>
      </c>
      <c r="T32">
        <f t="shared" si="35"/>
        <v>4.1573914885520935</v>
      </c>
      <c r="U32" s="1">
        <v>31.591697692871094</v>
      </c>
      <c r="V32" s="1">
        <v>29.336362838745117</v>
      </c>
      <c r="W32" s="1">
        <v>31.618566513061523</v>
      </c>
      <c r="X32" s="1">
        <v>400.547119140625</v>
      </c>
      <c r="Y32" s="1">
        <v>385.83114624023438</v>
      </c>
      <c r="Z32" s="1">
        <v>13.523954391479492</v>
      </c>
      <c r="AA32" s="1">
        <v>19.054319381713867</v>
      </c>
      <c r="AB32" s="1">
        <v>28.531923294067383</v>
      </c>
      <c r="AC32" s="1">
        <v>40.199512481689453</v>
      </c>
      <c r="AD32" s="1">
        <v>500.36990356445312</v>
      </c>
      <c r="AE32" s="1">
        <v>776.92608642578125</v>
      </c>
      <c r="AF32" s="1">
        <v>945.91015625</v>
      </c>
      <c r="AG32" s="1">
        <v>98.436614990234375</v>
      </c>
      <c r="AH32" s="1">
        <v>20.235837936401367</v>
      </c>
      <c r="AI32" s="1">
        <v>-0.506203293800354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36"/>
        <v>1.667899678548177</v>
      </c>
      <c r="AR32">
        <f t="shared" si="37"/>
        <v>9.4032668390487198E-3</v>
      </c>
      <c r="AS32">
        <f t="shared" si="38"/>
        <v>302.48636283874509</v>
      </c>
      <c r="AT32">
        <f t="shared" si="39"/>
        <v>304.74169769287107</v>
      </c>
      <c r="AU32">
        <f t="shared" si="40"/>
        <v>147.6159545685623</v>
      </c>
      <c r="AV32">
        <f t="shared" si="41"/>
        <v>-2.0195711078535616</v>
      </c>
      <c r="AW32">
        <f t="shared" si="42"/>
        <v>4.1007192039139158</v>
      </c>
      <c r="AX32">
        <f t="shared" si="43"/>
        <v>41.658474382939076</v>
      </c>
      <c r="AY32">
        <f t="shared" si="44"/>
        <v>22.604155001225209</v>
      </c>
      <c r="AZ32">
        <f t="shared" si="45"/>
        <v>30.464030265808105</v>
      </c>
      <c r="BA32">
        <f t="shared" si="46"/>
        <v>4.3753332472308406</v>
      </c>
      <c r="BB32">
        <f t="shared" si="47"/>
        <v>0.40336909468183724</v>
      </c>
      <c r="BC32">
        <f t="shared" si="48"/>
        <v>1.8756427008787286</v>
      </c>
      <c r="BD32">
        <f t="shared" si="49"/>
        <v>2.4996905463521122</v>
      </c>
      <c r="BE32">
        <f t="shared" si="50"/>
        <v>0.25567160793841121</v>
      </c>
      <c r="BF32">
        <f t="shared" si="51"/>
        <v>28.700526314731658</v>
      </c>
      <c r="BG32">
        <f t="shared" si="52"/>
        <v>0.75567648286018663</v>
      </c>
      <c r="BH32">
        <f t="shared" si="53"/>
        <v>49.47006783373353</v>
      </c>
      <c r="BI32">
        <f t="shared" si="54"/>
        <v>379.03901806047594</v>
      </c>
      <c r="BJ32">
        <f t="shared" si="55"/>
        <v>2.7299306522314618E-2</v>
      </c>
    </row>
    <row r="33" spans="1:62">
      <c r="A33" s="1">
        <v>25</v>
      </c>
      <c r="B33" s="1" t="s">
        <v>106</v>
      </c>
      <c r="C33" s="2">
        <v>42089</v>
      </c>
      <c r="D33" s="1" t="s">
        <v>74</v>
      </c>
      <c r="E33" s="1">
        <v>0</v>
      </c>
      <c r="F33" s="1" t="s">
        <v>90</v>
      </c>
      <c r="G33" s="1" t="s">
        <v>76</v>
      </c>
      <c r="H33" s="1">
        <v>0</v>
      </c>
      <c r="I33" s="1">
        <v>5612.5</v>
      </c>
      <c r="J33" s="1">
        <v>0</v>
      </c>
      <c r="K33">
        <f t="shared" si="28"/>
        <v>16.072912854068836</v>
      </c>
      <c r="L33">
        <f t="shared" si="29"/>
        <v>0.37299572566103256</v>
      </c>
      <c r="M33">
        <f t="shared" si="30"/>
        <v>301.48263098416481</v>
      </c>
      <c r="N33">
        <f t="shared" si="31"/>
        <v>8.1341809343276932</v>
      </c>
      <c r="O33">
        <f t="shared" si="32"/>
        <v>2.2692818634955216</v>
      </c>
      <c r="P33">
        <f t="shared" si="33"/>
        <v>29.254192352294922</v>
      </c>
      <c r="Q33" s="1">
        <v>3</v>
      </c>
      <c r="R33">
        <f t="shared" si="34"/>
        <v>2.0786957442760468</v>
      </c>
      <c r="S33" s="1">
        <v>1</v>
      </c>
      <c r="T33">
        <f t="shared" si="35"/>
        <v>4.1573914885520935</v>
      </c>
      <c r="U33" s="1">
        <v>31.703405380249023</v>
      </c>
      <c r="V33" s="1">
        <v>29.254192352294922</v>
      </c>
      <c r="W33" s="1">
        <v>31.731821060180664</v>
      </c>
      <c r="X33" s="1">
        <v>400.22479248046875</v>
      </c>
      <c r="Y33" s="1">
        <v>388.69134521484375</v>
      </c>
      <c r="Z33" s="1">
        <v>13.620168685913086</v>
      </c>
      <c r="AA33" s="1">
        <v>18.407802581787109</v>
      </c>
      <c r="AB33" s="1">
        <v>28.553743362426758</v>
      </c>
      <c r="AC33" s="1">
        <v>38.590686798095703</v>
      </c>
      <c r="AD33" s="1">
        <v>500.31698608398438</v>
      </c>
      <c r="AE33" s="1">
        <v>872.2144775390625</v>
      </c>
      <c r="AF33" s="1">
        <v>994.0087890625</v>
      </c>
      <c r="AG33" s="1">
        <v>98.438026428222656</v>
      </c>
      <c r="AH33" s="1">
        <v>20.235837936401367</v>
      </c>
      <c r="AI33" s="1">
        <v>-0.506203293800354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36"/>
        <v>1.6677232869466143</v>
      </c>
      <c r="AR33">
        <f t="shared" si="37"/>
        <v>8.1341809343276929E-3</v>
      </c>
      <c r="AS33">
        <f t="shared" si="38"/>
        <v>302.4041923522949</v>
      </c>
      <c r="AT33">
        <f t="shared" si="39"/>
        <v>304.853405380249</v>
      </c>
      <c r="AU33">
        <f t="shared" si="40"/>
        <v>165.72074865290051</v>
      </c>
      <c r="AV33">
        <f t="shared" si="41"/>
        <v>-1.3763125619357237</v>
      </c>
      <c r="AW33">
        <f t="shared" si="42"/>
        <v>4.0813096205269863</v>
      </c>
      <c r="AX33">
        <f t="shared" si="43"/>
        <v>41.460701403871859</v>
      </c>
      <c r="AY33">
        <f t="shared" si="44"/>
        <v>23.052898822084749</v>
      </c>
      <c r="AZ33">
        <f t="shared" si="45"/>
        <v>30.478798866271973</v>
      </c>
      <c r="BA33">
        <f t="shared" si="46"/>
        <v>4.3790335093940556</v>
      </c>
      <c r="BB33">
        <f t="shared" si="47"/>
        <v>0.34228625099959026</v>
      </c>
      <c r="BC33">
        <f t="shared" si="48"/>
        <v>1.8120277570314647</v>
      </c>
      <c r="BD33">
        <f t="shared" si="49"/>
        <v>2.5670057523625909</v>
      </c>
      <c r="BE33">
        <f t="shared" si="50"/>
        <v>0.21649112729047293</v>
      </c>
      <c r="BF33">
        <f t="shared" si="51"/>
        <v>29.677355196469314</v>
      </c>
      <c r="BG33">
        <f t="shared" si="52"/>
        <v>0.77563505000998789</v>
      </c>
      <c r="BH33">
        <f t="shared" si="53"/>
        <v>47.401503708796056</v>
      </c>
      <c r="BI33">
        <f t="shared" si="54"/>
        <v>383.47210319427813</v>
      </c>
      <c r="BJ33">
        <f t="shared" si="55"/>
        <v>1.9867944288956763E-2</v>
      </c>
    </row>
    <row r="34" spans="1:62">
      <c r="A34" s="1">
        <v>26</v>
      </c>
      <c r="B34" s="1" t="s">
        <v>107</v>
      </c>
      <c r="C34" s="2">
        <v>42089</v>
      </c>
      <c r="D34" s="1" t="s">
        <v>74</v>
      </c>
      <c r="E34" s="1">
        <v>0</v>
      </c>
      <c r="F34" s="1" t="s">
        <v>78</v>
      </c>
      <c r="G34" s="1" t="s">
        <v>76</v>
      </c>
      <c r="H34" s="1">
        <v>0</v>
      </c>
      <c r="I34" s="1">
        <v>5716.5</v>
      </c>
      <c r="J34" s="1">
        <v>0</v>
      </c>
      <c r="K34">
        <f t="shared" si="28"/>
        <v>11.279818313472985</v>
      </c>
      <c r="L34">
        <f t="shared" si="29"/>
        <v>0.43021004178819866</v>
      </c>
      <c r="M34">
        <f t="shared" si="30"/>
        <v>326.62871555166652</v>
      </c>
      <c r="N34">
        <f t="shared" si="31"/>
        <v>8.388628225494962</v>
      </c>
      <c r="O34">
        <f t="shared" si="32"/>
        <v>2.1005384362115134</v>
      </c>
      <c r="P34">
        <f t="shared" si="33"/>
        <v>29.990211486816406</v>
      </c>
      <c r="Q34" s="1">
        <v>5</v>
      </c>
      <c r="R34">
        <f t="shared" si="34"/>
        <v>1.6395652592182159</v>
      </c>
      <c r="S34" s="1">
        <v>1</v>
      </c>
      <c r="T34">
        <f t="shared" si="35"/>
        <v>3.2791305184364319</v>
      </c>
      <c r="U34" s="1">
        <v>31.877016067504883</v>
      </c>
      <c r="V34" s="1">
        <v>29.990211486816406</v>
      </c>
      <c r="W34" s="1">
        <v>31.926811218261719</v>
      </c>
      <c r="X34" s="1">
        <v>400.15615844726562</v>
      </c>
      <c r="Y34" s="1">
        <v>385.65139770507812</v>
      </c>
      <c r="Z34" s="1">
        <v>13.718112945556641</v>
      </c>
      <c r="AA34" s="1">
        <v>21.917152404785156</v>
      </c>
      <c r="AB34" s="1">
        <v>28.477895736694336</v>
      </c>
      <c r="AC34" s="1">
        <v>45.498558044433594</v>
      </c>
      <c r="AD34" s="1">
        <v>500.34967041015625</v>
      </c>
      <c r="AE34" s="1">
        <v>637.5538330078125</v>
      </c>
      <c r="AF34" s="1">
        <v>910.9586181640625</v>
      </c>
      <c r="AG34" s="1">
        <v>98.43963623046875</v>
      </c>
      <c r="AH34" s="1">
        <v>20.235837936401367</v>
      </c>
      <c r="AI34" s="1">
        <v>-0.506203293800354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36"/>
        <v>1.0006993408203124</v>
      </c>
      <c r="AR34">
        <f t="shared" si="37"/>
        <v>8.3886282254949616E-3</v>
      </c>
      <c r="AS34">
        <f t="shared" si="38"/>
        <v>303.14021148681638</v>
      </c>
      <c r="AT34">
        <f t="shared" si="39"/>
        <v>305.02701606750486</v>
      </c>
      <c r="AU34">
        <f t="shared" si="40"/>
        <v>121.13522675143759</v>
      </c>
      <c r="AV34">
        <f t="shared" si="41"/>
        <v>-2.3467707509645526</v>
      </c>
      <c r="AW34">
        <f t="shared" si="42"/>
        <v>4.2580549461463075</v>
      </c>
      <c r="AX34">
        <f t="shared" si="43"/>
        <v>43.255492494682414</v>
      </c>
      <c r="AY34">
        <f t="shared" si="44"/>
        <v>21.338340089897258</v>
      </c>
      <c r="AZ34">
        <f t="shared" si="45"/>
        <v>30.933613777160645</v>
      </c>
      <c r="BA34">
        <f t="shared" si="46"/>
        <v>4.4943300521872613</v>
      </c>
      <c r="BB34">
        <f t="shared" si="47"/>
        <v>0.38031419721678633</v>
      </c>
      <c r="BC34">
        <f t="shared" si="48"/>
        <v>2.1575165099347942</v>
      </c>
      <c r="BD34">
        <f t="shared" si="49"/>
        <v>2.3368135422524672</v>
      </c>
      <c r="BE34">
        <f t="shared" si="50"/>
        <v>0.2417264740299582</v>
      </c>
      <c r="BF34">
        <f t="shared" si="51"/>
        <v>32.1532119413313</v>
      </c>
      <c r="BG34">
        <f t="shared" si="52"/>
        <v>0.8469532782594803</v>
      </c>
      <c r="BH34">
        <f t="shared" si="53"/>
        <v>54.921532528714899</v>
      </c>
      <c r="BI34">
        <f t="shared" si="54"/>
        <v>381.00755854174724</v>
      </c>
      <c r="BJ34">
        <f t="shared" si="55"/>
        <v>1.6259648779474833E-2</v>
      </c>
    </row>
    <row r="35" spans="1:62">
      <c r="A35" s="1">
        <v>27</v>
      </c>
      <c r="B35" s="1" t="s">
        <v>108</v>
      </c>
      <c r="C35" s="2">
        <v>42089</v>
      </c>
      <c r="D35" s="1" t="s">
        <v>74</v>
      </c>
      <c r="E35" s="1">
        <v>0</v>
      </c>
      <c r="F35" s="1" t="s">
        <v>75</v>
      </c>
      <c r="G35" s="1" t="s">
        <v>76</v>
      </c>
      <c r="H35" s="1">
        <v>0</v>
      </c>
      <c r="I35" s="1">
        <v>5803</v>
      </c>
      <c r="J35" s="1">
        <v>0</v>
      </c>
      <c r="K35">
        <f t="shared" si="28"/>
        <v>2.5419313063707047</v>
      </c>
      <c r="L35">
        <f t="shared" si="29"/>
        <v>0.16336724412871642</v>
      </c>
      <c r="M35">
        <f t="shared" si="30"/>
        <v>354.14261895315013</v>
      </c>
      <c r="N35">
        <f t="shared" si="31"/>
        <v>3.993022466574613</v>
      </c>
      <c r="O35">
        <f t="shared" si="32"/>
        <v>2.4570661721248532</v>
      </c>
      <c r="P35">
        <f t="shared" si="33"/>
        <v>29.917242050170898</v>
      </c>
      <c r="Q35" s="1">
        <v>5.5</v>
      </c>
      <c r="R35">
        <f t="shared" si="34"/>
        <v>1.5297826379537582</v>
      </c>
      <c r="S35" s="1">
        <v>1</v>
      </c>
      <c r="T35">
        <f t="shared" si="35"/>
        <v>3.0595652759075165</v>
      </c>
      <c r="U35" s="1">
        <v>32.047027587890625</v>
      </c>
      <c r="V35" s="1">
        <v>29.917242050170898</v>
      </c>
      <c r="W35" s="1">
        <v>32.105361938476562</v>
      </c>
      <c r="X35" s="1">
        <v>400.034912109375</v>
      </c>
      <c r="Y35" s="1">
        <v>395.50469970703125</v>
      </c>
      <c r="Z35" s="1">
        <v>13.804037094116211</v>
      </c>
      <c r="AA35" s="1">
        <v>18.113853454589844</v>
      </c>
      <c r="AB35" s="1">
        <v>28.382589340209961</v>
      </c>
      <c r="AC35" s="1">
        <v>37.244037628173828</v>
      </c>
      <c r="AD35" s="1">
        <v>500.34182739257812</v>
      </c>
      <c r="AE35" s="1">
        <v>1065.3912353515625</v>
      </c>
      <c r="AF35" s="1">
        <v>1094.593505859375</v>
      </c>
      <c r="AG35" s="1">
        <v>98.442512512207031</v>
      </c>
      <c r="AH35" s="1">
        <v>20.235837936401367</v>
      </c>
      <c r="AI35" s="1">
        <v>-0.506203293800354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36"/>
        <v>0.90971241344105114</v>
      </c>
      <c r="AR35">
        <f t="shared" si="37"/>
        <v>3.9930224665746129E-3</v>
      </c>
      <c r="AS35">
        <f t="shared" si="38"/>
        <v>303.06724205017088</v>
      </c>
      <c r="AT35">
        <f t="shared" si="39"/>
        <v>305.1970275878906</v>
      </c>
      <c r="AU35">
        <f t="shared" si="40"/>
        <v>202.42433217670623</v>
      </c>
      <c r="AV35">
        <f t="shared" si="41"/>
        <v>0.57544256219407708</v>
      </c>
      <c r="AW35">
        <f t="shared" si="42"/>
        <v>4.2402394174725986</v>
      </c>
      <c r="AX35">
        <f t="shared" si="43"/>
        <v>43.07325472769503</v>
      </c>
      <c r="AY35">
        <f t="shared" si="44"/>
        <v>24.959401273105186</v>
      </c>
      <c r="AZ35">
        <f t="shared" si="45"/>
        <v>30.982134819030762</v>
      </c>
      <c r="BA35">
        <f t="shared" si="46"/>
        <v>4.5067849267890026</v>
      </c>
      <c r="BB35">
        <f t="shared" si="47"/>
        <v>0.15508632099790523</v>
      </c>
      <c r="BC35">
        <f t="shared" si="48"/>
        <v>1.7831732453477454</v>
      </c>
      <c r="BD35">
        <f t="shared" si="49"/>
        <v>2.7236116814412572</v>
      </c>
      <c r="BE35">
        <f t="shared" si="50"/>
        <v>9.7640411833017443E-2</v>
      </c>
      <c r="BF35">
        <f t="shared" si="51"/>
        <v>34.862689197401245</v>
      </c>
      <c r="BG35">
        <f t="shared" si="52"/>
        <v>0.89541949619177741</v>
      </c>
      <c r="BH35">
        <f t="shared" si="53"/>
        <v>43.254806485812949</v>
      </c>
      <c r="BI35">
        <f t="shared" si="54"/>
        <v>394.38310008285504</v>
      </c>
      <c r="BJ35">
        <f t="shared" si="55"/>
        <v>2.7879173000616721E-3</v>
      </c>
    </row>
    <row r="36" spans="1:62">
      <c r="A36" s="1">
        <v>28</v>
      </c>
      <c r="B36" s="1" t="s">
        <v>109</v>
      </c>
      <c r="C36" s="2">
        <v>42089</v>
      </c>
      <c r="D36" s="1" t="s">
        <v>74</v>
      </c>
      <c r="E36" s="1">
        <v>0</v>
      </c>
      <c r="F36" s="1" t="s">
        <v>78</v>
      </c>
      <c r="G36" s="1" t="s">
        <v>76</v>
      </c>
      <c r="H36" s="1">
        <v>0</v>
      </c>
      <c r="I36" s="1">
        <v>5900.5</v>
      </c>
      <c r="J36" s="1">
        <v>0</v>
      </c>
      <c r="K36">
        <f t="shared" si="28"/>
        <v>12.702710641242115</v>
      </c>
      <c r="L36">
        <f t="shared" si="29"/>
        <v>0.51489182834171499</v>
      </c>
      <c r="M36">
        <f t="shared" si="30"/>
        <v>335.09371561837162</v>
      </c>
      <c r="N36">
        <f t="shared" si="31"/>
        <v>13.00085180386046</v>
      </c>
      <c r="O36">
        <f t="shared" si="32"/>
        <v>2.6654786895369336</v>
      </c>
      <c r="P36">
        <f t="shared" si="33"/>
        <v>30.602205276489258</v>
      </c>
      <c r="Q36" s="1">
        <v>1.5</v>
      </c>
      <c r="R36">
        <f t="shared" si="34"/>
        <v>2.4080436080694199</v>
      </c>
      <c r="S36" s="1">
        <v>1</v>
      </c>
      <c r="T36">
        <f t="shared" si="35"/>
        <v>4.8160872161388397</v>
      </c>
      <c r="U36" s="1">
        <v>32.120094299316406</v>
      </c>
      <c r="V36" s="1">
        <v>30.602205276489258</v>
      </c>
      <c r="W36" s="1">
        <v>32.182254791259766</v>
      </c>
      <c r="X36" s="1">
        <v>399.6063232421875</v>
      </c>
      <c r="Y36" s="1">
        <v>394.26165771484375</v>
      </c>
      <c r="Z36" s="1">
        <v>13.892789840698242</v>
      </c>
      <c r="AA36" s="1">
        <v>17.721157073974609</v>
      </c>
      <c r="AB36" s="1">
        <v>28.448329925537109</v>
      </c>
      <c r="AC36" s="1">
        <v>36.287696838378906</v>
      </c>
      <c r="AD36" s="1">
        <v>500.3619384765625</v>
      </c>
      <c r="AE36" s="1">
        <v>626.92852783203125</v>
      </c>
      <c r="AF36" s="1">
        <v>844.817626953125</v>
      </c>
      <c r="AG36" s="1">
        <v>98.446220397949219</v>
      </c>
      <c r="AH36" s="1">
        <v>20.235837936401367</v>
      </c>
      <c r="AI36" s="1">
        <v>-0.506203293800354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36"/>
        <v>3.3357462565104163</v>
      </c>
      <c r="AR36">
        <f t="shared" si="37"/>
        <v>1.300085180386046E-2</v>
      </c>
      <c r="AS36">
        <f t="shared" si="38"/>
        <v>303.75220527648924</v>
      </c>
      <c r="AT36">
        <f t="shared" si="39"/>
        <v>305.27009429931638</v>
      </c>
      <c r="AU36">
        <f t="shared" si="40"/>
        <v>119.11641879337185</v>
      </c>
      <c r="AV36">
        <f t="shared" si="41"/>
        <v>-3.2075882046530988</v>
      </c>
      <c r="AW36">
        <f t="shared" si="42"/>
        <v>4.410059624548115</v>
      </c>
      <c r="AX36">
        <f t="shared" si="43"/>
        <v>44.796637257594327</v>
      </c>
      <c r="AY36">
        <f t="shared" si="44"/>
        <v>27.075480183619717</v>
      </c>
      <c r="AZ36">
        <f t="shared" si="45"/>
        <v>31.361149787902832</v>
      </c>
      <c r="BA36">
        <f t="shared" si="46"/>
        <v>4.6051133868344269</v>
      </c>
      <c r="BB36">
        <f t="shared" si="47"/>
        <v>0.4651610766953434</v>
      </c>
      <c r="BC36">
        <f t="shared" si="48"/>
        <v>1.7445809350111814</v>
      </c>
      <c r="BD36">
        <f t="shared" si="49"/>
        <v>2.8605324518232456</v>
      </c>
      <c r="BE36">
        <f t="shared" si="50"/>
        <v>0.2948189608035976</v>
      </c>
      <c r="BF36">
        <f t="shared" si="51"/>
        <v>32.988709781733931</v>
      </c>
      <c r="BG36">
        <f t="shared" si="52"/>
        <v>0.84992722234413598</v>
      </c>
      <c r="BH36">
        <f t="shared" si="53"/>
        <v>43.63488539707722</v>
      </c>
      <c r="BI36">
        <f t="shared" si="54"/>
        <v>390.70095405727477</v>
      </c>
      <c r="BJ36">
        <f t="shared" si="55"/>
        <v>1.4186843346729533E-2</v>
      </c>
    </row>
    <row r="37" spans="1:62">
      <c r="A37" s="1">
        <v>29</v>
      </c>
      <c r="B37" s="1" t="s">
        <v>110</v>
      </c>
      <c r="C37" s="2">
        <v>42089</v>
      </c>
      <c r="D37" s="1" t="s">
        <v>74</v>
      </c>
      <c r="E37" s="1">
        <v>0</v>
      </c>
      <c r="F37" s="1" t="s">
        <v>75</v>
      </c>
      <c r="G37" s="1" t="s">
        <v>76</v>
      </c>
      <c r="H37" s="1">
        <v>0</v>
      </c>
      <c r="I37" s="1">
        <v>6029.5</v>
      </c>
      <c r="J37" s="1">
        <v>0</v>
      </c>
      <c r="K37">
        <f t="shared" si="28"/>
        <v>56.893272603785107</v>
      </c>
      <c r="L37">
        <f t="shared" si="29"/>
        <v>1.6979874291263624</v>
      </c>
      <c r="M37">
        <f t="shared" si="30"/>
        <v>308.69821344571477</v>
      </c>
      <c r="N37">
        <f t="shared" si="31"/>
        <v>36.993542275291802</v>
      </c>
      <c r="O37">
        <f t="shared" si="32"/>
        <v>2.7481435648594061</v>
      </c>
      <c r="P37">
        <f t="shared" si="33"/>
        <v>30.893129348754883</v>
      </c>
      <c r="Q37" s="1">
        <v>0.5</v>
      </c>
      <c r="R37">
        <f t="shared" si="34"/>
        <v>2.6276088505983353</v>
      </c>
      <c r="S37" s="1">
        <v>1</v>
      </c>
      <c r="T37">
        <f t="shared" si="35"/>
        <v>5.2552177011966705</v>
      </c>
      <c r="U37" s="1">
        <v>32.332984924316406</v>
      </c>
      <c r="V37" s="1">
        <v>30.893129348754883</v>
      </c>
      <c r="W37" s="1">
        <v>32.359947204589844</v>
      </c>
      <c r="X37" s="1">
        <v>399.88540649414062</v>
      </c>
      <c r="Y37" s="1">
        <v>392.74810791015625</v>
      </c>
      <c r="Z37" s="1">
        <v>14.000717163085938</v>
      </c>
      <c r="AA37" s="1">
        <v>17.632328033447266</v>
      </c>
      <c r="AB37" s="1">
        <v>28.326213836669922</v>
      </c>
      <c r="AC37" s="1">
        <v>35.673679351806641</v>
      </c>
      <c r="AD37" s="1">
        <v>500.34628295898438</v>
      </c>
      <c r="AE37" s="1">
        <v>943.8238525390625</v>
      </c>
      <c r="AF37" s="1">
        <v>1164.4371337890625</v>
      </c>
      <c r="AG37" s="1">
        <v>98.445167541503906</v>
      </c>
      <c r="AH37" s="1">
        <v>20.235837936401367</v>
      </c>
      <c r="AI37" s="1">
        <v>-0.506203293800354</v>
      </c>
      <c r="AJ37" s="1">
        <v>0.66666668653488159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36"/>
        <v>10.006925659179688</v>
      </c>
      <c r="AR37">
        <f t="shared" si="37"/>
        <v>3.6993542275291801E-2</v>
      </c>
      <c r="AS37">
        <f t="shared" si="38"/>
        <v>304.04312934875486</v>
      </c>
      <c r="AT37">
        <f t="shared" si="39"/>
        <v>305.48298492431638</v>
      </c>
      <c r="AU37">
        <f t="shared" si="40"/>
        <v>179.32652973217046</v>
      </c>
      <c r="AV37">
        <f t="shared" si="41"/>
        <v>-9.7473565501278383</v>
      </c>
      <c r="AW37">
        <f t="shared" si="42"/>
        <v>4.483961052258878</v>
      </c>
      <c r="AX37">
        <f t="shared" si="43"/>
        <v>45.547802540622079</v>
      </c>
      <c r="AY37">
        <f t="shared" si="44"/>
        <v>27.915474507174814</v>
      </c>
      <c r="AZ37">
        <f t="shared" si="45"/>
        <v>31.613057136535645</v>
      </c>
      <c r="BA37">
        <f t="shared" si="46"/>
        <v>4.6714948966741083</v>
      </c>
      <c r="BB37">
        <f t="shared" si="47"/>
        <v>1.2833353002976524</v>
      </c>
      <c r="BC37">
        <f t="shared" si="48"/>
        <v>1.7358174873994721</v>
      </c>
      <c r="BD37">
        <f t="shared" si="49"/>
        <v>2.9356774092746365</v>
      </c>
      <c r="BE37">
        <f t="shared" si="50"/>
        <v>0.83126534685664477</v>
      </c>
      <c r="BF37">
        <f t="shared" si="51"/>
        <v>30.389847342426325</v>
      </c>
      <c r="BG37">
        <f t="shared" si="52"/>
        <v>0.78599541850964572</v>
      </c>
      <c r="BH37">
        <f t="shared" si="53"/>
        <v>52.167396621600659</v>
      </c>
      <c r="BI37">
        <f t="shared" si="54"/>
        <v>378.13293449923924</v>
      </c>
      <c r="BJ37">
        <f t="shared" si="55"/>
        <v>7.8490225162560545E-2</v>
      </c>
    </row>
    <row r="38" spans="1:62">
      <c r="A38" s="1">
        <v>30</v>
      </c>
      <c r="B38" s="1" t="s">
        <v>111</v>
      </c>
      <c r="C38" s="2">
        <v>42089</v>
      </c>
      <c r="D38" s="1" t="s">
        <v>74</v>
      </c>
      <c r="E38" s="1">
        <v>0</v>
      </c>
      <c r="F38" s="1" t="s">
        <v>87</v>
      </c>
      <c r="G38" s="1" t="s">
        <v>85</v>
      </c>
      <c r="H38" s="1">
        <v>0</v>
      </c>
      <c r="I38" s="1">
        <v>6222</v>
      </c>
      <c r="J38" s="1">
        <v>0</v>
      </c>
      <c r="K38">
        <f t="shared" si="28"/>
        <v>18.647828190724447</v>
      </c>
      <c r="L38">
        <f t="shared" si="29"/>
        <v>0.23692991871433944</v>
      </c>
      <c r="M38">
        <f t="shared" si="30"/>
        <v>245.38067783447548</v>
      </c>
      <c r="N38">
        <f t="shared" si="31"/>
        <v>7.2794926771942245</v>
      </c>
      <c r="O38">
        <f t="shared" si="32"/>
        <v>3.072268773694387</v>
      </c>
      <c r="P38">
        <f t="shared" si="33"/>
        <v>31.640108108520508</v>
      </c>
      <c r="Q38" s="1">
        <v>1.5</v>
      </c>
      <c r="R38">
        <f t="shared" si="34"/>
        <v>2.4080436080694199</v>
      </c>
      <c r="S38" s="1">
        <v>1</v>
      </c>
      <c r="T38">
        <f t="shared" si="35"/>
        <v>4.8160872161388397</v>
      </c>
      <c r="U38" s="1">
        <v>32.714950561523438</v>
      </c>
      <c r="V38" s="1">
        <v>31.640108108520508</v>
      </c>
      <c r="W38" s="1">
        <v>32.689064025878906</v>
      </c>
      <c r="X38" s="1">
        <v>399.41488647460938</v>
      </c>
      <c r="Y38" s="1">
        <v>392.96615600585938</v>
      </c>
      <c r="Z38" s="1">
        <v>14.170194625854492</v>
      </c>
      <c r="AA38" s="1">
        <v>16.317144393920898</v>
      </c>
      <c r="AB38" s="1">
        <v>28.059305191040039</v>
      </c>
      <c r="AC38" s="1">
        <v>32.310615539550781</v>
      </c>
      <c r="AD38" s="1">
        <v>500.29434204101562</v>
      </c>
      <c r="AE38" s="1">
        <v>548.4285888671875</v>
      </c>
      <c r="AF38" s="1">
        <v>1567.2017822265625</v>
      </c>
      <c r="AG38" s="1">
        <v>98.448829650878906</v>
      </c>
      <c r="AH38" s="1">
        <v>20.235837936401367</v>
      </c>
      <c r="AI38" s="1">
        <v>-0.506203293800354</v>
      </c>
      <c r="AJ38" s="1">
        <v>0.66666668653488159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36"/>
        <v>3.3352956136067702</v>
      </c>
      <c r="AR38">
        <f t="shared" si="37"/>
        <v>7.2794926771942246E-3</v>
      </c>
      <c r="AS38">
        <f t="shared" si="38"/>
        <v>304.79010810852049</v>
      </c>
      <c r="AT38">
        <f t="shared" si="39"/>
        <v>305.86495056152341</v>
      </c>
      <c r="AU38">
        <f t="shared" si="40"/>
        <v>104.20143057720998</v>
      </c>
      <c r="AV38">
        <f t="shared" si="41"/>
        <v>-1.4976361030997269</v>
      </c>
      <c r="AW38">
        <f t="shared" si="42"/>
        <v>4.6786725425202995</v>
      </c>
      <c r="AX38">
        <f t="shared" si="43"/>
        <v>47.523902103375896</v>
      </c>
      <c r="AY38">
        <f t="shared" si="44"/>
        <v>31.206757709454997</v>
      </c>
      <c r="AZ38">
        <f t="shared" si="45"/>
        <v>32.177529335021973</v>
      </c>
      <c r="BA38">
        <f t="shared" si="46"/>
        <v>4.8232748885920191</v>
      </c>
      <c r="BB38">
        <f t="shared" si="47"/>
        <v>0.22582055872527726</v>
      </c>
      <c r="BC38">
        <f t="shared" si="48"/>
        <v>1.6064037688259123</v>
      </c>
      <c r="BD38">
        <f t="shared" si="49"/>
        <v>3.2168711197661066</v>
      </c>
      <c r="BE38">
        <f t="shared" si="50"/>
        <v>0.14209561131480003</v>
      </c>
      <c r="BF38">
        <f t="shared" si="51"/>
        <v>24.157440551743477</v>
      </c>
      <c r="BG38">
        <f t="shared" si="52"/>
        <v>0.62443208933956307</v>
      </c>
      <c r="BH38">
        <f t="shared" si="53"/>
        <v>35.349912728815639</v>
      </c>
      <c r="BI38">
        <f t="shared" si="54"/>
        <v>387.73897324780688</v>
      </c>
      <c r="BJ38">
        <f t="shared" si="55"/>
        <v>1.7001104985718267E-2</v>
      </c>
    </row>
    <row r="39" spans="1:62">
      <c r="A39" s="1">
        <v>31</v>
      </c>
      <c r="B39" s="1" t="s">
        <v>112</v>
      </c>
      <c r="C39" s="2">
        <v>42089</v>
      </c>
      <c r="D39" s="1" t="s">
        <v>74</v>
      </c>
      <c r="E39" s="1">
        <v>0</v>
      </c>
      <c r="F39" s="1" t="s">
        <v>90</v>
      </c>
      <c r="G39" s="1" t="s">
        <v>85</v>
      </c>
      <c r="H39" s="1">
        <v>0</v>
      </c>
      <c r="I39" s="1">
        <v>6308</v>
      </c>
      <c r="J39" s="1">
        <v>0</v>
      </c>
      <c r="K39">
        <f t="shared" si="28"/>
        <v>-5.068856979372903</v>
      </c>
      <c r="L39">
        <f t="shared" si="29"/>
        <v>5.4864330453272582E-2</v>
      </c>
      <c r="M39">
        <f t="shared" si="30"/>
        <v>524.60875275732587</v>
      </c>
      <c r="N39">
        <f t="shared" si="31"/>
        <v>1.8957495456339319</v>
      </c>
      <c r="O39">
        <f t="shared" si="32"/>
        <v>3.3325684364255328</v>
      </c>
      <c r="P39">
        <f t="shared" si="33"/>
        <v>32.114768981933594</v>
      </c>
      <c r="Q39" s="1">
        <v>2</v>
      </c>
      <c r="R39">
        <f t="shared" si="34"/>
        <v>2.2982609868049622</v>
      </c>
      <c r="S39" s="1">
        <v>1</v>
      </c>
      <c r="T39">
        <f t="shared" si="35"/>
        <v>4.5965219736099243</v>
      </c>
      <c r="U39" s="1">
        <v>32.704410552978516</v>
      </c>
      <c r="V39" s="1">
        <v>32.114768981933594</v>
      </c>
      <c r="W39" s="1">
        <v>32.735755920410156</v>
      </c>
      <c r="X39" s="1">
        <v>399.40475463867188</v>
      </c>
      <c r="Y39" s="1">
        <v>401.1270751953125</v>
      </c>
      <c r="Z39" s="1">
        <v>14.221853256225586</v>
      </c>
      <c r="AA39" s="1">
        <v>14.968348503112793</v>
      </c>
      <c r="AB39" s="1">
        <v>28.178413391113281</v>
      </c>
      <c r="AC39" s="1">
        <v>29.657478332519531</v>
      </c>
      <c r="AD39" s="1">
        <v>500.30413818359375</v>
      </c>
      <c r="AE39" s="1">
        <v>191.83030700683594</v>
      </c>
      <c r="AF39" s="1">
        <v>1017.9526977539062</v>
      </c>
      <c r="AG39" s="1">
        <v>98.449172973632812</v>
      </c>
      <c r="AH39" s="1">
        <v>20.235837936401367</v>
      </c>
      <c r="AI39" s="1">
        <v>-0.506203293800354</v>
      </c>
      <c r="AJ39" s="1">
        <v>0.66666668653488159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36"/>
        <v>2.5015206909179684</v>
      </c>
      <c r="AR39">
        <f t="shared" si="37"/>
        <v>1.8957495456339319E-3</v>
      </c>
      <c r="AS39">
        <f t="shared" si="38"/>
        <v>305.26476898193357</v>
      </c>
      <c r="AT39">
        <f t="shared" si="39"/>
        <v>305.85441055297849</v>
      </c>
      <c r="AU39">
        <f t="shared" si="40"/>
        <v>36.447757873939736</v>
      </c>
      <c r="AV39">
        <f t="shared" si="41"/>
        <v>-0.30605296827477507</v>
      </c>
      <c r="AW39">
        <f t="shared" si="42"/>
        <v>4.8061899673381019</v>
      </c>
      <c r="AX39">
        <f t="shared" si="43"/>
        <v>48.818997886608166</v>
      </c>
      <c r="AY39">
        <f t="shared" si="44"/>
        <v>33.850649383495373</v>
      </c>
      <c r="AZ39">
        <f t="shared" si="45"/>
        <v>32.409589767456055</v>
      </c>
      <c r="BA39">
        <f t="shared" si="46"/>
        <v>4.8869074732451478</v>
      </c>
      <c r="BB39">
        <f t="shared" si="47"/>
        <v>5.4217191179233695E-2</v>
      </c>
      <c r="BC39">
        <f t="shared" si="48"/>
        <v>1.4736215309125691</v>
      </c>
      <c r="BD39">
        <f t="shared" si="49"/>
        <v>3.4132859423325788</v>
      </c>
      <c r="BE39">
        <f t="shared" si="50"/>
        <v>3.3943297698225981E-2</v>
      </c>
      <c r="BF39">
        <f t="shared" si="51"/>
        <v>51.647297843687745</v>
      </c>
      <c r="BG39">
        <f t="shared" si="52"/>
        <v>1.3078368058348817</v>
      </c>
      <c r="BH39">
        <f t="shared" si="53"/>
        <v>29.221392081539921</v>
      </c>
      <c r="BI39">
        <f t="shared" si="54"/>
        <v>402.6158001402689</v>
      </c>
      <c r="BJ39">
        <f t="shared" si="55"/>
        <v>-3.678918143498142E-3</v>
      </c>
    </row>
    <row r="40" spans="1:62">
      <c r="A40" s="1">
        <v>32</v>
      </c>
      <c r="B40" s="1" t="s">
        <v>113</v>
      </c>
      <c r="C40" s="2">
        <v>42089</v>
      </c>
      <c r="D40" s="1" t="s">
        <v>74</v>
      </c>
      <c r="E40" s="1">
        <v>0</v>
      </c>
      <c r="F40" s="1" t="s">
        <v>90</v>
      </c>
      <c r="G40" s="1" t="s">
        <v>85</v>
      </c>
      <c r="H40" s="1">
        <v>0</v>
      </c>
      <c r="I40" s="1">
        <v>6658</v>
      </c>
      <c r="J40" s="1">
        <v>0</v>
      </c>
      <c r="K40">
        <f t="shared" si="28"/>
        <v>41.585184960784957</v>
      </c>
      <c r="L40">
        <f t="shared" si="29"/>
        <v>0.58026401863597021</v>
      </c>
      <c r="M40">
        <f t="shared" si="30"/>
        <v>251.74454650348679</v>
      </c>
      <c r="N40">
        <f t="shared" si="31"/>
        <v>17.257511243004412</v>
      </c>
      <c r="O40">
        <f t="shared" si="32"/>
        <v>3.1469896063577165</v>
      </c>
      <c r="P40">
        <f t="shared" si="33"/>
        <v>31.834060668945312</v>
      </c>
      <c r="Q40" s="1">
        <v>0.5</v>
      </c>
      <c r="R40">
        <f t="shared" si="34"/>
        <v>2.6276088505983353</v>
      </c>
      <c r="S40" s="1">
        <v>1</v>
      </c>
      <c r="T40">
        <f t="shared" si="35"/>
        <v>5.2552177011966705</v>
      </c>
      <c r="U40" s="1">
        <v>32.253543853759766</v>
      </c>
      <c r="V40" s="1">
        <v>31.834060668945312</v>
      </c>
      <c r="W40" s="1">
        <v>32.293712615966797</v>
      </c>
      <c r="X40" s="1">
        <v>398.9049072265625</v>
      </c>
      <c r="Y40" s="1">
        <v>394.06942749023438</v>
      </c>
      <c r="Z40" s="1">
        <v>14.386831283569336</v>
      </c>
      <c r="AA40" s="1">
        <v>16.083736419677734</v>
      </c>
      <c r="AB40" s="1">
        <v>29.239429473876953</v>
      </c>
      <c r="AC40" s="1">
        <v>32.688175201416016</v>
      </c>
      <c r="AD40" s="1">
        <v>500.32101440429688</v>
      </c>
      <c r="AE40" s="1">
        <v>321.64996337890625</v>
      </c>
      <c r="AF40" s="1">
        <v>1070.2108154296875</v>
      </c>
      <c r="AG40" s="1">
        <v>98.448997497558594</v>
      </c>
      <c r="AH40" s="1">
        <v>20.235837936401367</v>
      </c>
      <c r="AI40" s="1">
        <v>-0.506203293800354</v>
      </c>
      <c r="AJ40" s="1">
        <v>0.66666668653488159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36"/>
        <v>10.006420288085936</v>
      </c>
      <c r="AR40">
        <f t="shared" si="37"/>
        <v>1.7257511243004411E-2</v>
      </c>
      <c r="AS40">
        <f t="shared" si="38"/>
        <v>304.98406066894529</v>
      </c>
      <c r="AT40">
        <f t="shared" si="39"/>
        <v>305.40354385375974</v>
      </c>
      <c r="AU40">
        <f t="shared" si="40"/>
        <v>61.113492275118915</v>
      </c>
      <c r="AV40">
        <f t="shared" si="41"/>
        <v>-4.7174610990947166</v>
      </c>
      <c r="AW40">
        <f t="shared" si="42"/>
        <v>4.7304173328899619</v>
      </c>
      <c r="AX40">
        <f t="shared" si="43"/>
        <v>48.04942105182198</v>
      </c>
      <c r="AY40">
        <f t="shared" si="44"/>
        <v>31.965684632144246</v>
      </c>
      <c r="AZ40">
        <f t="shared" si="45"/>
        <v>32.043802261352539</v>
      </c>
      <c r="BA40">
        <f t="shared" si="46"/>
        <v>4.786934555367325</v>
      </c>
      <c r="BB40">
        <f t="shared" si="47"/>
        <v>0.52256418381698255</v>
      </c>
      <c r="BC40">
        <f t="shared" si="48"/>
        <v>1.5834277265322454</v>
      </c>
      <c r="BD40">
        <f t="shared" si="49"/>
        <v>3.2035068288350796</v>
      </c>
      <c r="BE40">
        <f t="shared" si="50"/>
        <v>0.33133880451808712</v>
      </c>
      <c r="BF40">
        <f t="shared" si="51"/>
        <v>24.783998228745794</v>
      </c>
      <c r="BG40">
        <f t="shared" si="52"/>
        <v>0.63883297952548068</v>
      </c>
      <c r="BH40">
        <f t="shared" si="53"/>
        <v>38.103746237135759</v>
      </c>
      <c r="BI40">
        <f t="shared" si="54"/>
        <v>383.38671120917985</v>
      </c>
      <c r="BJ40">
        <f t="shared" si="55"/>
        <v>4.1330366667444461E-2</v>
      </c>
    </row>
    <row r="41" spans="1:62">
      <c r="A41" s="1">
        <v>33</v>
      </c>
      <c r="B41" s="1" t="s">
        <v>114</v>
      </c>
      <c r="C41" s="2">
        <v>42089</v>
      </c>
      <c r="D41" s="1" t="s">
        <v>74</v>
      </c>
      <c r="E41" s="1">
        <v>0</v>
      </c>
      <c r="F41" s="1" t="s">
        <v>78</v>
      </c>
      <c r="G41" s="1" t="s">
        <v>85</v>
      </c>
      <c r="H41" s="1">
        <v>0</v>
      </c>
      <c r="I41" s="1">
        <v>6740</v>
      </c>
      <c r="J41" s="1">
        <v>0</v>
      </c>
      <c r="K41">
        <f t="shared" si="28"/>
        <v>6.8088758893821728</v>
      </c>
      <c r="L41">
        <f t="shared" si="29"/>
        <v>0.2191134996594053</v>
      </c>
      <c r="M41">
        <f t="shared" si="30"/>
        <v>324.7220572524659</v>
      </c>
      <c r="N41">
        <f t="shared" si="31"/>
        <v>6.8745119252136151</v>
      </c>
      <c r="O41">
        <f t="shared" si="32"/>
        <v>3.129135260578642</v>
      </c>
      <c r="P41">
        <f t="shared" si="33"/>
        <v>32.146064758300781</v>
      </c>
      <c r="Q41" s="1">
        <v>2</v>
      </c>
      <c r="R41">
        <f t="shared" si="34"/>
        <v>2.2982609868049622</v>
      </c>
      <c r="S41" s="1">
        <v>1</v>
      </c>
      <c r="T41">
        <f t="shared" si="35"/>
        <v>4.5965219736099243</v>
      </c>
      <c r="U41" s="1">
        <v>32.22088623046875</v>
      </c>
      <c r="V41" s="1">
        <v>32.146064758300781</v>
      </c>
      <c r="W41" s="1">
        <v>32.267532348632812</v>
      </c>
      <c r="X41" s="1">
        <v>399.0885009765625</v>
      </c>
      <c r="Y41" s="1">
        <v>395.28012084960938</v>
      </c>
      <c r="Z41" s="1">
        <v>14.420169830322266</v>
      </c>
      <c r="AA41" s="1">
        <v>17.121395111083984</v>
      </c>
      <c r="AB41" s="1">
        <v>29.361021041870117</v>
      </c>
      <c r="AC41" s="1">
        <v>34.861007690429688</v>
      </c>
      <c r="AD41" s="1">
        <v>500.2774658203125</v>
      </c>
      <c r="AE41" s="1">
        <v>179.94229125976562</v>
      </c>
      <c r="AF41" s="1">
        <v>644.783203125</v>
      </c>
      <c r="AG41" s="1">
        <v>98.448028564453125</v>
      </c>
      <c r="AH41" s="1">
        <v>20.235837936401367</v>
      </c>
      <c r="AI41" s="1">
        <v>-0.506203293800354</v>
      </c>
      <c r="AJ41" s="1">
        <v>0.3333333432674408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36"/>
        <v>2.5013873291015623</v>
      </c>
      <c r="AR41">
        <f t="shared" si="37"/>
        <v>6.8745119252136147E-3</v>
      </c>
      <c r="AS41">
        <f t="shared" si="38"/>
        <v>305.29606475830076</v>
      </c>
      <c r="AT41">
        <f t="shared" si="39"/>
        <v>305.37088623046873</v>
      </c>
      <c r="AU41">
        <f t="shared" si="40"/>
        <v>34.189034910339615</v>
      </c>
      <c r="AV41">
        <f t="shared" si="41"/>
        <v>-2.0557851838919872</v>
      </c>
      <c r="AW41">
        <f t="shared" si="42"/>
        <v>4.8147028555379263</v>
      </c>
      <c r="AX41">
        <f t="shared" si="43"/>
        <v>48.906036268524964</v>
      </c>
      <c r="AY41">
        <f t="shared" si="44"/>
        <v>31.78464115744098</v>
      </c>
      <c r="AZ41">
        <f t="shared" si="45"/>
        <v>32.183475494384766</v>
      </c>
      <c r="BA41">
        <f t="shared" si="46"/>
        <v>4.8248963185619713</v>
      </c>
      <c r="BB41">
        <f t="shared" si="47"/>
        <v>0.20914374052803197</v>
      </c>
      <c r="BC41">
        <f t="shared" si="48"/>
        <v>1.6855675949592841</v>
      </c>
      <c r="BD41">
        <f t="shared" si="49"/>
        <v>3.139328723602687</v>
      </c>
      <c r="BE41">
        <f t="shared" si="50"/>
        <v>0.13157543157872684</v>
      </c>
      <c r="BF41">
        <f t="shared" si="51"/>
        <v>31.968246367898747</v>
      </c>
      <c r="BG41">
        <f t="shared" si="52"/>
        <v>0.82149857815898508</v>
      </c>
      <c r="BH41">
        <f t="shared" si="53"/>
        <v>35.847989927129554</v>
      </c>
      <c r="BI41">
        <f t="shared" si="54"/>
        <v>393.28035178433782</v>
      </c>
      <c r="BJ41">
        <f t="shared" si="55"/>
        <v>6.2063744906202542E-3</v>
      </c>
    </row>
    <row r="42" spans="1:62">
      <c r="A42" s="1">
        <v>34</v>
      </c>
      <c r="B42" s="1" t="s">
        <v>115</v>
      </c>
      <c r="C42" s="2">
        <v>42089</v>
      </c>
      <c r="D42" s="1" t="s">
        <v>74</v>
      </c>
      <c r="E42" s="1">
        <v>0</v>
      </c>
      <c r="F42" s="1" t="s">
        <v>87</v>
      </c>
      <c r="G42" s="1" t="s">
        <v>85</v>
      </c>
      <c r="H42" s="1">
        <v>0</v>
      </c>
      <c r="I42" s="1">
        <v>6872</v>
      </c>
      <c r="J42" s="1">
        <v>0</v>
      </c>
      <c r="K42">
        <f t="shared" si="28"/>
        <v>42.872233376499643</v>
      </c>
      <c r="L42">
        <f t="shared" si="29"/>
        <v>0.68185753359427803</v>
      </c>
      <c r="M42">
        <f t="shared" si="30"/>
        <v>265.43353123348533</v>
      </c>
      <c r="N42">
        <f t="shared" si="31"/>
        <v>19.357383740461504</v>
      </c>
      <c r="O42">
        <f t="shared" si="32"/>
        <v>3.0570736657427959</v>
      </c>
      <c r="P42">
        <f t="shared" si="33"/>
        <v>31.551324844360352</v>
      </c>
      <c r="Q42" s="1">
        <v>0.5</v>
      </c>
      <c r="R42">
        <f t="shared" si="34"/>
        <v>2.6276088505983353</v>
      </c>
      <c r="S42" s="1">
        <v>1</v>
      </c>
      <c r="T42">
        <f t="shared" si="35"/>
        <v>5.2552177011966705</v>
      </c>
      <c r="U42" s="1">
        <v>32.123157501220703</v>
      </c>
      <c r="V42" s="1">
        <v>31.551324844360352</v>
      </c>
      <c r="W42" s="1">
        <v>32.110599517822266</v>
      </c>
      <c r="X42" s="1">
        <v>398.89395141601562</v>
      </c>
      <c r="Y42" s="1">
        <v>393.84771728515625</v>
      </c>
      <c r="Z42" s="1">
        <v>14.330360412597656</v>
      </c>
      <c r="AA42" s="1">
        <v>16.233402252197266</v>
      </c>
      <c r="AB42" s="1">
        <v>29.338531494140625</v>
      </c>
      <c r="AC42" s="1">
        <v>33.234626770019531</v>
      </c>
      <c r="AD42" s="1">
        <v>500.33444213867188</v>
      </c>
      <c r="AE42" s="1">
        <v>1062.3427734375</v>
      </c>
      <c r="AF42" s="1">
        <v>1285.3759765625</v>
      </c>
      <c r="AG42" s="1">
        <v>98.443763732910156</v>
      </c>
      <c r="AH42" s="1">
        <v>20.235837936401367</v>
      </c>
      <c r="AI42" s="1">
        <v>-0.506203293800354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36"/>
        <v>10.006688842773437</v>
      </c>
      <c r="AR42">
        <f t="shared" si="37"/>
        <v>1.9357383740461503E-2</v>
      </c>
      <c r="AS42">
        <f t="shared" si="38"/>
        <v>304.70132484436033</v>
      </c>
      <c r="AT42">
        <f t="shared" si="39"/>
        <v>305.27315750122068</v>
      </c>
      <c r="AU42">
        <f t="shared" si="40"/>
        <v>201.84512442030245</v>
      </c>
      <c r="AV42">
        <f t="shared" si="41"/>
        <v>-4.3791304187409095</v>
      </c>
      <c r="AW42">
        <f t="shared" si="42"/>
        <v>4.6551508816393952</v>
      </c>
      <c r="AX42">
        <f t="shared" si="43"/>
        <v>47.287412682324735</v>
      </c>
      <c r="AY42">
        <f t="shared" si="44"/>
        <v>31.05401043012747</v>
      </c>
      <c r="AZ42">
        <f t="shared" si="45"/>
        <v>31.837241172790527</v>
      </c>
      <c r="BA42">
        <f t="shared" si="46"/>
        <v>4.7312699979232011</v>
      </c>
      <c r="BB42">
        <f t="shared" si="47"/>
        <v>0.60354798255561026</v>
      </c>
      <c r="BC42">
        <f t="shared" si="48"/>
        <v>1.5980772158965992</v>
      </c>
      <c r="BD42">
        <f t="shared" si="49"/>
        <v>3.1331927820266019</v>
      </c>
      <c r="BE42">
        <f t="shared" si="50"/>
        <v>0.38354962914233021</v>
      </c>
      <c r="BF42">
        <f t="shared" si="51"/>
        <v>26.130275835541259</v>
      </c>
      <c r="BG42">
        <f t="shared" si="52"/>
        <v>0.67394965004025753</v>
      </c>
      <c r="BH42">
        <f t="shared" si="53"/>
        <v>39.964592336794269</v>
      </c>
      <c r="BI42">
        <f t="shared" si="54"/>
        <v>382.83437428985178</v>
      </c>
      <c r="BJ42">
        <f t="shared" si="55"/>
        <v>4.4754897797199482E-2</v>
      </c>
    </row>
    <row r="43" spans="1:62">
      <c r="A43" s="1">
        <v>35</v>
      </c>
      <c r="B43" s="1" t="s">
        <v>116</v>
      </c>
      <c r="C43" s="2">
        <v>42089</v>
      </c>
      <c r="D43" s="1" t="s">
        <v>74</v>
      </c>
      <c r="E43" s="1">
        <v>0</v>
      </c>
      <c r="F43" s="1" t="s">
        <v>90</v>
      </c>
      <c r="G43" s="1" t="s">
        <v>85</v>
      </c>
      <c r="H43" s="1">
        <v>0</v>
      </c>
      <c r="I43" s="1">
        <v>6993</v>
      </c>
      <c r="J43" s="1">
        <v>0</v>
      </c>
      <c r="K43">
        <f t="shared" si="28"/>
        <v>-8.6695455258720155</v>
      </c>
      <c r="L43">
        <f t="shared" si="29"/>
        <v>0.16213443103702047</v>
      </c>
      <c r="M43">
        <f t="shared" si="30"/>
        <v>466.05442956851357</v>
      </c>
      <c r="N43">
        <f t="shared" si="31"/>
        <v>5.3687030745163833</v>
      </c>
      <c r="O43">
        <f t="shared" si="32"/>
        <v>3.2634973394815088</v>
      </c>
      <c r="P43">
        <f t="shared" si="33"/>
        <v>32.354644775390625</v>
      </c>
      <c r="Q43" s="1">
        <v>2</v>
      </c>
      <c r="R43">
        <f t="shared" si="34"/>
        <v>2.2982609868049622</v>
      </c>
      <c r="S43" s="1">
        <v>1</v>
      </c>
      <c r="T43">
        <f t="shared" si="35"/>
        <v>4.5965219736099243</v>
      </c>
      <c r="U43" s="1">
        <v>32.148612976074219</v>
      </c>
      <c r="V43" s="1">
        <v>32.354644775390625</v>
      </c>
      <c r="W43" s="1">
        <v>32.189338684082031</v>
      </c>
      <c r="X43" s="1">
        <v>398.99063110351562</v>
      </c>
      <c r="Y43" s="1">
        <v>401.59463500976562</v>
      </c>
      <c r="Z43" s="1">
        <v>14.226484298706055</v>
      </c>
      <c r="AA43" s="1">
        <v>16.337747573852539</v>
      </c>
      <c r="AB43" s="1">
        <v>29.082687377929688</v>
      </c>
      <c r="AC43" s="1">
        <v>33.398666381835938</v>
      </c>
      <c r="AD43" s="1">
        <v>500.268310546875</v>
      </c>
      <c r="AE43" s="1">
        <v>217.92408752441406</v>
      </c>
      <c r="AF43" s="1">
        <v>612.76483154296875</v>
      </c>
      <c r="AG43" s="1">
        <v>98.439407348632812</v>
      </c>
      <c r="AH43" s="1">
        <v>20.235837936401367</v>
      </c>
      <c r="AI43" s="1">
        <v>-0.506203293800354</v>
      </c>
      <c r="AJ43" s="1">
        <v>0.66666668653488159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36"/>
        <v>2.5013415527343748</v>
      </c>
      <c r="AR43">
        <f t="shared" si="37"/>
        <v>5.3687030745163834E-3</v>
      </c>
      <c r="AS43">
        <f t="shared" si="38"/>
        <v>305.5046447753906</v>
      </c>
      <c r="AT43">
        <f t="shared" si="39"/>
        <v>305.2986129760742</v>
      </c>
      <c r="AU43">
        <f t="shared" si="40"/>
        <v>41.405576110067159</v>
      </c>
      <c r="AV43">
        <f t="shared" si="41"/>
        <v>-1.5173028994266227</v>
      </c>
      <c r="AW43">
        <f t="shared" si="42"/>
        <v>4.8717755280631163</v>
      </c>
      <c r="AX43">
        <f t="shared" si="43"/>
        <v>49.490094051554429</v>
      </c>
      <c r="AY43">
        <f t="shared" si="44"/>
        <v>33.15234647770189</v>
      </c>
      <c r="AZ43">
        <f t="shared" si="45"/>
        <v>32.251628875732422</v>
      </c>
      <c r="BA43">
        <f t="shared" si="46"/>
        <v>4.8435146530371762</v>
      </c>
      <c r="BB43">
        <f t="shared" si="47"/>
        <v>0.15661027222151366</v>
      </c>
      <c r="BC43">
        <f t="shared" si="48"/>
        <v>1.6082781885816075</v>
      </c>
      <c r="BD43">
        <f t="shared" si="49"/>
        <v>3.2352364644555687</v>
      </c>
      <c r="BE43">
        <f t="shared" si="50"/>
        <v>9.8363180785381601E-2</v>
      </c>
      <c r="BF43">
        <f t="shared" si="51"/>
        <v>45.878121838929609</v>
      </c>
      <c r="BG43">
        <f t="shared" si="52"/>
        <v>1.1605096008246736</v>
      </c>
      <c r="BH43">
        <f t="shared" si="53"/>
        <v>33.0923380162074</v>
      </c>
      <c r="BI43">
        <f t="shared" si="54"/>
        <v>404.14088335299618</v>
      </c>
      <c r="BJ43">
        <f t="shared" si="55"/>
        <v>-7.0988989930639316E-3</v>
      </c>
    </row>
    <row r="44" spans="1:62">
      <c r="A44" s="1">
        <v>36</v>
      </c>
      <c r="B44" s="1" t="s">
        <v>117</v>
      </c>
      <c r="C44" s="2">
        <v>42089</v>
      </c>
      <c r="D44" s="1" t="s">
        <v>74</v>
      </c>
      <c r="E44" s="1">
        <v>0</v>
      </c>
      <c r="F44" s="1" t="s">
        <v>90</v>
      </c>
      <c r="G44" s="1" t="s">
        <v>96</v>
      </c>
      <c r="H44" s="1">
        <v>0</v>
      </c>
      <c r="I44" s="1">
        <v>8152.5</v>
      </c>
      <c r="J44" s="1">
        <v>0</v>
      </c>
      <c r="K44">
        <f t="shared" si="28"/>
        <v>40.704982855138638</v>
      </c>
      <c r="L44">
        <f t="shared" si="29"/>
        <v>0.64134975126629257</v>
      </c>
      <c r="M44">
        <f t="shared" si="30"/>
        <v>255.02765305131595</v>
      </c>
      <c r="N44">
        <f t="shared" si="31"/>
        <v>24.622794683187308</v>
      </c>
      <c r="O44">
        <f t="shared" si="32"/>
        <v>4.0922364093098782</v>
      </c>
      <c r="P44">
        <f t="shared" si="33"/>
        <v>35.97052001953125</v>
      </c>
      <c r="Q44" s="1">
        <v>1</v>
      </c>
      <c r="R44">
        <f t="shared" si="34"/>
        <v>2.5178262293338776</v>
      </c>
      <c r="S44" s="1">
        <v>1</v>
      </c>
      <c r="T44">
        <f t="shared" si="35"/>
        <v>5.0356524586677551</v>
      </c>
      <c r="U44" s="1">
        <v>34.534820556640625</v>
      </c>
      <c r="V44" s="1">
        <v>35.97052001953125</v>
      </c>
      <c r="W44" s="1">
        <v>34.461238861083984</v>
      </c>
      <c r="X44" s="1">
        <v>399.662841796875</v>
      </c>
      <c r="Y44" s="1">
        <v>389.60848999023438</v>
      </c>
      <c r="Z44" s="1">
        <v>14.131900787353516</v>
      </c>
      <c r="AA44" s="1">
        <v>18.960544586181641</v>
      </c>
      <c r="AB44" s="1">
        <v>25.278451919555664</v>
      </c>
      <c r="AC44" s="1">
        <v>33.915691375732422</v>
      </c>
      <c r="AD44" s="1">
        <v>500.2633056640625</v>
      </c>
      <c r="AE44" s="1">
        <v>1452.181396484375</v>
      </c>
      <c r="AF44" s="1">
        <v>1493.8914794921875</v>
      </c>
      <c r="AG44" s="1">
        <v>98.461578369140625</v>
      </c>
      <c r="AH44" s="1">
        <v>22.971891403198242</v>
      </c>
      <c r="AI44" s="1">
        <v>-0.46268045902252197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36"/>
        <v>5.0026330566406241</v>
      </c>
      <c r="AR44">
        <f t="shared" si="37"/>
        <v>2.4622794683187309E-2</v>
      </c>
      <c r="AS44">
        <f t="shared" si="38"/>
        <v>309.12052001953123</v>
      </c>
      <c r="AT44">
        <f t="shared" si="39"/>
        <v>307.6848205566406</v>
      </c>
      <c r="AU44">
        <f t="shared" si="40"/>
        <v>275.914461869761</v>
      </c>
      <c r="AV44">
        <f t="shared" si="41"/>
        <v>-5.8257352638473874</v>
      </c>
      <c r="AW44">
        <f t="shared" si="42"/>
        <v>5.9591215560037867</v>
      </c>
      <c r="AX44">
        <f t="shared" si="43"/>
        <v>60.522303772772617</v>
      </c>
      <c r="AY44">
        <f t="shared" si="44"/>
        <v>41.561759186590976</v>
      </c>
      <c r="AZ44">
        <f t="shared" si="45"/>
        <v>35.252670288085938</v>
      </c>
      <c r="BA44">
        <f t="shared" si="46"/>
        <v>5.7278857858205194</v>
      </c>
      <c r="BB44">
        <f t="shared" si="47"/>
        <v>0.56889434465581779</v>
      </c>
      <c r="BC44">
        <f t="shared" si="48"/>
        <v>1.8668851466939087</v>
      </c>
      <c r="BD44">
        <f t="shared" si="49"/>
        <v>3.861000639126611</v>
      </c>
      <c r="BE44">
        <f t="shared" si="50"/>
        <v>0.36142853365484867</v>
      </c>
      <c r="BF44">
        <f t="shared" si="51"/>
        <v>25.110425247210152</v>
      </c>
      <c r="BG44">
        <f t="shared" si="52"/>
        <v>0.65457416766690135</v>
      </c>
      <c r="BH44">
        <f t="shared" si="53"/>
        <v>36.56528951701253</v>
      </c>
      <c r="BI44">
        <f t="shared" si="54"/>
        <v>378.69595635025888</v>
      </c>
      <c r="BJ44">
        <f t="shared" si="55"/>
        <v>3.9303020217795838E-2</v>
      </c>
    </row>
    <row r="45" spans="1:62">
      <c r="A45" s="1">
        <v>37</v>
      </c>
      <c r="B45" s="1" t="s">
        <v>118</v>
      </c>
      <c r="C45" s="2">
        <v>42089</v>
      </c>
      <c r="D45" s="1" t="s">
        <v>74</v>
      </c>
      <c r="E45" s="1">
        <v>0</v>
      </c>
      <c r="F45" s="1" t="s">
        <v>78</v>
      </c>
      <c r="G45" s="1" t="s">
        <v>96</v>
      </c>
      <c r="H45" s="1">
        <v>0</v>
      </c>
      <c r="I45" s="1">
        <v>8305</v>
      </c>
      <c r="J45" s="1">
        <v>0</v>
      </c>
      <c r="K45">
        <f t="shared" si="28"/>
        <v>31.457561222674379</v>
      </c>
      <c r="L45">
        <f t="shared" si="29"/>
        <v>0.49994704431185488</v>
      </c>
      <c r="M45">
        <f t="shared" si="30"/>
        <v>253.10509900132877</v>
      </c>
      <c r="N45">
        <f t="shared" si="31"/>
        <v>18.774393653785211</v>
      </c>
      <c r="O45">
        <f t="shared" si="32"/>
        <v>3.9305259059293092</v>
      </c>
      <c r="P45">
        <f t="shared" si="33"/>
        <v>36.173511505126953</v>
      </c>
      <c r="Q45" s="1">
        <v>2</v>
      </c>
      <c r="R45">
        <f t="shared" si="34"/>
        <v>2.2982609868049622</v>
      </c>
      <c r="S45" s="1">
        <v>1</v>
      </c>
      <c r="T45">
        <f t="shared" si="35"/>
        <v>4.5965219736099243</v>
      </c>
      <c r="U45" s="1">
        <v>34.597667694091797</v>
      </c>
      <c r="V45" s="1">
        <v>36.173511505126953</v>
      </c>
      <c r="W45" s="1">
        <v>34.530006408691406</v>
      </c>
      <c r="X45" s="1">
        <v>399.53948974609375</v>
      </c>
      <c r="Y45" s="1">
        <v>384.0811767578125</v>
      </c>
      <c r="Z45" s="1">
        <v>13.936491012573242</v>
      </c>
      <c r="AA45" s="1">
        <v>21.282115936279297</v>
      </c>
      <c r="AB45" s="1">
        <v>24.841630935668945</v>
      </c>
      <c r="AC45" s="1">
        <v>37.93511962890625</v>
      </c>
      <c r="AD45" s="1">
        <v>500.29330444335938</v>
      </c>
      <c r="AE45" s="1">
        <v>1446.0751953125</v>
      </c>
      <c r="AF45" s="1">
        <v>1621.3321533203125</v>
      </c>
      <c r="AG45" s="1">
        <v>98.459983825683594</v>
      </c>
      <c r="AH45" s="1">
        <v>22.971891403198242</v>
      </c>
      <c r="AI45" s="1">
        <v>-0.46268045902252197</v>
      </c>
      <c r="AJ45" s="1">
        <v>0.66666668653488159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36"/>
        <v>2.5014665222167967</v>
      </c>
      <c r="AR45">
        <f t="shared" si="37"/>
        <v>1.877439365378521E-2</v>
      </c>
      <c r="AS45">
        <f t="shared" si="38"/>
        <v>309.32351150512693</v>
      </c>
      <c r="AT45">
        <f t="shared" si="39"/>
        <v>307.74766769409177</v>
      </c>
      <c r="AU45">
        <f t="shared" si="40"/>
        <v>274.75428366166307</v>
      </c>
      <c r="AV45">
        <f t="shared" si="41"/>
        <v>-4.3789916134449314</v>
      </c>
      <c r="AW45">
        <f t="shared" si="42"/>
        <v>6.0259626967916917</v>
      </c>
      <c r="AX45">
        <f t="shared" si="43"/>
        <v>61.202149976585723</v>
      </c>
      <c r="AY45">
        <f t="shared" si="44"/>
        <v>39.920034040306426</v>
      </c>
      <c r="AZ45">
        <f t="shared" si="45"/>
        <v>35.385589599609375</v>
      </c>
      <c r="BA45">
        <f t="shared" si="46"/>
        <v>5.7701041249010281</v>
      </c>
      <c r="BB45">
        <f t="shared" si="47"/>
        <v>0.4509038643695813</v>
      </c>
      <c r="BC45">
        <f t="shared" si="48"/>
        <v>2.0954367908623825</v>
      </c>
      <c r="BD45">
        <f t="shared" si="49"/>
        <v>3.6746673340386455</v>
      </c>
      <c r="BE45">
        <f t="shared" si="50"/>
        <v>0.28584574259605006</v>
      </c>
      <c r="BF45">
        <f t="shared" si="51"/>
        <v>24.920723953868873</v>
      </c>
      <c r="BG45">
        <f t="shared" si="52"/>
        <v>0.65898855324776184</v>
      </c>
      <c r="BH45">
        <f t="shared" si="53"/>
        <v>38.641429121499051</v>
      </c>
      <c r="BI45">
        <f t="shared" si="54"/>
        <v>374.84208078602541</v>
      </c>
      <c r="BJ45">
        <f t="shared" si="55"/>
        <v>3.2428726245788853E-2</v>
      </c>
    </row>
    <row r="46" spans="1:62">
      <c r="A46" s="1">
        <v>38</v>
      </c>
      <c r="B46" s="1" t="s">
        <v>119</v>
      </c>
      <c r="C46" s="2">
        <v>42089</v>
      </c>
      <c r="D46" s="1" t="s">
        <v>74</v>
      </c>
      <c r="E46" s="1">
        <v>0</v>
      </c>
      <c r="F46" s="1" t="s">
        <v>87</v>
      </c>
      <c r="G46" s="1" t="s">
        <v>96</v>
      </c>
      <c r="H46" s="1">
        <v>0</v>
      </c>
      <c r="I46" s="1">
        <v>8439.5</v>
      </c>
      <c r="J46" s="1">
        <v>0</v>
      </c>
      <c r="K46">
        <f t="shared" si="28"/>
        <v>25.088651159912324</v>
      </c>
      <c r="L46">
        <f t="shared" si="29"/>
        <v>0.47813852218096342</v>
      </c>
      <c r="M46">
        <f t="shared" si="30"/>
        <v>275.81311799116145</v>
      </c>
      <c r="N46">
        <f t="shared" si="31"/>
        <v>18.970615248178433</v>
      </c>
      <c r="O46">
        <f t="shared" si="32"/>
        <v>4.1210386511294672</v>
      </c>
      <c r="P46">
        <f t="shared" si="33"/>
        <v>36.191387176513672</v>
      </c>
      <c r="Q46" s="1">
        <v>1.5</v>
      </c>
      <c r="R46">
        <f t="shared" si="34"/>
        <v>2.4080436080694199</v>
      </c>
      <c r="S46" s="1">
        <v>1</v>
      </c>
      <c r="T46">
        <f t="shared" si="35"/>
        <v>4.8160872161388397</v>
      </c>
      <c r="U46" s="1">
        <v>34.81103515625</v>
      </c>
      <c r="V46" s="1">
        <v>36.191387176513672</v>
      </c>
      <c r="W46" s="1">
        <v>34.702003479003906</v>
      </c>
      <c r="X46" s="1">
        <v>399.56817626953125</v>
      </c>
      <c r="Y46" s="1">
        <v>389.828369140625</v>
      </c>
      <c r="Z46" s="1">
        <v>13.830002784729004</v>
      </c>
      <c r="AA46" s="1">
        <v>19.407657623291016</v>
      </c>
      <c r="AB46" s="1">
        <v>24.361171722412109</v>
      </c>
      <c r="AC46" s="1">
        <v>34.186061859130859</v>
      </c>
      <c r="AD46" s="1">
        <v>500.27584838867188</v>
      </c>
      <c r="AE46" s="1">
        <v>1846.1011962890625</v>
      </c>
      <c r="AF46" s="1">
        <v>1950.478759765625</v>
      </c>
      <c r="AG46" s="1">
        <v>98.458106994628906</v>
      </c>
      <c r="AH46" s="1">
        <v>22.971891403198242</v>
      </c>
      <c r="AI46" s="1">
        <v>-0.46268045902252197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36"/>
        <v>3.3351723225911449</v>
      </c>
      <c r="AR46">
        <f t="shared" si="37"/>
        <v>1.8970615248178432E-2</v>
      </c>
      <c r="AS46">
        <f t="shared" si="38"/>
        <v>309.34138717651365</v>
      </c>
      <c r="AT46">
        <f t="shared" si="39"/>
        <v>307.96103515624998</v>
      </c>
      <c r="AU46">
        <f t="shared" si="40"/>
        <v>350.75922289347363</v>
      </c>
      <c r="AV46">
        <f t="shared" si="41"/>
        <v>-3.6866438955505858</v>
      </c>
      <c r="AW46">
        <f t="shared" si="42"/>
        <v>6.031879881918579</v>
      </c>
      <c r="AX46">
        <f t="shared" si="43"/>
        <v>61.263415131956897</v>
      </c>
      <c r="AY46">
        <f t="shared" si="44"/>
        <v>41.855757508665882</v>
      </c>
      <c r="AZ46">
        <f t="shared" si="45"/>
        <v>35.501211166381836</v>
      </c>
      <c r="BA46">
        <f t="shared" si="46"/>
        <v>5.8070479284860808</v>
      </c>
      <c r="BB46">
        <f t="shared" si="47"/>
        <v>0.43495629730175939</v>
      </c>
      <c r="BC46">
        <f t="shared" si="48"/>
        <v>1.9108412307891121</v>
      </c>
      <c r="BD46">
        <f t="shared" si="49"/>
        <v>3.8962066976969689</v>
      </c>
      <c r="BE46">
        <f t="shared" si="50"/>
        <v>0.27542337640030085</v>
      </c>
      <c r="BF46">
        <f t="shared" si="51"/>
        <v>27.156037481695982</v>
      </c>
      <c r="BG46">
        <f t="shared" si="52"/>
        <v>0.70752448981378735</v>
      </c>
      <c r="BH46">
        <f t="shared" si="53"/>
        <v>35.23707159005437</v>
      </c>
      <c r="BI46">
        <f t="shared" si="54"/>
        <v>382.79575582905886</v>
      </c>
      <c r="BJ46">
        <f t="shared" si="55"/>
        <v>2.3094576769929299E-2</v>
      </c>
    </row>
    <row r="47" spans="1:62">
      <c r="A47" s="1">
        <v>39</v>
      </c>
      <c r="B47" s="1" t="s">
        <v>120</v>
      </c>
      <c r="C47" s="2">
        <v>42089</v>
      </c>
      <c r="D47" s="1" t="s">
        <v>74</v>
      </c>
      <c r="E47" s="1">
        <v>0</v>
      </c>
      <c r="F47" s="1" t="s">
        <v>90</v>
      </c>
      <c r="G47" s="1" t="s">
        <v>96</v>
      </c>
      <c r="H47" s="1">
        <v>0</v>
      </c>
      <c r="I47" s="1">
        <v>8616</v>
      </c>
      <c r="J47" s="1">
        <v>0</v>
      </c>
      <c r="K47">
        <f t="shared" si="28"/>
        <v>20.229528348244003</v>
      </c>
      <c r="L47">
        <f t="shared" si="29"/>
        <v>0.42053774161313728</v>
      </c>
      <c r="M47">
        <f t="shared" si="30"/>
        <v>280.83182110809929</v>
      </c>
      <c r="N47">
        <f t="shared" si="31"/>
        <v>16.042022957381313</v>
      </c>
      <c r="O47">
        <f t="shared" si="32"/>
        <v>3.945426161120416</v>
      </c>
      <c r="P47">
        <f t="shared" si="33"/>
        <v>36.299240112304688</v>
      </c>
      <c r="Q47" s="1">
        <v>2.5</v>
      </c>
      <c r="R47">
        <f t="shared" si="34"/>
        <v>2.1884783655405045</v>
      </c>
      <c r="S47" s="1">
        <v>1</v>
      </c>
      <c r="T47">
        <f t="shared" si="35"/>
        <v>4.3769567310810089</v>
      </c>
      <c r="U47" s="1">
        <v>34.778263092041016</v>
      </c>
      <c r="V47" s="1">
        <v>36.299240112304688</v>
      </c>
      <c r="W47" s="1">
        <v>34.723625183105469</v>
      </c>
      <c r="X47" s="1">
        <v>399.3646240234375</v>
      </c>
      <c r="Y47" s="1">
        <v>386.15927124023438</v>
      </c>
      <c r="Z47" s="1">
        <v>13.711128234863281</v>
      </c>
      <c r="AA47" s="1">
        <v>21.555206298828125</v>
      </c>
      <c r="AB47" s="1">
        <v>24.195455551147461</v>
      </c>
      <c r="AC47" s="1">
        <v>38.037574768066406</v>
      </c>
      <c r="AD47" s="1">
        <v>500.2574462890625</v>
      </c>
      <c r="AE47" s="1">
        <v>1615.755615234375</v>
      </c>
      <c r="AF47" s="1">
        <v>1600.8515625</v>
      </c>
      <c r="AG47" s="1">
        <v>98.457061767578125</v>
      </c>
      <c r="AH47" s="1">
        <v>22.971891403198242</v>
      </c>
      <c r="AI47" s="1">
        <v>-0.46268045902252197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36"/>
        <v>2.0010297851562497</v>
      </c>
      <c r="AR47">
        <f t="shared" si="37"/>
        <v>1.6042022957381313E-2</v>
      </c>
      <c r="AS47">
        <f t="shared" si="38"/>
        <v>309.44924011230466</v>
      </c>
      <c r="AT47">
        <f t="shared" si="39"/>
        <v>307.92826309204099</v>
      </c>
      <c r="AU47">
        <f t="shared" si="40"/>
        <v>306.99356304226967</v>
      </c>
      <c r="AV47">
        <f t="shared" si="41"/>
        <v>-3.3510188043930431</v>
      </c>
      <c r="AW47">
        <f t="shared" si="42"/>
        <v>6.0676884390970258</v>
      </c>
      <c r="AX47">
        <f t="shared" si="43"/>
        <v>61.627762703508928</v>
      </c>
      <c r="AY47">
        <f t="shared" si="44"/>
        <v>40.072556404680803</v>
      </c>
      <c r="AZ47">
        <f t="shared" si="45"/>
        <v>35.538751602172852</v>
      </c>
      <c r="BA47">
        <f t="shared" si="46"/>
        <v>5.8190870939127306</v>
      </c>
      <c r="BB47">
        <f t="shared" si="47"/>
        <v>0.38367433444765436</v>
      </c>
      <c r="BC47">
        <f t="shared" si="48"/>
        <v>2.1222622779766098</v>
      </c>
      <c r="BD47">
        <f t="shared" si="49"/>
        <v>3.6968248159361208</v>
      </c>
      <c r="BE47">
        <f t="shared" si="50"/>
        <v>0.24285664870899776</v>
      </c>
      <c r="BF47">
        <f t="shared" si="51"/>
        <v>27.649875957141585</v>
      </c>
      <c r="BG47">
        <f t="shared" si="52"/>
        <v>0.72724350293635809</v>
      </c>
      <c r="BH47">
        <f t="shared" si="53"/>
        <v>38.101837936128035</v>
      </c>
      <c r="BI47">
        <f t="shared" si="54"/>
        <v>379.91980739628076</v>
      </c>
      <c r="BJ47">
        <f t="shared" si="55"/>
        <v>2.0288023831437817E-2</v>
      </c>
    </row>
    <row r="48" spans="1:62">
      <c r="A48" s="1">
        <v>40</v>
      </c>
      <c r="B48" s="1" t="s">
        <v>121</v>
      </c>
      <c r="C48" s="2">
        <v>42089</v>
      </c>
      <c r="D48" s="1" t="s">
        <v>74</v>
      </c>
      <c r="E48" s="1">
        <v>0</v>
      </c>
      <c r="F48" s="1" t="s">
        <v>84</v>
      </c>
      <c r="G48" s="1" t="s">
        <v>96</v>
      </c>
      <c r="H48" s="1">
        <v>0</v>
      </c>
      <c r="I48" s="1">
        <v>8739</v>
      </c>
      <c r="J48" s="1">
        <v>0</v>
      </c>
      <c r="K48">
        <f t="shared" si="28"/>
        <v>30.044436165292204</v>
      </c>
      <c r="L48">
        <f t="shared" si="29"/>
        <v>0.42434856712637137</v>
      </c>
      <c r="M48">
        <f t="shared" si="30"/>
        <v>247.30035540405942</v>
      </c>
      <c r="N48">
        <f t="shared" si="31"/>
        <v>17.995481251434565</v>
      </c>
      <c r="O48">
        <f t="shared" si="32"/>
        <v>4.3497478999292243</v>
      </c>
      <c r="P48">
        <f t="shared" si="33"/>
        <v>36.189311981201172</v>
      </c>
      <c r="Q48" s="1">
        <v>1</v>
      </c>
      <c r="R48">
        <f t="shared" si="34"/>
        <v>2.5178262293338776</v>
      </c>
      <c r="S48" s="1">
        <v>1</v>
      </c>
      <c r="T48">
        <f t="shared" si="35"/>
        <v>5.0356524586677551</v>
      </c>
      <c r="U48" s="1">
        <v>34.545230865478516</v>
      </c>
      <c r="V48" s="1">
        <v>36.189311981201172</v>
      </c>
      <c r="W48" s="1">
        <v>34.478157043457031</v>
      </c>
      <c r="X48" s="1">
        <v>399.42645263671875</v>
      </c>
      <c r="Y48" s="1">
        <v>392.010498046875</v>
      </c>
      <c r="Z48" s="1">
        <v>13.542448043823242</v>
      </c>
      <c r="AA48" s="1">
        <v>17.078258514404297</v>
      </c>
      <c r="AB48" s="1">
        <v>24.208513259887695</v>
      </c>
      <c r="AC48" s="1">
        <v>30.529138565063477</v>
      </c>
      <c r="AD48" s="1">
        <v>500.25729370117188</v>
      </c>
      <c r="AE48" s="1">
        <v>1672.9129638671875</v>
      </c>
      <c r="AF48" s="1">
        <v>1699.6328125</v>
      </c>
      <c r="AG48" s="1">
        <v>98.455284118652344</v>
      </c>
      <c r="AH48" s="1">
        <v>22.971891403198242</v>
      </c>
      <c r="AI48" s="1">
        <v>-0.46268045902252197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36"/>
        <v>5.0025729370117178</v>
      </c>
      <c r="AR48">
        <f t="shared" si="37"/>
        <v>1.7995481251434565E-2</v>
      </c>
      <c r="AS48">
        <f t="shared" si="38"/>
        <v>309.33931198120115</v>
      </c>
      <c r="AT48">
        <f t="shared" si="39"/>
        <v>307.69523086547849</v>
      </c>
      <c r="AU48">
        <f t="shared" si="40"/>
        <v>317.85345914623031</v>
      </c>
      <c r="AV48">
        <f t="shared" si="41"/>
        <v>-3.4926167548545068</v>
      </c>
      <c r="AW48">
        <f t="shared" si="42"/>
        <v>6.0311926942166929</v>
      </c>
      <c r="AX48">
        <f t="shared" si="43"/>
        <v>61.25819196203085</v>
      </c>
      <c r="AY48">
        <f t="shared" si="44"/>
        <v>44.179933447626553</v>
      </c>
      <c r="AZ48">
        <f t="shared" si="45"/>
        <v>35.367271423339844</v>
      </c>
      <c r="BA48">
        <f t="shared" si="46"/>
        <v>5.7642698193872297</v>
      </c>
      <c r="BB48">
        <f t="shared" si="47"/>
        <v>0.39136840731110573</v>
      </c>
      <c r="BC48">
        <f t="shared" si="48"/>
        <v>1.6814447942874686</v>
      </c>
      <c r="BD48">
        <f t="shared" si="49"/>
        <v>4.0828250250997611</v>
      </c>
      <c r="BE48">
        <f t="shared" si="50"/>
        <v>0.24736890414244136</v>
      </c>
      <c r="BF48">
        <f t="shared" si="51"/>
        <v>24.348026753950375</v>
      </c>
      <c r="BG48">
        <f t="shared" si="52"/>
        <v>0.6308513589207202</v>
      </c>
      <c r="BH48">
        <f t="shared" si="53"/>
        <v>30.772834322408315</v>
      </c>
      <c r="BI48">
        <f t="shared" si="54"/>
        <v>383.95593328966476</v>
      </c>
      <c r="BJ48">
        <f t="shared" si="55"/>
        <v>2.4079650195878263E-2</v>
      </c>
    </row>
    <row r="49" spans="1:62">
      <c r="A49" s="1">
        <v>41</v>
      </c>
      <c r="B49" s="1" t="s">
        <v>122</v>
      </c>
      <c r="C49" s="2">
        <v>42089</v>
      </c>
      <c r="D49" s="1" t="s">
        <v>74</v>
      </c>
      <c r="E49" s="1">
        <v>0</v>
      </c>
      <c r="F49" s="1" t="s">
        <v>87</v>
      </c>
      <c r="G49" s="1" t="s">
        <v>96</v>
      </c>
      <c r="H49" s="1">
        <v>0</v>
      </c>
      <c r="I49" s="1">
        <v>8844</v>
      </c>
      <c r="J49" s="1">
        <v>0</v>
      </c>
      <c r="K49">
        <f t="shared" si="28"/>
        <v>23.326509322025434</v>
      </c>
      <c r="L49">
        <f t="shared" si="29"/>
        <v>0.27610021752747638</v>
      </c>
      <c r="M49">
        <f t="shared" si="30"/>
        <v>221.43666233805979</v>
      </c>
      <c r="N49">
        <f t="shared" si="31"/>
        <v>11.597083888465798</v>
      </c>
      <c r="O49">
        <f t="shared" si="32"/>
        <v>4.2184020958761916</v>
      </c>
      <c r="P49">
        <f t="shared" si="33"/>
        <v>36.380569458007812</v>
      </c>
      <c r="Q49" s="1">
        <v>2.5</v>
      </c>
      <c r="R49">
        <f t="shared" si="34"/>
        <v>2.1884783655405045</v>
      </c>
      <c r="S49" s="1">
        <v>1</v>
      </c>
      <c r="T49">
        <f t="shared" si="35"/>
        <v>4.3769567310810089</v>
      </c>
      <c r="U49" s="1">
        <v>34.697792053222656</v>
      </c>
      <c r="V49" s="1">
        <v>36.380569458007812</v>
      </c>
      <c r="W49" s="1">
        <v>34.674434661865234</v>
      </c>
      <c r="X49" s="1">
        <v>399.2982177734375</v>
      </c>
      <c r="Y49" s="1">
        <v>385.40789794921875</v>
      </c>
      <c r="Z49" s="1">
        <v>13.373330116271973</v>
      </c>
      <c r="AA49" s="1">
        <v>19.058195114135742</v>
      </c>
      <c r="AB49" s="1">
        <v>23.704916000366211</v>
      </c>
      <c r="AC49" s="1">
        <v>33.781635284423828</v>
      </c>
      <c r="AD49" s="1">
        <v>500.278564453125</v>
      </c>
      <c r="AE49" s="1">
        <v>1771.351318359375</v>
      </c>
      <c r="AF49" s="1">
        <v>1800.6463623046875</v>
      </c>
      <c r="AG49" s="1">
        <v>98.456893920898438</v>
      </c>
      <c r="AH49" s="1">
        <v>22.971891403198242</v>
      </c>
      <c r="AI49" s="1">
        <v>-0.46268045902252197</v>
      </c>
      <c r="AJ49" s="1">
        <v>0.66666668653488159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36"/>
        <v>2.0011142578125001</v>
      </c>
      <c r="AR49">
        <f t="shared" si="37"/>
        <v>1.1597083888465799E-2</v>
      </c>
      <c r="AS49">
        <f t="shared" si="38"/>
        <v>309.53056945800779</v>
      </c>
      <c r="AT49">
        <f t="shared" si="39"/>
        <v>307.84779205322263</v>
      </c>
      <c r="AU49">
        <f t="shared" si="40"/>
        <v>336.55674626505061</v>
      </c>
      <c r="AV49">
        <f t="shared" si="41"/>
        <v>-1.566290411697276</v>
      </c>
      <c r="AW49">
        <f t="shared" si="42"/>
        <v>6.0948127905524396</v>
      </c>
      <c r="AX49">
        <f t="shared" si="43"/>
        <v>61.903362454731635</v>
      </c>
      <c r="AY49">
        <f t="shared" si="44"/>
        <v>42.845167340595893</v>
      </c>
      <c r="AZ49">
        <f t="shared" si="45"/>
        <v>35.539180755615234</v>
      </c>
      <c r="BA49">
        <f t="shared" si="46"/>
        <v>5.8192248481030608</v>
      </c>
      <c r="BB49">
        <f t="shared" si="47"/>
        <v>0.2597171534556908</v>
      </c>
      <c r="BC49">
        <f t="shared" si="48"/>
        <v>1.8764106946762475</v>
      </c>
      <c r="BD49">
        <f t="shared" si="49"/>
        <v>3.9428141534268133</v>
      </c>
      <c r="BE49">
        <f t="shared" si="50"/>
        <v>0.1637197088771212</v>
      </c>
      <c r="BF49">
        <f t="shared" si="51"/>
        <v>21.801965974016159</v>
      </c>
      <c r="BG49">
        <f t="shared" si="52"/>
        <v>0.5745514389205284</v>
      </c>
      <c r="BH49">
        <f t="shared" si="53"/>
        <v>32.147194309939017</v>
      </c>
      <c r="BI49">
        <f t="shared" si="54"/>
        <v>378.21322148346422</v>
      </c>
      <c r="BJ49">
        <f t="shared" si="55"/>
        <v>1.9826959639499035E-2</v>
      </c>
    </row>
    <row r="50" spans="1:62">
      <c r="A50" s="1">
        <v>42</v>
      </c>
      <c r="B50" s="1" t="s">
        <v>123</v>
      </c>
      <c r="C50" s="2">
        <v>42089</v>
      </c>
      <c r="D50" s="1" t="s">
        <v>74</v>
      </c>
      <c r="E50" s="1">
        <v>0</v>
      </c>
      <c r="F50" s="1" t="s">
        <v>87</v>
      </c>
      <c r="G50" s="1" t="s">
        <v>85</v>
      </c>
      <c r="H50" s="1">
        <v>0</v>
      </c>
      <c r="I50" s="1">
        <v>9013.5</v>
      </c>
      <c r="J50" s="1">
        <v>0</v>
      </c>
      <c r="K50">
        <f t="shared" ref="K50:K68" si="56">(X50-Y50*(1000-Z50)/(1000-AA50))*AQ50</f>
        <v>29.841242668334704</v>
      </c>
      <c r="L50">
        <f t="shared" ref="L50:L68" si="57">IF(BB50&lt;&gt;0,1/(1/BB50-1/T50),0)</f>
        <v>0.64836447603596248</v>
      </c>
      <c r="M50">
        <f t="shared" ref="M50:M68" si="58">((BE50-AR50/2)*Y50-K50)/(BE50+AR50/2)</f>
        <v>284.5258334286018</v>
      </c>
      <c r="N50">
        <f t="shared" ref="N50:N68" si="59">AR50*1000</f>
        <v>27.224933194661016</v>
      </c>
      <c r="O50">
        <f t="shared" ref="O50:O68" si="60">(AW50-BC50)</f>
        <v>4.4741027778571514</v>
      </c>
      <c r="P50">
        <f t="shared" ref="P50:P68" si="61">(V50+AV50*J50)</f>
        <v>36.973552703857422</v>
      </c>
      <c r="Q50" s="1">
        <v>1</v>
      </c>
      <c r="R50">
        <f t="shared" ref="R50:R81" si="62">(Q50*AK50+AL50)</f>
        <v>2.5178262293338776</v>
      </c>
      <c r="S50" s="1">
        <v>1</v>
      </c>
      <c r="T50">
        <f t="shared" ref="T50:T81" si="63">R50*(S50+1)*(S50+1)/(S50*S50+1)</f>
        <v>5.0356524586677551</v>
      </c>
      <c r="U50" s="1">
        <v>34.983009338378906</v>
      </c>
      <c r="V50" s="1">
        <v>36.973552703857422</v>
      </c>
      <c r="W50" s="1">
        <v>34.861049652099609</v>
      </c>
      <c r="X50" s="1">
        <v>399.59500122070312</v>
      </c>
      <c r="Y50" s="1">
        <v>391.49777221679688</v>
      </c>
      <c r="Z50" s="1">
        <v>13.160061836242676</v>
      </c>
      <c r="AA50" s="1">
        <v>18.502508163452148</v>
      </c>
      <c r="AB50" s="1">
        <v>22.960685729980469</v>
      </c>
      <c r="AC50" s="1">
        <v>32.281780242919922</v>
      </c>
      <c r="AD50" s="1">
        <v>500.16793823242188</v>
      </c>
      <c r="AE50" s="1">
        <v>1779.3428955078125</v>
      </c>
      <c r="AF50" s="1">
        <v>1779.96435546875</v>
      </c>
      <c r="AG50" s="1">
        <v>98.455848693847656</v>
      </c>
      <c r="AH50" s="1">
        <v>22.971891403198242</v>
      </c>
      <c r="AI50" s="1">
        <v>-0.46268045902252197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ref="AQ50:AQ68" si="64">AD50*0.000001/(Q50*0.0001)</f>
        <v>5.0016793823242178</v>
      </c>
      <c r="AR50">
        <f t="shared" ref="AR50:AR81" si="65">(AA50-Z50)/(1000-AA50)*AQ50</f>
        <v>2.7224933194661016E-2</v>
      </c>
      <c r="AS50">
        <f t="shared" ref="AS50:AS68" si="66">(V50+273.15)</f>
        <v>310.1235527038574</v>
      </c>
      <c r="AT50">
        <f t="shared" ref="AT50:AT68" si="67">(U50+273.15)</f>
        <v>308.13300933837888</v>
      </c>
      <c r="AU50">
        <f t="shared" ref="AU50:AU68" si="68">(AE50*AM50+AF50*AN50)*AO50</f>
        <v>338.07514590420033</v>
      </c>
      <c r="AV50">
        <f t="shared" ref="AV50:AV81" si="69">((AU50+0.00000010773*(AT50^4-AS50^4))-AR50*44100)/(R50*51.4+0.00000043092*AS50^3)</f>
        <v>-6.2408702761952464</v>
      </c>
      <c r="AW50">
        <f t="shared" ref="AW50:AW68" si="70">0.61365*EXP(17.502*P50/(240.97+P50))</f>
        <v>6.295782922054677</v>
      </c>
      <c r="AX50">
        <f t="shared" ref="AX50:AX81" si="71">AW50*1000/AG50</f>
        <v>63.945240486745107</v>
      </c>
      <c r="AY50">
        <f t="shared" ref="AY50:AY81" si="72">(AX50-AA50)</f>
        <v>45.442732323292958</v>
      </c>
      <c r="AZ50">
        <f t="shared" ref="AZ50:AZ68" si="73">IF(J50,V50,(U50+V50)/2)</f>
        <v>35.978281021118164</v>
      </c>
      <c r="BA50">
        <f t="shared" ref="BA50:BA81" si="74">0.61365*EXP(17.502*AZ50/(240.97+AZ50))</f>
        <v>5.9616652107846457</v>
      </c>
      <c r="BB50">
        <f t="shared" ref="BB50:BB68" si="75">IF(AY50&lt;&gt;0,(1000-(AX50+AA50)/2)/AY50*AR50,0)</f>
        <v>0.57440683329588149</v>
      </c>
      <c r="BC50">
        <f t="shared" ref="BC50:BC68" si="76">AA50*AG50/1000</f>
        <v>1.8216801441975259</v>
      </c>
      <c r="BD50">
        <f t="shared" ref="BD50:BD81" si="77">(BA50-BC50)</f>
        <v>4.1399850665871201</v>
      </c>
      <c r="BE50">
        <f t="shared" ref="BE50:BE68" si="78">1/(1.6/L50+1.37/T50)</f>
        <v>0.3649890977155803</v>
      </c>
      <c r="BF50">
        <f t="shared" ref="BF50:BF68" si="79">M50*AG50*0.001</f>
        <v>28.013232405537323</v>
      </c>
      <c r="BG50">
        <f t="shared" ref="BG50:BG68" si="80">M50/Y50</f>
        <v>0.72676233077270747</v>
      </c>
      <c r="BH50">
        <f t="shared" ref="BH50:BH68" si="81">(1-AR50*AG50/AW50/L50)*100</f>
        <v>34.334177871512175</v>
      </c>
      <c r="BI50">
        <f t="shared" ref="BI50:BI68" si="82">(Y50-K50/(T50/1.35))</f>
        <v>383.4976812786486</v>
      </c>
      <c r="BJ50">
        <f t="shared" ref="BJ50:BJ81" si="83">K50*BH50/100/BI50</f>
        <v>2.6716577014636724E-2</v>
      </c>
    </row>
    <row r="51" spans="1:62">
      <c r="A51" s="1">
        <v>43</v>
      </c>
      <c r="B51" s="1" t="s">
        <v>124</v>
      </c>
      <c r="C51" s="2">
        <v>42089</v>
      </c>
      <c r="D51" s="1" t="s">
        <v>74</v>
      </c>
      <c r="E51" s="1">
        <v>0</v>
      </c>
      <c r="F51" s="1" t="s">
        <v>90</v>
      </c>
      <c r="G51" s="1" t="s">
        <v>85</v>
      </c>
      <c r="H51" s="1">
        <v>0</v>
      </c>
      <c r="I51" s="1">
        <v>9189</v>
      </c>
      <c r="J51" s="1">
        <v>0</v>
      </c>
      <c r="K51">
        <f t="shared" si="56"/>
        <v>-5.3594028437027363</v>
      </c>
      <c r="L51">
        <f t="shared" si="57"/>
        <v>0.16433840697838162</v>
      </c>
      <c r="M51">
        <f t="shared" si="58"/>
        <v>420.47919889785578</v>
      </c>
      <c r="N51">
        <f t="shared" si="59"/>
        <v>8.333505214498615</v>
      </c>
      <c r="O51">
        <f t="shared" si="60"/>
        <v>4.9720419427993088</v>
      </c>
      <c r="P51">
        <f t="shared" si="61"/>
        <v>38.445346832275391</v>
      </c>
      <c r="Q51" s="1">
        <v>3.5</v>
      </c>
      <c r="R51">
        <f t="shared" si="62"/>
        <v>1.9689131230115891</v>
      </c>
      <c r="S51" s="1">
        <v>1</v>
      </c>
      <c r="T51">
        <f t="shared" si="63"/>
        <v>3.9378262460231781</v>
      </c>
      <c r="U51" s="1">
        <v>35.536407470703125</v>
      </c>
      <c r="V51" s="1">
        <v>38.445346832275391</v>
      </c>
      <c r="W51" s="1">
        <v>35.421115875244141</v>
      </c>
      <c r="X51" s="1">
        <v>399.53753662109375</v>
      </c>
      <c r="Y51" s="1">
        <v>400.94955444335938</v>
      </c>
      <c r="Z51" s="1">
        <v>13.044473648071289</v>
      </c>
      <c r="AA51" s="1">
        <v>18.765850067138672</v>
      </c>
      <c r="AB51" s="1">
        <v>22.073280334472656</v>
      </c>
      <c r="AC51" s="1">
        <v>31.754741668701172</v>
      </c>
      <c r="AD51" s="1">
        <v>500.22787475585938</v>
      </c>
      <c r="AE51" s="1">
        <v>1602.8336181640625</v>
      </c>
      <c r="AF51" s="1">
        <v>1723.7916259765625</v>
      </c>
      <c r="AG51" s="1">
        <v>98.455284118652344</v>
      </c>
      <c r="AH51" s="1">
        <v>22.971891403198242</v>
      </c>
      <c r="AI51" s="1">
        <v>-0.46268045902252197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64"/>
        <v>1.4292224993024552</v>
      </c>
      <c r="AR51">
        <f t="shared" si="65"/>
        <v>8.3335052144986148E-3</v>
      </c>
      <c r="AS51">
        <f t="shared" si="66"/>
        <v>311.59534683227537</v>
      </c>
      <c r="AT51">
        <f t="shared" si="67"/>
        <v>308.6864074707031</v>
      </c>
      <c r="AU51">
        <f t="shared" si="68"/>
        <v>304.53838362971874</v>
      </c>
      <c r="AV51">
        <f t="shared" si="69"/>
        <v>-0.87854995502599842</v>
      </c>
      <c r="AW51">
        <f t="shared" si="70"/>
        <v>6.819639042887478</v>
      </c>
      <c r="AX51">
        <f t="shared" si="71"/>
        <v>69.266358874845793</v>
      </c>
      <c r="AY51">
        <f t="shared" si="72"/>
        <v>50.500508807707121</v>
      </c>
      <c r="AZ51">
        <f t="shared" si="73"/>
        <v>36.990877151489258</v>
      </c>
      <c r="BA51">
        <f t="shared" si="74"/>
        <v>6.3017398850337463</v>
      </c>
      <c r="BB51">
        <f t="shared" si="75"/>
        <v>0.15775478240630816</v>
      </c>
      <c r="BC51">
        <f t="shared" si="76"/>
        <v>1.847597100088169</v>
      </c>
      <c r="BD51">
        <f t="shared" si="77"/>
        <v>4.454142784945577</v>
      </c>
      <c r="BE51">
        <f t="shared" si="78"/>
        <v>9.9167829120554565E-2</v>
      </c>
      <c r="BF51">
        <f t="shared" si="79"/>
        <v>41.398398993471716</v>
      </c>
      <c r="BG51">
        <f t="shared" si="80"/>
        <v>1.0487084827456898</v>
      </c>
      <c r="BH51">
        <f t="shared" si="81"/>
        <v>26.790695665660348</v>
      </c>
      <c r="BI51">
        <f t="shared" si="82"/>
        <v>402.78691175345034</v>
      </c>
      <c r="BJ51">
        <f t="shared" si="83"/>
        <v>-3.5647168849220852E-3</v>
      </c>
    </row>
    <row r="52" spans="1:62">
      <c r="A52" s="1">
        <v>44</v>
      </c>
      <c r="B52" s="1" t="s">
        <v>125</v>
      </c>
      <c r="C52" s="2">
        <v>42089</v>
      </c>
      <c r="D52" s="1" t="s">
        <v>74</v>
      </c>
      <c r="E52" s="1">
        <v>0</v>
      </c>
      <c r="F52" s="1" t="s">
        <v>84</v>
      </c>
      <c r="G52" s="1" t="s">
        <v>85</v>
      </c>
      <c r="H52" s="1">
        <v>0</v>
      </c>
      <c r="I52" s="1">
        <v>9328.5</v>
      </c>
      <c r="J52" s="1">
        <v>0</v>
      </c>
      <c r="K52">
        <f t="shared" si="56"/>
        <v>20.346141653779416</v>
      </c>
      <c r="L52">
        <f t="shared" si="57"/>
        <v>0.25014707685714205</v>
      </c>
      <c r="M52">
        <f t="shared" si="58"/>
        <v>227.43574594096361</v>
      </c>
      <c r="N52">
        <f t="shared" si="59"/>
        <v>13.683021955112759</v>
      </c>
      <c r="O52">
        <f t="shared" si="60"/>
        <v>5.4128036799206019</v>
      </c>
      <c r="P52">
        <f t="shared" si="61"/>
        <v>39.167350769042969</v>
      </c>
      <c r="Q52" s="1">
        <v>1.5</v>
      </c>
      <c r="R52">
        <f t="shared" si="62"/>
        <v>2.4080436080694199</v>
      </c>
      <c r="S52" s="1">
        <v>1</v>
      </c>
      <c r="T52">
        <f t="shared" si="63"/>
        <v>4.8160872161388397</v>
      </c>
      <c r="U52" s="1">
        <v>35.889511108398438</v>
      </c>
      <c r="V52" s="1">
        <v>39.167350769042969</v>
      </c>
      <c r="W52" s="1">
        <v>35.759010314941406</v>
      </c>
      <c r="X52" s="1">
        <v>399.36691284179688</v>
      </c>
      <c r="Y52" s="1">
        <v>391.65859985351562</v>
      </c>
      <c r="Z52" s="1">
        <v>13.003993034362793</v>
      </c>
      <c r="AA52" s="1">
        <v>17.037261962890625</v>
      </c>
      <c r="AB52" s="1">
        <v>21.580221176147461</v>
      </c>
      <c r="AC52" s="1">
        <v>28.273458480834961</v>
      </c>
      <c r="AD52" s="1">
        <v>500.21090698242188</v>
      </c>
      <c r="AE52" s="1">
        <v>1299.04736328125</v>
      </c>
      <c r="AF52" s="1">
        <v>1370.6556396484375</v>
      </c>
      <c r="AG52" s="1">
        <v>98.452377319335938</v>
      </c>
      <c r="AH52" s="1">
        <v>22.971891403198242</v>
      </c>
      <c r="AI52" s="1">
        <v>-0.46268045902252197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64"/>
        <v>3.3347393798828122</v>
      </c>
      <c r="AR52">
        <f t="shared" si="65"/>
        <v>1.3683021955112758E-2</v>
      </c>
      <c r="AS52">
        <f t="shared" si="66"/>
        <v>312.31735076904295</v>
      </c>
      <c r="AT52">
        <f t="shared" si="67"/>
        <v>309.03951110839841</v>
      </c>
      <c r="AU52">
        <f t="shared" si="68"/>
        <v>246.81899592626723</v>
      </c>
      <c r="AV52">
        <f t="shared" si="69"/>
        <v>-2.9142199601316827</v>
      </c>
      <c r="AW52">
        <f t="shared" si="70"/>
        <v>7.0901626231794799</v>
      </c>
      <c r="AX52">
        <f t="shared" si="71"/>
        <v>72.016164730914824</v>
      </c>
      <c r="AY52">
        <f t="shared" si="72"/>
        <v>54.978902768024199</v>
      </c>
      <c r="AZ52">
        <f t="shared" si="73"/>
        <v>37.528430938720703</v>
      </c>
      <c r="BA52">
        <f t="shared" si="74"/>
        <v>6.4890242892059522</v>
      </c>
      <c r="BB52">
        <f t="shared" si="75"/>
        <v>0.23779597810383721</v>
      </c>
      <c r="BC52">
        <f t="shared" si="76"/>
        <v>1.6773589432588778</v>
      </c>
      <c r="BD52">
        <f t="shared" si="77"/>
        <v>4.8116653459470742</v>
      </c>
      <c r="BE52">
        <f t="shared" si="78"/>
        <v>0.14968490579127969</v>
      </c>
      <c r="BF52">
        <f t="shared" si="79"/>
        <v>22.391589875284375</v>
      </c>
      <c r="BG52">
        <f t="shared" si="80"/>
        <v>0.58069897105802593</v>
      </c>
      <c r="BH52">
        <f t="shared" si="81"/>
        <v>24.044958985340404</v>
      </c>
      <c r="BI52">
        <f t="shared" si="82"/>
        <v>385.95536193445167</v>
      </c>
      <c r="BJ52">
        <f t="shared" si="83"/>
        <v>1.267561458721588E-2</v>
      </c>
    </row>
    <row r="53" spans="1:62">
      <c r="A53" s="1">
        <v>45</v>
      </c>
      <c r="B53" s="1" t="s">
        <v>126</v>
      </c>
      <c r="C53" s="2">
        <v>42089</v>
      </c>
      <c r="D53" s="1" t="s">
        <v>74</v>
      </c>
      <c r="E53" s="1">
        <v>0</v>
      </c>
      <c r="F53" s="1" t="s">
        <v>87</v>
      </c>
      <c r="G53" s="1" t="s">
        <v>85</v>
      </c>
      <c r="H53" s="1">
        <v>0</v>
      </c>
      <c r="I53" s="1">
        <v>9449.5</v>
      </c>
      <c r="J53" s="1">
        <v>0</v>
      </c>
      <c r="K53">
        <f t="shared" si="56"/>
        <v>-10.002783277649026</v>
      </c>
      <c r="L53">
        <f t="shared" si="57"/>
        <v>7.8348480534132542E-2</v>
      </c>
      <c r="M53">
        <f t="shared" si="58"/>
        <v>565.00177051340722</v>
      </c>
      <c r="N53">
        <f t="shared" si="59"/>
        <v>4.5357254830836435</v>
      </c>
      <c r="O53">
        <f t="shared" si="60"/>
        <v>5.5495989215414223</v>
      </c>
      <c r="P53">
        <f t="shared" si="61"/>
        <v>39.060081481933594</v>
      </c>
      <c r="Q53" s="1">
        <v>2.5</v>
      </c>
      <c r="R53">
        <f t="shared" si="62"/>
        <v>2.1884783655405045</v>
      </c>
      <c r="S53" s="1">
        <v>1</v>
      </c>
      <c r="T53">
        <f t="shared" si="63"/>
        <v>4.3769567310810089</v>
      </c>
      <c r="U53" s="1">
        <v>35.976417541503906</v>
      </c>
      <c r="V53" s="1">
        <v>39.060081481933594</v>
      </c>
      <c r="W53" s="1">
        <v>35.872661590576172</v>
      </c>
      <c r="X53" s="1">
        <v>399.03701782226562</v>
      </c>
      <c r="Y53" s="1">
        <v>403.12249755859375</v>
      </c>
      <c r="Z53" s="1">
        <v>13.001567840576172</v>
      </c>
      <c r="AA53" s="1">
        <v>15.23396110534668</v>
      </c>
      <c r="AB53" s="1">
        <v>21.47291374206543</v>
      </c>
      <c r="AC53" s="1">
        <v>25.159852981567383</v>
      </c>
      <c r="AD53" s="1">
        <v>500.20626831054688</v>
      </c>
      <c r="AE53" s="1">
        <v>1238.9775390625</v>
      </c>
      <c r="AF53" s="1">
        <v>1314.5242919921875</v>
      </c>
      <c r="AG53" s="1">
        <v>98.450584411621094</v>
      </c>
      <c r="AH53" s="1">
        <v>22.971891403198242</v>
      </c>
      <c r="AI53" s="1">
        <v>-0.46268045902252197</v>
      </c>
      <c r="AJ53" s="1">
        <v>0.66666668653488159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64"/>
        <v>2.0008250732421873</v>
      </c>
      <c r="AR53">
        <f t="shared" si="65"/>
        <v>4.5357254830836434E-3</v>
      </c>
      <c r="AS53">
        <f t="shared" si="66"/>
        <v>312.21008148193357</v>
      </c>
      <c r="AT53">
        <f t="shared" si="67"/>
        <v>309.12641754150388</v>
      </c>
      <c r="AU53">
        <f t="shared" si="68"/>
        <v>235.40572946792236</v>
      </c>
      <c r="AV53">
        <f t="shared" si="69"/>
        <v>-3.5540511945413945E-2</v>
      </c>
      <c r="AW53">
        <f t="shared" si="70"/>
        <v>7.0493912952667079</v>
      </c>
      <c r="AX53">
        <f t="shared" si="71"/>
        <v>71.603346363016598</v>
      </c>
      <c r="AY53">
        <f t="shared" si="72"/>
        <v>56.369385257669919</v>
      </c>
      <c r="AZ53">
        <f t="shared" si="73"/>
        <v>37.51824951171875</v>
      </c>
      <c r="BA53">
        <f t="shared" si="74"/>
        <v>6.4854326817515933</v>
      </c>
      <c r="BB53">
        <f t="shared" si="75"/>
        <v>7.6970688416545613E-2</v>
      </c>
      <c r="BC53">
        <f t="shared" si="76"/>
        <v>1.4997923737252858</v>
      </c>
      <c r="BD53">
        <f t="shared" si="77"/>
        <v>4.9856403080263076</v>
      </c>
      <c r="BE53">
        <f t="shared" si="78"/>
        <v>4.8228597635753982E-2</v>
      </c>
      <c r="BF53">
        <f t="shared" si="79"/>
        <v>55.624754500645572</v>
      </c>
      <c r="BG53">
        <f t="shared" si="80"/>
        <v>1.4015634799228349</v>
      </c>
      <c r="BH53">
        <f t="shared" si="81"/>
        <v>19.149471332483891</v>
      </c>
      <c r="BI53">
        <f t="shared" si="82"/>
        <v>406.20769082288518</v>
      </c>
      <c r="BJ53">
        <f t="shared" si="83"/>
        <v>-4.7155190792265945E-3</v>
      </c>
    </row>
    <row r="54" spans="1:62">
      <c r="A54" s="1">
        <v>46</v>
      </c>
      <c r="B54" s="1" t="s">
        <v>127</v>
      </c>
      <c r="C54" s="2">
        <v>42089</v>
      </c>
      <c r="D54" s="1" t="s">
        <v>74</v>
      </c>
      <c r="E54" s="1">
        <v>0</v>
      </c>
      <c r="F54" s="1" t="s">
        <v>87</v>
      </c>
      <c r="G54" s="1" t="s">
        <v>85</v>
      </c>
      <c r="H54" s="1">
        <v>0</v>
      </c>
      <c r="I54" s="1">
        <v>9587.5</v>
      </c>
      <c r="J54" s="1">
        <v>0</v>
      </c>
      <c r="K54">
        <f t="shared" si="56"/>
        <v>54.227587320505513</v>
      </c>
      <c r="L54">
        <f t="shared" si="57"/>
        <v>0.6331539510514862</v>
      </c>
      <c r="M54">
        <f t="shared" si="58"/>
        <v>213.81883196426313</v>
      </c>
      <c r="N54">
        <f t="shared" si="59"/>
        <v>32.607114472325932</v>
      </c>
      <c r="O54">
        <f t="shared" si="60"/>
        <v>5.4319443069879512</v>
      </c>
      <c r="P54">
        <f t="shared" si="61"/>
        <v>39.012477874755859</v>
      </c>
      <c r="Q54" s="1">
        <v>0.5</v>
      </c>
      <c r="R54">
        <f t="shared" si="62"/>
        <v>2.6276088505983353</v>
      </c>
      <c r="S54" s="1">
        <v>1</v>
      </c>
      <c r="T54">
        <f t="shared" si="63"/>
        <v>5.2552177011966705</v>
      </c>
      <c r="U54" s="1">
        <v>36.003433227539062</v>
      </c>
      <c r="V54" s="1">
        <v>39.012477874755859</v>
      </c>
      <c r="W54" s="1">
        <v>35.836460113525391</v>
      </c>
      <c r="X54" s="1">
        <v>399.25</v>
      </c>
      <c r="Y54" s="1">
        <v>392.54977416992188</v>
      </c>
      <c r="Z54" s="1">
        <v>13.039527893066406</v>
      </c>
      <c r="AA54" s="1">
        <v>16.246057510375977</v>
      </c>
      <c r="AB54" s="1">
        <v>21.503438949584961</v>
      </c>
      <c r="AC54" s="1">
        <v>26.791315078735352</v>
      </c>
      <c r="AD54" s="1">
        <v>500.18838500976562</v>
      </c>
      <c r="AE54" s="1">
        <v>1803.5594482421875</v>
      </c>
      <c r="AF54" s="1">
        <v>1932.4312744140625</v>
      </c>
      <c r="AG54" s="1">
        <v>98.449661254882812</v>
      </c>
      <c r="AH54" s="1">
        <v>22.971891403198242</v>
      </c>
      <c r="AI54" s="1">
        <v>-0.46268045902252197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si="64"/>
        <v>10.003767700195313</v>
      </c>
      <c r="AR54">
        <f t="shared" si="65"/>
        <v>3.2607114472325935E-2</v>
      </c>
      <c r="AS54">
        <f t="shared" si="66"/>
        <v>312.16247787475584</v>
      </c>
      <c r="AT54">
        <f t="shared" si="67"/>
        <v>309.15343322753904</v>
      </c>
      <c r="AU54">
        <f t="shared" si="68"/>
        <v>342.67629086599482</v>
      </c>
      <c r="AV54">
        <f t="shared" si="69"/>
        <v>-7.6546890674196471</v>
      </c>
      <c r="AW54">
        <f t="shared" si="70"/>
        <v>7.0313631656118112</v>
      </c>
      <c r="AX54">
        <f t="shared" si="71"/>
        <v>71.420897502205236</v>
      </c>
      <c r="AY54">
        <f t="shared" si="72"/>
        <v>55.174839991829259</v>
      </c>
      <c r="AZ54">
        <f t="shared" si="73"/>
        <v>37.507955551147461</v>
      </c>
      <c r="BA54">
        <f t="shared" si="74"/>
        <v>6.4818031310955817</v>
      </c>
      <c r="BB54">
        <f t="shared" si="75"/>
        <v>0.56507334245419227</v>
      </c>
      <c r="BC54">
        <f t="shared" si="76"/>
        <v>1.5994188586238598</v>
      </c>
      <c r="BD54">
        <f t="shared" si="77"/>
        <v>4.8823842724717217</v>
      </c>
      <c r="BE54">
        <f t="shared" si="78"/>
        <v>0.3587154625025899</v>
      </c>
      <c r="BF54">
        <f t="shared" si="79"/>
        <v>21.050391576796414</v>
      </c>
      <c r="BG54">
        <f t="shared" si="80"/>
        <v>0.54469228116714696</v>
      </c>
      <c r="BH54">
        <f t="shared" si="81"/>
        <v>27.892947498046972</v>
      </c>
      <c r="BI54">
        <f t="shared" si="82"/>
        <v>378.61938212050927</v>
      </c>
      <c r="BJ54">
        <f t="shared" si="83"/>
        <v>3.9949546101028417E-2</v>
      </c>
    </row>
    <row r="55" spans="1:62">
      <c r="A55" s="1">
        <v>47</v>
      </c>
      <c r="B55" s="1" t="s">
        <v>128</v>
      </c>
      <c r="C55" s="2">
        <v>42089</v>
      </c>
      <c r="D55" s="1" t="s">
        <v>74</v>
      </c>
      <c r="E55" s="1">
        <v>0</v>
      </c>
      <c r="F55" s="1" t="s">
        <v>90</v>
      </c>
      <c r="G55" s="1" t="s">
        <v>85</v>
      </c>
      <c r="H55" s="1">
        <v>0</v>
      </c>
      <c r="I55" s="1">
        <v>9752.5</v>
      </c>
      <c r="J55" s="1">
        <v>0</v>
      </c>
      <c r="K55">
        <f t="shared" si="56"/>
        <v>4.2351767560012599</v>
      </c>
      <c r="L55">
        <f t="shared" si="57"/>
        <v>4.3880595706687307E-2</v>
      </c>
      <c r="M55">
        <f t="shared" si="58"/>
        <v>209.9261638907949</v>
      </c>
      <c r="N55">
        <f t="shared" si="59"/>
        <v>2.7749649814575243</v>
      </c>
      <c r="O55">
        <f t="shared" si="60"/>
        <v>6.0047117902268017</v>
      </c>
      <c r="P55">
        <f t="shared" si="61"/>
        <v>39.953983306884766</v>
      </c>
      <c r="Q55" s="1">
        <v>2</v>
      </c>
      <c r="R55">
        <f t="shared" si="62"/>
        <v>2.2982609868049622</v>
      </c>
      <c r="S55" s="1">
        <v>1</v>
      </c>
      <c r="T55">
        <f t="shared" si="63"/>
        <v>4.5965219736099243</v>
      </c>
      <c r="U55" s="1">
        <v>36.051925659179688</v>
      </c>
      <c r="V55" s="1">
        <v>39.953983306884766</v>
      </c>
      <c r="W55" s="1">
        <v>35.924015045166016</v>
      </c>
      <c r="X55" s="1">
        <v>398.68020629882812</v>
      </c>
      <c r="Y55" s="1">
        <v>396.54696655273438</v>
      </c>
      <c r="Z55" s="1">
        <v>13.03282356262207</v>
      </c>
      <c r="AA55" s="1">
        <v>14.126620292663574</v>
      </c>
      <c r="AB55" s="1">
        <v>21.434782028198242</v>
      </c>
      <c r="AC55" s="1">
        <v>23.233724594116211</v>
      </c>
      <c r="AD55" s="1">
        <v>500.23263549804688</v>
      </c>
      <c r="AE55" s="1">
        <v>458.43887329101562</v>
      </c>
      <c r="AF55" s="1">
        <v>768.7332763671875</v>
      </c>
      <c r="AG55" s="1">
        <v>98.447868347167969</v>
      </c>
      <c r="AH55" s="1">
        <v>22.971891403198242</v>
      </c>
      <c r="AI55" s="1">
        <v>-0.46268045902252197</v>
      </c>
      <c r="AJ55" s="1">
        <v>0.66666668653488159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64"/>
        <v>2.5011631774902341</v>
      </c>
      <c r="AR55">
        <f t="shared" si="65"/>
        <v>2.7749649814575242E-3</v>
      </c>
      <c r="AS55">
        <f t="shared" si="66"/>
        <v>313.10398330688474</v>
      </c>
      <c r="AT55">
        <f t="shared" si="67"/>
        <v>309.20192565917966</v>
      </c>
      <c r="AU55">
        <f t="shared" si="68"/>
        <v>87.103384832289521</v>
      </c>
      <c r="AV55">
        <f t="shared" si="69"/>
        <v>-0.65415584363121637</v>
      </c>
      <c r="AW55">
        <f t="shared" si="70"/>
        <v>7.3954474449893768</v>
      </c>
      <c r="AX55">
        <f t="shared" si="71"/>
        <v>75.120442617507621</v>
      </c>
      <c r="AY55">
        <f t="shared" si="72"/>
        <v>60.993822324844047</v>
      </c>
      <c r="AZ55">
        <f t="shared" si="73"/>
        <v>38.002954483032227</v>
      </c>
      <c r="BA55">
        <f t="shared" si="74"/>
        <v>6.6583443439834991</v>
      </c>
      <c r="BB55">
        <f t="shared" si="75"/>
        <v>4.3465651819640599E-2</v>
      </c>
      <c r="BC55">
        <f t="shared" si="76"/>
        <v>1.3907356547625751</v>
      </c>
      <c r="BD55">
        <f t="shared" si="77"/>
        <v>5.267608689220924</v>
      </c>
      <c r="BE55">
        <f t="shared" si="78"/>
        <v>2.7203010238817705E-2</v>
      </c>
      <c r="BF55">
        <f t="shared" si="79"/>
        <v>20.666783345346982</v>
      </c>
      <c r="BG55">
        <f t="shared" si="80"/>
        <v>0.52938537322760759</v>
      </c>
      <c r="BH55">
        <f t="shared" si="81"/>
        <v>15.816524026449096</v>
      </c>
      <c r="BI55">
        <f t="shared" si="82"/>
        <v>395.30309376077827</v>
      </c>
      <c r="BJ55">
        <f t="shared" si="83"/>
        <v>1.6945421367759344E-3</v>
      </c>
    </row>
    <row r="56" spans="1:62">
      <c r="A56" s="1">
        <v>48</v>
      </c>
      <c r="B56" s="1" t="s">
        <v>129</v>
      </c>
      <c r="C56" s="2">
        <v>42089</v>
      </c>
      <c r="D56" s="1" t="s">
        <v>74</v>
      </c>
      <c r="E56" s="1">
        <v>0</v>
      </c>
      <c r="F56" s="1" t="s">
        <v>78</v>
      </c>
      <c r="G56" s="1" t="s">
        <v>76</v>
      </c>
      <c r="H56" s="1">
        <v>0</v>
      </c>
      <c r="I56" s="1">
        <v>9921</v>
      </c>
      <c r="J56" s="1">
        <v>0</v>
      </c>
      <c r="K56">
        <f t="shared" si="56"/>
        <v>20.437935003632361</v>
      </c>
      <c r="L56">
        <f t="shared" si="57"/>
        <v>0.33005323877322151</v>
      </c>
      <c r="M56">
        <f t="shared" si="58"/>
        <v>257.97194451426287</v>
      </c>
      <c r="N56">
        <f t="shared" si="59"/>
        <v>15.865858997880046</v>
      </c>
      <c r="O56">
        <f t="shared" si="60"/>
        <v>4.8503027411212116</v>
      </c>
      <c r="P56">
        <f t="shared" si="61"/>
        <v>38.206386566162109</v>
      </c>
      <c r="Q56" s="1">
        <v>2</v>
      </c>
      <c r="R56">
        <f t="shared" si="62"/>
        <v>2.2982609868049622</v>
      </c>
      <c r="S56" s="1">
        <v>1</v>
      </c>
      <c r="T56">
        <f t="shared" si="63"/>
        <v>4.5965219736099243</v>
      </c>
      <c r="U56" s="1">
        <v>35.672378540039062</v>
      </c>
      <c r="V56" s="1">
        <v>38.206386566162109</v>
      </c>
      <c r="W56" s="1">
        <v>35.638813018798828</v>
      </c>
      <c r="X56" s="1">
        <v>400.21673583984375</v>
      </c>
      <c r="Y56" s="1">
        <v>389.57394409179688</v>
      </c>
      <c r="Z56" s="1">
        <v>12.892601013183594</v>
      </c>
      <c r="AA56" s="1">
        <v>19.114856719970703</v>
      </c>
      <c r="AB56" s="1">
        <v>21.651481628417969</v>
      </c>
      <c r="AC56" s="1">
        <v>32.100967407226562</v>
      </c>
      <c r="AD56" s="1">
        <v>500.2232666015625</v>
      </c>
      <c r="AE56" s="1">
        <v>1528.13623046875</v>
      </c>
      <c r="AF56" s="1">
        <v>239.27537536621094</v>
      </c>
      <c r="AG56" s="1">
        <v>98.446792602539062</v>
      </c>
      <c r="AH56" s="1">
        <v>22.971891403198242</v>
      </c>
      <c r="AI56" s="1">
        <v>-0.46268045902252197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64"/>
        <v>2.5011163330078126</v>
      </c>
      <c r="AR56">
        <f t="shared" si="65"/>
        <v>1.5865858997880046E-2</v>
      </c>
      <c r="AS56">
        <f t="shared" si="66"/>
        <v>311.35638656616209</v>
      </c>
      <c r="AT56">
        <f t="shared" si="67"/>
        <v>308.82237854003904</v>
      </c>
      <c r="AU56">
        <f t="shared" si="68"/>
        <v>290.34588014570181</v>
      </c>
      <c r="AV56">
        <f t="shared" si="69"/>
        <v>-3.3697298706590479</v>
      </c>
      <c r="AW56">
        <f t="shared" si="70"/>
        <v>6.7320990762594173</v>
      </c>
      <c r="AX56">
        <f t="shared" si="71"/>
        <v>68.383122479561493</v>
      </c>
      <c r="AY56">
        <f t="shared" si="72"/>
        <v>49.26826575959079</v>
      </c>
      <c r="AZ56">
        <f t="shared" si="73"/>
        <v>36.939382553100586</v>
      </c>
      <c r="BA56">
        <f t="shared" si="74"/>
        <v>6.2840479403009315</v>
      </c>
      <c r="BB56">
        <f t="shared" si="75"/>
        <v>0.30794150075471316</v>
      </c>
      <c r="BC56">
        <f t="shared" si="76"/>
        <v>1.8817963351382059</v>
      </c>
      <c r="BD56">
        <f t="shared" si="77"/>
        <v>4.4022516051627258</v>
      </c>
      <c r="BE56">
        <f t="shared" si="78"/>
        <v>0.19433497186496121</v>
      </c>
      <c r="BF56">
        <f t="shared" si="79"/>
        <v>25.396510518869352</v>
      </c>
      <c r="BG56">
        <f t="shared" si="80"/>
        <v>0.6621899344825688</v>
      </c>
      <c r="BH56">
        <f t="shared" si="81"/>
        <v>29.703991797530971</v>
      </c>
      <c r="BI56">
        <f t="shared" si="82"/>
        <v>383.57131592786914</v>
      </c>
      <c r="BJ56">
        <f t="shared" si="83"/>
        <v>1.5827258934568773E-2</v>
      </c>
    </row>
    <row r="57" spans="1:62">
      <c r="A57" s="1">
        <v>49</v>
      </c>
      <c r="B57" s="1" t="s">
        <v>130</v>
      </c>
      <c r="C57" s="2">
        <v>42089</v>
      </c>
      <c r="D57" s="1" t="s">
        <v>74</v>
      </c>
      <c r="E57" s="1">
        <v>0</v>
      </c>
      <c r="F57" s="1" t="s">
        <v>75</v>
      </c>
      <c r="G57" s="1" t="s">
        <v>76</v>
      </c>
      <c r="H57" s="1">
        <v>0</v>
      </c>
      <c r="I57" s="1">
        <v>10047</v>
      </c>
      <c r="J57" s="1">
        <v>0</v>
      </c>
      <c r="K57">
        <f t="shared" si="56"/>
        <v>17.096792262432583</v>
      </c>
      <c r="L57">
        <f t="shared" si="57"/>
        <v>0.36970614827299897</v>
      </c>
      <c r="M57">
        <f t="shared" si="58"/>
        <v>280.79179174564229</v>
      </c>
      <c r="N57">
        <f t="shared" si="59"/>
        <v>16.828304579879426</v>
      </c>
      <c r="O57">
        <f t="shared" si="60"/>
        <v>4.654095308423134</v>
      </c>
      <c r="P57">
        <f t="shared" si="61"/>
        <v>38.583885192871094</v>
      </c>
      <c r="Q57" s="1">
        <v>3</v>
      </c>
      <c r="R57">
        <f t="shared" si="62"/>
        <v>2.0786957442760468</v>
      </c>
      <c r="S57" s="1">
        <v>1</v>
      </c>
      <c r="T57">
        <f t="shared" si="63"/>
        <v>4.1573914885520935</v>
      </c>
      <c r="U57" s="1">
        <v>35.784263610839844</v>
      </c>
      <c r="V57" s="1">
        <v>38.583885192871094</v>
      </c>
      <c r="W57" s="1">
        <v>35.750019073486328</v>
      </c>
      <c r="X57" s="1">
        <v>400.72262573242188</v>
      </c>
      <c r="Y57" s="1">
        <v>386.56857299804688</v>
      </c>
      <c r="Z57" s="1">
        <v>12.653931617736816</v>
      </c>
      <c r="AA57" s="1">
        <v>22.518527984619141</v>
      </c>
      <c r="AB57" s="1">
        <v>21.118854522705078</v>
      </c>
      <c r="AC57" s="1">
        <v>37.582427978515625</v>
      </c>
      <c r="AD57" s="1">
        <v>500.25430297851562</v>
      </c>
      <c r="AE57" s="1">
        <v>1493.697021484375</v>
      </c>
      <c r="AF57" s="1">
        <v>1504.292724609375</v>
      </c>
      <c r="AG57" s="1">
        <v>98.440994262695312</v>
      </c>
      <c r="AH57" s="1">
        <v>22.971891403198242</v>
      </c>
      <c r="AI57" s="1">
        <v>-0.46268045902252197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64"/>
        <v>1.6675143432617188</v>
      </c>
      <c r="AR57">
        <f t="shared" si="65"/>
        <v>1.6828304579879425E-2</v>
      </c>
      <c r="AS57">
        <f t="shared" si="66"/>
        <v>311.73388519287107</v>
      </c>
      <c r="AT57">
        <f t="shared" si="67"/>
        <v>308.93426361083982</v>
      </c>
      <c r="AU57">
        <f t="shared" si="68"/>
        <v>283.80243052078004</v>
      </c>
      <c r="AV57">
        <f t="shared" si="69"/>
        <v>-4.1233257342333713</v>
      </c>
      <c r="AW57">
        <f t="shared" si="70"/>
        <v>6.8708415925613711</v>
      </c>
      <c r="AX57">
        <f t="shared" si="71"/>
        <v>69.796548115169827</v>
      </c>
      <c r="AY57">
        <f t="shared" si="72"/>
        <v>47.278020130550686</v>
      </c>
      <c r="AZ57">
        <f t="shared" si="73"/>
        <v>37.184074401855469</v>
      </c>
      <c r="BA57">
        <f t="shared" si="74"/>
        <v>6.3685025105261799</v>
      </c>
      <c r="BB57">
        <f t="shared" si="75"/>
        <v>0.33951403689483267</v>
      </c>
      <c r="BC57">
        <f t="shared" si="76"/>
        <v>2.2167462841382366</v>
      </c>
      <c r="BD57">
        <f t="shared" si="77"/>
        <v>4.1517562263879437</v>
      </c>
      <c r="BE57">
        <f t="shared" si="78"/>
        <v>0.21471691362455214</v>
      </c>
      <c r="BF57">
        <f t="shared" si="79"/>
        <v>27.64142316024471</v>
      </c>
      <c r="BG57">
        <f t="shared" si="80"/>
        <v>0.72636994147752665</v>
      </c>
      <c r="BH57">
        <f t="shared" si="81"/>
        <v>34.784662482111209</v>
      </c>
      <c r="BI57">
        <f t="shared" si="82"/>
        <v>381.01685394107579</v>
      </c>
      <c r="BJ57">
        <f t="shared" si="83"/>
        <v>1.5608394805219274E-2</v>
      </c>
    </row>
    <row r="58" spans="1:62">
      <c r="A58" s="1">
        <v>50</v>
      </c>
      <c r="B58" s="1" t="s">
        <v>131</v>
      </c>
      <c r="C58" s="2">
        <v>42089</v>
      </c>
      <c r="D58" s="1" t="s">
        <v>74</v>
      </c>
      <c r="E58" s="1">
        <v>0</v>
      </c>
      <c r="F58" s="1" t="s">
        <v>75</v>
      </c>
      <c r="G58" s="1" t="s">
        <v>76</v>
      </c>
      <c r="H58" s="1">
        <v>0</v>
      </c>
      <c r="I58" s="1">
        <v>10118.5</v>
      </c>
      <c r="J58" s="1">
        <v>0</v>
      </c>
      <c r="K58">
        <f t="shared" si="56"/>
        <v>13.708070749988853</v>
      </c>
      <c r="L58">
        <f t="shared" si="57"/>
        <v>0.25453283883320077</v>
      </c>
      <c r="M58">
        <f t="shared" si="58"/>
        <v>268.66636835522377</v>
      </c>
      <c r="N58">
        <f t="shared" si="59"/>
        <v>12.871398841376909</v>
      </c>
      <c r="O58">
        <f t="shared" si="60"/>
        <v>5.0508293652646055</v>
      </c>
      <c r="P58">
        <f t="shared" si="61"/>
        <v>39.318149566650391</v>
      </c>
      <c r="Q58" s="1">
        <v>3.5</v>
      </c>
      <c r="R58">
        <f t="shared" si="62"/>
        <v>1.9689131230115891</v>
      </c>
      <c r="S58" s="1">
        <v>1</v>
      </c>
      <c r="T58">
        <f t="shared" si="63"/>
        <v>3.9378262460231781</v>
      </c>
      <c r="U58" s="1">
        <v>35.940391540527344</v>
      </c>
      <c r="V58" s="1">
        <v>39.318149566650391</v>
      </c>
      <c r="W58" s="1">
        <v>35.941810607910156</v>
      </c>
      <c r="X58" s="1">
        <v>400.70602416992188</v>
      </c>
      <c r="Y58" s="1">
        <v>387.62448120117188</v>
      </c>
      <c r="Z58" s="1">
        <v>12.488920211791992</v>
      </c>
      <c r="AA58" s="1">
        <v>21.302520751953125</v>
      </c>
      <c r="AB58" s="1">
        <v>20.664678573608398</v>
      </c>
      <c r="AC58" s="1">
        <v>35.248023986816406</v>
      </c>
      <c r="AD58" s="1">
        <v>500.2520751953125</v>
      </c>
      <c r="AE58" s="1">
        <v>883.03662109375</v>
      </c>
      <c r="AF58" s="1">
        <v>909.241455078125</v>
      </c>
      <c r="AG58" s="1">
        <v>98.438827514648438</v>
      </c>
      <c r="AH58" s="1">
        <v>22.971891403198242</v>
      </c>
      <c r="AI58" s="1">
        <v>-0.46268045902252197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si="64"/>
        <v>1.4292916434151786</v>
      </c>
      <c r="AR58">
        <f t="shared" si="65"/>
        <v>1.2871398841376908E-2</v>
      </c>
      <c r="AS58">
        <f t="shared" si="66"/>
        <v>312.46814956665037</v>
      </c>
      <c r="AT58">
        <f t="shared" si="67"/>
        <v>309.09039154052732</v>
      </c>
      <c r="AU58">
        <f t="shared" si="68"/>
        <v>167.77695590248914</v>
      </c>
      <c r="AV58">
        <f t="shared" si="69"/>
        <v>-3.8788614203828509</v>
      </c>
      <c r="AW58">
        <f t="shared" si="70"/>
        <v>7.1478245311933382</v>
      </c>
      <c r="AX58">
        <f t="shared" si="71"/>
        <v>72.611841400992787</v>
      </c>
      <c r="AY58">
        <f t="shared" si="72"/>
        <v>51.309320649039662</v>
      </c>
      <c r="AZ58">
        <f t="shared" si="73"/>
        <v>37.629270553588867</v>
      </c>
      <c r="BA58">
        <f t="shared" si="74"/>
        <v>6.5246898689751083</v>
      </c>
      <c r="BB58">
        <f t="shared" si="75"/>
        <v>0.23907925655812529</v>
      </c>
      <c r="BC58">
        <f t="shared" si="76"/>
        <v>2.0969951659287327</v>
      </c>
      <c r="BD58">
        <f t="shared" si="77"/>
        <v>4.4276947030463756</v>
      </c>
      <c r="BE58">
        <f t="shared" si="78"/>
        <v>0.15074012996073557</v>
      </c>
      <c r="BF58">
        <f t="shared" si="79"/>
        <v>26.447202293506876</v>
      </c>
      <c r="BG58">
        <f t="shared" si="80"/>
        <v>0.69310990761646329</v>
      </c>
      <c r="BH58">
        <f t="shared" si="81"/>
        <v>30.357480224744481</v>
      </c>
      <c r="BI58">
        <f t="shared" si="82"/>
        <v>382.92496061384935</v>
      </c>
      <c r="BJ58">
        <f t="shared" si="83"/>
        <v>1.08674682905258E-2</v>
      </c>
    </row>
    <row r="59" spans="1:62">
      <c r="A59" s="1">
        <v>51</v>
      </c>
      <c r="B59" s="1" t="s">
        <v>132</v>
      </c>
      <c r="C59" s="2">
        <v>42089</v>
      </c>
      <c r="D59" s="1" t="s">
        <v>74</v>
      </c>
      <c r="E59" s="1">
        <v>0</v>
      </c>
      <c r="F59" s="1" t="s">
        <v>90</v>
      </c>
      <c r="G59" s="1" t="s">
        <v>76</v>
      </c>
      <c r="H59" s="1">
        <v>0</v>
      </c>
      <c r="I59" s="1">
        <v>10195</v>
      </c>
      <c r="J59" s="1">
        <v>0</v>
      </c>
      <c r="K59">
        <f t="shared" si="56"/>
        <v>10.07379612524271</v>
      </c>
      <c r="L59">
        <f t="shared" si="57"/>
        <v>0.23924419770035579</v>
      </c>
      <c r="M59">
        <f t="shared" si="58"/>
        <v>291.54997148307547</v>
      </c>
      <c r="N59">
        <f t="shared" si="59"/>
        <v>12.223208583135056</v>
      </c>
      <c r="O59">
        <f t="shared" si="60"/>
        <v>5.0780027215708285</v>
      </c>
      <c r="P59">
        <f t="shared" si="61"/>
        <v>38.913589477539062</v>
      </c>
      <c r="Q59" s="1">
        <v>3</v>
      </c>
      <c r="R59">
        <f t="shared" si="62"/>
        <v>2.0786957442760468</v>
      </c>
      <c r="S59" s="1">
        <v>1</v>
      </c>
      <c r="T59">
        <f t="shared" si="63"/>
        <v>4.1573914885520935</v>
      </c>
      <c r="U59" s="1">
        <v>35.961421966552734</v>
      </c>
      <c r="V59" s="1">
        <v>38.913589477539062</v>
      </c>
      <c r="W59" s="1">
        <v>35.998752593994141</v>
      </c>
      <c r="X59" s="1">
        <v>400.44769287109375</v>
      </c>
      <c r="Y59" s="1">
        <v>391.53573608398438</v>
      </c>
      <c r="Z59" s="1">
        <v>12.27629566192627</v>
      </c>
      <c r="AA59" s="1">
        <v>19.464393615722656</v>
      </c>
      <c r="AB59" s="1">
        <v>20.289228439331055</v>
      </c>
      <c r="AC59" s="1">
        <v>32.169113159179688</v>
      </c>
      <c r="AD59" s="1">
        <v>500.21401977539062</v>
      </c>
      <c r="AE59" s="1">
        <v>1399.466552734375</v>
      </c>
      <c r="AF59" s="1">
        <v>1489.9234619140625</v>
      </c>
      <c r="AG59" s="1">
        <v>98.438095092773438</v>
      </c>
      <c r="AH59" s="1">
        <v>22.971891403198242</v>
      </c>
      <c r="AI59" s="1">
        <v>-0.46268045902252197</v>
      </c>
      <c r="AJ59" s="1">
        <v>1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 t="shared" si="64"/>
        <v>1.6673800659179687</v>
      </c>
      <c r="AR59">
        <f t="shared" si="65"/>
        <v>1.2223208583135057E-2</v>
      </c>
      <c r="AS59">
        <f t="shared" si="66"/>
        <v>312.06358947753904</v>
      </c>
      <c r="AT59">
        <f t="shared" si="67"/>
        <v>309.11142196655271</v>
      </c>
      <c r="AU59">
        <f t="shared" si="68"/>
        <v>265.89864168294298</v>
      </c>
      <c r="AV59">
        <f t="shared" si="69"/>
        <v>-2.5951197465842681</v>
      </c>
      <c r="AW59">
        <f t="shared" si="70"/>
        <v>6.9940405512385073</v>
      </c>
      <c r="AX59">
        <f t="shared" si="71"/>
        <v>71.050141153655417</v>
      </c>
      <c r="AY59">
        <f t="shared" si="72"/>
        <v>51.585747537932761</v>
      </c>
      <c r="AZ59">
        <f t="shared" si="73"/>
        <v>37.437505722045898</v>
      </c>
      <c r="BA59">
        <f t="shared" si="74"/>
        <v>6.4570104913614532</v>
      </c>
      <c r="BB59">
        <f t="shared" si="75"/>
        <v>0.2262256557474121</v>
      </c>
      <c r="BC59">
        <f t="shared" si="76"/>
        <v>1.916037829667679</v>
      </c>
      <c r="BD59">
        <f t="shared" si="77"/>
        <v>4.5409726616937744</v>
      </c>
      <c r="BE59">
        <f t="shared" si="78"/>
        <v>0.14250574293241419</v>
      </c>
      <c r="BF59">
        <f t="shared" si="79"/>
        <v>28.699623817146367</v>
      </c>
      <c r="BG59">
        <f t="shared" si="80"/>
        <v>0.74463182952101725</v>
      </c>
      <c r="BH59">
        <f t="shared" si="81"/>
        <v>28.091726100616231</v>
      </c>
      <c r="BI59">
        <f t="shared" si="82"/>
        <v>388.26454432671881</v>
      </c>
      <c r="BJ59">
        <f t="shared" si="83"/>
        <v>7.2885955124873626E-3</v>
      </c>
    </row>
    <row r="60" spans="1:62">
      <c r="A60" s="1">
        <v>52</v>
      </c>
      <c r="B60" s="1" t="s">
        <v>133</v>
      </c>
      <c r="C60" s="2">
        <v>42089</v>
      </c>
      <c r="D60" s="1" t="s">
        <v>74</v>
      </c>
      <c r="E60" s="1">
        <v>0</v>
      </c>
      <c r="F60" s="1" t="s">
        <v>75</v>
      </c>
      <c r="G60" s="1" t="s">
        <v>76</v>
      </c>
      <c r="H60" s="1">
        <v>0</v>
      </c>
      <c r="I60" s="1">
        <v>10334.5</v>
      </c>
      <c r="J60" s="1">
        <v>0</v>
      </c>
      <c r="K60">
        <f t="shared" si="56"/>
        <v>14.416795190395742</v>
      </c>
      <c r="L60">
        <f t="shared" si="57"/>
        <v>0.30840440509605554</v>
      </c>
      <c r="M60">
        <f t="shared" si="58"/>
        <v>275.31792032848546</v>
      </c>
      <c r="N60">
        <f t="shared" si="59"/>
        <v>13.552341009826913</v>
      </c>
      <c r="O60">
        <f t="shared" si="60"/>
        <v>4.5050247766076748</v>
      </c>
      <c r="P60">
        <f t="shared" si="61"/>
        <v>38.88323974609375</v>
      </c>
      <c r="Q60" s="1">
        <v>5</v>
      </c>
      <c r="R60">
        <f t="shared" si="62"/>
        <v>1.6395652592182159</v>
      </c>
      <c r="S60" s="1">
        <v>1</v>
      </c>
      <c r="T60">
        <f t="shared" si="63"/>
        <v>3.2791305184364319</v>
      </c>
      <c r="U60" s="1">
        <v>36.157230377197266</v>
      </c>
      <c r="V60" s="1">
        <v>38.88323974609375</v>
      </c>
      <c r="W60" s="1">
        <v>36.141555786132812</v>
      </c>
      <c r="X60" s="1">
        <v>400.6407470703125</v>
      </c>
      <c r="Y60" s="1">
        <v>381.06875610351562</v>
      </c>
      <c r="Z60" s="1">
        <v>11.964617729187012</v>
      </c>
      <c r="AA60" s="1">
        <v>25.169658660888672</v>
      </c>
      <c r="AB60" s="1">
        <v>19.562021255493164</v>
      </c>
      <c r="AC60" s="1">
        <v>41.152122497558594</v>
      </c>
      <c r="AD60" s="1">
        <v>500.23446655273438</v>
      </c>
      <c r="AE60" s="1">
        <v>1732.9830322265625</v>
      </c>
      <c r="AF60" s="1">
        <v>1782.7830810546875</v>
      </c>
      <c r="AG60" s="1">
        <v>98.435806274414062</v>
      </c>
      <c r="AH60" s="1">
        <v>22.971891403198242</v>
      </c>
      <c r="AI60" s="1">
        <v>-0.46268045902252197</v>
      </c>
      <c r="AJ60" s="1">
        <v>0.3333333432674408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 t="shared" si="64"/>
        <v>1.0004689331054688</v>
      </c>
      <c r="AR60">
        <f t="shared" si="65"/>
        <v>1.3552341009826913E-2</v>
      </c>
      <c r="AS60">
        <f t="shared" si="66"/>
        <v>312.03323974609373</v>
      </c>
      <c r="AT60">
        <f t="shared" si="67"/>
        <v>309.30723037719724</v>
      </c>
      <c r="AU60">
        <f t="shared" si="68"/>
        <v>329.26677199129335</v>
      </c>
      <c r="AV60">
        <f t="shared" si="69"/>
        <v>-3.1183018899919195</v>
      </c>
      <c r="AW60">
        <f t="shared" si="70"/>
        <v>6.9826204205440403</v>
      </c>
      <c r="AX60">
        <f t="shared" si="71"/>
        <v>70.935777181306008</v>
      </c>
      <c r="AY60">
        <f t="shared" si="72"/>
        <v>45.766118520417336</v>
      </c>
      <c r="AZ60">
        <f t="shared" si="73"/>
        <v>37.520235061645508</v>
      </c>
      <c r="BA60">
        <f t="shared" si="74"/>
        <v>6.4861329702990522</v>
      </c>
      <c r="BB60">
        <f t="shared" si="75"/>
        <v>0.28189225145575086</v>
      </c>
      <c r="BC60">
        <f t="shared" si="76"/>
        <v>2.4775956439363656</v>
      </c>
      <c r="BD60">
        <f t="shared" si="77"/>
        <v>4.0085373263626867</v>
      </c>
      <c r="BE60">
        <f t="shared" si="78"/>
        <v>0.17838708402441533</v>
      </c>
      <c r="BF60">
        <f t="shared" si="79"/>
        <v>27.10114146932936</v>
      </c>
      <c r="BG60">
        <f t="shared" si="80"/>
        <v>0.72248883152649901</v>
      </c>
      <c r="BH60">
        <f t="shared" si="81"/>
        <v>38.051839187397249</v>
      </c>
      <c r="BI60">
        <f t="shared" si="82"/>
        <v>375.13344081258464</v>
      </c>
      <c r="BJ60">
        <f t="shared" si="83"/>
        <v>1.4623744846481237E-2</v>
      </c>
    </row>
    <row r="61" spans="1:62">
      <c r="A61" s="1">
        <v>53</v>
      </c>
      <c r="B61" s="1" t="s">
        <v>134</v>
      </c>
      <c r="C61" s="2">
        <v>42089</v>
      </c>
      <c r="D61" s="1" t="s">
        <v>74</v>
      </c>
      <c r="E61" s="1">
        <v>0</v>
      </c>
      <c r="F61" s="1" t="s">
        <v>75</v>
      </c>
      <c r="G61" s="1" t="s">
        <v>76</v>
      </c>
      <c r="H61" s="1">
        <v>0</v>
      </c>
      <c r="I61" s="1">
        <v>10424.5</v>
      </c>
      <c r="J61" s="1">
        <v>0</v>
      </c>
      <c r="K61">
        <f t="shared" si="56"/>
        <v>23.95162353704152</v>
      </c>
      <c r="L61">
        <f t="shared" si="57"/>
        <v>0.39579521678758273</v>
      </c>
      <c r="M61">
        <f t="shared" si="58"/>
        <v>253.63789551097028</v>
      </c>
      <c r="N61">
        <f t="shared" si="59"/>
        <v>19.532924056514783</v>
      </c>
      <c r="O61">
        <f t="shared" si="60"/>
        <v>5.0482188832933632</v>
      </c>
      <c r="P61">
        <f t="shared" si="61"/>
        <v>39.321937561035156</v>
      </c>
      <c r="Q61" s="1">
        <v>2.5</v>
      </c>
      <c r="R61">
        <f t="shared" si="62"/>
        <v>2.1884783655405045</v>
      </c>
      <c r="S61" s="1">
        <v>1</v>
      </c>
      <c r="T61">
        <f t="shared" si="63"/>
        <v>4.3769567310810089</v>
      </c>
      <c r="U61" s="1">
        <v>36.298976898193359</v>
      </c>
      <c r="V61" s="1">
        <v>39.321937561035156</v>
      </c>
      <c r="W61" s="1">
        <v>36.284011840820312</v>
      </c>
      <c r="X61" s="1">
        <v>400.8607177734375</v>
      </c>
      <c r="Y61" s="1">
        <v>385.13095092773438</v>
      </c>
      <c r="Z61" s="1">
        <v>11.791303634643555</v>
      </c>
      <c r="AA61" s="1">
        <v>21.34480094909668</v>
      </c>
      <c r="AB61" s="1">
        <v>19.128944396972656</v>
      </c>
      <c r="AC61" s="1">
        <v>34.627513885498047</v>
      </c>
      <c r="AD61" s="1">
        <v>500.235595703125</v>
      </c>
      <c r="AE61" s="1">
        <v>1275.1832275390625</v>
      </c>
      <c r="AF61" s="1">
        <v>1548.5830078125</v>
      </c>
      <c r="AG61" s="1">
        <v>98.434242248535156</v>
      </c>
      <c r="AH61" s="1">
        <v>22.971891403198242</v>
      </c>
      <c r="AI61" s="1">
        <v>-0.46268045902252197</v>
      </c>
      <c r="AJ61" s="1">
        <v>1</v>
      </c>
      <c r="AK61" s="1">
        <v>-0.21956524252891541</v>
      </c>
      <c r="AL61" s="1">
        <v>2.737391471862793</v>
      </c>
      <c r="AM61" s="1">
        <v>1</v>
      </c>
      <c r="AN61" s="1">
        <v>0</v>
      </c>
      <c r="AO61" s="1">
        <v>0.18999999761581421</v>
      </c>
      <c r="AP61" s="1">
        <v>111115</v>
      </c>
      <c r="AQ61">
        <f t="shared" si="64"/>
        <v>2.0009423828124997</v>
      </c>
      <c r="AR61">
        <f t="shared" si="65"/>
        <v>1.9532924056514783E-2</v>
      </c>
      <c r="AS61">
        <f t="shared" si="66"/>
        <v>312.47193756103513</v>
      </c>
      <c r="AT61">
        <f t="shared" si="67"/>
        <v>309.44897689819334</v>
      </c>
      <c r="AU61">
        <f t="shared" si="68"/>
        <v>242.28481019214814</v>
      </c>
      <c r="AV61">
        <f t="shared" si="69"/>
        <v>-5.2396855038244752</v>
      </c>
      <c r="AW61">
        <f t="shared" si="70"/>
        <v>7.1492781906635088</v>
      </c>
      <c r="AX61">
        <f t="shared" si="71"/>
        <v>72.629991630477562</v>
      </c>
      <c r="AY61">
        <f t="shared" si="72"/>
        <v>51.285190681380882</v>
      </c>
      <c r="AZ61">
        <f t="shared" si="73"/>
        <v>37.810457229614258</v>
      </c>
      <c r="BA61">
        <f t="shared" si="74"/>
        <v>6.5892007050335772</v>
      </c>
      <c r="BB61">
        <f t="shared" si="75"/>
        <v>0.36297267429155211</v>
      </c>
      <c r="BC61">
        <f t="shared" si="76"/>
        <v>2.1010593073701456</v>
      </c>
      <c r="BD61">
        <f t="shared" si="77"/>
        <v>4.4881413976634317</v>
      </c>
      <c r="BE61">
        <f t="shared" si="78"/>
        <v>0.22959490236904151</v>
      </c>
      <c r="BF61">
        <f t="shared" si="79"/>
        <v>24.966654050135499</v>
      </c>
      <c r="BG61">
        <f t="shared" si="80"/>
        <v>0.6585757257368875</v>
      </c>
      <c r="BH61">
        <f t="shared" si="81"/>
        <v>32.051366679925096</v>
      </c>
      <c r="BI61">
        <f t="shared" si="82"/>
        <v>377.74346830872753</v>
      </c>
      <c r="BJ61">
        <f t="shared" si="83"/>
        <v>2.0322846931077044E-2</v>
      </c>
    </row>
    <row r="62" spans="1:62">
      <c r="A62" s="1">
        <v>54</v>
      </c>
      <c r="B62" s="1" t="s">
        <v>135</v>
      </c>
      <c r="C62" s="2">
        <v>42089</v>
      </c>
      <c r="D62" s="1" t="s">
        <v>74</v>
      </c>
      <c r="E62" s="1">
        <v>0</v>
      </c>
      <c r="F62" s="1" t="s">
        <v>75</v>
      </c>
      <c r="G62" s="1" t="s">
        <v>76</v>
      </c>
      <c r="H62" s="1">
        <v>0</v>
      </c>
      <c r="I62" s="1">
        <v>10515.5</v>
      </c>
      <c r="J62" s="1">
        <v>0</v>
      </c>
      <c r="K62">
        <f t="shared" si="56"/>
        <v>14.840463239952488</v>
      </c>
      <c r="L62">
        <f t="shared" si="57"/>
        <v>0.3105044249093592</v>
      </c>
      <c r="M62">
        <f t="shared" si="58"/>
        <v>278.57911683867508</v>
      </c>
      <c r="N62">
        <f t="shared" si="59"/>
        <v>16.621901832016519</v>
      </c>
      <c r="O62">
        <f t="shared" si="60"/>
        <v>5.3772619514811089</v>
      </c>
      <c r="P62">
        <f t="shared" si="61"/>
        <v>39.775562286376953</v>
      </c>
      <c r="Q62" s="1">
        <v>2.5</v>
      </c>
      <c r="R62">
        <f t="shared" si="62"/>
        <v>2.1884783655405045</v>
      </c>
      <c r="S62" s="1">
        <v>1</v>
      </c>
      <c r="T62">
        <f t="shared" si="63"/>
        <v>4.3769567310810089</v>
      </c>
      <c r="U62" s="1">
        <v>36.403434753417969</v>
      </c>
      <c r="V62" s="1">
        <v>39.775562286376953</v>
      </c>
      <c r="W62" s="1">
        <v>36.405715942382812</v>
      </c>
      <c r="X62" s="1">
        <v>400.72802734375</v>
      </c>
      <c r="Y62" s="1">
        <v>390.07040405273438</v>
      </c>
      <c r="Z62" s="1">
        <v>11.646792411804199</v>
      </c>
      <c r="AA62" s="1">
        <v>19.789859771728516</v>
      </c>
      <c r="AB62" s="1">
        <v>18.786205291748047</v>
      </c>
      <c r="AC62" s="1">
        <v>31.920925140380859</v>
      </c>
      <c r="AD62" s="1">
        <v>500.20944213867188</v>
      </c>
      <c r="AE62" s="1">
        <v>1282.70263671875</v>
      </c>
      <c r="AF62" s="1">
        <v>1393.116455078125</v>
      </c>
      <c r="AG62" s="1">
        <v>98.432273864746094</v>
      </c>
      <c r="AH62" s="1">
        <v>22.971891403198242</v>
      </c>
      <c r="AI62" s="1">
        <v>-0.46268045902252197</v>
      </c>
      <c r="AJ62" s="1">
        <v>0.66666668653488159</v>
      </c>
      <c r="AK62" s="1">
        <v>-0.21956524252891541</v>
      </c>
      <c r="AL62" s="1">
        <v>2.737391471862793</v>
      </c>
      <c r="AM62" s="1">
        <v>1</v>
      </c>
      <c r="AN62" s="1">
        <v>0</v>
      </c>
      <c r="AO62" s="1">
        <v>0.18999999761581421</v>
      </c>
      <c r="AP62" s="1">
        <v>111115</v>
      </c>
      <c r="AQ62">
        <f t="shared" si="64"/>
        <v>2.0008377685546872</v>
      </c>
      <c r="AR62">
        <f t="shared" si="65"/>
        <v>1.662190183201652E-2</v>
      </c>
      <c r="AS62">
        <f t="shared" si="66"/>
        <v>312.92556228637693</v>
      </c>
      <c r="AT62">
        <f t="shared" si="67"/>
        <v>309.55343475341795</v>
      </c>
      <c r="AU62">
        <f t="shared" si="68"/>
        <v>243.7134979183611</v>
      </c>
      <c r="AV62">
        <f t="shared" si="69"/>
        <v>-4.2415100408838198</v>
      </c>
      <c r="AW62">
        <f t="shared" si="70"/>
        <v>7.3252228482768116</v>
      </c>
      <c r="AX62">
        <f t="shared" si="71"/>
        <v>74.418913235127135</v>
      </c>
      <c r="AY62">
        <f t="shared" si="72"/>
        <v>54.62905346339862</v>
      </c>
      <c r="AZ62">
        <f t="shared" si="73"/>
        <v>38.089498519897461</v>
      </c>
      <c r="BA62">
        <f t="shared" si="74"/>
        <v>6.6896349249863079</v>
      </c>
      <c r="BB62">
        <f t="shared" si="75"/>
        <v>0.2899361482495984</v>
      </c>
      <c r="BC62">
        <f t="shared" si="76"/>
        <v>1.9479608967957029</v>
      </c>
      <c r="BD62">
        <f t="shared" si="77"/>
        <v>4.7416740281906051</v>
      </c>
      <c r="BE62">
        <f t="shared" si="78"/>
        <v>0.18295220279348645</v>
      </c>
      <c r="BF62">
        <f t="shared" si="79"/>
        <v>27.421175921663565</v>
      </c>
      <c r="BG62">
        <f t="shared" si="80"/>
        <v>0.71417650235523489</v>
      </c>
      <c r="BH62">
        <f t="shared" si="81"/>
        <v>28.06676434124973</v>
      </c>
      <c r="BI62">
        <f t="shared" si="82"/>
        <v>385.49310831853876</v>
      </c>
      <c r="BJ62">
        <f t="shared" si="83"/>
        <v>1.0804960594173477E-2</v>
      </c>
    </row>
    <row r="63" spans="1:62">
      <c r="A63" s="1">
        <v>55</v>
      </c>
      <c r="B63" s="1" t="s">
        <v>136</v>
      </c>
      <c r="C63" s="2">
        <v>42089</v>
      </c>
      <c r="D63" s="1" t="s">
        <v>74</v>
      </c>
      <c r="E63" s="1">
        <v>0</v>
      </c>
      <c r="F63" s="1" t="s">
        <v>78</v>
      </c>
      <c r="G63" s="1" t="s">
        <v>76</v>
      </c>
      <c r="H63" s="1">
        <v>0</v>
      </c>
      <c r="I63" s="1">
        <v>11654.5</v>
      </c>
      <c r="J63" s="1">
        <v>0</v>
      </c>
      <c r="K63">
        <f t="shared" si="56"/>
        <v>13.640581905724041</v>
      </c>
      <c r="L63">
        <f t="shared" si="57"/>
        <v>0.15393314059005853</v>
      </c>
      <c r="M63">
        <f t="shared" si="58"/>
        <v>203.67861049878118</v>
      </c>
      <c r="N63">
        <f t="shared" si="59"/>
        <v>12.103096818396212</v>
      </c>
      <c r="O63">
        <f t="shared" si="60"/>
        <v>7.5608824260535208</v>
      </c>
      <c r="P63">
        <f t="shared" si="61"/>
        <v>44.686573028564453</v>
      </c>
      <c r="Q63" s="1">
        <v>3</v>
      </c>
      <c r="R63">
        <f t="shared" si="62"/>
        <v>2.0786957442760468</v>
      </c>
      <c r="S63" s="1">
        <v>1</v>
      </c>
      <c r="T63">
        <f t="shared" si="63"/>
        <v>4.1573914885520935</v>
      </c>
      <c r="U63" s="1">
        <v>38.502132415771484</v>
      </c>
      <c r="V63" s="1">
        <v>44.686573028564453</v>
      </c>
      <c r="W63" s="1">
        <v>38.513206481933594</v>
      </c>
      <c r="X63" s="1">
        <v>399.3759765625</v>
      </c>
      <c r="Y63" s="1">
        <v>388.37680053710938</v>
      </c>
      <c r="Z63" s="1">
        <v>12.419143676757812</v>
      </c>
      <c r="AA63" s="1">
        <v>19.535572052001953</v>
      </c>
      <c r="AB63" s="1">
        <v>17.870590209960938</v>
      </c>
      <c r="AC63" s="1">
        <v>28.110811233520508</v>
      </c>
      <c r="AD63" s="1">
        <v>500.25048828125</v>
      </c>
      <c r="AE63" s="1">
        <v>556.91796875</v>
      </c>
      <c r="AF63" s="1">
        <v>1053.295166015625</v>
      </c>
      <c r="AG63" s="1">
        <v>98.432968139648438</v>
      </c>
      <c r="AH63" s="1">
        <v>25.661405563354492</v>
      </c>
      <c r="AI63" s="1">
        <v>-0.37247049808502197</v>
      </c>
      <c r="AJ63" s="1">
        <v>1</v>
      </c>
      <c r="AK63" s="1">
        <v>-0.21956524252891541</v>
      </c>
      <c r="AL63" s="1">
        <v>2.737391471862793</v>
      </c>
      <c r="AM63" s="1">
        <v>1</v>
      </c>
      <c r="AN63" s="1">
        <v>0</v>
      </c>
      <c r="AO63" s="1">
        <v>0.18999999761581421</v>
      </c>
      <c r="AP63" s="1">
        <v>111115</v>
      </c>
      <c r="AQ63">
        <f t="shared" si="64"/>
        <v>1.6675016276041665</v>
      </c>
      <c r="AR63">
        <f t="shared" si="65"/>
        <v>1.2103096818396213E-2</v>
      </c>
      <c r="AS63">
        <f t="shared" si="66"/>
        <v>317.83657302856443</v>
      </c>
      <c r="AT63">
        <f t="shared" si="67"/>
        <v>311.65213241577146</v>
      </c>
      <c r="AU63">
        <f t="shared" si="68"/>
        <v>105.81441273470409</v>
      </c>
      <c r="AV63">
        <f t="shared" si="69"/>
        <v>-4.2345927676299544</v>
      </c>
      <c r="AW63">
        <f t="shared" si="70"/>
        <v>9.4838267674380354</v>
      </c>
      <c r="AX63">
        <f t="shared" si="71"/>
        <v>96.348072669953197</v>
      </c>
      <c r="AY63">
        <f t="shared" si="72"/>
        <v>76.812500617951244</v>
      </c>
      <c r="AZ63">
        <f t="shared" si="73"/>
        <v>41.594352722167969</v>
      </c>
      <c r="BA63">
        <f t="shared" si="74"/>
        <v>8.0689096468584722</v>
      </c>
      <c r="BB63">
        <f t="shared" si="75"/>
        <v>0.148437054396096</v>
      </c>
      <c r="BC63">
        <f t="shared" si="76"/>
        <v>1.9229443413845146</v>
      </c>
      <c r="BD63">
        <f t="shared" si="77"/>
        <v>6.1459653054739576</v>
      </c>
      <c r="BE63">
        <f t="shared" si="78"/>
        <v>9.3251774058864589E-2</v>
      </c>
      <c r="BF63">
        <f t="shared" si="79"/>
        <v>20.048690177954391</v>
      </c>
      <c r="BG63">
        <f t="shared" si="80"/>
        <v>0.52443557446557554</v>
      </c>
      <c r="BH63">
        <f t="shared" si="81"/>
        <v>18.394140020396144</v>
      </c>
      <c r="BI63">
        <f t="shared" si="82"/>
        <v>383.94739194678658</v>
      </c>
      <c r="BJ63">
        <f t="shared" si="83"/>
        <v>6.5349258465166142E-3</v>
      </c>
    </row>
    <row r="64" spans="1:62">
      <c r="A64" s="1">
        <v>56</v>
      </c>
      <c r="B64" s="1" t="s">
        <v>137</v>
      </c>
      <c r="C64" s="2">
        <v>42089</v>
      </c>
      <c r="D64" s="1" t="s">
        <v>74</v>
      </c>
      <c r="E64" s="1">
        <v>0</v>
      </c>
      <c r="F64" s="1" t="s">
        <v>78</v>
      </c>
      <c r="G64" s="1" t="s">
        <v>76</v>
      </c>
      <c r="H64" s="1">
        <v>0</v>
      </c>
      <c r="I64" s="1">
        <v>11746.5</v>
      </c>
      <c r="J64" s="1">
        <v>0</v>
      </c>
      <c r="K64">
        <f t="shared" si="56"/>
        <v>12.626595931355805</v>
      </c>
      <c r="L64">
        <f t="shared" si="57"/>
        <v>0.23519818187127087</v>
      </c>
      <c r="M64">
        <f t="shared" si="58"/>
        <v>260.08618497112633</v>
      </c>
      <c r="N64">
        <f t="shared" si="59"/>
        <v>18.017555791554216</v>
      </c>
      <c r="O64">
        <f t="shared" si="60"/>
        <v>7.4725212757698358</v>
      </c>
      <c r="P64">
        <f t="shared" si="61"/>
        <v>44.448650360107422</v>
      </c>
      <c r="Q64" s="1">
        <v>2</v>
      </c>
      <c r="R64">
        <f t="shared" si="62"/>
        <v>2.2982609868049622</v>
      </c>
      <c r="S64" s="1">
        <v>1</v>
      </c>
      <c r="T64">
        <f t="shared" si="63"/>
        <v>4.5965219736099243</v>
      </c>
      <c r="U64" s="1">
        <v>38.289878845214844</v>
      </c>
      <c r="V64" s="1">
        <v>44.448650360107422</v>
      </c>
      <c r="W64" s="1">
        <v>38.359973907470703</v>
      </c>
      <c r="X64" s="1">
        <v>399.2901611328125</v>
      </c>
      <c r="Y64" s="1">
        <v>391.42227172851562</v>
      </c>
      <c r="Z64" s="1">
        <v>12.190759658813477</v>
      </c>
      <c r="AA64" s="1">
        <v>19.255649566650391</v>
      </c>
      <c r="AB64" s="1">
        <v>17.743480682373047</v>
      </c>
      <c r="AC64" s="1">
        <v>28.026330947875977</v>
      </c>
      <c r="AD64" s="1">
        <v>500.237548828125</v>
      </c>
      <c r="AE64" s="1">
        <v>238.71502685546875</v>
      </c>
      <c r="AF64" s="1">
        <v>391.42572021484375</v>
      </c>
      <c r="AG64" s="1">
        <v>98.428321838378906</v>
      </c>
      <c r="AH64" s="1">
        <v>25.661405563354492</v>
      </c>
      <c r="AI64" s="1">
        <v>-0.37247049808502197</v>
      </c>
      <c r="AJ64" s="1">
        <v>0.66666668653488159</v>
      </c>
      <c r="AK64" s="1">
        <v>-0.21956524252891541</v>
      </c>
      <c r="AL64" s="1">
        <v>2.737391471862793</v>
      </c>
      <c r="AM64" s="1">
        <v>1</v>
      </c>
      <c r="AN64" s="1">
        <v>0</v>
      </c>
      <c r="AO64" s="1">
        <v>0.18999999761581421</v>
      </c>
      <c r="AP64" s="1">
        <v>111115</v>
      </c>
      <c r="AQ64">
        <f t="shared" si="64"/>
        <v>2.5011877441406245</v>
      </c>
      <c r="AR64">
        <f t="shared" si="65"/>
        <v>1.8017555791554216E-2</v>
      </c>
      <c r="AS64">
        <f t="shared" si="66"/>
        <v>317.5986503601074</v>
      </c>
      <c r="AT64">
        <f t="shared" si="67"/>
        <v>311.43987884521482</v>
      </c>
      <c r="AU64">
        <f t="shared" si="68"/>
        <v>45.355854533398087</v>
      </c>
      <c r="AV64">
        <f t="shared" si="69"/>
        <v>-6.304582575102943</v>
      </c>
      <c r="AW64">
        <f t="shared" si="70"/>
        <v>9.3678225485231419</v>
      </c>
      <c r="AX64">
        <f t="shared" si="71"/>
        <v>95.174055328356374</v>
      </c>
      <c r="AY64">
        <f t="shared" si="72"/>
        <v>75.918405761705984</v>
      </c>
      <c r="AZ64">
        <f t="shared" si="73"/>
        <v>41.369264602661133</v>
      </c>
      <c r="BA64">
        <f t="shared" si="74"/>
        <v>7.9734657563357993</v>
      </c>
      <c r="BB64">
        <f t="shared" si="75"/>
        <v>0.22374921898115038</v>
      </c>
      <c r="BC64">
        <f t="shared" si="76"/>
        <v>1.8953012727533061</v>
      </c>
      <c r="BD64">
        <f t="shared" si="77"/>
        <v>6.0781644835824933</v>
      </c>
      <c r="BE64">
        <f t="shared" si="78"/>
        <v>0.14082870421706684</v>
      </c>
      <c r="BF64">
        <f t="shared" si="79"/>
        <v>25.59984672005417</v>
      </c>
      <c r="BG64">
        <f t="shared" si="80"/>
        <v>0.66446445119892938</v>
      </c>
      <c r="BH64">
        <f t="shared" si="81"/>
        <v>19.509738105254137</v>
      </c>
      <c r="BI64">
        <f t="shared" si="82"/>
        <v>387.71383639301712</v>
      </c>
      <c r="BJ64">
        <f t="shared" si="83"/>
        <v>6.353695861705283E-3</v>
      </c>
    </row>
    <row r="65" spans="1:62">
      <c r="A65" s="1">
        <v>57</v>
      </c>
      <c r="B65" s="1" t="s">
        <v>138</v>
      </c>
      <c r="C65" s="2">
        <v>42089</v>
      </c>
      <c r="D65" s="1" t="s">
        <v>74</v>
      </c>
      <c r="E65" s="1">
        <v>0</v>
      </c>
      <c r="F65" s="1" t="s">
        <v>90</v>
      </c>
      <c r="G65" s="1" t="s">
        <v>96</v>
      </c>
      <c r="H65" s="1">
        <v>0</v>
      </c>
      <c r="I65" s="1">
        <v>11953</v>
      </c>
      <c r="J65" s="1">
        <v>0</v>
      </c>
      <c r="K65">
        <f t="shared" si="56"/>
        <v>21.411256519134032</v>
      </c>
      <c r="L65">
        <f t="shared" si="57"/>
        <v>0.46180654941208826</v>
      </c>
      <c r="M65">
        <f t="shared" si="58"/>
        <v>273.48161676779938</v>
      </c>
      <c r="N65">
        <f t="shared" si="59"/>
        <v>31.398690644676375</v>
      </c>
      <c r="O65">
        <f t="shared" si="60"/>
        <v>6.9196461531633862</v>
      </c>
      <c r="P65">
        <f t="shared" si="61"/>
        <v>42.947353363037109</v>
      </c>
      <c r="Q65" s="1">
        <v>1</v>
      </c>
      <c r="R65">
        <f t="shared" si="62"/>
        <v>2.5178262293338776</v>
      </c>
      <c r="S65" s="1">
        <v>1</v>
      </c>
      <c r="T65">
        <f t="shared" si="63"/>
        <v>5.0356524586677551</v>
      </c>
      <c r="U65" s="1">
        <v>37.489620208740234</v>
      </c>
      <c r="V65" s="1">
        <v>42.947353363037109</v>
      </c>
      <c r="W65" s="1">
        <v>37.573047637939453</v>
      </c>
      <c r="X65" s="1">
        <v>399.3072509765625</v>
      </c>
      <c r="Y65" s="1">
        <v>392.5621337890625</v>
      </c>
      <c r="Z65" s="1">
        <v>11.553192138671875</v>
      </c>
      <c r="AA65" s="1">
        <v>17.719533920288086</v>
      </c>
      <c r="AB65" s="1">
        <v>17.561273574829102</v>
      </c>
      <c r="AC65" s="1">
        <v>26.93433952331543</v>
      </c>
      <c r="AD65" s="1">
        <v>500.17208862304688</v>
      </c>
      <c r="AE65" s="1">
        <v>361.46359252929688</v>
      </c>
      <c r="AF65" s="1">
        <v>893.11163330078125</v>
      </c>
      <c r="AG65" s="1">
        <v>98.427581787109375</v>
      </c>
      <c r="AH65" s="1">
        <v>25.661405563354492</v>
      </c>
      <c r="AI65" s="1">
        <v>-0.37247049808502197</v>
      </c>
      <c r="AJ65" s="1">
        <v>1</v>
      </c>
      <c r="AK65" s="1">
        <v>-0.21956524252891541</v>
      </c>
      <c r="AL65" s="1">
        <v>2.737391471862793</v>
      </c>
      <c r="AM65" s="1">
        <v>1</v>
      </c>
      <c r="AN65" s="1">
        <v>0</v>
      </c>
      <c r="AO65" s="1">
        <v>0.18999999761581421</v>
      </c>
      <c r="AP65" s="1">
        <v>111115</v>
      </c>
      <c r="AQ65">
        <f t="shared" si="64"/>
        <v>5.0017208862304683</v>
      </c>
      <c r="AR65">
        <f t="shared" si="65"/>
        <v>3.1398690644676375E-2</v>
      </c>
      <c r="AS65">
        <f t="shared" si="66"/>
        <v>316.09735336303709</v>
      </c>
      <c r="AT65">
        <f t="shared" si="67"/>
        <v>310.63962020874021</v>
      </c>
      <c r="AU65">
        <f t="shared" si="68"/>
        <v>68.678081718770045</v>
      </c>
      <c r="AV65">
        <f t="shared" si="69"/>
        <v>-9.7071822398913419</v>
      </c>
      <c r="AW65">
        <f t="shared" si="70"/>
        <v>8.6637370273320009</v>
      </c>
      <c r="AX65">
        <f t="shared" si="71"/>
        <v>88.021435354075237</v>
      </c>
      <c r="AY65">
        <f t="shared" si="72"/>
        <v>70.301901433787151</v>
      </c>
      <c r="AZ65">
        <f t="shared" si="73"/>
        <v>40.218486785888672</v>
      </c>
      <c r="BA65">
        <f t="shared" si="74"/>
        <v>7.5006267524925931</v>
      </c>
      <c r="BB65">
        <f t="shared" si="75"/>
        <v>0.42301311979916073</v>
      </c>
      <c r="BC65">
        <f t="shared" si="76"/>
        <v>1.7440908741686143</v>
      </c>
      <c r="BD65">
        <f t="shared" si="77"/>
        <v>5.7565358783239784</v>
      </c>
      <c r="BE65">
        <f t="shared" si="78"/>
        <v>0.26761478834712443</v>
      </c>
      <c r="BF65">
        <f t="shared" si="79"/>
        <v>26.918134201683475</v>
      </c>
      <c r="BG65">
        <f t="shared" si="80"/>
        <v>0.69665816753164156</v>
      </c>
      <c r="BH65">
        <f t="shared" si="81"/>
        <v>22.75631149500985</v>
      </c>
      <c r="BI65">
        <f t="shared" si="82"/>
        <v>386.82202433193009</v>
      </c>
      <c r="BJ65">
        <f t="shared" si="83"/>
        <v>1.2596005196200384E-2</v>
      </c>
    </row>
    <row r="66" spans="1:62">
      <c r="A66" s="1">
        <v>58</v>
      </c>
      <c r="B66" s="1" t="s">
        <v>139</v>
      </c>
      <c r="C66" s="2">
        <v>42089</v>
      </c>
      <c r="D66" s="1" t="s">
        <v>74</v>
      </c>
      <c r="E66" s="1">
        <v>0</v>
      </c>
      <c r="F66" s="1" t="s">
        <v>87</v>
      </c>
      <c r="G66" s="1" t="s">
        <v>96</v>
      </c>
      <c r="H66" s="1">
        <v>0</v>
      </c>
      <c r="I66" s="1">
        <v>12097</v>
      </c>
      <c r="J66" s="1">
        <v>0</v>
      </c>
      <c r="K66">
        <f t="shared" si="56"/>
        <v>17.082186256546791</v>
      </c>
      <c r="L66">
        <f t="shared" si="57"/>
        <v>0.38838423418547824</v>
      </c>
      <c r="M66">
        <f t="shared" si="58"/>
        <v>280.37992001161882</v>
      </c>
      <c r="N66">
        <f t="shared" si="59"/>
        <v>22.462754240602724</v>
      </c>
      <c r="O66">
        <f t="shared" si="60"/>
        <v>5.8655417579364615</v>
      </c>
      <c r="P66">
        <f t="shared" si="61"/>
        <v>41.062580108642578</v>
      </c>
      <c r="Q66" s="1">
        <v>2</v>
      </c>
      <c r="R66">
        <f t="shared" si="62"/>
        <v>2.2982609868049622</v>
      </c>
      <c r="S66" s="1">
        <v>1</v>
      </c>
      <c r="T66">
        <f t="shared" si="63"/>
        <v>4.5965219736099243</v>
      </c>
      <c r="U66" s="1">
        <v>36.549022674560547</v>
      </c>
      <c r="V66" s="1">
        <v>41.062580108642578</v>
      </c>
      <c r="W66" s="1">
        <v>36.580181121826172</v>
      </c>
      <c r="X66" s="1">
        <v>399.38351440429688</v>
      </c>
      <c r="Y66" s="1">
        <v>389.05892944335938</v>
      </c>
      <c r="Z66" s="1">
        <v>11.309977531433105</v>
      </c>
      <c r="AA66" s="1">
        <v>20.110950469970703</v>
      </c>
      <c r="AB66" s="1">
        <v>18.096973419189453</v>
      </c>
      <c r="AC66" s="1">
        <v>32.179313659667969</v>
      </c>
      <c r="AD66" s="1">
        <v>500.19485473632812</v>
      </c>
      <c r="AE66" s="1">
        <v>290.1231689453125</v>
      </c>
      <c r="AF66" s="1">
        <v>280.69989013671875</v>
      </c>
      <c r="AG66" s="1">
        <v>98.426750183105469</v>
      </c>
      <c r="AH66" s="1">
        <v>25.661405563354492</v>
      </c>
      <c r="AI66" s="1">
        <v>-0.37247049808502197</v>
      </c>
      <c r="AJ66" s="1">
        <v>1</v>
      </c>
      <c r="AK66" s="1">
        <v>-0.21956524252891541</v>
      </c>
      <c r="AL66" s="1">
        <v>2.737391471862793</v>
      </c>
      <c r="AM66" s="1">
        <v>1</v>
      </c>
      <c r="AN66" s="1">
        <v>0</v>
      </c>
      <c r="AO66" s="1">
        <v>0.18999999761581421</v>
      </c>
      <c r="AP66" s="1">
        <v>111115</v>
      </c>
      <c r="AQ66">
        <f t="shared" si="64"/>
        <v>2.5009742736816403</v>
      </c>
      <c r="AR66">
        <f t="shared" si="65"/>
        <v>2.2462754240602723E-2</v>
      </c>
      <c r="AS66">
        <f t="shared" si="66"/>
        <v>314.21258010864256</v>
      </c>
      <c r="AT66">
        <f t="shared" si="67"/>
        <v>309.69902267456052</v>
      </c>
      <c r="AU66">
        <f t="shared" si="68"/>
        <v>55.123401407901838</v>
      </c>
      <c r="AV66">
        <f t="shared" si="69"/>
        <v>-7.5630722713202578</v>
      </c>
      <c r="AW66">
        <f t="shared" si="70"/>
        <v>7.8449972557890755</v>
      </c>
      <c r="AX66">
        <f t="shared" si="71"/>
        <v>79.703914242772953</v>
      </c>
      <c r="AY66">
        <f t="shared" si="72"/>
        <v>59.59296377280225</v>
      </c>
      <c r="AZ66">
        <f t="shared" si="73"/>
        <v>38.805801391601562</v>
      </c>
      <c r="BA66">
        <f t="shared" si="74"/>
        <v>6.9535548227698909</v>
      </c>
      <c r="BB66">
        <f t="shared" si="75"/>
        <v>0.35812442445667075</v>
      </c>
      <c r="BC66">
        <f t="shared" si="76"/>
        <v>1.979455497852614</v>
      </c>
      <c r="BD66">
        <f t="shared" si="77"/>
        <v>4.9740993249172769</v>
      </c>
      <c r="BE66">
        <f t="shared" si="78"/>
        <v>0.22636299835993368</v>
      </c>
      <c r="BF66">
        <f t="shared" si="79"/>
        <v>27.596884343342701</v>
      </c>
      <c r="BG66">
        <f t="shared" si="80"/>
        <v>0.72066182984867733</v>
      </c>
      <c r="BH66">
        <f t="shared" si="81"/>
        <v>27.435908301560573</v>
      </c>
      <c r="BI66">
        <f t="shared" si="82"/>
        <v>384.04188577888038</v>
      </c>
      <c r="BJ66">
        <f t="shared" si="83"/>
        <v>1.2203494282252307E-2</v>
      </c>
    </row>
    <row r="67" spans="1:62">
      <c r="A67" s="1">
        <v>59</v>
      </c>
      <c r="B67" s="1" t="s">
        <v>140</v>
      </c>
      <c r="C67" s="2">
        <v>42089</v>
      </c>
      <c r="D67" s="1" t="s">
        <v>74</v>
      </c>
      <c r="E67" s="1">
        <v>0</v>
      </c>
      <c r="F67" s="1" t="s">
        <v>87</v>
      </c>
      <c r="G67" s="1" t="s">
        <v>96</v>
      </c>
      <c r="H67" s="1">
        <v>0</v>
      </c>
      <c r="I67" s="1">
        <v>12288.5</v>
      </c>
      <c r="J67" s="1">
        <v>0</v>
      </c>
      <c r="K67">
        <f t="shared" si="56"/>
        <v>20.321100704960674</v>
      </c>
      <c r="L67">
        <f t="shared" si="57"/>
        <v>0.45017845204887985</v>
      </c>
      <c r="M67">
        <f t="shared" si="58"/>
        <v>280.51811606186783</v>
      </c>
      <c r="N67">
        <f t="shared" si="59"/>
        <v>25.175443864903539</v>
      </c>
      <c r="O67">
        <f t="shared" si="60"/>
        <v>5.7309823801578643</v>
      </c>
      <c r="P67">
        <f t="shared" si="61"/>
        <v>40.387798309326172</v>
      </c>
      <c r="Q67" s="1">
        <v>1.5</v>
      </c>
      <c r="R67">
        <f t="shared" si="62"/>
        <v>2.4080436080694199</v>
      </c>
      <c r="S67" s="1">
        <v>1</v>
      </c>
      <c r="T67">
        <f t="shared" si="63"/>
        <v>4.8160872161388397</v>
      </c>
      <c r="U67" s="1">
        <v>36.176311492919922</v>
      </c>
      <c r="V67" s="1">
        <v>40.387798309326172</v>
      </c>
      <c r="W67" s="1">
        <v>36.136730194091797</v>
      </c>
      <c r="X67" s="1">
        <v>400.013916015625</v>
      </c>
      <c r="Y67" s="1">
        <v>390.96868896484375</v>
      </c>
      <c r="Z67" s="1">
        <v>11.262686729431152</v>
      </c>
      <c r="AA67" s="1">
        <v>18.671072006225586</v>
      </c>
      <c r="AB67" s="1">
        <v>18.392559051513672</v>
      </c>
      <c r="AC67" s="1">
        <v>30.490840911865234</v>
      </c>
      <c r="AD67" s="1">
        <v>500.2181396484375</v>
      </c>
      <c r="AE67" s="1">
        <v>1125.365478515625</v>
      </c>
      <c r="AF67" s="1">
        <v>1382.7332763671875</v>
      </c>
      <c r="AG67" s="1">
        <v>98.422264099121094</v>
      </c>
      <c r="AH67" s="1">
        <v>25.661405563354492</v>
      </c>
      <c r="AI67" s="1">
        <v>-0.37247049808502197</v>
      </c>
      <c r="AJ67" s="1">
        <v>0.66666668653488159</v>
      </c>
      <c r="AK67" s="1">
        <v>-0.21956524252891541</v>
      </c>
      <c r="AL67" s="1">
        <v>2.737391471862793</v>
      </c>
      <c r="AM67" s="1">
        <v>1</v>
      </c>
      <c r="AN67" s="1">
        <v>0</v>
      </c>
      <c r="AO67" s="1">
        <v>0.18999999761581421</v>
      </c>
      <c r="AP67" s="1">
        <v>111115</v>
      </c>
      <c r="AQ67">
        <f t="shared" si="64"/>
        <v>3.3347875976562493</v>
      </c>
      <c r="AR67">
        <f t="shared" si="65"/>
        <v>2.517544386490354E-2</v>
      </c>
      <c r="AS67">
        <f t="shared" si="66"/>
        <v>313.53779830932615</v>
      </c>
      <c r="AT67">
        <f t="shared" si="67"/>
        <v>309.3263114929199</v>
      </c>
      <c r="AU67">
        <f t="shared" si="68"/>
        <v>213.81943823488837</v>
      </c>
      <c r="AV67">
        <f t="shared" si="69"/>
        <v>-6.9405298562269016</v>
      </c>
      <c r="AW67">
        <f t="shared" si="70"/>
        <v>7.5686315601683054</v>
      </c>
      <c r="AX67">
        <f t="shared" si="71"/>
        <v>76.899588009334295</v>
      </c>
      <c r="AY67">
        <f t="shared" si="72"/>
        <v>58.228516003108709</v>
      </c>
      <c r="AZ67">
        <f t="shared" si="73"/>
        <v>38.282054901123047</v>
      </c>
      <c r="BA67">
        <f t="shared" si="74"/>
        <v>6.7597130850948624</v>
      </c>
      <c r="BB67">
        <f t="shared" si="75"/>
        <v>0.41169565390344043</v>
      </c>
      <c r="BC67">
        <f t="shared" si="76"/>
        <v>1.8376491800104413</v>
      </c>
      <c r="BD67">
        <f t="shared" si="77"/>
        <v>4.9220639050844213</v>
      </c>
      <c r="BE67">
        <f t="shared" si="78"/>
        <v>0.26051100625094292</v>
      </c>
      <c r="BF67">
        <f t="shared" si="79"/>
        <v>27.609228103629061</v>
      </c>
      <c r="BG67">
        <f t="shared" si="80"/>
        <v>0.71749509354467067</v>
      </c>
      <c r="BH67">
        <f t="shared" si="81"/>
        <v>27.277563733532894</v>
      </c>
      <c r="BI67">
        <f t="shared" si="82"/>
        <v>385.27247028762241</v>
      </c>
      <c r="BJ67">
        <f t="shared" si="83"/>
        <v>1.4387483206399064E-2</v>
      </c>
    </row>
    <row r="68" spans="1:62">
      <c r="A68" s="1">
        <v>60</v>
      </c>
      <c r="B68" s="1" t="s">
        <v>141</v>
      </c>
      <c r="C68" s="2">
        <v>42089</v>
      </c>
      <c r="D68" s="1" t="s">
        <v>74</v>
      </c>
      <c r="E68" s="1">
        <v>0</v>
      </c>
      <c r="F68" s="1" t="s">
        <v>84</v>
      </c>
      <c r="G68" s="1" t="s">
        <v>96</v>
      </c>
      <c r="H68" s="1">
        <v>0</v>
      </c>
      <c r="I68" s="1">
        <v>12426.5</v>
      </c>
      <c r="J68" s="1">
        <v>0</v>
      </c>
      <c r="K68">
        <f t="shared" si="56"/>
        <v>13.177253247339843</v>
      </c>
      <c r="L68">
        <f t="shared" si="57"/>
        <v>0.3435886547569531</v>
      </c>
      <c r="M68">
        <f t="shared" si="58"/>
        <v>293.63523275653347</v>
      </c>
      <c r="N68">
        <f t="shared" si="59"/>
        <v>19.285272840084271</v>
      </c>
      <c r="O68">
        <f t="shared" si="60"/>
        <v>5.6542022441325734</v>
      </c>
      <c r="P68">
        <f t="shared" si="61"/>
        <v>40.249546051025391</v>
      </c>
      <c r="Q68" s="1">
        <v>2</v>
      </c>
      <c r="R68">
        <f t="shared" si="62"/>
        <v>2.2982609868049622</v>
      </c>
      <c r="S68" s="1">
        <v>1</v>
      </c>
      <c r="T68">
        <f t="shared" si="63"/>
        <v>4.5965219736099243</v>
      </c>
      <c r="U68" s="1">
        <v>35.743083953857422</v>
      </c>
      <c r="V68" s="1">
        <v>40.249546051025391</v>
      </c>
      <c r="W68" s="1">
        <v>35.705753326416016</v>
      </c>
      <c r="X68" s="1">
        <v>399.95635986328125</v>
      </c>
      <c r="Y68" s="1">
        <v>391.66748046875</v>
      </c>
      <c r="Z68" s="1">
        <v>11.322539329528809</v>
      </c>
      <c r="AA68" s="1">
        <v>18.887853622436523</v>
      </c>
      <c r="AB68" s="1">
        <v>18.934839248657227</v>
      </c>
      <c r="AC68" s="1">
        <v>31.586416244506836</v>
      </c>
      <c r="AD68" s="1">
        <v>500.204345703125</v>
      </c>
      <c r="AE68" s="1">
        <v>211.39151000976562</v>
      </c>
      <c r="AF68" s="1">
        <v>1266.36669921875</v>
      </c>
      <c r="AG68" s="1">
        <v>98.415618896484375</v>
      </c>
      <c r="AH68" s="1">
        <v>25.661405563354492</v>
      </c>
      <c r="AI68" s="1">
        <v>-0.37247049808502197</v>
      </c>
      <c r="AJ68" s="1">
        <v>1</v>
      </c>
      <c r="AK68" s="1">
        <v>-0.21956524252891541</v>
      </c>
      <c r="AL68" s="1">
        <v>2.737391471862793</v>
      </c>
      <c r="AM68" s="1">
        <v>1</v>
      </c>
      <c r="AN68" s="1">
        <v>0</v>
      </c>
      <c r="AO68" s="1">
        <v>0.18999999761581421</v>
      </c>
      <c r="AP68" s="1">
        <v>111115</v>
      </c>
      <c r="AQ68">
        <f t="shared" si="64"/>
        <v>2.5010217285156244</v>
      </c>
      <c r="AR68">
        <f t="shared" si="65"/>
        <v>1.9285272840084272E-2</v>
      </c>
      <c r="AS68">
        <f t="shared" si="66"/>
        <v>313.39954605102537</v>
      </c>
      <c r="AT68">
        <f t="shared" si="67"/>
        <v>308.8930839538574</v>
      </c>
      <c r="AU68">
        <f t="shared" si="68"/>
        <v>40.164386397858834</v>
      </c>
      <c r="AV68">
        <f t="shared" si="69"/>
        <v>-6.6122326387646355</v>
      </c>
      <c r="AW68">
        <f t="shared" si="70"/>
        <v>7.5130620480108679</v>
      </c>
      <c r="AX68">
        <f t="shared" si="71"/>
        <v>76.340139220312835</v>
      </c>
      <c r="AY68">
        <f t="shared" si="72"/>
        <v>57.452285597876312</v>
      </c>
      <c r="AZ68">
        <f t="shared" si="73"/>
        <v>37.996315002441406</v>
      </c>
      <c r="BA68">
        <f t="shared" si="74"/>
        <v>6.6559490489294211</v>
      </c>
      <c r="BB68">
        <f t="shared" si="75"/>
        <v>0.31969178835889855</v>
      </c>
      <c r="BC68">
        <f t="shared" si="76"/>
        <v>1.8588598038782949</v>
      </c>
      <c r="BD68">
        <f t="shared" si="77"/>
        <v>4.7970892450511258</v>
      </c>
      <c r="BE68">
        <f t="shared" si="78"/>
        <v>0.20182520150636163</v>
      </c>
      <c r="BF68">
        <f t="shared" si="79"/>
        <v>28.898293161547485</v>
      </c>
      <c r="BG68">
        <f t="shared" si="80"/>
        <v>0.74970541951838598</v>
      </c>
      <c r="BH68">
        <f t="shared" si="81"/>
        <v>26.475170720331075</v>
      </c>
      <c r="BI68">
        <f t="shared" si="82"/>
        <v>387.79731690028615</v>
      </c>
      <c r="BJ68">
        <f t="shared" si="83"/>
        <v>8.9961950262297426E-3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boardwalk 3-26-15_.xl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2016-02-29T16:34:14Z</dcterms:created>
  <dcterms:modified xsi:type="dcterms:W3CDTF">2016-02-29T16:34:15Z</dcterms:modified>
</cp:coreProperties>
</file>