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9020" tabRatio="500"/>
  </bookViews>
  <sheets>
    <sheet name="tres rios dec 2013 m4s_.xl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Q10" i="1" l="1"/>
  <c r="K10" i="1"/>
  <c r="AU10" i="1"/>
  <c r="AT10" i="1"/>
  <c r="AS10" i="1"/>
  <c r="AR10" i="1"/>
  <c r="R10" i="1"/>
  <c r="AV10" i="1"/>
  <c r="P10" i="1"/>
  <c r="AW10" i="1"/>
  <c r="AX10" i="1"/>
  <c r="AY10" i="1"/>
  <c r="BB10" i="1"/>
  <c r="T10" i="1"/>
  <c r="L10" i="1"/>
  <c r="BE10" i="1"/>
  <c r="M10" i="1"/>
  <c r="N10" i="1"/>
  <c r="BC10" i="1"/>
  <c r="O10" i="1"/>
  <c r="AZ10" i="1"/>
  <c r="BA10" i="1"/>
  <c r="BD10" i="1"/>
  <c r="BF10" i="1"/>
  <c r="BG10" i="1"/>
  <c r="BH10" i="1"/>
  <c r="BI10" i="1"/>
  <c r="BJ10" i="1"/>
  <c r="AQ11" i="1"/>
  <c r="K11" i="1"/>
  <c r="AU11" i="1"/>
  <c r="AT11" i="1"/>
  <c r="AS11" i="1"/>
  <c r="AR11" i="1"/>
  <c r="R11" i="1"/>
  <c r="AV11" i="1"/>
  <c r="P11" i="1"/>
  <c r="AW11" i="1"/>
  <c r="AX11" i="1"/>
  <c r="AY11" i="1"/>
  <c r="BB11" i="1"/>
  <c r="T11" i="1"/>
  <c r="L11" i="1"/>
  <c r="BE11" i="1"/>
  <c r="M11" i="1"/>
  <c r="N11" i="1"/>
  <c r="BC11" i="1"/>
  <c r="O11" i="1"/>
  <c r="AZ11" i="1"/>
  <c r="BA11" i="1"/>
  <c r="BD11" i="1"/>
  <c r="BF11" i="1"/>
  <c r="BG11" i="1"/>
  <c r="BH11" i="1"/>
  <c r="BI11" i="1"/>
  <c r="BJ11" i="1"/>
  <c r="AQ12" i="1"/>
  <c r="K12" i="1"/>
  <c r="AU12" i="1"/>
  <c r="AT12" i="1"/>
  <c r="AS12" i="1"/>
  <c r="AR12" i="1"/>
  <c r="R12" i="1"/>
  <c r="AV12" i="1"/>
  <c r="P12" i="1"/>
  <c r="AW12" i="1"/>
  <c r="AX12" i="1"/>
  <c r="AY12" i="1"/>
  <c r="BB12" i="1"/>
  <c r="T12" i="1"/>
  <c r="L12" i="1"/>
  <c r="BE12" i="1"/>
  <c r="M12" i="1"/>
  <c r="N12" i="1"/>
  <c r="BC12" i="1"/>
  <c r="O12" i="1"/>
  <c r="AZ12" i="1"/>
  <c r="BA12" i="1"/>
  <c r="BD12" i="1"/>
  <c r="BF12" i="1"/>
  <c r="BG12" i="1"/>
  <c r="BH12" i="1"/>
  <c r="BI12" i="1"/>
  <c r="BJ12" i="1"/>
  <c r="AQ13" i="1"/>
  <c r="K13" i="1"/>
  <c r="AU13" i="1"/>
  <c r="AT13" i="1"/>
  <c r="AS13" i="1"/>
  <c r="AR13" i="1"/>
  <c r="R13" i="1"/>
  <c r="AV13" i="1"/>
  <c r="P13" i="1"/>
  <c r="AW13" i="1"/>
  <c r="AX13" i="1"/>
  <c r="AY13" i="1"/>
  <c r="BB13" i="1"/>
  <c r="T13" i="1"/>
  <c r="L13" i="1"/>
  <c r="BE13" i="1"/>
  <c r="M13" i="1"/>
  <c r="N13" i="1"/>
  <c r="BC13" i="1"/>
  <c r="O13" i="1"/>
  <c r="AZ13" i="1"/>
  <c r="BA13" i="1"/>
  <c r="BD13" i="1"/>
  <c r="BF13" i="1"/>
  <c r="BG13" i="1"/>
  <c r="BH13" i="1"/>
  <c r="BI13" i="1"/>
  <c r="BJ13" i="1"/>
  <c r="AQ14" i="1"/>
  <c r="K14" i="1"/>
  <c r="AU14" i="1"/>
  <c r="AT14" i="1"/>
  <c r="AS14" i="1"/>
  <c r="AR14" i="1"/>
  <c r="R14" i="1"/>
  <c r="AV14" i="1"/>
  <c r="P14" i="1"/>
  <c r="AW14" i="1"/>
  <c r="AX14" i="1"/>
  <c r="AY14" i="1"/>
  <c r="BB14" i="1"/>
  <c r="T14" i="1"/>
  <c r="L14" i="1"/>
  <c r="BE14" i="1"/>
  <c r="M14" i="1"/>
  <c r="N14" i="1"/>
  <c r="BC14" i="1"/>
  <c r="O14" i="1"/>
  <c r="AZ14" i="1"/>
  <c r="BA14" i="1"/>
  <c r="BD14" i="1"/>
  <c r="BF14" i="1"/>
  <c r="BG14" i="1"/>
  <c r="BH14" i="1"/>
  <c r="BI14" i="1"/>
  <c r="BJ14" i="1"/>
  <c r="AQ15" i="1"/>
  <c r="K15" i="1"/>
  <c r="AU15" i="1"/>
  <c r="AT15" i="1"/>
  <c r="AS15" i="1"/>
  <c r="AR15" i="1"/>
  <c r="R15" i="1"/>
  <c r="AV15" i="1"/>
  <c r="P15" i="1"/>
  <c r="AW15" i="1"/>
  <c r="AX15" i="1"/>
  <c r="AY15" i="1"/>
  <c r="BB15" i="1"/>
  <c r="T15" i="1"/>
  <c r="L15" i="1"/>
  <c r="BE15" i="1"/>
  <c r="M15" i="1"/>
  <c r="N15" i="1"/>
  <c r="BC15" i="1"/>
  <c r="O15" i="1"/>
  <c r="AZ15" i="1"/>
  <c r="BA15" i="1"/>
  <c r="BD15" i="1"/>
  <c r="BF15" i="1"/>
  <c r="BG15" i="1"/>
  <c r="BH15" i="1"/>
  <c r="BI15" i="1"/>
  <c r="BJ15" i="1"/>
  <c r="AQ16" i="1"/>
  <c r="K16" i="1"/>
  <c r="AU16" i="1"/>
  <c r="AT16" i="1"/>
  <c r="AS16" i="1"/>
  <c r="AR16" i="1"/>
  <c r="R16" i="1"/>
  <c r="AV16" i="1"/>
  <c r="P16" i="1"/>
  <c r="AW16" i="1"/>
  <c r="AX16" i="1"/>
  <c r="AY16" i="1"/>
  <c r="BB16" i="1"/>
  <c r="T16" i="1"/>
  <c r="L16" i="1"/>
  <c r="BE16" i="1"/>
  <c r="M16" i="1"/>
  <c r="N16" i="1"/>
  <c r="BC16" i="1"/>
  <c r="O16" i="1"/>
  <c r="AZ16" i="1"/>
  <c r="BA16" i="1"/>
  <c r="BD16" i="1"/>
  <c r="BF16" i="1"/>
  <c r="BG16" i="1"/>
  <c r="BH16" i="1"/>
  <c r="BI16" i="1"/>
  <c r="BJ16" i="1"/>
  <c r="AQ17" i="1"/>
  <c r="K17" i="1"/>
  <c r="AU17" i="1"/>
  <c r="AT17" i="1"/>
  <c r="AS17" i="1"/>
  <c r="AR17" i="1"/>
  <c r="R17" i="1"/>
  <c r="AV17" i="1"/>
  <c r="P17" i="1"/>
  <c r="AW17" i="1"/>
  <c r="AX17" i="1"/>
  <c r="AY17" i="1"/>
  <c r="BB17" i="1"/>
  <c r="T17" i="1"/>
  <c r="L17" i="1"/>
  <c r="BE17" i="1"/>
  <c r="M17" i="1"/>
  <c r="N17" i="1"/>
  <c r="BC17" i="1"/>
  <c r="O17" i="1"/>
  <c r="AZ17" i="1"/>
  <c r="BA17" i="1"/>
  <c r="BD17" i="1"/>
  <c r="BF17" i="1"/>
  <c r="BG17" i="1"/>
  <c r="BH17" i="1"/>
  <c r="BI17" i="1"/>
  <c r="BJ17" i="1"/>
  <c r="AQ18" i="1"/>
  <c r="K18" i="1"/>
  <c r="AU18" i="1"/>
  <c r="AT18" i="1"/>
  <c r="AS18" i="1"/>
  <c r="AR18" i="1"/>
  <c r="R18" i="1"/>
  <c r="AV18" i="1"/>
  <c r="P18" i="1"/>
  <c r="AW18" i="1"/>
  <c r="AX18" i="1"/>
  <c r="AY18" i="1"/>
  <c r="BB18" i="1"/>
  <c r="T18" i="1"/>
  <c r="L18" i="1"/>
  <c r="BE18" i="1"/>
  <c r="M18" i="1"/>
  <c r="N18" i="1"/>
  <c r="BC18" i="1"/>
  <c r="O18" i="1"/>
  <c r="AZ18" i="1"/>
  <c r="BA18" i="1"/>
  <c r="BD18" i="1"/>
  <c r="BF18" i="1"/>
  <c r="BG18" i="1"/>
  <c r="BH18" i="1"/>
  <c r="BI18" i="1"/>
  <c r="BJ18" i="1"/>
  <c r="AQ19" i="1"/>
  <c r="K19" i="1"/>
  <c r="AU19" i="1"/>
  <c r="AT19" i="1"/>
  <c r="AS19" i="1"/>
  <c r="AR19" i="1"/>
  <c r="R19" i="1"/>
  <c r="AV19" i="1"/>
  <c r="P19" i="1"/>
  <c r="AW19" i="1"/>
  <c r="AX19" i="1"/>
  <c r="AY19" i="1"/>
  <c r="BB19" i="1"/>
  <c r="T19" i="1"/>
  <c r="L19" i="1"/>
  <c r="BE19" i="1"/>
  <c r="M19" i="1"/>
  <c r="N19" i="1"/>
  <c r="BC19" i="1"/>
  <c r="O19" i="1"/>
  <c r="AZ19" i="1"/>
  <c r="BA19" i="1"/>
  <c r="BD19" i="1"/>
  <c r="BF19" i="1"/>
  <c r="BG19" i="1"/>
  <c r="BH19" i="1"/>
  <c r="BI19" i="1"/>
  <c r="BJ19" i="1"/>
  <c r="AQ20" i="1"/>
  <c r="K20" i="1"/>
  <c r="AU20" i="1"/>
  <c r="AT20" i="1"/>
  <c r="AS20" i="1"/>
  <c r="AR20" i="1"/>
  <c r="R20" i="1"/>
  <c r="AV20" i="1"/>
  <c r="P20" i="1"/>
  <c r="AW20" i="1"/>
  <c r="AX20" i="1"/>
  <c r="AY20" i="1"/>
  <c r="BB20" i="1"/>
  <c r="T20" i="1"/>
  <c r="L20" i="1"/>
  <c r="BE20" i="1"/>
  <c r="M20" i="1"/>
  <c r="N20" i="1"/>
  <c r="BC20" i="1"/>
  <c r="O20" i="1"/>
  <c r="AZ20" i="1"/>
  <c r="BA20" i="1"/>
  <c r="BD20" i="1"/>
  <c r="BF20" i="1"/>
  <c r="BG20" i="1"/>
  <c r="BH20" i="1"/>
  <c r="BI20" i="1"/>
  <c r="BJ20" i="1"/>
  <c r="AQ21" i="1"/>
  <c r="K21" i="1"/>
  <c r="AU21" i="1"/>
  <c r="AT21" i="1"/>
  <c r="AS21" i="1"/>
  <c r="AR21" i="1"/>
  <c r="R21" i="1"/>
  <c r="AV21" i="1"/>
  <c r="P21" i="1"/>
  <c r="AW21" i="1"/>
  <c r="AX21" i="1"/>
  <c r="AY21" i="1"/>
  <c r="BB21" i="1"/>
  <c r="T21" i="1"/>
  <c r="L21" i="1"/>
  <c r="BE21" i="1"/>
  <c r="M21" i="1"/>
  <c r="N21" i="1"/>
  <c r="BC21" i="1"/>
  <c r="O21" i="1"/>
  <c r="AZ21" i="1"/>
  <c r="BA21" i="1"/>
  <c r="BD21" i="1"/>
  <c r="BF21" i="1"/>
  <c r="BG21" i="1"/>
  <c r="BH21" i="1"/>
  <c r="BI21" i="1"/>
  <c r="BJ21" i="1"/>
  <c r="AQ22" i="1"/>
  <c r="K22" i="1"/>
  <c r="AU22" i="1"/>
  <c r="AT22" i="1"/>
  <c r="AS22" i="1"/>
  <c r="AR22" i="1"/>
  <c r="R22" i="1"/>
  <c r="AV22" i="1"/>
  <c r="P22" i="1"/>
  <c r="AW22" i="1"/>
  <c r="AX22" i="1"/>
  <c r="AY22" i="1"/>
  <c r="BB22" i="1"/>
  <c r="T22" i="1"/>
  <c r="L22" i="1"/>
  <c r="BE22" i="1"/>
  <c r="M22" i="1"/>
  <c r="N22" i="1"/>
  <c r="BC22" i="1"/>
  <c r="O22" i="1"/>
  <c r="AZ22" i="1"/>
  <c r="BA22" i="1"/>
  <c r="BD22" i="1"/>
  <c r="BF22" i="1"/>
  <c r="BG22" i="1"/>
  <c r="BH22" i="1"/>
  <c r="BI22" i="1"/>
  <c r="BJ22" i="1"/>
  <c r="AQ23" i="1"/>
  <c r="K23" i="1"/>
  <c r="AU23" i="1"/>
  <c r="AT23" i="1"/>
  <c r="AS23" i="1"/>
  <c r="AR23" i="1"/>
  <c r="R23" i="1"/>
  <c r="AV23" i="1"/>
  <c r="P23" i="1"/>
  <c r="AW23" i="1"/>
  <c r="AX23" i="1"/>
  <c r="AY23" i="1"/>
  <c r="BB23" i="1"/>
  <c r="T23" i="1"/>
  <c r="L23" i="1"/>
  <c r="BE23" i="1"/>
  <c r="M23" i="1"/>
  <c r="N23" i="1"/>
  <c r="BC23" i="1"/>
  <c r="O23" i="1"/>
  <c r="AZ23" i="1"/>
  <c r="BA23" i="1"/>
  <c r="BD23" i="1"/>
  <c r="BF23" i="1"/>
  <c r="BG23" i="1"/>
  <c r="BH23" i="1"/>
  <c r="BI23" i="1"/>
  <c r="BJ23" i="1"/>
  <c r="AQ24" i="1"/>
  <c r="K24" i="1"/>
  <c r="AU24" i="1"/>
  <c r="AT24" i="1"/>
  <c r="AS24" i="1"/>
  <c r="AR24" i="1"/>
  <c r="R24" i="1"/>
  <c r="AV24" i="1"/>
  <c r="P24" i="1"/>
  <c r="AW24" i="1"/>
  <c r="AX24" i="1"/>
  <c r="AY24" i="1"/>
  <c r="BB24" i="1"/>
  <c r="T24" i="1"/>
  <c r="L24" i="1"/>
  <c r="BE24" i="1"/>
  <c r="M24" i="1"/>
  <c r="N24" i="1"/>
  <c r="BC24" i="1"/>
  <c r="O24" i="1"/>
  <c r="AZ24" i="1"/>
  <c r="BA24" i="1"/>
  <c r="BD24" i="1"/>
  <c r="BF24" i="1"/>
  <c r="BG24" i="1"/>
  <c r="BH24" i="1"/>
  <c r="BI24" i="1"/>
  <c r="BJ24" i="1"/>
  <c r="AQ25" i="1"/>
  <c r="K25" i="1"/>
  <c r="AU25" i="1"/>
  <c r="AT25" i="1"/>
  <c r="AS25" i="1"/>
  <c r="AR25" i="1"/>
  <c r="R25" i="1"/>
  <c r="AV25" i="1"/>
  <c r="P25" i="1"/>
  <c r="AW25" i="1"/>
  <c r="AX25" i="1"/>
  <c r="AY25" i="1"/>
  <c r="BB25" i="1"/>
  <c r="T25" i="1"/>
  <c r="L25" i="1"/>
  <c r="BE25" i="1"/>
  <c r="M25" i="1"/>
  <c r="N25" i="1"/>
  <c r="BC25" i="1"/>
  <c r="O25" i="1"/>
  <c r="AZ25" i="1"/>
  <c r="BA25" i="1"/>
  <c r="BD25" i="1"/>
  <c r="BF25" i="1"/>
  <c r="BG25" i="1"/>
  <c r="BH25" i="1"/>
  <c r="BI25" i="1"/>
  <c r="BJ25" i="1"/>
  <c r="AQ26" i="1"/>
  <c r="K26" i="1"/>
  <c r="AU26" i="1"/>
  <c r="AT26" i="1"/>
  <c r="AS26" i="1"/>
  <c r="AR26" i="1"/>
  <c r="R26" i="1"/>
  <c r="AV26" i="1"/>
  <c r="P26" i="1"/>
  <c r="AW26" i="1"/>
  <c r="AX26" i="1"/>
  <c r="AY26" i="1"/>
  <c r="BB26" i="1"/>
  <c r="T26" i="1"/>
  <c r="L26" i="1"/>
  <c r="BE26" i="1"/>
  <c r="M26" i="1"/>
  <c r="N26" i="1"/>
  <c r="BC26" i="1"/>
  <c r="O26" i="1"/>
  <c r="AZ26" i="1"/>
  <c r="BA26" i="1"/>
  <c r="BD26" i="1"/>
  <c r="BF26" i="1"/>
  <c r="BG26" i="1"/>
  <c r="BH26" i="1"/>
  <c r="BI26" i="1"/>
  <c r="BJ26" i="1"/>
  <c r="AQ27" i="1"/>
  <c r="K27" i="1"/>
  <c r="AU27" i="1"/>
  <c r="AT27" i="1"/>
  <c r="AS27" i="1"/>
  <c r="AR27" i="1"/>
  <c r="R27" i="1"/>
  <c r="AV27" i="1"/>
  <c r="P27" i="1"/>
  <c r="AW27" i="1"/>
  <c r="AX27" i="1"/>
  <c r="AY27" i="1"/>
  <c r="BB27" i="1"/>
  <c r="T27" i="1"/>
  <c r="L27" i="1"/>
  <c r="BE27" i="1"/>
  <c r="M27" i="1"/>
  <c r="N27" i="1"/>
  <c r="BC27" i="1"/>
  <c r="O27" i="1"/>
  <c r="AZ27" i="1"/>
  <c r="BA27" i="1"/>
  <c r="BD27" i="1"/>
  <c r="BF27" i="1"/>
  <c r="BG27" i="1"/>
  <c r="BH27" i="1"/>
  <c r="BI27" i="1"/>
  <c r="BJ27" i="1"/>
  <c r="AQ28" i="1"/>
  <c r="K28" i="1"/>
  <c r="AU28" i="1"/>
  <c r="AT28" i="1"/>
  <c r="AS28" i="1"/>
  <c r="AR28" i="1"/>
  <c r="R28" i="1"/>
  <c r="AV28" i="1"/>
  <c r="P28" i="1"/>
  <c r="AW28" i="1"/>
  <c r="AX28" i="1"/>
  <c r="AY28" i="1"/>
  <c r="BB28" i="1"/>
  <c r="T28" i="1"/>
  <c r="L28" i="1"/>
  <c r="BE28" i="1"/>
  <c r="M28" i="1"/>
  <c r="N28" i="1"/>
  <c r="BC28" i="1"/>
  <c r="O28" i="1"/>
  <c r="AZ28" i="1"/>
  <c r="BA28" i="1"/>
  <c r="BD28" i="1"/>
  <c r="BF28" i="1"/>
  <c r="BG28" i="1"/>
  <c r="BH28" i="1"/>
  <c r="BI28" i="1"/>
  <c r="BJ28" i="1"/>
  <c r="AQ29" i="1"/>
  <c r="K29" i="1"/>
  <c r="AU29" i="1"/>
  <c r="AT29" i="1"/>
  <c r="AS29" i="1"/>
  <c r="AR29" i="1"/>
  <c r="R29" i="1"/>
  <c r="AV29" i="1"/>
  <c r="P29" i="1"/>
  <c r="AW29" i="1"/>
  <c r="AX29" i="1"/>
  <c r="AY29" i="1"/>
  <c r="BB29" i="1"/>
  <c r="T29" i="1"/>
  <c r="L29" i="1"/>
  <c r="BE29" i="1"/>
  <c r="M29" i="1"/>
  <c r="N29" i="1"/>
  <c r="BC29" i="1"/>
  <c r="O29" i="1"/>
  <c r="AZ29" i="1"/>
  <c r="BA29" i="1"/>
  <c r="BD29" i="1"/>
  <c r="BF29" i="1"/>
  <c r="BG29" i="1"/>
  <c r="BH29" i="1"/>
  <c r="BI29" i="1"/>
  <c r="BJ29" i="1"/>
  <c r="AQ30" i="1"/>
  <c r="K30" i="1"/>
  <c r="AU30" i="1"/>
  <c r="AT30" i="1"/>
  <c r="AS30" i="1"/>
  <c r="AR30" i="1"/>
  <c r="R30" i="1"/>
  <c r="AV30" i="1"/>
  <c r="P30" i="1"/>
  <c r="AW30" i="1"/>
  <c r="AX30" i="1"/>
  <c r="AY30" i="1"/>
  <c r="BB30" i="1"/>
  <c r="T30" i="1"/>
  <c r="L30" i="1"/>
  <c r="BE30" i="1"/>
  <c r="M30" i="1"/>
  <c r="N30" i="1"/>
  <c r="BC30" i="1"/>
  <c r="O30" i="1"/>
  <c r="AZ30" i="1"/>
  <c r="BA30" i="1"/>
  <c r="BD30" i="1"/>
  <c r="BF30" i="1"/>
  <c r="BG30" i="1"/>
  <c r="BH30" i="1"/>
  <c r="BI30" i="1"/>
  <c r="BJ30" i="1"/>
  <c r="AQ31" i="1"/>
  <c r="K31" i="1"/>
  <c r="AU31" i="1"/>
  <c r="AT31" i="1"/>
  <c r="AS31" i="1"/>
  <c r="AR31" i="1"/>
  <c r="R31" i="1"/>
  <c r="AV31" i="1"/>
  <c r="P31" i="1"/>
  <c r="AW31" i="1"/>
  <c r="AX31" i="1"/>
  <c r="AY31" i="1"/>
  <c r="BB31" i="1"/>
  <c r="T31" i="1"/>
  <c r="L31" i="1"/>
  <c r="BE31" i="1"/>
  <c r="M31" i="1"/>
  <c r="N31" i="1"/>
  <c r="BC31" i="1"/>
  <c r="O31" i="1"/>
  <c r="AZ31" i="1"/>
  <c r="BA31" i="1"/>
  <c r="BD31" i="1"/>
  <c r="BF31" i="1"/>
  <c r="BG31" i="1"/>
  <c r="BH31" i="1"/>
  <c r="BI31" i="1"/>
  <c r="BJ31" i="1"/>
  <c r="AQ32" i="1"/>
  <c r="K32" i="1"/>
  <c r="AU32" i="1"/>
  <c r="AT32" i="1"/>
  <c r="AS32" i="1"/>
  <c r="AR32" i="1"/>
  <c r="R32" i="1"/>
  <c r="AV32" i="1"/>
  <c r="P32" i="1"/>
  <c r="AW32" i="1"/>
  <c r="AX32" i="1"/>
  <c r="AY32" i="1"/>
  <c r="BB32" i="1"/>
  <c r="T32" i="1"/>
  <c r="L32" i="1"/>
  <c r="BE32" i="1"/>
  <c r="M32" i="1"/>
  <c r="N32" i="1"/>
  <c r="BC32" i="1"/>
  <c r="O32" i="1"/>
  <c r="AZ32" i="1"/>
  <c r="BA32" i="1"/>
  <c r="BD32" i="1"/>
  <c r="BF32" i="1"/>
  <c r="BG32" i="1"/>
  <c r="BH32" i="1"/>
  <c r="BI32" i="1"/>
  <c r="BJ32" i="1"/>
  <c r="AQ33" i="1"/>
  <c r="K33" i="1"/>
  <c r="AU33" i="1"/>
  <c r="AT33" i="1"/>
  <c r="AS33" i="1"/>
  <c r="AR33" i="1"/>
  <c r="R33" i="1"/>
  <c r="AV33" i="1"/>
  <c r="P33" i="1"/>
  <c r="AW33" i="1"/>
  <c r="AX33" i="1"/>
  <c r="AY33" i="1"/>
  <c r="BB33" i="1"/>
  <c r="T33" i="1"/>
  <c r="L33" i="1"/>
  <c r="BE33" i="1"/>
  <c r="M33" i="1"/>
  <c r="N33" i="1"/>
  <c r="BC33" i="1"/>
  <c r="O33" i="1"/>
  <c r="AZ33" i="1"/>
  <c r="BA33" i="1"/>
  <c r="BD33" i="1"/>
  <c r="BF33" i="1"/>
  <c r="BG33" i="1"/>
  <c r="BH33" i="1"/>
  <c r="BI33" i="1"/>
  <c r="BJ33" i="1"/>
  <c r="AQ34" i="1"/>
  <c r="K34" i="1"/>
  <c r="AU34" i="1"/>
  <c r="AT34" i="1"/>
  <c r="AS34" i="1"/>
  <c r="AR34" i="1"/>
  <c r="R34" i="1"/>
  <c r="AV34" i="1"/>
  <c r="P34" i="1"/>
  <c r="AW34" i="1"/>
  <c r="AX34" i="1"/>
  <c r="AY34" i="1"/>
  <c r="BB34" i="1"/>
  <c r="T34" i="1"/>
  <c r="L34" i="1"/>
  <c r="BE34" i="1"/>
  <c r="M34" i="1"/>
  <c r="N34" i="1"/>
  <c r="BC34" i="1"/>
  <c r="O34" i="1"/>
  <c r="AZ34" i="1"/>
  <c r="BA34" i="1"/>
  <c r="BD34" i="1"/>
  <c r="BF34" i="1"/>
  <c r="BG34" i="1"/>
  <c r="BH34" i="1"/>
  <c r="BI34" i="1"/>
  <c r="BJ34" i="1"/>
  <c r="AQ35" i="1"/>
  <c r="K35" i="1"/>
  <c r="AU35" i="1"/>
  <c r="AT35" i="1"/>
  <c r="AS35" i="1"/>
  <c r="AR35" i="1"/>
  <c r="R35" i="1"/>
  <c r="AV35" i="1"/>
  <c r="P35" i="1"/>
  <c r="AW35" i="1"/>
  <c r="AX35" i="1"/>
  <c r="AY35" i="1"/>
  <c r="BB35" i="1"/>
  <c r="T35" i="1"/>
  <c r="L35" i="1"/>
  <c r="BE35" i="1"/>
  <c r="M35" i="1"/>
  <c r="N35" i="1"/>
  <c r="BC35" i="1"/>
  <c r="O35" i="1"/>
  <c r="AZ35" i="1"/>
  <c r="BA35" i="1"/>
  <c r="BD35" i="1"/>
  <c r="BF35" i="1"/>
  <c r="BG35" i="1"/>
  <c r="BH35" i="1"/>
  <c r="BI35" i="1"/>
  <c r="BJ35" i="1"/>
  <c r="AQ36" i="1"/>
  <c r="K36" i="1"/>
  <c r="AU36" i="1"/>
  <c r="AT36" i="1"/>
  <c r="AS36" i="1"/>
  <c r="AR36" i="1"/>
  <c r="R36" i="1"/>
  <c r="AV36" i="1"/>
  <c r="P36" i="1"/>
  <c r="AW36" i="1"/>
  <c r="AX36" i="1"/>
  <c r="AY36" i="1"/>
  <c r="BB36" i="1"/>
  <c r="T36" i="1"/>
  <c r="L36" i="1"/>
  <c r="BE36" i="1"/>
  <c r="M36" i="1"/>
  <c r="N36" i="1"/>
  <c r="BC36" i="1"/>
  <c r="O36" i="1"/>
  <c r="AZ36" i="1"/>
  <c r="BA36" i="1"/>
  <c r="BD36" i="1"/>
  <c r="BF36" i="1"/>
  <c r="BG36" i="1"/>
  <c r="BH36" i="1"/>
  <c r="BI36" i="1"/>
  <c r="BJ36" i="1"/>
  <c r="AQ37" i="1"/>
  <c r="K37" i="1"/>
  <c r="AU37" i="1"/>
  <c r="AT37" i="1"/>
  <c r="AS37" i="1"/>
  <c r="AR37" i="1"/>
  <c r="R37" i="1"/>
  <c r="AV37" i="1"/>
  <c r="P37" i="1"/>
  <c r="AW37" i="1"/>
  <c r="AX37" i="1"/>
  <c r="AY37" i="1"/>
  <c r="BB37" i="1"/>
  <c r="T37" i="1"/>
  <c r="L37" i="1"/>
  <c r="BE37" i="1"/>
  <c r="M37" i="1"/>
  <c r="N37" i="1"/>
  <c r="BC37" i="1"/>
  <c r="O37" i="1"/>
  <c r="AZ37" i="1"/>
  <c r="BA37" i="1"/>
  <c r="BD37" i="1"/>
  <c r="BF37" i="1"/>
  <c r="BG37" i="1"/>
  <c r="BH37" i="1"/>
  <c r="BI37" i="1"/>
  <c r="BJ37" i="1"/>
  <c r="AQ38" i="1"/>
  <c r="K38" i="1"/>
  <c r="AU38" i="1"/>
  <c r="AT38" i="1"/>
  <c r="AS38" i="1"/>
  <c r="AR38" i="1"/>
  <c r="R38" i="1"/>
  <c r="AV38" i="1"/>
  <c r="P38" i="1"/>
  <c r="AW38" i="1"/>
  <c r="AX38" i="1"/>
  <c r="AY38" i="1"/>
  <c r="BB38" i="1"/>
  <c r="T38" i="1"/>
  <c r="L38" i="1"/>
  <c r="BE38" i="1"/>
  <c r="M38" i="1"/>
  <c r="N38" i="1"/>
  <c r="BC38" i="1"/>
  <c r="O38" i="1"/>
  <c r="AZ38" i="1"/>
  <c r="BA38" i="1"/>
  <c r="BD38" i="1"/>
  <c r="BF38" i="1"/>
  <c r="BG38" i="1"/>
  <c r="BH38" i="1"/>
  <c r="BI38" i="1"/>
  <c r="BJ38" i="1"/>
  <c r="AQ39" i="1"/>
  <c r="K39" i="1"/>
  <c r="AU39" i="1"/>
  <c r="AT39" i="1"/>
  <c r="AS39" i="1"/>
  <c r="AR39" i="1"/>
  <c r="R39" i="1"/>
  <c r="AV39" i="1"/>
  <c r="P39" i="1"/>
  <c r="AW39" i="1"/>
  <c r="AX39" i="1"/>
  <c r="AY39" i="1"/>
  <c r="BB39" i="1"/>
  <c r="T39" i="1"/>
  <c r="L39" i="1"/>
  <c r="BE39" i="1"/>
  <c r="M39" i="1"/>
  <c r="N39" i="1"/>
  <c r="BC39" i="1"/>
  <c r="O39" i="1"/>
  <c r="AZ39" i="1"/>
  <c r="BA39" i="1"/>
  <c r="BD39" i="1"/>
  <c r="BF39" i="1"/>
  <c r="BG39" i="1"/>
  <c r="BH39" i="1"/>
  <c r="BI39" i="1"/>
  <c r="BJ39" i="1"/>
  <c r="AQ40" i="1"/>
  <c r="K40" i="1"/>
  <c r="AU40" i="1"/>
  <c r="AT40" i="1"/>
  <c r="AS40" i="1"/>
  <c r="AR40" i="1"/>
  <c r="R40" i="1"/>
  <c r="AV40" i="1"/>
  <c r="P40" i="1"/>
  <c r="AW40" i="1"/>
  <c r="AX40" i="1"/>
  <c r="AY40" i="1"/>
  <c r="BB40" i="1"/>
  <c r="T40" i="1"/>
  <c r="L40" i="1"/>
  <c r="BE40" i="1"/>
  <c r="M40" i="1"/>
  <c r="N40" i="1"/>
  <c r="BC40" i="1"/>
  <c r="O40" i="1"/>
  <c r="AZ40" i="1"/>
  <c r="BA40" i="1"/>
  <c r="BD40" i="1"/>
  <c r="BF40" i="1"/>
  <c r="BG40" i="1"/>
  <c r="BH40" i="1"/>
  <c r="BI40" i="1"/>
  <c r="BJ40" i="1"/>
  <c r="AQ41" i="1"/>
  <c r="K41" i="1"/>
  <c r="AU41" i="1"/>
  <c r="AT41" i="1"/>
  <c r="AS41" i="1"/>
  <c r="AR41" i="1"/>
  <c r="R41" i="1"/>
  <c r="AV41" i="1"/>
  <c r="P41" i="1"/>
  <c r="AW41" i="1"/>
  <c r="AX41" i="1"/>
  <c r="AY41" i="1"/>
  <c r="BB41" i="1"/>
  <c r="T41" i="1"/>
  <c r="L41" i="1"/>
  <c r="BE41" i="1"/>
  <c r="M41" i="1"/>
  <c r="N41" i="1"/>
  <c r="BC41" i="1"/>
  <c r="O41" i="1"/>
  <c r="AZ41" i="1"/>
  <c r="BA41" i="1"/>
  <c r="BD41" i="1"/>
  <c r="BF41" i="1"/>
  <c r="BG41" i="1"/>
  <c r="BH41" i="1"/>
  <c r="BI41" i="1"/>
  <c r="BJ41" i="1"/>
  <c r="AQ42" i="1"/>
  <c r="K42" i="1"/>
  <c r="AU42" i="1"/>
  <c r="AT42" i="1"/>
  <c r="AS42" i="1"/>
  <c r="AR42" i="1"/>
  <c r="R42" i="1"/>
  <c r="AV42" i="1"/>
  <c r="P42" i="1"/>
  <c r="AW42" i="1"/>
  <c r="AX42" i="1"/>
  <c r="AY42" i="1"/>
  <c r="BB42" i="1"/>
  <c r="T42" i="1"/>
  <c r="L42" i="1"/>
  <c r="BE42" i="1"/>
  <c r="M42" i="1"/>
  <c r="N42" i="1"/>
  <c r="BC42" i="1"/>
  <c r="O42" i="1"/>
  <c r="AZ42" i="1"/>
  <c r="BA42" i="1"/>
  <c r="BD42" i="1"/>
  <c r="BF42" i="1"/>
  <c r="BG42" i="1"/>
  <c r="BH42" i="1"/>
  <c r="BI42" i="1"/>
  <c r="BJ42" i="1"/>
  <c r="AQ43" i="1"/>
  <c r="K43" i="1"/>
  <c r="AU43" i="1"/>
  <c r="AT43" i="1"/>
  <c r="AS43" i="1"/>
  <c r="AR43" i="1"/>
  <c r="R43" i="1"/>
  <c r="AV43" i="1"/>
  <c r="P43" i="1"/>
  <c r="AW43" i="1"/>
  <c r="AX43" i="1"/>
  <c r="AY43" i="1"/>
  <c r="BB43" i="1"/>
  <c r="T43" i="1"/>
  <c r="L43" i="1"/>
  <c r="BE43" i="1"/>
  <c r="M43" i="1"/>
  <c r="N43" i="1"/>
  <c r="BC43" i="1"/>
  <c r="O43" i="1"/>
  <c r="AZ43" i="1"/>
  <c r="BA43" i="1"/>
  <c r="BD43" i="1"/>
  <c r="BF43" i="1"/>
  <c r="BG43" i="1"/>
  <c r="BH43" i="1"/>
  <c r="BI43" i="1"/>
  <c r="BJ43" i="1"/>
  <c r="AQ44" i="1"/>
  <c r="K44" i="1"/>
  <c r="AU44" i="1"/>
  <c r="AT44" i="1"/>
  <c r="AS44" i="1"/>
  <c r="AR44" i="1"/>
  <c r="R44" i="1"/>
  <c r="AV44" i="1"/>
  <c r="P44" i="1"/>
  <c r="AW44" i="1"/>
  <c r="AX44" i="1"/>
  <c r="AY44" i="1"/>
  <c r="BB44" i="1"/>
  <c r="T44" i="1"/>
  <c r="L44" i="1"/>
  <c r="BE44" i="1"/>
  <c r="M44" i="1"/>
  <c r="N44" i="1"/>
  <c r="BC44" i="1"/>
  <c r="O44" i="1"/>
  <c r="AZ44" i="1"/>
  <c r="BA44" i="1"/>
  <c r="BD44" i="1"/>
  <c r="BF44" i="1"/>
  <c r="BG44" i="1"/>
  <c r="BH44" i="1"/>
  <c r="BI44" i="1"/>
  <c r="BJ44" i="1"/>
  <c r="AQ45" i="1"/>
  <c r="K45" i="1"/>
  <c r="AU45" i="1"/>
  <c r="AT45" i="1"/>
  <c r="AS45" i="1"/>
  <c r="AR45" i="1"/>
  <c r="R45" i="1"/>
  <c r="AV45" i="1"/>
  <c r="P45" i="1"/>
  <c r="AW45" i="1"/>
  <c r="AX45" i="1"/>
  <c r="AY45" i="1"/>
  <c r="BB45" i="1"/>
  <c r="T45" i="1"/>
  <c r="L45" i="1"/>
  <c r="BE45" i="1"/>
  <c r="M45" i="1"/>
  <c r="N45" i="1"/>
  <c r="BC45" i="1"/>
  <c r="O45" i="1"/>
  <c r="AZ45" i="1"/>
  <c r="BA45" i="1"/>
  <c r="BD45" i="1"/>
  <c r="BF45" i="1"/>
  <c r="BG45" i="1"/>
  <c r="BH45" i="1"/>
  <c r="BI45" i="1"/>
  <c r="BJ45" i="1"/>
  <c r="AQ46" i="1"/>
  <c r="K46" i="1"/>
  <c r="AU46" i="1"/>
  <c r="AT46" i="1"/>
  <c r="AS46" i="1"/>
  <c r="AR46" i="1"/>
  <c r="R46" i="1"/>
  <c r="AV46" i="1"/>
  <c r="P46" i="1"/>
  <c r="AW46" i="1"/>
  <c r="AX46" i="1"/>
  <c r="AY46" i="1"/>
  <c r="BB46" i="1"/>
  <c r="T46" i="1"/>
  <c r="L46" i="1"/>
  <c r="BE46" i="1"/>
  <c r="M46" i="1"/>
  <c r="N46" i="1"/>
  <c r="BC46" i="1"/>
  <c r="O46" i="1"/>
  <c r="AZ46" i="1"/>
  <c r="BA46" i="1"/>
  <c r="BD46" i="1"/>
  <c r="BF46" i="1"/>
  <c r="BG46" i="1"/>
  <c r="BH46" i="1"/>
  <c r="BI46" i="1"/>
  <c r="BJ46" i="1"/>
  <c r="AQ47" i="1"/>
  <c r="K47" i="1"/>
  <c r="AU47" i="1"/>
  <c r="AT47" i="1"/>
  <c r="AS47" i="1"/>
  <c r="AR47" i="1"/>
  <c r="R47" i="1"/>
  <c r="AV47" i="1"/>
  <c r="P47" i="1"/>
  <c r="AW47" i="1"/>
  <c r="AX47" i="1"/>
  <c r="AY47" i="1"/>
  <c r="BB47" i="1"/>
  <c r="T47" i="1"/>
  <c r="L47" i="1"/>
  <c r="BE47" i="1"/>
  <c r="M47" i="1"/>
  <c r="N47" i="1"/>
  <c r="BC47" i="1"/>
  <c r="O47" i="1"/>
  <c r="AZ47" i="1"/>
  <c r="BA47" i="1"/>
  <c r="BD47" i="1"/>
  <c r="BF47" i="1"/>
  <c r="BG47" i="1"/>
  <c r="BH47" i="1"/>
  <c r="BI47" i="1"/>
  <c r="BJ47" i="1"/>
  <c r="AQ48" i="1"/>
  <c r="K48" i="1"/>
  <c r="AU48" i="1"/>
  <c r="AT48" i="1"/>
  <c r="AS48" i="1"/>
  <c r="AR48" i="1"/>
  <c r="R48" i="1"/>
  <c r="AV48" i="1"/>
  <c r="P48" i="1"/>
  <c r="AW48" i="1"/>
  <c r="AX48" i="1"/>
  <c r="AY48" i="1"/>
  <c r="BB48" i="1"/>
  <c r="T48" i="1"/>
  <c r="L48" i="1"/>
  <c r="BE48" i="1"/>
  <c r="M48" i="1"/>
  <c r="N48" i="1"/>
  <c r="BC48" i="1"/>
  <c r="O48" i="1"/>
  <c r="AZ48" i="1"/>
  <c r="BA48" i="1"/>
  <c r="BD48" i="1"/>
  <c r="BF48" i="1"/>
  <c r="BG48" i="1"/>
  <c r="BH48" i="1"/>
  <c r="BI48" i="1"/>
  <c r="BJ48" i="1"/>
  <c r="AQ49" i="1"/>
  <c r="K49" i="1"/>
  <c r="AU49" i="1"/>
  <c r="AT49" i="1"/>
  <c r="AS49" i="1"/>
  <c r="AR49" i="1"/>
  <c r="R49" i="1"/>
  <c r="AV49" i="1"/>
  <c r="P49" i="1"/>
  <c r="AW49" i="1"/>
  <c r="AX49" i="1"/>
  <c r="AY49" i="1"/>
  <c r="BB49" i="1"/>
  <c r="T49" i="1"/>
  <c r="L49" i="1"/>
  <c r="BE49" i="1"/>
  <c r="M49" i="1"/>
  <c r="N49" i="1"/>
  <c r="BC49" i="1"/>
  <c r="O49" i="1"/>
  <c r="AZ49" i="1"/>
  <c r="BA49" i="1"/>
  <c r="BD49" i="1"/>
  <c r="BF49" i="1"/>
  <c r="BG49" i="1"/>
  <c r="BH49" i="1"/>
  <c r="BI49" i="1"/>
  <c r="BJ49" i="1"/>
  <c r="AQ50" i="1"/>
  <c r="K50" i="1"/>
  <c r="AU50" i="1"/>
  <c r="AT50" i="1"/>
  <c r="AS50" i="1"/>
  <c r="AR50" i="1"/>
  <c r="R50" i="1"/>
  <c r="AV50" i="1"/>
  <c r="P50" i="1"/>
  <c r="AW50" i="1"/>
  <c r="AX50" i="1"/>
  <c r="AY50" i="1"/>
  <c r="BB50" i="1"/>
  <c r="T50" i="1"/>
  <c r="L50" i="1"/>
  <c r="BE50" i="1"/>
  <c r="M50" i="1"/>
  <c r="N50" i="1"/>
  <c r="BC50" i="1"/>
  <c r="O50" i="1"/>
  <c r="AZ50" i="1"/>
  <c r="BA50" i="1"/>
  <c r="BD50" i="1"/>
  <c r="BF50" i="1"/>
  <c r="BG50" i="1"/>
  <c r="BH50" i="1"/>
  <c r="BI50" i="1"/>
  <c r="BJ50" i="1"/>
  <c r="AQ51" i="1"/>
  <c r="K51" i="1"/>
  <c r="AU51" i="1"/>
  <c r="AT51" i="1"/>
  <c r="AS51" i="1"/>
  <c r="AR51" i="1"/>
  <c r="R51" i="1"/>
  <c r="AV51" i="1"/>
  <c r="P51" i="1"/>
  <c r="AW51" i="1"/>
  <c r="AX51" i="1"/>
  <c r="AY51" i="1"/>
  <c r="BB51" i="1"/>
  <c r="T51" i="1"/>
  <c r="L51" i="1"/>
  <c r="BE51" i="1"/>
  <c r="M51" i="1"/>
  <c r="N51" i="1"/>
  <c r="BC51" i="1"/>
  <c r="O51" i="1"/>
  <c r="AZ51" i="1"/>
  <c r="BA51" i="1"/>
  <c r="BD51" i="1"/>
  <c r="BF51" i="1"/>
  <c r="BG51" i="1"/>
  <c r="BH51" i="1"/>
  <c r="BI51" i="1"/>
  <c r="BJ51" i="1"/>
  <c r="AQ52" i="1"/>
  <c r="K52" i="1"/>
  <c r="AU52" i="1"/>
  <c r="AT52" i="1"/>
  <c r="AS52" i="1"/>
  <c r="AR52" i="1"/>
  <c r="R52" i="1"/>
  <c r="AV52" i="1"/>
  <c r="P52" i="1"/>
  <c r="AW52" i="1"/>
  <c r="AX52" i="1"/>
  <c r="AY52" i="1"/>
  <c r="BB52" i="1"/>
  <c r="T52" i="1"/>
  <c r="L52" i="1"/>
  <c r="BE52" i="1"/>
  <c r="M52" i="1"/>
  <c r="N52" i="1"/>
  <c r="BC52" i="1"/>
  <c r="O52" i="1"/>
  <c r="AZ52" i="1"/>
  <c r="BA52" i="1"/>
  <c r="BD52" i="1"/>
  <c r="BF52" i="1"/>
  <c r="BG52" i="1"/>
  <c r="BH52" i="1"/>
  <c r="BI52" i="1"/>
  <c r="BJ52" i="1"/>
  <c r="AQ53" i="1"/>
  <c r="K53" i="1"/>
  <c r="AU53" i="1"/>
  <c r="AT53" i="1"/>
  <c r="AS53" i="1"/>
  <c r="AR53" i="1"/>
  <c r="R53" i="1"/>
  <c r="AV53" i="1"/>
  <c r="P53" i="1"/>
  <c r="AW53" i="1"/>
  <c r="AX53" i="1"/>
  <c r="AY53" i="1"/>
  <c r="BB53" i="1"/>
  <c r="T53" i="1"/>
  <c r="L53" i="1"/>
  <c r="BE53" i="1"/>
  <c r="M53" i="1"/>
  <c r="N53" i="1"/>
  <c r="BC53" i="1"/>
  <c r="O53" i="1"/>
  <c r="AZ53" i="1"/>
  <c r="BA53" i="1"/>
  <c r="BD53" i="1"/>
  <c r="BF53" i="1"/>
  <c r="BG53" i="1"/>
  <c r="BH53" i="1"/>
  <c r="BI53" i="1"/>
  <c r="BJ53" i="1"/>
  <c r="AQ54" i="1"/>
  <c r="K54" i="1"/>
  <c r="AU54" i="1"/>
  <c r="AT54" i="1"/>
  <c r="AS54" i="1"/>
  <c r="AR54" i="1"/>
  <c r="R54" i="1"/>
  <c r="AV54" i="1"/>
  <c r="P54" i="1"/>
  <c r="AW54" i="1"/>
  <c r="AX54" i="1"/>
  <c r="AY54" i="1"/>
  <c r="BB54" i="1"/>
  <c r="T54" i="1"/>
  <c r="L54" i="1"/>
  <c r="BE54" i="1"/>
  <c r="M54" i="1"/>
  <c r="N54" i="1"/>
  <c r="BC54" i="1"/>
  <c r="O54" i="1"/>
  <c r="AZ54" i="1"/>
  <c r="BA54" i="1"/>
  <c r="BD54" i="1"/>
  <c r="BF54" i="1"/>
  <c r="BG54" i="1"/>
  <c r="BH54" i="1"/>
  <c r="BI54" i="1"/>
  <c r="BJ54" i="1"/>
</calcChain>
</file>

<file path=xl/sharedStrings.xml><?xml version="1.0" encoding="utf-8"?>
<sst xmlns="http://schemas.openxmlformats.org/spreadsheetml/2006/main" count="313" uniqueCount="130">
  <si>
    <t>OPEN 6.1.4</t>
  </si>
  <si>
    <t>Fri Dec  6 2013 09:16:55</t>
  </si>
  <si>
    <t>Unit=</t>
  </si>
  <si>
    <t>PSC-3149</t>
  </si>
  <si>
    <t>LightSource=</t>
  </si>
  <si>
    <t>Sun+Sky</t>
  </si>
  <si>
    <t>Config=</t>
  </si>
  <si>
    <t>/User/Configs/UserPrefs/Tres Rios official.xml</t>
  </si>
  <si>
    <t>Remark=</t>
  </si>
  <si>
    <t>it's cold</t>
  </si>
  <si>
    <t>Obs</t>
  </si>
  <si>
    <t>HHMMSS</t>
  </si>
  <si>
    <t>transect</t>
  </si>
  <si>
    <t>quad</t>
  </si>
  <si>
    <t>section</t>
  </si>
  <si>
    <t>plant sp</t>
  </si>
  <si>
    <t>aux2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</si>
  <si>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</si>
  <si>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</si>
  <si>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</si>
  <si>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</si>
  <si>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</si>
  <si>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</si>
  <si>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</si>
  <si>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</si>
  <si>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</si>
  <si>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</si>
  <si>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</si>
  <si>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</si>
  <si>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</si>
  <si>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</si>
  <si>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</si>
  <si>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</si>
  <si>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</si>
  <si>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</si>
  <si>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</si>
  <si>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</si>
  <si>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</si>
  <si>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</si>
  <si>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</si>
  <si>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</si>
  <si>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</si>
  <si>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</si>
  <si>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</si>
  <si>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</si>
  <si>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</si>
  <si>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</si>
  <si>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</si>
  <si>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</si>
  <si>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</si>
  <si>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</si>
  <si>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</si>
  <si>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</si>
  <si>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</si>
  <si>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</si>
  <si>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</si>
  <si>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</si>
  <si>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</si>
  <si>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</si>
  <si>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</si>
  <si>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</si>
  <si>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</si>
  <si>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</si>
  <si>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</si>
  <si>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</si>
  <si>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</si>
  <si>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</si>
  <si>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</si>
  <si>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</si>
  <si>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</si>
  <si>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</si>
  <si>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</si>
  <si>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</si>
  <si>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>09:24:08</t>
  </si>
  <si>
    <t>m4s</t>
  </si>
  <si>
    <t>250</t>
  </si>
  <si>
    <t>typ</t>
  </si>
  <si>
    <t>09:25:19</t>
  </si>
  <si>
    <t>200</t>
  </si>
  <si>
    <t>09:27:06</t>
  </si>
  <si>
    <t>150</t>
  </si>
  <si>
    <t>09:29:35</t>
  </si>
  <si>
    <t>100</t>
  </si>
  <si>
    <t>09:31:31</t>
  </si>
  <si>
    <t>09:32:54</t>
  </si>
  <si>
    <t>09:35:02</t>
  </si>
  <si>
    <t>09:36:28</t>
  </si>
  <si>
    <t>09:40:25</t>
  </si>
  <si>
    <t>scal</t>
  </si>
  <si>
    <t>09:41:33</t>
  </si>
  <si>
    <t>09:42:34</t>
  </si>
  <si>
    <t>09:44:33</t>
  </si>
  <si>
    <t>09:45:19</t>
  </si>
  <si>
    <t>09:46:40</t>
  </si>
  <si>
    <t>09:51:14</t>
  </si>
  <si>
    <t>sac-stab</t>
  </si>
  <si>
    <t>09:52:12</t>
  </si>
  <si>
    <t>09:53:02</t>
  </si>
  <si>
    <t>09:54:39</t>
  </si>
  <si>
    <t>09:58:08</t>
  </si>
  <si>
    <t>300</t>
  </si>
  <si>
    <t>09:59:25</t>
  </si>
  <si>
    <t>10:00:10</t>
  </si>
  <si>
    <t>10:02:05</t>
  </si>
  <si>
    <t>10:02:53</t>
  </si>
  <si>
    <t>10:06:54</t>
  </si>
  <si>
    <t>10:08:25</t>
  </si>
  <si>
    <t>10:12:14</t>
  </si>
  <si>
    <t>10:14:27</t>
  </si>
  <si>
    <t>10:15:20</t>
  </si>
  <si>
    <t>10:17:54</t>
  </si>
  <si>
    <t>10:19:51</t>
  </si>
  <si>
    <t>10:45:33</t>
  </si>
  <si>
    <t>10:46:59</t>
  </si>
  <si>
    <t>10:49:05</t>
  </si>
  <si>
    <t>10:52:27</t>
  </si>
  <si>
    <t>10:55:10</t>
  </si>
  <si>
    <t>sac/stab</t>
  </si>
  <si>
    <t>10:56:57</t>
  </si>
  <si>
    <t>10:59:20</t>
  </si>
  <si>
    <t>11:01:27</t>
  </si>
  <si>
    <t>50</t>
  </si>
  <si>
    <t>11:03:49</t>
  </si>
  <si>
    <t>11:05:13</t>
  </si>
  <si>
    <t>11:06:55</t>
  </si>
  <si>
    <t>11:09:08</t>
  </si>
  <si>
    <t>11:11:47</t>
  </si>
  <si>
    <t>11:12:50</t>
  </si>
  <si>
    <t>11:14:03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</si>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</sst>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54"/>
  <sheetViews>
    <sheetView tabSelected="1" workbookViewId="0">
      <selection activeCell="C10" sqref="C10:C54"/>
    </sheetView>
  </sheetViews>
  <sheetFormatPr baseColWidth="10" defaultRowHeight="15" x14ac:dyDescent="0"/>
  <sheetData>
    <row r="1" spans="1:62">
      <c r="A1" s="1" t="s">
        <v>0</v>
      </c>
    </row>
    <row r="2" spans="1:62">
      <c r="A2" s="1" t="s">
        <v>1</v>
      </c>
    </row>
    <row r="3" spans="1:62">
      <c r="A3" s="1" t="s">
        <v>2</v>
      </c>
      <c r="B3" s="1" t="s">
        <v>3</v>
      </c>
      <c r="C3" s="1"/>
    </row>
    <row r="4" spans="1:62">
      <c r="A4" s="1" t="s">
        <v>4</v>
      </c>
      <c r="B4" s="1" t="s">
        <v>5</v>
      </c>
      <c r="C4" s="1"/>
      <c r="D4" s="1">
        <v>1</v>
      </c>
      <c r="E4" s="1">
        <v>0.18999999761581421</v>
      </c>
    </row>
    <row r="5" spans="1:62">
      <c r="A5" s="1" t="s">
        <v>6</v>
      </c>
      <c r="B5" s="1" t="s">
        <v>7</v>
      </c>
      <c r="C5" s="1"/>
    </row>
    <row r="6" spans="1:62">
      <c r="A6" s="1" t="s">
        <v>8</v>
      </c>
      <c r="B6" s="1" t="s">
        <v>9</v>
      </c>
      <c r="C6" s="1"/>
    </row>
    <row r="8" spans="1:62">
      <c r="A8" s="1" t="s">
        <v>10</v>
      </c>
      <c r="B8" s="1" t="s">
        <v>11</v>
      </c>
      <c r="C8" s="1" t="s">
        <v>129</v>
      </c>
      <c r="D8" s="1" t="s">
        <v>12</v>
      </c>
      <c r="E8" s="1" t="s">
        <v>13</v>
      </c>
      <c r="F8" s="1" t="s">
        <v>14</v>
      </c>
      <c r="G8" s="1" t="s">
        <v>15</v>
      </c>
      <c r="H8" s="1" t="s">
        <v>16</v>
      </c>
      <c r="I8" s="1" t="s">
        <v>17</v>
      </c>
      <c r="J8" s="1" t="s">
        <v>18</v>
      </c>
      <c r="K8" s="1" t="s">
        <v>19</v>
      </c>
      <c r="L8" s="1" t="s">
        <v>20</v>
      </c>
      <c r="M8" s="1" t="s">
        <v>21</v>
      </c>
      <c r="N8" s="1" t="s">
        <v>22</v>
      </c>
      <c r="O8" s="1" t="s">
        <v>23</v>
      </c>
      <c r="P8" s="1" t="s">
        <v>24</v>
      </c>
      <c r="Q8" s="1" t="s">
        <v>25</v>
      </c>
      <c r="R8" s="1" t="s">
        <v>26</v>
      </c>
      <c r="S8" s="1" t="s">
        <v>27</v>
      </c>
      <c r="T8" s="1" t="s">
        <v>28</v>
      </c>
      <c r="U8" s="1" t="s">
        <v>29</v>
      </c>
      <c r="V8" s="1" t="s">
        <v>30</v>
      </c>
      <c r="W8" s="1" t="s">
        <v>31</v>
      </c>
      <c r="X8" s="1" t="s">
        <v>32</v>
      </c>
      <c r="Y8" s="1" t="s">
        <v>33</v>
      </c>
      <c r="Z8" s="1" t="s">
        <v>34</v>
      </c>
      <c r="AA8" s="1" t="s">
        <v>35</v>
      </c>
      <c r="AB8" s="1" t="s">
        <v>36</v>
      </c>
      <c r="AC8" s="1" t="s">
        <v>37</v>
      </c>
      <c r="AD8" s="1" t="s">
        <v>38</v>
      </c>
      <c r="AE8" s="1" t="s">
        <v>39</v>
      </c>
      <c r="AF8" s="1" t="s">
        <v>40</v>
      </c>
      <c r="AG8" s="1" t="s">
        <v>41</v>
      </c>
      <c r="AH8" s="1" t="s">
        <v>42</v>
      </c>
      <c r="AI8" s="1" t="s">
        <v>43</v>
      </c>
      <c r="AJ8" s="1" t="s">
        <v>44</v>
      </c>
      <c r="AK8" s="1" t="s">
        <v>45</v>
      </c>
      <c r="AL8" s="1" t="s">
        <v>46</v>
      </c>
      <c r="AM8" s="1" t="s">
        <v>47</v>
      </c>
      <c r="AN8" s="1" t="s">
        <v>48</v>
      </c>
      <c r="AO8" s="1" t="s">
        <v>49</v>
      </c>
      <c r="AP8" s="1" t="s">
        <v>50</v>
      </c>
      <c r="AQ8" s="1" t="s">
        <v>51</v>
      </c>
      <c r="AR8" s="1" t="s">
        <v>52</v>
      </c>
      <c r="AS8" s="1" t="s">
        <v>53</v>
      </c>
      <c r="AT8" s="1" t="s">
        <v>54</v>
      </c>
      <c r="AU8" s="1" t="s">
        <v>55</v>
      </c>
      <c r="AV8" s="1" t="s">
        <v>56</v>
      </c>
      <c r="AW8" s="1" t="s">
        <v>57</v>
      </c>
      <c r="AX8" s="1" t="s">
        <v>58</v>
      </c>
      <c r="AY8" s="1" t="s">
        <v>59</v>
      </c>
      <c r="AZ8" s="1" t="s">
        <v>60</v>
      </c>
      <c r="BA8" s="1" t="s">
        <v>61</v>
      </c>
      <c r="BB8" s="1" t="s">
        <v>62</v>
      </c>
      <c r="BC8" s="1" t="s">
        <v>63</v>
      </c>
      <c r="BD8" s="1" t="s">
        <v>64</v>
      </c>
      <c r="BE8" s="1" t="s">
        <v>65</v>
      </c>
      <c r="BF8" s="1" t="s">
        <v>66</v>
      </c>
      <c r="BG8" s="1" t="s">
        <v>67</v>
      </c>
      <c r="BH8" s="1" t="s">
        <v>68</v>
      </c>
      <c r="BI8" s="1" t="s">
        <v>69</v>
      </c>
      <c r="BJ8" s="1" t="s">
        <v>70</v>
      </c>
    </row>
    <row r="9" spans="1:62">
      <c r="A9" s="1" t="s">
        <v>71</v>
      </c>
      <c r="B9" s="1" t="s">
        <v>71</v>
      </c>
      <c r="C9" s="1"/>
      <c r="D9" s="1" t="s">
        <v>71</v>
      </c>
      <c r="E9" s="1" t="s">
        <v>71</v>
      </c>
      <c r="F9" s="1" t="s">
        <v>71</v>
      </c>
      <c r="G9" s="1" t="s">
        <v>71</v>
      </c>
      <c r="H9" s="1" t="s">
        <v>71</v>
      </c>
      <c r="I9" s="1" t="s">
        <v>71</v>
      </c>
      <c r="J9" s="1" t="s">
        <v>71</v>
      </c>
      <c r="K9" s="1" t="s">
        <v>72</v>
      </c>
      <c r="L9" s="1" t="s">
        <v>72</v>
      </c>
      <c r="M9" s="1" t="s">
        <v>72</v>
      </c>
      <c r="N9" s="1" t="s">
        <v>72</v>
      </c>
      <c r="O9" s="1" t="s">
        <v>72</v>
      </c>
      <c r="P9" s="1" t="s">
        <v>72</v>
      </c>
      <c r="Q9" s="1" t="s">
        <v>71</v>
      </c>
      <c r="R9" s="1" t="s">
        <v>72</v>
      </c>
      <c r="S9" s="1" t="s">
        <v>71</v>
      </c>
      <c r="T9" s="1" t="s">
        <v>72</v>
      </c>
      <c r="U9" s="1" t="s">
        <v>71</v>
      </c>
      <c r="V9" s="1" t="s">
        <v>71</v>
      </c>
      <c r="W9" s="1" t="s">
        <v>71</v>
      </c>
      <c r="X9" s="1" t="s">
        <v>71</v>
      </c>
      <c r="Y9" s="1" t="s">
        <v>71</v>
      </c>
      <c r="Z9" s="1" t="s">
        <v>71</v>
      </c>
      <c r="AA9" s="1" t="s">
        <v>71</v>
      </c>
      <c r="AB9" s="1" t="s">
        <v>71</v>
      </c>
      <c r="AC9" s="1" t="s">
        <v>71</v>
      </c>
      <c r="AD9" s="1" t="s">
        <v>71</v>
      </c>
      <c r="AE9" s="1" t="s">
        <v>71</v>
      </c>
      <c r="AF9" s="1" t="s">
        <v>71</v>
      </c>
      <c r="AG9" s="1" t="s">
        <v>71</v>
      </c>
      <c r="AH9" s="1" t="s">
        <v>71</v>
      </c>
      <c r="AI9" s="1" t="s">
        <v>71</v>
      </c>
      <c r="AJ9" s="1" t="s">
        <v>71</v>
      </c>
      <c r="AK9" s="1" t="s">
        <v>71</v>
      </c>
      <c r="AL9" s="1" t="s">
        <v>71</v>
      </c>
      <c r="AM9" s="1" t="s">
        <v>71</v>
      </c>
      <c r="AN9" s="1" t="s">
        <v>71</v>
      </c>
      <c r="AO9" s="1" t="s">
        <v>71</v>
      </c>
      <c r="AP9" s="1" t="s">
        <v>71</v>
      </c>
      <c r="AQ9" s="1" t="s">
        <v>72</v>
      </c>
      <c r="AR9" s="1" t="s">
        <v>72</v>
      </c>
      <c r="AS9" s="1" t="s">
        <v>72</v>
      </c>
      <c r="AT9" s="1" t="s">
        <v>72</v>
      </c>
      <c r="AU9" s="1" t="s">
        <v>72</v>
      </c>
      <c r="AV9" s="1" t="s">
        <v>72</v>
      </c>
      <c r="AW9" s="1" t="s">
        <v>72</v>
      </c>
      <c r="AX9" s="1" t="s">
        <v>72</v>
      </c>
      <c r="AY9" s="1" t="s">
        <v>72</v>
      </c>
      <c r="AZ9" s="1" t="s">
        <v>72</v>
      </c>
      <c r="BA9" s="1" t="s">
        <v>72</v>
      </c>
      <c r="BB9" s="1" t="s">
        <v>72</v>
      </c>
      <c r="BC9" s="1" t="s">
        <v>72</v>
      </c>
      <c r="BD9" s="1" t="s">
        <v>72</v>
      </c>
      <c r="BE9" s="1" t="s">
        <v>72</v>
      </c>
      <c r="BF9" s="1" t="s">
        <v>72</v>
      </c>
      <c r="BG9" s="1" t="s">
        <v>72</v>
      </c>
      <c r="BH9" s="1" t="s">
        <v>72</v>
      </c>
      <c r="BI9" s="1" t="s">
        <v>72</v>
      </c>
      <c r="BJ9" s="1" t="s">
        <v>72</v>
      </c>
    </row>
    <row r="10" spans="1:62">
      <c r="A10" s="1">
        <v>1</v>
      </c>
      <c r="B10" s="1" t="s">
        <v>73</v>
      </c>
      <c r="C10" s="2">
        <v>41614</v>
      </c>
      <c r="D10" s="1" t="s">
        <v>74</v>
      </c>
      <c r="E10" s="1">
        <v>0</v>
      </c>
      <c r="F10" s="1" t="s">
        <v>75</v>
      </c>
      <c r="G10" s="1" t="s">
        <v>76</v>
      </c>
      <c r="H10" s="1">
        <v>0</v>
      </c>
      <c r="I10" s="1">
        <v>455.5</v>
      </c>
      <c r="J10" s="1">
        <v>0</v>
      </c>
      <c r="K10">
        <f t="shared" ref="K10:K48" si="0">(X10-Y10*(1000-Z10)/(1000-AA10))*AQ10</f>
        <v>-0.6425752927832884</v>
      </c>
      <c r="L10">
        <f t="shared" ref="L10:L48" si="1">IF(BB10&lt;&gt;0,1/(1/BB10-1/T10),0)</f>
        <v>0.10474371814417788</v>
      </c>
      <c r="M10">
        <f t="shared" ref="M10:M48" si="2">((BE10-AR10/2)*Y10-K10)/(BE10+AR10/2)</f>
        <v>408.74156025133573</v>
      </c>
      <c r="N10">
        <f t="shared" ref="N10:N48" si="3">AR10*1000</f>
        <v>0.25449567868419526</v>
      </c>
      <c r="O10">
        <f t="shared" ref="O10:O48" si="4">(AW10-BC10)</f>
        <v>0.24570285094826949</v>
      </c>
      <c r="P10">
        <f t="shared" ref="P10:P48" si="5">(V10+AV10*J10)</f>
        <v>2.286729097366333</v>
      </c>
      <c r="Q10" s="1">
        <v>4.5</v>
      </c>
      <c r="R10">
        <f t="shared" ref="R10:R48" si="6">(Q10*AK10+AL10)</f>
        <v>1.7493478804826736</v>
      </c>
      <c r="S10" s="1">
        <v>1</v>
      </c>
      <c r="T10">
        <f t="shared" ref="T10:T48" si="7">R10*(S10+1)*(S10+1)/(S10*S10+1)</f>
        <v>3.4986957609653473</v>
      </c>
      <c r="U10" s="1">
        <v>10.177412986755371</v>
      </c>
      <c r="V10" s="1">
        <v>2.286729097366333</v>
      </c>
      <c r="W10" s="1">
        <v>10.203170776367188</v>
      </c>
      <c r="X10" s="1">
        <v>399.80123901367188</v>
      </c>
      <c r="Y10" s="1">
        <v>400.2872314453125</v>
      </c>
      <c r="Z10" s="1">
        <v>4.6079668998718262</v>
      </c>
      <c r="AA10" s="1">
        <v>4.8356051445007324</v>
      </c>
      <c r="AB10" s="1">
        <v>36.497432708740234</v>
      </c>
      <c r="AC10" s="1">
        <v>38.300441741943359</v>
      </c>
      <c r="AD10" s="1">
        <v>500.65957641601562</v>
      </c>
      <c r="AE10" s="1">
        <v>124.33416748046875</v>
      </c>
      <c r="AF10" s="1">
        <v>79.552955627441406</v>
      </c>
      <c r="AG10" s="1">
        <v>98.785896301269531</v>
      </c>
      <c r="AH10" s="1">
        <v>8.0506992340087891</v>
      </c>
      <c r="AI10" s="1">
        <v>-0.55272310972213745</v>
      </c>
      <c r="AJ10" s="1">
        <v>1</v>
      </c>
      <c r="AK10" s="1">
        <v>-0.21956524252891541</v>
      </c>
      <c r="AL10" s="1">
        <v>2.737391471862793</v>
      </c>
      <c r="AM10" s="1">
        <v>1</v>
      </c>
      <c r="AN10" s="1">
        <v>0</v>
      </c>
      <c r="AO10" s="1">
        <v>0.18999999761581421</v>
      </c>
      <c r="AP10" s="1">
        <v>111115</v>
      </c>
      <c r="AQ10">
        <f t="shared" ref="AQ10:AQ48" si="8">AD10*0.000001/(Q10*0.0001)</f>
        <v>1.1125768364800346</v>
      </c>
      <c r="AR10">
        <f t="shared" ref="AR10:AR48" si="9">(AA10-Z10)/(1000-AA10)*AQ10</f>
        <v>2.5449567868419525E-4</v>
      </c>
      <c r="AS10">
        <f t="shared" ref="AS10:AS48" si="10">(V10+273.15)</f>
        <v>275.43672909736631</v>
      </c>
      <c r="AT10">
        <f t="shared" ref="AT10:AT48" si="11">(U10+273.15)</f>
        <v>283.32741298675535</v>
      </c>
      <c r="AU10">
        <f t="shared" ref="AU10:AU48" si="12">(AE10*AM10+AF10*AN10)*AO10</f>
        <v>23.623491524853307</v>
      </c>
      <c r="AV10">
        <f t="shared" ref="AV10:AV48" si="13">((AU10+0.00000010773*(AT10^4-AS10^4))-AR10*44100)/(R10*51.4+0.00000043092*AS10^3)</f>
        <v>0.87508477228958981</v>
      </c>
      <c r="AW10">
        <f t="shared" ref="AW10:AW48" si="14">0.61365*EXP(17.502*P10/(240.97+P10))</f>
        <v>0.7233924393068043</v>
      </c>
      <c r="AX10">
        <f t="shared" ref="AX10:AX48" si="15">AW10*1000/AG10</f>
        <v>7.3228311569969291</v>
      </c>
      <c r="AY10">
        <f t="shared" ref="AY10:AY48" si="16">(AX10-AA10)</f>
        <v>2.4872260124961967</v>
      </c>
      <c r="AZ10">
        <f t="shared" ref="AZ10:AZ48" si="17">IF(J10,V10,(U10+V10)/2)</f>
        <v>6.2320710420608521</v>
      </c>
      <c r="BA10">
        <f t="shared" ref="BA10:BA48" si="18">0.61365*EXP(17.502*AZ10/(240.97+AZ10))</f>
        <v>0.95399431921097044</v>
      </c>
      <c r="BB10">
        <f t="shared" ref="BB10:BB48" si="19">IF(AY10&lt;&gt;0,(1000-(AX10+AA10)/2)/AY10*AR10,0)</f>
        <v>0.10169905857537663</v>
      </c>
      <c r="BC10">
        <f t="shared" ref="BC10:BC48" si="20">AA10*AG10/1000</f>
        <v>0.47768958835853481</v>
      </c>
      <c r="BD10">
        <f t="shared" ref="BD10:BD48" si="21">(BA10-BC10)</f>
        <v>0.47630473085243563</v>
      </c>
      <c r="BE10">
        <f t="shared" ref="BE10:BE48" si="22">1/(1.6/L10+1.37/T10)</f>
        <v>6.3828618386582159E-2</v>
      </c>
      <c r="BF10">
        <f t="shared" ref="BF10:BF48" si="23">M10*AG10*0.001</f>
        <v>40.377901385007569</v>
      </c>
      <c r="BG10">
        <f t="shared" ref="BG10:BG48" si="24">M10/Y10</f>
        <v>1.0211206557238843</v>
      </c>
      <c r="BH10">
        <f t="shared" ref="BH10:BH48" si="25">(1-AR10*AG10/AW10/L10)*100</f>
        <v>66.820227376988299</v>
      </c>
      <c r="BI10">
        <f t="shared" ref="BI10:BI48" si="26">(Y10-K10/(T10/1.35))</f>
        <v>400.53517430874632</v>
      </c>
      <c r="BJ10">
        <f t="shared" ref="BJ10:BJ48" si="27">K10*BH10/100/BI10</f>
        <v>-1.0719914235925961E-3</v>
      </c>
    </row>
    <row r="11" spans="1:62">
      <c r="A11" s="1">
        <v>2</v>
      </c>
      <c r="B11" s="1" t="s">
        <v>77</v>
      </c>
      <c r="C11" s="2">
        <v>41614</v>
      </c>
      <c r="D11" s="1" t="s">
        <v>74</v>
      </c>
      <c r="E11" s="1">
        <v>0</v>
      </c>
      <c r="F11" s="1" t="s">
        <v>78</v>
      </c>
      <c r="G11" s="1" t="s">
        <v>76</v>
      </c>
      <c r="H11" s="1">
        <v>0</v>
      </c>
      <c r="I11" s="1">
        <v>554.5</v>
      </c>
      <c r="J11" s="1">
        <v>0</v>
      </c>
      <c r="K11">
        <f t="shared" si="0"/>
        <v>3.4345810551633785E-2</v>
      </c>
      <c r="L11">
        <f t="shared" si="1"/>
        <v>0.12316056026280699</v>
      </c>
      <c r="M11">
        <f t="shared" si="2"/>
        <v>397.88910134448736</v>
      </c>
      <c r="N11">
        <f t="shared" si="3"/>
        <v>0.26390944816649381</v>
      </c>
      <c r="O11">
        <f t="shared" si="4"/>
        <v>0.21832327413259767</v>
      </c>
      <c r="P11">
        <f t="shared" si="5"/>
        <v>1.7897031307220459</v>
      </c>
      <c r="Q11" s="1">
        <v>5</v>
      </c>
      <c r="R11">
        <f t="shared" si="6"/>
        <v>1.6395652592182159</v>
      </c>
      <c r="S11" s="1">
        <v>1</v>
      </c>
      <c r="T11">
        <f t="shared" si="7"/>
        <v>3.2791305184364319</v>
      </c>
      <c r="U11" s="1">
        <v>10.485762596130371</v>
      </c>
      <c r="V11" s="1">
        <v>1.7897031307220459</v>
      </c>
      <c r="W11" s="1">
        <v>10.485856056213379</v>
      </c>
      <c r="X11" s="1">
        <v>399.90066528320312</v>
      </c>
      <c r="Y11" s="1">
        <v>399.760986328125</v>
      </c>
      <c r="Z11" s="1">
        <v>4.5950064659118652</v>
      </c>
      <c r="AA11" s="1">
        <v>4.8573193550109863</v>
      </c>
      <c r="AB11" s="1">
        <v>35.653499603271484</v>
      </c>
      <c r="AC11" s="1">
        <v>37.688835144042969</v>
      </c>
      <c r="AD11" s="1">
        <v>500.59979248046875</v>
      </c>
      <c r="AE11" s="1">
        <v>968.4490966796875</v>
      </c>
      <c r="AF11" s="1">
        <v>850.94525146484375</v>
      </c>
      <c r="AG11" s="1">
        <v>98.787307739257812</v>
      </c>
      <c r="AH11" s="1">
        <v>8.0506992340087891</v>
      </c>
      <c r="AI11" s="1">
        <v>-0.55272310972213745</v>
      </c>
      <c r="AJ11" s="1">
        <v>1</v>
      </c>
      <c r="AK11" s="1">
        <v>-0.21956524252891541</v>
      </c>
      <c r="AL11" s="1">
        <v>2.737391471862793</v>
      </c>
      <c r="AM11" s="1">
        <v>1</v>
      </c>
      <c r="AN11" s="1">
        <v>0</v>
      </c>
      <c r="AO11" s="1">
        <v>0.18999999761581421</v>
      </c>
      <c r="AP11" s="1">
        <v>111115</v>
      </c>
      <c r="AQ11">
        <f t="shared" si="8"/>
        <v>1.0011995849609374</v>
      </c>
      <c r="AR11">
        <f t="shared" si="9"/>
        <v>2.6390944816649382E-4</v>
      </c>
      <c r="AS11">
        <f t="shared" si="10"/>
        <v>274.93970313072202</v>
      </c>
      <c r="AT11">
        <f t="shared" si="11"/>
        <v>283.63576259613035</v>
      </c>
      <c r="AU11">
        <f t="shared" si="12"/>
        <v>184.00532606017805</v>
      </c>
      <c r="AV11">
        <f t="shared" si="13"/>
        <v>2.7246875319629176</v>
      </c>
      <c r="AW11">
        <f t="shared" si="14"/>
        <v>0.69816477604392124</v>
      </c>
      <c r="AX11">
        <f t="shared" si="15"/>
        <v>7.0673530033501706</v>
      </c>
      <c r="AY11">
        <f t="shared" si="16"/>
        <v>2.2100336483391843</v>
      </c>
      <c r="AZ11">
        <f t="shared" si="17"/>
        <v>6.1377328634262085</v>
      </c>
      <c r="BA11">
        <f t="shared" si="18"/>
        <v>0.94780087943649249</v>
      </c>
      <c r="BB11">
        <f t="shared" si="19"/>
        <v>0.11870223401929</v>
      </c>
      <c r="BC11">
        <f t="shared" si="20"/>
        <v>0.47984150191132358</v>
      </c>
      <c r="BD11">
        <f t="shared" si="21"/>
        <v>0.46795937752516892</v>
      </c>
      <c r="BE11">
        <f t="shared" si="22"/>
        <v>7.457696867366452E-2</v>
      </c>
      <c r="BF11">
        <f t="shared" si="23"/>
        <v>39.306393100614606</v>
      </c>
      <c r="BG11">
        <f t="shared" si="24"/>
        <v>0.99531748958088373</v>
      </c>
      <c r="BH11">
        <f t="shared" si="25"/>
        <v>69.680188388695711</v>
      </c>
      <c r="BI11">
        <f t="shared" si="26"/>
        <v>399.74684634681472</v>
      </c>
      <c r="BJ11">
        <f t="shared" si="27"/>
        <v>5.9868453534314295E-5</v>
      </c>
    </row>
    <row r="12" spans="1:62">
      <c r="A12" s="1">
        <v>3</v>
      </c>
      <c r="B12" s="1" t="s">
        <v>79</v>
      </c>
      <c r="C12" s="2">
        <v>41614</v>
      </c>
      <c r="D12" s="1" t="s">
        <v>74</v>
      </c>
      <c r="E12" s="1">
        <v>0</v>
      </c>
      <c r="F12" s="1" t="s">
        <v>80</v>
      </c>
      <c r="G12" s="1" t="s">
        <v>76</v>
      </c>
      <c r="H12" s="1">
        <v>0</v>
      </c>
      <c r="I12" s="1">
        <v>663</v>
      </c>
      <c r="J12" s="1">
        <v>0</v>
      </c>
      <c r="K12">
        <f t="shared" si="0"/>
        <v>-2.584540430826157</v>
      </c>
      <c r="L12">
        <f t="shared" si="1"/>
        <v>0.27684191511896317</v>
      </c>
      <c r="M12">
        <f t="shared" si="2"/>
        <v>416.66908991574138</v>
      </c>
      <c r="N12">
        <f t="shared" si="3"/>
        <v>0.57867462251370572</v>
      </c>
      <c r="O12">
        <f t="shared" si="4"/>
        <v>0.2225181312273945</v>
      </c>
      <c r="P12">
        <f t="shared" si="5"/>
        <v>2.4756371974945068</v>
      </c>
      <c r="Q12" s="1">
        <v>5</v>
      </c>
      <c r="R12">
        <f t="shared" si="6"/>
        <v>1.6395652592182159</v>
      </c>
      <c r="S12" s="1">
        <v>1</v>
      </c>
      <c r="T12">
        <f t="shared" si="7"/>
        <v>3.2791305184364319</v>
      </c>
      <c r="U12" s="1">
        <v>10.684840202331543</v>
      </c>
      <c r="V12" s="1">
        <v>2.4756371974945068</v>
      </c>
      <c r="W12" s="1">
        <v>10.743199348449707</v>
      </c>
      <c r="X12" s="1">
        <v>399.7713623046875</v>
      </c>
      <c r="Y12" s="1">
        <v>402.12017822265625</v>
      </c>
      <c r="Z12" s="1">
        <v>4.5944123268127441</v>
      </c>
      <c r="AA12" s="1">
        <v>5.1693544387817383</v>
      </c>
      <c r="AB12" s="1">
        <v>35.179409027099609</v>
      </c>
      <c r="AC12" s="1">
        <v>39.581741333007812</v>
      </c>
      <c r="AD12" s="1">
        <v>500.64453125</v>
      </c>
      <c r="AE12" s="1">
        <v>76.886199951171875</v>
      </c>
      <c r="AF12" s="1">
        <v>62.106964111328125</v>
      </c>
      <c r="AG12" s="1">
        <v>98.78839111328125</v>
      </c>
      <c r="AH12" s="1">
        <v>8.0506992340087891</v>
      </c>
      <c r="AI12" s="1">
        <v>-0.55272310972213745</v>
      </c>
      <c r="AJ12" s="1">
        <v>1</v>
      </c>
      <c r="AK12" s="1">
        <v>-0.21956524252891541</v>
      </c>
      <c r="AL12" s="1">
        <v>2.737391471862793</v>
      </c>
      <c r="AM12" s="1">
        <v>1</v>
      </c>
      <c r="AN12" s="1">
        <v>0</v>
      </c>
      <c r="AO12" s="1">
        <v>0.18999999761581421</v>
      </c>
      <c r="AP12" s="1">
        <v>111115</v>
      </c>
      <c r="AQ12">
        <f t="shared" si="8"/>
        <v>1.0012890624999999</v>
      </c>
      <c r="AR12">
        <f t="shared" si="9"/>
        <v>5.7867462251370567E-4</v>
      </c>
      <c r="AS12">
        <f t="shared" si="10"/>
        <v>275.62563719749448</v>
      </c>
      <c r="AT12">
        <f t="shared" si="11"/>
        <v>283.83484020233152</v>
      </c>
      <c r="AU12">
        <f t="shared" si="12"/>
        <v>14.608377807411671</v>
      </c>
      <c r="AV12">
        <f t="shared" si="13"/>
        <v>0.71317256786392558</v>
      </c>
      <c r="AW12">
        <f t="shared" si="14"/>
        <v>0.7331903393289414</v>
      </c>
      <c r="AX12">
        <f t="shared" si="15"/>
        <v>7.4218269076594998</v>
      </c>
      <c r="AY12">
        <f t="shared" si="16"/>
        <v>2.2524724688777615</v>
      </c>
      <c r="AZ12">
        <f t="shared" si="17"/>
        <v>6.5802386999130249</v>
      </c>
      <c r="BA12">
        <f t="shared" si="18"/>
        <v>0.97716241385868163</v>
      </c>
      <c r="BB12">
        <f t="shared" si="19"/>
        <v>0.25528903544995341</v>
      </c>
      <c r="BC12">
        <f t="shared" si="20"/>
        <v>0.5106722081015469</v>
      </c>
      <c r="BD12">
        <f t="shared" si="21"/>
        <v>0.46649020575713473</v>
      </c>
      <c r="BE12">
        <f t="shared" si="22"/>
        <v>0.16136149528028335</v>
      </c>
      <c r="BF12">
        <f t="shared" si="23"/>
        <v>41.162069019411213</v>
      </c>
      <c r="BG12">
        <f t="shared" si="24"/>
        <v>1.0361805064281786</v>
      </c>
      <c r="BH12">
        <f t="shared" si="25"/>
        <v>71.836166341834058</v>
      </c>
      <c r="BI12">
        <f t="shared" si="26"/>
        <v>403.18421930366787</v>
      </c>
      <c r="BJ12">
        <f t="shared" si="27"/>
        <v>-4.6049291469462596E-3</v>
      </c>
    </row>
    <row r="13" spans="1:62">
      <c r="A13" s="1">
        <v>4</v>
      </c>
      <c r="B13" s="1" t="s">
        <v>81</v>
      </c>
      <c r="C13" s="2">
        <v>41614</v>
      </c>
      <c r="D13" s="1" t="s">
        <v>74</v>
      </c>
      <c r="E13" s="1">
        <v>0</v>
      </c>
      <c r="F13" s="1" t="s">
        <v>82</v>
      </c>
      <c r="G13" s="1" t="s">
        <v>76</v>
      </c>
      <c r="H13" s="1">
        <v>0</v>
      </c>
      <c r="I13" s="1">
        <v>814.5</v>
      </c>
      <c r="J13" s="1">
        <v>0</v>
      </c>
      <c r="K13">
        <f t="shared" si="0"/>
        <v>-10.700713070753586</v>
      </c>
      <c r="L13">
        <f t="shared" si="1"/>
        <v>0.1264922999346447</v>
      </c>
      <c r="M13">
        <f t="shared" si="2"/>
        <v>550.97568888790943</v>
      </c>
      <c r="N13">
        <f t="shared" si="3"/>
        <v>0.2861136658359596</v>
      </c>
      <c r="O13">
        <f t="shared" si="4"/>
        <v>0.23197580089005798</v>
      </c>
      <c r="P13">
        <f t="shared" si="5"/>
        <v>2.2271380424499512</v>
      </c>
      <c r="Q13" s="1">
        <v>6</v>
      </c>
      <c r="R13">
        <f t="shared" si="6"/>
        <v>1.4200000166893005</v>
      </c>
      <c r="S13" s="1">
        <v>1</v>
      </c>
      <c r="T13">
        <f t="shared" si="7"/>
        <v>2.8400000333786011</v>
      </c>
      <c r="U13" s="1">
        <v>10.660593032836914</v>
      </c>
      <c r="V13" s="1">
        <v>2.2271380424499512</v>
      </c>
      <c r="W13" s="1">
        <v>10.793814659118652</v>
      </c>
      <c r="X13" s="1">
        <v>399.58676147460938</v>
      </c>
      <c r="Y13" s="1">
        <v>412.26998901367188</v>
      </c>
      <c r="Z13" s="1">
        <v>4.6021618843078613</v>
      </c>
      <c r="AA13" s="1">
        <v>4.9433684349060059</v>
      </c>
      <c r="AB13" s="1">
        <v>35.295890808105469</v>
      </c>
      <c r="AC13" s="1">
        <v>37.912746429443359</v>
      </c>
      <c r="AD13" s="1">
        <v>500.63394165039062</v>
      </c>
      <c r="AE13" s="1">
        <v>18.885147094726562</v>
      </c>
      <c r="AF13" s="1">
        <v>29.347362518310547</v>
      </c>
      <c r="AG13" s="1">
        <v>98.788917541503906</v>
      </c>
      <c r="AH13" s="1">
        <v>8.0506992340087891</v>
      </c>
      <c r="AI13" s="1">
        <v>-0.55272310972213745</v>
      </c>
      <c r="AJ13" s="1">
        <v>1</v>
      </c>
      <c r="AK13" s="1">
        <v>-0.21956524252891541</v>
      </c>
      <c r="AL13" s="1">
        <v>2.737391471862793</v>
      </c>
      <c r="AM13" s="1">
        <v>1</v>
      </c>
      <c r="AN13" s="1">
        <v>0</v>
      </c>
      <c r="AO13" s="1">
        <v>0.18999999761581421</v>
      </c>
      <c r="AP13" s="1">
        <v>111115</v>
      </c>
      <c r="AQ13">
        <f t="shared" si="8"/>
        <v>0.83438990275065095</v>
      </c>
      <c r="AR13">
        <f t="shared" si="9"/>
        <v>2.8611366583595961E-4</v>
      </c>
      <c r="AS13">
        <f t="shared" si="10"/>
        <v>275.37713804244993</v>
      </c>
      <c r="AT13">
        <f t="shared" si="11"/>
        <v>283.81059303283689</v>
      </c>
      <c r="AU13">
        <f t="shared" si="12"/>
        <v>3.5881779029723475</v>
      </c>
      <c r="AV13">
        <f t="shared" si="13"/>
        <v>0.85890418700807691</v>
      </c>
      <c r="AW13">
        <f t="shared" si="14"/>
        <v>0.72032581758326064</v>
      </c>
      <c r="AX13">
        <f t="shared" si="15"/>
        <v>7.2915650409939179</v>
      </c>
      <c r="AY13">
        <f t="shared" si="16"/>
        <v>2.348196606087912</v>
      </c>
      <c r="AZ13">
        <f t="shared" si="17"/>
        <v>6.4438655376434326</v>
      </c>
      <c r="BA13">
        <f t="shared" si="18"/>
        <v>0.9680292469131081</v>
      </c>
      <c r="BB13">
        <f t="shared" si="19"/>
        <v>0.12109862277489775</v>
      </c>
      <c r="BC13">
        <f t="shared" si="20"/>
        <v>0.48835001669320266</v>
      </c>
      <c r="BD13">
        <f t="shared" si="21"/>
        <v>0.47967923021990544</v>
      </c>
      <c r="BE13">
        <f t="shared" si="22"/>
        <v>7.6153425593384436E-2</v>
      </c>
      <c r="BF13">
        <f t="shared" si="23"/>
        <v>54.430291896920991</v>
      </c>
      <c r="BG13">
        <f t="shared" si="24"/>
        <v>1.3364438440112547</v>
      </c>
      <c r="BH13">
        <f t="shared" si="25"/>
        <v>68.97914536798045</v>
      </c>
      <c r="BI13">
        <f t="shared" si="26"/>
        <v>417.35659551921185</v>
      </c>
      <c r="BJ13">
        <f t="shared" si="27"/>
        <v>-1.7685740452485135E-2</v>
      </c>
    </row>
    <row r="14" spans="1:62">
      <c r="A14" s="1">
        <v>5</v>
      </c>
      <c r="B14" s="1" t="s">
        <v>83</v>
      </c>
      <c r="C14" s="2">
        <v>41614</v>
      </c>
      <c r="D14" s="1" t="s">
        <v>74</v>
      </c>
      <c r="E14" s="1">
        <v>0</v>
      </c>
      <c r="F14" s="1" t="s">
        <v>75</v>
      </c>
      <c r="G14" s="1" t="s">
        <v>76</v>
      </c>
      <c r="H14" s="1">
        <v>0</v>
      </c>
      <c r="I14" s="1">
        <v>928</v>
      </c>
      <c r="J14" s="1">
        <v>0</v>
      </c>
      <c r="K14">
        <f t="shared" si="0"/>
        <v>0.89985104994652376</v>
      </c>
      <c r="L14">
        <f t="shared" si="1"/>
        <v>0.15702656845882909</v>
      </c>
      <c r="M14">
        <f t="shared" si="2"/>
        <v>388.02425765081233</v>
      </c>
      <c r="N14">
        <f t="shared" si="3"/>
        <v>0.35319573776567448</v>
      </c>
      <c r="O14">
        <f t="shared" si="4"/>
        <v>0.23018452817159618</v>
      </c>
      <c r="P14">
        <f t="shared" si="5"/>
        <v>2.0944349765777588</v>
      </c>
      <c r="Q14" s="1">
        <v>4</v>
      </c>
      <c r="R14">
        <f t="shared" si="6"/>
        <v>1.8591305017471313</v>
      </c>
      <c r="S14" s="1">
        <v>1</v>
      </c>
      <c r="T14">
        <f t="shared" si="7"/>
        <v>3.7182610034942627</v>
      </c>
      <c r="U14" s="1">
        <v>10.770895957946777</v>
      </c>
      <c r="V14" s="1">
        <v>2.0944349765777588</v>
      </c>
      <c r="W14" s="1">
        <v>10.823300361633301</v>
      </c>
      <c r="X14" s="1">
        <v>399.82363891601562</v>
      </c>
      <c r="Y14" s="1">
        <v>398.99209594726562</v>
      </c>
      <c r="Z14" s="1">
        <v>4.6119756698608398</v>
      </c>
      <c r="AA14" s="1">
        <v>4.8927865028381348</v>
      </c>
      <c r="AB14" s="1">
        <v>35.112380981445312</v>
      </c>
      <c r="AC14" s="1">
        <v>37.250282287597656</v>
      </c>
      <c r="AD14" s="1">
        <v>500.64682006835938</v>
      </c>
      <c r="AE14" s="1">
        <v>1235.979736328125</v>
      </c>
      <c r="AF14" s="1">
        <v>291.24575805664062</v>
      </c>
      <c r="AG14" s="1">
        <v>98.789009094238281</v>
      </c>
      <c r="AH14" s="1">
        <v>8.0506992340087891</v>
      </c>
      <c r="AI14" s="1">
        <v>-0.55272310972213745</v>
      </c>
      <c r="AJ14" s="1">
        <v>1</v>
      </c>
      <c r="AK14" s="1">
        <v>-0.21956524252891541</v>
      </c>
      <c r="AL14" s="1">
        <v>2.737391471862793</v>
      </c>
      <c r="AM14" s="1">
        <v>1</v>
      </c>
      <c r="AN14" s="1">
        <v>0</v>
      </c>
      <c r="AO14" s="1">
        <v>0.18999999761581421</v>
      </c>
      <c r="AP14" s="1">
        <v>111115</v>
      </c>
      <c r="AQ14">
        <f t="shared" si="8"/>
        <v>1.2516170501708983</v>
      </c>
      <c r="AR14">
        <f t="shared" si="9"/>
        <v>3.531957377656745E-4</v>
      </c>
      <c r="AS14">
        <f t="shared" si="10"/>
        <v>275.24443497657774</v>
      </c>
      <c r="AT14">
        <f t="shared" si="11"/>
        <v>283.92089595794675</v>
      </c>
      <c r="AU14">
        <f t="shared" si="12"/>
        <v>234.83614695553842</v>
      </c>
      <c r="AV14">
        <f t="shared" si="13"/>
        <v>2.8790364096923762</v>
      </c>
      <c r="AW14">
        <f t="shared" si="14"/>
        <v>0.71353805849663898</v>
      </c>
      <c r="AX14">
        <f t="shared" si="15"/>
        <v>7.2228486249514878</v>
      </c>
      <c r="AY14">
        <f t="shared" si="16"/>
        <v>2.3300621221133531</v>
      </c>
      <c r="AZ14">
        <f t="shared" si="17"/>
        <v>6.4326654672622681</v>
      </c>
      <c r="BA14">
        <f t="shared" si="18"/>
        <v>0.96728251636360607</v>
      </c>
      <c r="BB14">
        <f t="shared" si="19"/>
        <v>0.1506638553068014</v>
      </c>
      <c r="BC14">
        <f t="shared" si="20"/>
        <v>0.4833535303250428</v>
      </c>
      <c r="BD14">
        <f t="shared" si="21"/>
        <v>0.48392898603856327</v>
      </c>
      <c r="BE14">
        <f t="shared" si="22"/>
        <v>9.4716609844970198E-2</v>
      </c>
      <c r="BF14">
        <f t="shared" si="23"/>
        <v>38.332531917851156</v>
      </c>
      <c r="BG14">
        <f t="shared" si="24"/>
        <v>0.97251113892265451</v>
      </c>
      <c r="BH14">
        <f t="shared" si="25"/>
        <v>68.858910629304333</v>
      </c>
      <c r="BI14">
        <f t="shared" si="26"/>
        <v>398.66538436992175</v>
      </c>
      <c r="BJ14">
        <f t="shared" si="27"/>
        <v>1.5542549079319633E-3</v>
      </c>
    </row>
    <row r="15" spans="1:62">
      <c r="A15" s="1">
        <v>6</v>
      </c>
      <c r="B15" s="1" t="s">
        <v>84</v>
      </c>
      <c r="C15" s="2">
        <v>41614</v>
      </c>
      <c r="D15" s="1" t="s">
        <v>74</v>
      </c>
      <c r="E15" s="1">
        <v>0</v>
      </c>
      <c r="F15" s="1" t="s">
        <v>78</v>
      </c>
      <c r="G15" s="1" t="s">
        <v>76</v>
      </c>
      <c r="H15" s="1">
        <v>0</v>
      </c>
      <c r="I15" s="1">
        <v>1014.5</v>
      </c>
      <c r="J15" s="1">
        <v>0</v>
      </c>
      <c r="K15">
        <f t="shared" si="0"/>
        <v>0.99672085881556483</v>
      </c>
      <c r="L15">
        <f t="shared" si="1"/>
        <v>0.12268017350906991</v>
      </c>
      <c r="M15">
        <f t="shared" si="2"/>
        <v>384.31640869115813</v>
      </c>
      <c r="N15">
        <f t="shared" si="3"/>
        <v>0.25976641084658564</v>
      </c>
      <c r="O15">
        <f t="shared" si="4"/>
        <v>0.21571225776190522</v>
      </c>
      <c r="P15">
        <f t="shared" si="5"/>
        <v>1.7714124917984009</v>
      </c>
      <c r="Q15" s="1">
        <v>5</v>
      </c>
      <c r="R15">
        <f t="shared" si="6"/>
        <v>1.6395652592182159</v>
      </c>
      <c r="S15" s="1">
        <v>1</v>
      </c>
      <c r="T15">
        <f t="shared" si="7"/>
        <v>3.2791305184364319</v>
      </c>
      <c r="U15" s="1">
        <v>11.040555000305176</v>
      </c>
      <c r="V15" s="1">
        <v>1.7714124917984009</v>
      </c>
      <c r="W15" s="1">
        <v>11.054157257080078</v>
      </c>
      <c r="X15" s="1">
        <v>400.20071411132812</v>
      </c>
      <c r="Y15" s="1">
        <v>399.1016845703125</v>
      </c>
      <c r="Z15" s="1">
        <v>4.616185188293457</v>
      </c>
      <c r="AA15" s="1">
        <v>4.8743648529052734</v>
      </c>
      <c r="AB15" s="1">
        <v>34.520427703857422</v>
      </c>
      <c r="AC15" s="1">
        <v>36.451126098632812</v>
      </c>
      <c r="AD15" s="1">
        <v>500.62078857421875</v>
      </c>
      <c r="AE15" s="1">
        <v>1125.6583251953125</v>
      </c>
      <c r="AF15" s="1">
        <v>653.82464599609375</v>
      </c>
      <c r="AG15" s="1">
        <v>98.790138244628906</v>
      </c>
      <c r="AH15" s="1">
        <v>8.0506992340087891</v>
      </c>
      <c r="AI15" s="1">
        <v>-0.55272310972213745</v>
      </c>
      <c r="AJ15" s="1">
        <v>1</v>
      </c>
      <c r="AK15" s="1">
        <v>-0.21956524252891541</v>
      </c>
      <c r="AL15" s="1">
        <v>2.737391471862793</v>
      </c>
      <c r="AM15" s="1">
        <v>1</v>
      </c>
      <c r="AN15" s="1">
        <v>0</v>
      </c>
      <c r="AO15" s="1">
        <v>0.18999999761581421</v>
      </c>
      <c r="AP15" s="1">
        <v>111115</v>
      </c>
      <c r="AQ15">
        <f t="shared" si="8"/>
        <v>1.0012415771484375</v>
      </c>
      <c r="AR15">
        <f t="shared" si="9"/>
        <v>2.5976641084658563E-4</v>
      </c>
      <c r="AS15">
        <f t="shared" si="10"/>
        <v>274.92141249179838</v>
      </c>
      <c r="AT15">
        <f t="shared" si="11"/>
        <v>284.19055500030515</v>
      </c>
      <c r="AU15">
        <f t="shared" si="12"/>
        <v>213.87507910333079</v>
      </c>
      <c r="AV15">
        <f t="shared" si="13"/>
        <v>3.1075385400154154</v>
      </c>
      <c r="AW15">
        <f t="shared" si="14"/>
        <v>0.69725143543517742</v>
      </c>
      <c r="AX15">
        <f t="shared" si="15"/>
        <v>7.0579052507104487</v>
      </c>
      <c r="AY15">
        <f t="shared" si="16"/>
        <v>2.1835403978051753</v>
      </c>
      <c r="AZ15">
        <f t="shared" si="17"/>
        <v>6.4059837460517883</v>
      </c>
      <c r="BA15">
        <f t="shared" si="18"/>
        <v>0.96550564197040734</v>
      </c>
      <c r="BB15">
        <f t="shared" si="19"/>
        <v>0.11825593408626767</v>
      </c>
      <c r="BC15">
        <f t="shared" si="20"/>
        <v>0.4815391776732722</v>
      </c>
      <c r="BD15">
        <f t="shared" si="21"/>
        <v>0.48396646429713513</v>
      </c>
      <c r="BE15">
        <f t="shared" si="22"/>
        <v>7.4295110955872753E-2</v>
      </c>
      <c r="BF15">
        <f t="shared" si="23"/>
        <v>37.966671144278813</v>
      </c>
      <c r="BG15">
        <f t="shared" si="24"/>
        <v>0.96295361194710882</v>
      </c>
      <c r="BH15">
        <f t="shared" si="25"/>
        <v>69.999203268876698</v>
      </c>
      <c r="BI15">
        <f t="shared" si="26"/>
        <v>398.6913400744665</v>
      </c>
      <c r="BJ15">
        <f t="shared" si="27"/>
        <v>1.7499669289412878E-3</v>
      </c>
    </row>
    <row r="16" spans="1:62">
      <c r="A16" s="1">
        <v>7</v>
      </c>
      <c r="B16" s="1" t="s">
        <v>85</v>
      </c>
      <c r="C16" s="2">
        <v>41614</v>
      </c>
      <c r="D16" s="1" t="s">
        <v>74</v>
      </c>
      <c r="E16" s="1">
        <v>0</v>
      </c>
      <c r="F16" s="1" t="s">
        <v>80</v>
      </c>
      <c r="G16" s="1" t="s">
        <v>76</v>
      </c>
      <c r="H16" s="1">
        <v>0</v>
      </c>
      <c r="I16" s="1">
        <v>1140</v>
      </c>
      <c r="J16" s="1">
        <v>0</v>
      </c>
      <c r="K16">
        <f t="shared" si="0"/>
        <v>-16.884757141267432</v>
      </c>
      <c r="L16">
        <f t="shared" si="1"/>
        <v>1.0307583449070716</v>
      </c>
      <c r="M16">
        <f t="shared" si="2"/>
        <v>448.8129690266997</v>
      </c>
      <c r="N16">
        <f t="shared" si="3"/>
        <v>1.1728225686495579</v>
      </c>
      <c r="O16">
        <f t="shared" si="4"/>
        <v>0.14677896390463874</v>
      </c>
      <c r="P16">
        <f t="shared" si="5"/>
        <v>2.1992967128753662</v>
      </c>
      <c r="Q16" s="1">
        <v>5</v>
      </c>
      <c r="R16">
        <f t="shared" si="6"/>
        <v>1.6395652592182159</v>
      </c>
      <c r="S16" s="1">
        <v>1</v>
      </c>
      <c r="T16">
        <f t="shared" si="7"/>
        <v>3.2791305184364319</v>
      </c>
      <c r="U16" s="1">
        <v>11.223633766174316</v>
      </c>
      <c r="V16" s="1">
        <v>2.1992967128753662</v>
      </c>
      <c r="W16" s="1">
        <v>11.297754287719727</v>
      </c>
      <c r="X16" s="1">
        <v>400.17266845703125</v>
      </c>
      <c r="Y16" s="1">
        <v>416.54888916015625</v>
      </c>
      <c r="Z16" s="1">
        <v>4.6264467239379883</v>
      </c>
      <c r="AA16" s="1">
        <v>5.7910552024841309</v>
      </c>
      <c r="AB16" s="1">
        <v>34.180519104003906</v>
      </c>
      <c r="AC16" s="1">
        <v>42.784725189208984</v>
      </c>
      <c r="AD16" s="1">
        <v>500.610595703125</v>
      </c>
      <c r="AE16" s="1">
        <v>114.51428985595703</v>
      </c>
      <c r="AF16" s="1">
        <v>311.1712646484375</v>
      </c>
      <c r="AG16" s="1">
        <v>98.793403625488281</v>
      </c>
      <c r="AH16" s="1">
        <v>8.0506992340087891</v>
      </c>
      <c r="AI16" s="1">
        <v>-0.55272310972213745</v>
      </c>
      <c r="AJ16" s="1">
        <v>1</v>
      </c>
      <c r="AK16" s="1">
        <v>-0.21956524252891541</v>
      </c>
      <c r="AL16" s="1">
        <v>2.737391471862793</v>
      </c>
      <c r="AM16" s="1">
        <v>1</v>
      </c>
      <c r="AN16" s="1">
        <v>0</v>
      </c>
      <c r="AO16" s="1">
        <v>0.18999999761581421</v>
      </c>
      <c r="AP16" s="1">
        <v>111115</v>
      </c>
      <c r="AQ16">
        <f t="shared" si="8"/>
        <v>1.0012211914062501</v>
      </c>
      <c r="AR16">
        <f t="shared" si="9"/>
        <v>1.172822568649558E-3</v>
      </c>
      <c r="AS16">
        <f t="shared" si="10"/>
        <v>275.34929671287534</v>
      </c>
      <c r="AT16">
        <f t="shared" si="11"/>
        <v>284.37363376617429</v>
      </c>
      <c r="AU16">
        <f t="shared" si="12"/>
        <v>21.757714799608493</v>
      </c>
      <c r="AV16">
        <f t="shared" si="13"/>
        <v>0.59288288653200061</v>
      </c>
      <c r="AW16">
        <f t="shared" si="14"/>
        <v>0.71889701794113725</v>
      </c>
      <c r="AX16">
        <f t="shared" si="15"/>
        <v>7.2767714397853265</v>
      </c>
      <c r="AY16">
        <f t="shared" si="16"/>
        <v>1.4857162373011956</v>
      </c>
      <c r="AZ16">
        <f t="shared" si="17"/>
        <v>6.7114652395248413</v>
      </c>
      <c r="BA16">
        <f t="shared" si="18"/>
        <v>0.98602261877567621</v>
      </c>
      <c r="BB16">
        <f t="shared" si="19"/>
        <v>0.78424090576101124</v>
      </c>
      <c r="BC16">
        <f t="shared" si="20"/>
        <v>0.57211805403649851</v>
      </c>
      <c r="BD16">
        <f t="shared" si="21"/>
        <v>0.41390456473917769</v>
      </c>
      <c r="BE16">
        <f t="shared" si="22"/>
        <v>0.50760161921074964</v>
      </c>
      <c r="BF16">
        <f t="shared" si="23"/>
        <v>44.339760801408516</v>
      </c>
      <c r="BG16">
        <f t="shared" si="24"/>
        <v>1.0774556857697883</v>
      </c>
      <c r="BH16">
        <f t="shared" si="25"/>
        <v>84.363601830589232</v>
      </c>
      <c r="BI16">
        <f t="shared" si="26"/>
        <v>423.50025081305563</v>
      </c>
      <c r="BJ16">
        <f t="shared" si="27"/>
        <v>-3.3635373904439034E-2</v>
      </c>
    </row>
    <row r="17" spans="1:62">
      <c r="A17" s="1">
        <v>8</v>
      </c>
      <c r="B17" s="1" t="s">
        <v>86</v>
      </c>
      <c r="C17" s="2">
        <v>41614</v>
      </c>
      <c r="D17" s="1" t="s">
        <v>74</v>
      </c>
      <c r="E17" s="1">
        <v>0</v>
      </c>
      <c r="F17" s="1" t="s">
        <v>82</v>
      </c>
      <c r="G17" s="1" t="s">
        <v>76</v>
      </c>
      <c r="H17" s="1">
        <v>0</v>
      </c>
      <c r="I17" s="1">
        <v>1226.5</v>
      </c>
      <c r="J17" s="1">
        <v>0</v>
      </c>
      <c r="K17">
        <f t="shared" si="0"/>
        <v>-19.724501883500857</v>
      </c>
      <c r="L17">
        <f t="shared" si="1"/>
        <v>1.1239921658393512</v>
      </c>
      <c r="M17">
        <f t="shared" si="2"/>
        <v>454.74820105098121</v>
      </c>
      <c r="N17">
        <f t="shared" si="3"/>
        <v>1.1540557276987253</v>
      </c>
      <c r="O17">
        <f t="shared" si="4"/>
        <v>0.13532764609009562</v>
      </c>
      <c r="P17">
        <f t="shared" si="5"/>
        <v>1.9503482580184937</v>
      </c>
      <c r="Q17" s="1">
        <v>5</v>
      </c>
      <c r="R17">
        <f t="shared" si="6"/>
        <v>1.6395652592182159</v>
      </c>
      <c r="S17" s="1">
        <v>1</v>
      </c>
      <c r="T17">
        <f t="shared" si="7"/>
        <v>3.2791305184364319</v>
      </c>
      <c r="U17" s="1">
        <v>11.284571647644043</v>
      </c>
      <c r="V17" s="1">
        <v>1.9503482580184937</v>
      </c>
      <c r="W17" s="1">
        <v>11.396912574768066</v>
      </c>
      <c r="X17" s="1">
        <v>400.14083862304688</v>
      </c>
      <c r="Y17" s="1">
        <v>419.35836791992188</v>
      </c>
      <c r="Z17" s="1">
        <v>4.6326346397399902</v>
      </c>
      <c r="AA17" s="1">
        <v>5.7786493301391602</v>
      </c>
      <c r="AB17" s="1">
        <v>34.088970184326172</v>
      </c>
      <c r="AC17" s="1">
        <v>42.5218505859375</v>
      </c>
      <c r="AD17" s="1">
        <v>500.59866333007812</v>
      </c>
      <c r="AE17" s="1">
        <v>18.619050979614258</v>
      </c>
      <c r="AF17" s="1">
        <v>27.424402236938477</v>
      </c>
      <c r="AG17" s="1">
        <v>98.795494079589844</v>
      </c>
      <c r="AH17" s="1">
        <v>8.0506992340087891</v>
      </c>
      <c r="AI17" s="1">
        <v>-0.55272310972213745</v>
      </c>
      <c r="AJ17" s="1">
        <v>1</v>
      </c>
      <c r="AK17" s="1">
        <v>-0.21956524252891541</v>
      </c>
      <c r="AL17" s="1">
        <v>2.737391471862793</v>
      </c>
      <c r="AM17" s="1">
        <v>1</v>
      </c>
      <c r="AN17" s="1">
        <v>0</v>
      </c>
      <c r="AO17" s="1">
        <v>0.18999999761581421</v>
      </c>
      <c r="AP17" s="1">
        <v>111115</v>
      </c>
      <c r="AQ17">
        <f t="shared" si="8"/>
        <v>1.0011973266601564</v>
      </c>
      <c r="AR17">
        <f t="shared" si="9"/>
        <v>1.1540557276987252E-3</v>
      </c>
      <c r="AS17">
        <f t="shared" si="10"/>
        <v>275.10034825801847</v>
      </c>
      <c r="AT17">
        <f t="shared" si="11"/>
        <v>284.43457164764402</v>
      </c>
      <c r="AU17">
        <f t="shared" si="12"/>
        <v>3.5376196417354322</v>
      </c>
      <c r="AV17">
        <f t="shared" si="13"/>
        <v>0.43697739613382947</v>
      </c>
      <c r="AW17">
        <f t="shared" si="14"/>
        <v>0.70623216177388481</v>
      </c>
      <c r="AX17">
        <f t="shared" si="15"/>
        <v>7.148424817886359</v>
      </c>
      <c r="AY17">
        <f t="shared" si="16"/>
        <v>1.3697754877471988</v>
      </c>
      <c r="AZ17">
        <f t="shared" si="17"/>
        <v>6.6174599528312683</v>
      </c>
      <c r="BA17">
        <f t="shared" si="18"/>
        <v>0.97966836551856451</v>
      </c>
      <c r="BB17">
        <f t="shared" si="19"/>
        <v>0.83706888900677989</v>
      </c>
      <c r="BC17">
        <f t="shared" si="20"/>
        <v>0.57090451568378919</v>
      </c>
      <c r="BD17">
        <f t="shared" si="21"/>
        <v>0.40876384983477532</v>
      </c>
      <c r="BE17">
        <f t="shared" si="22"/>
        <v>0.54309716482846626</v>
      </c>
      <c r="BF17">
        <f t="shared" si="23"/>
        <v>44.927073204636351</v>
      </c>
      <c r="BG17">
        <f t="shared" si="24"/>
        <v>1.0843904303295484</v>
      </c>
      <c r="BH17">
        <f t="shared" si="25"/>
        <v>85.636736011944876</v>
      </c>
      <c r="BI17">
        <f t="shared" si="26"/>
        <v>427.47883686527604</v>
      </c>
      <c r="BJ17">
        <f t="shared" si="27"/>
        <v>-3.9514048769081427E-2</v>
      </c>
    </row>
    <row r="18" spans="1:62">
      <c r="A18" s="1">
        <v>9</v>
      </c>
      <c r="B18" s="1" t="s">
        <v>87</v>
      </c>
      <c r="C18" s="2">
        <v>41614</v>
      </c>
      <c r="D18" s="1" t="s">
        <v>74</v>
      </c>
      <c r="E18" s="1">
        <v>0</v>
      </c>
      <c r="F18" s="1" t="s">
        <v>78</v>
      </c>
      <c r="G18" s="1" t="s">
        <v>88</v>
      </c>
      <c r="H18" s="1">
        <v>0</v>
      </c>
      <c r="I18" s="1">
        <v>1451.5</v>
      </c>
      <c r="J18" s="1">
        <v>0</v>
      </c>
      <c r="K18">
        <f t="shared" si="0"/>
        <v>4.5662668563227609</v>
      </c>
      <c r="L18">
        <f t="shared" si="1"/>
        <v>1.4011380880394166</v>
      </c>
      <c r="M18">
        <f t="shared" si="2"/>
        <v>390.24015719165891</v>
      </c>
      <c r="N18">
        <f t="shared" si="3"/>
        <v>1.8264222330885611</v>
      </c>
      <c r="O18">
        <f t="shared" si="4"/>
        <v>0.16699394645747334</v>
      </c>
      <c r="P18">
        <f t="shared" si="5"/>
        <v>1.803697943687439</v>
      </c>
      <c r="Q18" s="1">
        <v>2</v>
      </c>
      <c r="R18">
        <f t="shared" si="6"/>
        <v>2.2982609868049622</v>
      </c>
      <c r="S18" s="1">
        <v>1</v>
      </c>
      <c r="T18">
        <f t="shared" si="7"/>
        <v>4.5965219736099243</v>
      </c>
      <c r="U18" s="1">
        <v>11.481161117553711</v>
      </c>
      <c r="V18" s="1">
        <v>1.803697943687439</v>
      </c>
      <c r="W18" s="1">
        <v>11.501581192016602</v>
      </c>
      <c r="X18" s="1">
        <v>399.96649169921875</v>
      </c>
      <c r="Y18" s="1">
        <v>397.85183715820312</v>
      </c>
      <c r="Z18" s="1">
        <v>4.6577205657958984</v>
      </c>
      <c r="AA18" s="1">
        <v>5.3834948539733887</v>
      </c>
      <c r="AB18" s="1">
        <v>33.83056640625</v>
      </c>
      <c r="AC18" s="1">
        <v>39.102108001708984</v>
      </c>
      <c r="AD18" s="1">
        <v>500.59356689453125</v>
      </c>
      <c r="AE18" s="1">
        <v>1169.395263671875</v>
      </c>
      <c r="AF18" s="1">
        <v>913.86981201171875</v>
      </c>
      <c r="AG18" s="1">
        <v>98.796485900878906</v>
      </c>
      <c r="AH18" s="1">
        <v>8.0506992340087891</v>
      </c>
      <c r="AI18" s="1">
        <v>-0.55272310972213745</v>
      </c>
      <c r="AJ18" s="1">
        <v>1</v>
      </c>
      <c r="AK18" s="1">
        <v>-0.21956524252891541</v>
      </c>
      <c r="AL18" s="1">
        <v>2.737391471862793</v>
      </c>
      <c r="AM18" s="1">
        <v>1</v>
      </c>
      <c r="AN18" s="1">
        <v>0</v>
      </c>
      <c r="AO18" s="1">
        <v>0.18999999761581421</v>
      </c>
      <c r="AP18" s="1">
        <v>111115</v>
      </c>
      <c r="AQ18">
        <f t="shared" si="8"/>
        <v>2.5029678344726562</v>
      </c>
      <c r="AR18">
        <f t="shared" si="9"/>
        <v>1.8264222330885611E-3</v>
      </c>
      <c r="AS18">
        <f t="shared" si="10"/>
        <v>274.95369794368742</v>
      </c>
      <c r="AT18">
        <f t="shared" si="11"/>
        <v>284.63116111755369</v>
      </c>
      <c r="AU18">
        <f t="shared" si="12"/>
        <v>222.18509730960068</v>
      </c>
      <c r="AV18">
        <f t="shared" si="13"/>
        <v>1.8334420305884225</v>
      </c>
      <c r="AW18">
        <f t="shared" si="14"/>
        <v>0.69886431989550934</v>
      </c>
      <c r="AX18">
        <f t="shared" si="15"/>
        <v>7.0737771037389914</v>
      </c>
      <c r="AY18">
        <f t="shared" si="16"/>
        <v>1.6902822497656027</v>
      </c>
      <c r="AZ18">
        <f t="shared" si="17"/>
        <v>6.642429530620575</v>
      </c>
      <c r="BA18">
        <f t="shared" si="18"/>
        <v>0.98135264017415225</v>
      </c>
      <c r="BB18">
        <f t="shared" si="19"/>
        <v>1.0738124441090602</v>
      </c>
      <c r="BC18">
        <f t="shared" si="20"/>
        <v>0.531870373438036</v>
      </c>
      <c r="BD18">
        <f t="shared" si="21"/>
        <v>0.44948226673611624</v>
      </c>
      <c r="BE18">
        <f t="shared" si="22"/>
        <v>0.69445395098797624</v>
      </c>
      <c r="BF18">
        <f t="shared" si="23"/>
        <v>38.554356187942496</v>
      </c>
      <c r="BG18">
        <f t="shared" si="24"/>
        <v>0.98086805374354102</v>
      </c>
      <c r="BH18">
        <f t="shared" si="25"/>
        <v>81.572395814824461</v>
      </c>
      <c r="BI18">
        <f t="shared" si="26"/>
        <v>396.51072309599959</v>
      </c>
      <c r="BJ18">
        <f t="shared" si="27"/>
        <v>9.3939786670004539E-3</v>
      </c>
    </row>
    <row r="19" spans="1:62">
      <c r="A19" s="1">
        <v>10</v>
      </c>
      <c r="B19" s="1" t="s">
        <v>89</v>
      </c>
      <c r="C19" s="2">
        <v>41614</v>
      </c>
      <c r="D19" s="1" t="s">
        <v>74</v>
      </c>
      <c r="E19" s="1">
        <v>0</v>
      </c>
      <c r="F19" s="1" t="s">
        <v>80</v>
      </c>
      <c r="G19" s="1" t="s">
        <v>88</v>
      </c>
      <c r="H19" s="1">
        <v>0</v>
      </c>
      <c r="I19" s="1">
        <v>1531.5</v>
      </c>
      <c r="J19" s="1">
        <v>0</v>
      </c>
      <c r="K19">
        <f t="shared" si="0"/>
        <v>2.7822113763434744</v>
      </c>
      <c r="L19">
        <f t="shared" si="1"/>
        <v>0.20860957736911057</v>
      </c>
      <c r="M19">
        <f t="shared" si="2"/>
        <v>374.69951405871598</v>
      </c>
      <c r="N19">
        <f t="shared" si="3"/>
        <v>0.47329674240094682</v>
      </c>
      <c r="O19">
        <f t="shared" si="4"/>
        <v>0.23395762705474499</v>
      </c>
      <c r="P19">
        <f t="shared" si="5"/>
        <v>2.2910914421081543</v>
      </c>
      <c r="Q19" s="1">
        <v>3</v>
      </c>
      <c r="R19">
        <f t="shared" si="6"/>
        <v>2.0786957442760468</v>
      </c>
      <c r="S19" s="1">
        <v>1</v>
      </c>
      <c r="T19">
        <f t="shared" si="7"/>
        <v>4.1573914885520935</v>
      </c>
      <c r="U19" s="1">
        <v>11.691628456115723</v>
      </c>
      <c r="V19" s="1">
        <v>2.2910914421081543</v>
      </c>
      <c r="W19" s="1">
        <v>11.727747917175293</v>
      </c>
      <c r="X19" s="1">
        <v>400.1993408203125</v>
      </c>
      <c r="Y19" s="1">
        <v>398.41897583007812</v>
      </c>
      <c r="Z19" s="1">
        <v>4.6739139556884766</v>
      </c>
      <c r="AA19" s="1">
        <v>4.956151008605957</v>
      </c>
      <c r="AB19" s="1">
        <v>33.47967529296875</v>
      </c>
      <c r="AC19" s="1">
        <v>35.501365661621094</v>
      </c>
      <c r="AD19" s="1">
        <v>500.59091186523438</v>
      </c>
      <c r="AE19" s="1">
        <v>126.74111175537109</v>
      </c>
      <c r="AF19" s="1">
        <v>123.8162841796875</v>
      </c>
      <c r="AG19" s="1">
        <v>98.798393249511719</v>
      </c>
      <c r="AH19" s="1">
        <v>8.0506992340087891</v>
      </c>
      <c r="AI19" s="1">
        <v>-0.55272310972213745</v>
      </c>
      <c r="AJ19" s="1">
        <v>1</v>
      </c>
      <c r="AK19" s="1">
        <v>-0.21956524252891541</v>
      </c>
      <c r="AL19" s="1">
        <v>2.737391471862793</v>
      </c>
      <c r="AM19" s="1">
        <v>1</v>
      </c>
      <c r="AN19" s="1">
        <v>0</v>
      </c>
      <c r="AO19" s="1">
        <v>0.18999999761581421</v>
      </c>
      <c r="AP19" s="1">
        <v>111115</v>
      </c>
      <c r="AQ19">
        <f t="shared" si="8"/>
        <v>1.6686363728841143</v>
      </c>
      <c r="AR19">
        <f t="shared" si="9"/>
        <v>4.7329674240094682E-4</v>
      </c>
      <c r="AS19">
        <f t="shared" si="10"/>
        <v>275.44109144210813</v>
      </c>
      <c r="AT19">
        <f t="shared" si="11"/>
        <v>284.8416284561157</v>
      </c>
      <c r="AU19">
        <f t="shared" si="12"/>
        <v>24.08081093134615</v>
      </c>
      <c r="AV19">
        <f t="shared" si="13"/>
        <v>0.79666117220051502</v>
      </c>
      <c r="AW19">
        <f t="shared" si="14"/>
        <v>0.72361738340696047</v>
      </c>
      <c r="AX19">
        <f t="shared" si="15"/>
        <v>7.3241816957436878</v>
      </c>
      <c r="AY19">
        <f t="shared" si="16"/>
        <v>2.3680306871377308</v>
      </c>
      <c r="AZ19">
        <f t="shared" si="17"/>
        <v>6.9913599491119385</v>
      </c>
      <c r="BA19">
        <f t="shared" si="18"/>
        <v>1.0051579110697308</v>
      </c>
      <c r="BB19">
        <f t="shared" si="19"/>
        <v>0.19864211398258094</v>
      </c>
      <c r="BC19">
        <f t="shared" si="20"/>
        <v>0.48965975635221548</v>
      </c>
      <c r="BD19">
        <f t="shared" si="21"/>
        <v>0.51549815471751537</v>
      </c>
      <c r="BE19">
        <f t="shared" si="22"/>
        <v>0.12500994484203037</v>
      </c>
      <c r="BF19">
        <f t="shared" si="23"/>
        <v>37.019709940373964</v>
      </c>
      <c r="BG19">
        <f t="shared" si="24"/>
        <v>0.94046603397354678</v>
      </c>
      <c r="BH19">
        <f t="shared" si="25"/>
        <v>69.022942456386318</v>
      </c>
      <c r="BI19">
        <f t="shared" si="26"/>
        <v>397.51552823116754</v>
      </c>
      <c r="BJ19">
        <f t="shared" si="27"/>
        <v>4.8309160798162311E-3</v>
      </c>
    </row>
    <row r="20" spans="1:62">
      <c r="A20" s="1">
        <v>11</v>
      </c>
      <c r="B20" s="1" t="s">
        <v>90</v>
      </c>
      <c r="C20" s="2">
        <v>41614</v>
      </c>
      <c r="D20" s="1" t="s">
        <v>74</v>
      </c>
      <c r="E20" s="1">
        <v>0</v>
      </c>
      <c r="F20" s="1" t="s">
        <v>82</v>
      </c>
      <c r="G20" s="1" t="s">
        <v>88</v>
      </c>
      <c r="H20" s="1">
        <v>0</v>
      </c>
      <c r="I20" s="1">
        <v>1595</v>
      </c>
      <c r="J20" s="1">
        <v>0</v>
      </c>
      <c r="K20">
        <f t="shared" si="0"/>
        <v>-4.9235673274153875</v>
      </c>
      <c r="L20">
        <f t="shared" si="1"/>
        <v>0.22097441619853264</v>
      </c>
      <c r="M20">
        <f t="shared" si="2"/>
        <v>439.77840142815353</v>
      </c>
      <c r="N20">
        <f t="shared" si="3"/>
        <v>0.47152433192535076</v>
      </c>
      <c r="O20">
        <f t="shared" si="4"/>
        <v>0.22196627682103209</v>
      </c>
      <c r="P20">
        <f t="shared" si="5"/>
        <v>2.2614827156066895</v>
      </c>
      <c r="Q20" s="1">
        <v>4</v>
      </c>
      <c r="R20">
        <f t="shared" si="6"/>
        <v>1.8591305017471313</v>
      </c>
      <c r="S20" s="1">
        <v>1</v>
      </c>
      <c r="T20">
        <f t="shared" si="7"/>
        <v>3.7182610034942627</v>
      </c>
      <c r="U20" s="1">
        <v>11.798636436462402</v>
      </c>
      <c r="V20" s="1">
        <v>2.2614827156066895</v>
      </c>
      <c r="W20" s="1">
        <v>11.854434967041016</v>
      </c>
      <c r="X20" s="1">
        <v>400.04586791992188</v>
      </c>
      <c r="Y20" s="1">
        <v>403.82781982421875</v>
      </c>
      <c r="Z20" s="1">
        <v>4.6872529983520508</v>
      </c>
      <c r="AA20" s="1">
        <v>5.0621099472045898</v>
      </c>
      <c r="AB20" s="1">
        <v>33.338615417480469</v>
      </c>
      <c r="AC20" s="1">
        <v>36.004825592041016</v>
      </c>
      <c r="AD20" s="1">
        <v>500.60421752929688</v>
      </c>
      <c r="AE20" s="1">
        <v>26.181102752685547</v>
      </c>
      <c r="AF20" s="1">
        <v>43.756500244140625</v>
      </c>
      <c r="AG20" s="1">
        <v>98.797843933105469</v>
      </c>
      <c r="AH20" s="1">
        <v>8.0506992340087891</v>
      </c>
      <c r="AI20" s="1">
        <v>-0.55272310972213745</v>
      </c>
      <c r="AJ20" s="1">
        <v>1</v>
      </c>
      <c r="AK20" s="1">
        <v>-0.21956524252891541</v>
      </c>
      <c r="AL20" s="1">
        <v>2.737391471862793</v>
      </c>
      <c r="AM20" s="1">
        <v>1</v>
      </c>
      <c r="AN20" s="1">
        <v>0</v>
      </c>
      <c r="AO20" s="1">
        <v>0.18999999761581421</v>
      </c>
      <c r="AP20" s="1">
        <v>111115</v>
      </c>
      <c r="AQ20">
        <f t="shared" si="8"/>
        <v>1.2515105438232421</v>
      </c>
      <c r="AR20">
        <f t="shared" si="9"/>
        <v>4.7152433192535078E-4</v>
      </c>
      <c r="AS20">
        <f t="shared" si="10"/>
        <v>275.41148271560667</v>
      </c>
      <c r="AT20">
        <f t="shared" si="11"/>
        <v>284.94863643646238</v>
      </c>
      <c r="AU20">
        <f t="shared" si="12"/>
        <v>4.9744094605896407</v>
      </c>
      <c r="AV20">
        <f t="shared" si="13"/>
        <v>0.71343515077463404</v>
      </c>
      <c r="AW20">
        <f t="shared" si="14"/>
        <v>0.72209182535717198</v>
      </c>
      <c r="AX20">
        <f t="shared" si="15"/>
        <v>7.3087812103074787</v>
      </c>
      <c r="AY20">
        <f t="shared" si="16"/>
        <v>2.2466712631028889</v>
      </c>
      <c r="AZ20">
        <f t="shared" si="17"/>
        <v>7.0300595760345459</v>
      </c>
      <c r="BA20">
        <f t="shared" si="18"/>
        <v>1.0078292709520138</v>
      </c>
      <c r="BB20">
        <f t="shared" si="19"/>
        <v>0.20857868773554825</v>
      </c>
      <c r="BC20">
        <f t="shared" si="20"/>
        <v>0.50012554853613989</v>
      </c>
      <c r="BD20">
        <f t="shared" si="21"/>
        <v>0.50770372241587391</v>
      </c>
      <c r="BE20">
        <f t="shared" si="22"/>
        <v>0.13142143149517821</v>
      </c>
      <c r="BF20">
        <f t="shared" si="23"/>
        <v>43.449157869449323</v>
      </c>
      <c r="BG20">
        <f t="shared" si="24"/>
        <v>1.089024529363984</v>
      </c>
      <c r="BH20">
        <f t="shared" si="25"/>
        <v>70.804417011580156</v>
      </c>
      <c r="BI20">
        <f t="shared" si="26"/>
        <v>405.61543394968339</v>
      </c>
      <c r="BJ20">
        <f t="shared" si="27"/>
        <v>-8.5946018089182331E-3</v>
      </c>
    </row>
    <row r="21" spans="1:62">
      <c r="A21" s="1">
        <v>12</v>
      </c>
      <c r="B21" s="1" t="s">
        <v>91</v>
      </c>
      <c r="C21" s="2">
        <v>41614</v>
      </c>
      <c r="D21" s="1" t="s">
        <v>74</v>
      </c>
      <c r="E21" s="1">
        <v>0</v>
      </c>
      <c r="F21" s="1" t="s">
        <v>78</v>
      </c>
      <c r="G21" s="1" t="s">
        <v>88</v>
      </c>
      <c r="H21" s="1">
        <v>0</v>
      </c>
      <c r="I21" s="1">
        <v>1710.5</v>
      </c>
      <c r="J21" s="1">
        <v>0</v>
      </c>
      <c r="K21">
        <f t="shared" si="0"/>
        <v>5.7724535022723256</v>
      </c>
      <c r="L21">
        <f t="shared" si="1"/>
        <v>0.56265971117598301</v>
      </c>
      <c r="M21">
        <f t="shared" si="2"/>
        <v>378.9888531679639</v>
      </c>
      <c r="N21">
        <f t="shared" si="3"/>
        <v>1.0447594415605512</v>
      </c>
      <c r="O21">
        <f t="shared" si="4"/>
        <v>0.2036464074429063</v>
      </c>
      <c r="P21">
        <f t="shared" si="5"/>
        <v>1.8102232217788696</v>
      </c>
      <c r="Q21" s="1">
        <v>1.5</v>
      </c>
      <c r="R21">
        <f t="shared" si="6"/>
        <v>2.4080436080694199</v>
      </c>
      <c r="S21" s="1">
        <v>1</v>
      </c>
      <c r="T21">
        <f t="shared" si="7"/>
        <v>4.8160872161388397</v>
      </c>
      <c r="U21" s="1">
        <v>11.910427093505859</v>
      </c>
      <c r="V21" s="1">
        <v>1.8102232217788696</v>
      </c>
      <c r="W21" s="1">
        <v>11.974308967590332</v>
      </c>
      <c r="X21" s="1">
        <v>400.170166015625</v>
      </c>
      <c r="Y21" s="1">
        <v>398.31582641601562</v>
      </c>
      <c r="Z21" s="1">
        <v>4.7041926383972168</v>
      </c>
      <c r="AA21" s="1">
        <v>5.0156722068786621</v>
      </c>
      <c r="AB21" s="1">
        <v>33.213665008544922</v>
      </c>
      <c r="AC21" s="1">
        <v>35.412845611572266</v>
      </c>
      <c r="AD21" s="1">
        <v>500.60391235351562</v>
      </c>
      <c r="AE21" s="1">
        <v>559.3804931640625</v>
      </c>
      <c r="AF21" s="1">
        <v>664.83160400390625</v>
      </c>
      <c r="AG21" s="1">
        <v>98.799179077148438</v>
      </c>
      <c r="AH21" s="1">
        <v>8.0506992340087891</v>
      </c>
      <c r="AI21" s="1">
        <v>-0.55272310972213745</v>
      </c>
      <c r="AJ21" s="1">
        <v>1</v>
      </c>
      <c r="AK21" s="1">
        <v>-0.21956524252891541</v>
      </c>
      <c r="AL21" s="1">
        <v>2.737391471862793</v>
      </c>
      <c r="AM21" s="1">
        <v>1</v>
      </c>
      <c r="AN21" s="1">
        <v>0</v>
      </c>
      <c r="AO21" s="1">
        <v>0.18999999761581421</v>
      </c>
      <c r="AP21" s="1">
        <v>111115</v>
      </c>
      <c r="AQ21">
        <f t="shared" si="8"/>
        <v>3.3373594156901039</v>
      </c>
      <c r="AR21">
        <f t="shared" si="9"/>
        <v>1.0447594415605513E-3</v>
      </c>
      <c r="AS21">
        <f t="shared" si="10"/>
        <v>274.96022322177885</v>
      </c>
      <c r="AT21">
        <f t="shared" si="11"/>
        <v>285.06042709350584</v>
      </c>
      <c r="AU21">
        <f t="shared" si="12"/>
        <v>106.28229236750485</v>
      </c>
      <c r="AV21">
        <f t="shared" si="13"/>
        <v>1.1737506147955379</v>
      </c>
      <c r="AW21">
        <f t="shared" si="14"/>
        <v>0.69919070400258754</v>
      </c>
      <c r="AX21">
        <f t="shared" si="15"/>
        <v>7.0768877892863529</v>
      </c>
      <c r="AY21">
        <f t="shared" si="16"/>
        <v>2.0612155824076908</v>
      </c>
      <c r="AZ21">
        <f t="shared" si="17"/>
        <v>6.8603251576423645</v>
      </c>
      <c r="BA21">
        <f t="shared" si="18"/>
        <v>0.9961591690354985</v>
      </c>
      <c r="BB21">
        <f t="shared" si="19"/>
        <v>0.50380102998893439</v>
      </c>
      <c r="BC21">
        <f t="shared" si="20"/>
        <v>0.49554429655968124</v>
      </c>
      <c r="BD21">
        <f t="shared" si="21"/>
        <v>0.50061487247581726</v>
      </c>
      <c r="BE21">
        <f t="shared" si="22"/>
        <v>0.31968284037322997</v>
      </c>
      <c r="BF21">
        <f t="shared" si="23"/>
        <v>37.443787572384785</v>
      </c>
      <c r="BG21">
        <f t="shared" si="24"/>
        <v>0.95147826933729229</v>
      </c>
      <c r="BH21">
        <f t="shared" si="25"/>
        <v>73.762154154915336</v>
      </c>
      <c r="BI21">
        <f t="shared" si="26"/>
        <v>396.69774686754863</v>
      </c>
      <c r="BJ21">
        <f t="shared" si="27"/>
        <v>1.0733325521731703E-2</v>
      </c>
    </row>
    <row r="22" spans="1:62">
      <c r="A22" s="1">
        <v>13</v>
      </c>
      <c r="B22" s="1" t="s">
        <v>92</v>
      </c>
      <c r="C22" s="2">
        <v>41614</v>
      </c>
      <c r="D22" s="1" t="s">
        <v>74</v>
      </c>
      <c r="E22" s="1">
        <v>0</v>
      </c>
      <c r="F22" s="1" t="s">
        <v>80</v>
      </c>
      <c r="G22" s="1" t="s">
        <v>88</v>
      </c>
      <c r="H22" s="1">
        <v>0</v>
      </c>
      <c r="I22" s="1">
        <v>1758</v>
      </c>
      <c r="J22" s="1">
        <v>0</v>
      </c>
      <c r="K22">
        <f t="shared" si="0"/>
        <v>2.0101681853113988</v>
      </c>
      <c r="L22">
        <f t="shared" si="1"/>
        <v>0.57096429804991233</v>
      </c>
      <c r="M22">
        <f t="shared" si="2"/>
        <v>391.45621418780775</v>
      </c>
      <c r="N22">
        <f t="shared" si="3"/>
        <v>0.87962423751003482</v>
      </c>
      <c r="O22">
        <f t="shared" si="4"/>
        <v>0.17205668564370324</v>
      </c>
      <c r="P22">
        <f t="shared" si="5"/>
        <v>1.6154587268829346</v>
      </c>
      <c r="Q22" s="1">
        <v>3</v>
      </c>
      <c r="R22">
        <f t="shared" si="6"/>
        <v>2.0786957442760468</v>
      </c>
      <c r="S22" s="1">
        <v>1</v>
      </c>
      <c r="T22">
        <f t="shared" si="7"/>
        <v>4.1573914885520935</v>
      </c>
      <c r="U22" s="1">
        <v>11.987033843994141</v>
      </c>
      <c r="V22" s="1">
        <v>1.6154587268829346</v>
      </c>
      <c r="W22" s="1">
        <v>12.058747291564941</v>
      </c>
      <c r="X22" s="1">
        <v>400.25521850585938</v>
      </c>
      <c r="Y22" s="1">
        <v>398.84024047851562</v>
      </c>
      <c r="Z22" s="1">
        <v>4.7129631042480469</v>
      </c>
      <c r="AA22" s="1">
        <v>5.237372875213623</v>
      </c>
      <c r="AB22" s="1">
        <v>33.108066558837891</v>
      </c>
      <c r="AC22" s="1">
        <v>36.791988372802734</v>
      </c>
      <c r="AD22" s="1">
        <v>500.57266235351562</v>
      </c>
      <c r="AE22" s="1">
        <v>118.75373840332031</v>
      </c>
      <c r="AF22" s="1">
        <v>354.92059326171875</v>
      </c>
      <c r="AG22" s="1">
        <v>98.799545288085938</v>
      </c>
      <c r="AH22" s="1">
        <v>8.0506992340087891</v>
      </c>
      <c r="AI22" s="1">
        <v>-0.55272310972213745</v>
      </c>
      <c r="AJ22" s="1">
        <v>1</v>
      </c>
      <c r="AK22" s="1">
        <v>-0.21956524252891541</v>
      </c>
      <c r="AL22" s="1">
        <v>2.737391471862793</v>
      </c>
      <c r="AM22" s="1">
        <v>1</v>
      </c>
      <c r="AN22" s="1">
        <v>0</v>
      </c>
      <c r="AO22" s="1">
        <v>0.18999999761581421</v>
      </c>
      <c r="AP22" s="1">
        <v>111115</v>
      </c>
      <c r="AQ22">
        <f t="shared" si="8"/>
        <v>1.6685755411783851</v>
      </c>
      <c r="AR22">
        <f t="shared" si="9"/>
        <v>8.7962423751003483E-4</v>
      </c>
      <c r="AS22">
        <f t="shared" si="10"/>
        <v>274.76545872688291</v>
      </c>
      <c r="AT22">
        <f t="shared" si="11"/>
        <v>285.13703384399412</v>
      </c>
      <c r="AU22">
        <f t="shared" si="12"/>
        <v>22.563210013499884</v>
      </c>
      <c r="AV22">
        <f t="shared" si="13"/>
        <v>0.70704756606496133</v>
      </c>
      <c r="AW22">
        <f t="shared" si="14"/>
        <v>0.68950674421896441</v>
      </c>
      <c r="AX22">
        <f t="shared" si="15"/>
        <v>6.9788453196667781</v>
      </c>
      <c r="AY22">
        <f t="shared" si="16"/>
        <v>1.7414724444531551</v>
      </c>
      <c r="AZ22">
        <f t="shared" si="17"/>
        <v>6.8012462854385376</v>
      </c>
      <c r="BA22">
        <f t="shared" si="18"/>
        <v>0.99212526629839692</v>
      </c>
      <c r="BB22">
        <f t="shared" si="19"/>
        <v>0.50201850708989948</v>
      </c>
      <c r="BC22">
        <f t="shared" si="20"/>
        <v>0.51745005857526116</v>
      </c>
      <c r="BD22">
        <f t="shared" si="21"/>
        <v>0.47467520772313576</v>
      </c>
      <c r="BE22">
        <f t="shared" si="22"/>
        <v>0.31930413715478745</v>
      </c>
      <c r="BF22">
        <f t="shared" si="23"/>
        <v>38.675695961950979</v>
      </c>
      <c r="BG22">
        <f t="shared" si="24"/>
        <v>0.98148625554470437</v>
      </c>
      <c r="BH22">
        <f t="shared" si="25"/>
        <v>77.924799239176963</v>
      </c>
      <c r="BI22">
        <f t="shared" si="26"/>
        <v>398.18749294255639</v>
      </c>
      <c r="BJ22">
        <f t="shared" si="27"/>
        <v>3.9338742440101953E-3</v>
      </c>
    </row>
    <row r="23" spans="1:62">
      <c r="A23" s="1">
        <v>14</v>
      </c>
      <c r="B23" s="1" t="s">
        <v>93</v>
      </c>
      <c r="C23" s="2">
        <v>41614</v>
      </c>
      <c r="D23" s="1" t="s">
        <v>74</v>
      </c>
      <c r="E23" s="1">
        <v>0</v>
      </c>
      <c r="F23" s="1" t="s">
        <v>82</v>
      </c>
      <c r="G23" s="1" t="s">
        <v>88</v>
      </c>
      <c r="H23" s="1">
        <v>0</v>
      </c>
      <c r="I23" s="1">
        <v>1840.5</v>
      </c>
      <c r="J23" s="1">
        <v>0</v>
      </c>
      <c r="K23">
        <f t="shared" si="0"/>
        <v>-4.2734912538700485</v>
      </c>
      <c r="L23">
        <f t="shared" si="1"/>
        <v>0.39880931936782149</v>
      </c>
      <c r="M23">
        <f t="shared" si="2"/>
        <v>421.31574168023042</v>
      </c>
      <c r="N23">
        <f t="shared" si="3"/>
        <v>0.66476555064875198</v>
      </c>
      <c r="O23">
        <f t="shared" si="4"/>
        <v>0.18231686674965719</v>
      </c>
      <c r="P23">
        <f t="shared" si="5"/>
        <v>1.9763888120651245</v>
      </c>
      <c r="Q23" s="1">
        <v>4.5</v>
      </c>
      <c r="R23">
        <f t="shared" si="6"/>
        <v>1.7493478804826736</v>
      </c>
      <c r="S23" s="1">
        <v>1</v>
      </c>
      <c r="T23">
        <f t="shared" si="7"/>
        <v>3.4986957609653473</v>
      </c>
      <c r="U23" s="1">
        <v>12.092700958251953</v>
      </c>
      <c r="V23" s="1">
        <v>1.9763888120651245</v>
      </c>
      <c r="W23" s="1">
        <v>12.170614242553711</v>
      </c>
      <c r="X23" s="1">
        <v>400.1046142578125</v>
      </c>
      <c r="Y23" s="1">
        <v>403.70489501953125</v>
      </c>
      <c r="Z23" s="1">
        <v>4.7216567993164062</v>
      </c>
      <c r="AA23" s="1">
        <v>5.3160505294799805</v>
      </c>
      <c r="AB23" s="1">
        <v>32.939491271972656</v>
      </c>
      <c r="AC23" s="1">
        <v>37.086135864257812</v>
      </c>
      <c r="AD23" s="1">
        <v>500.60122680664062</v>
      </c>
      <c r="AE23" s="1">
        <v>16.679754257202148</v>
      </c>
      <c r="AF23" s="1">
        <v>26.070503234863281</v>
      </c>
      <c r="AG23" s="1">
        <v>98.800933837890625</v>
      </c>
      <c r="AH23" s="1">
        <v>8.0506992340087891</v>
      </c>
      <c r="AI23" s="1">
        <v>-0.55272310972213745</v>
      </c>
      <c r="AJ23" s="1">
        <v>1</v>
      </c>
      <c r="AK23" s="1">
        <v>-0.21956524252891541</v>
      </c>
      <c r="AL23" s="1">
        <v>2.737391471862793</v>
      </c>
      <c r="AM23" s="1">
        <v>1</v>
      </c>
      <c r="AN23" s="1">
        <v>0</v>
      </c>
      <c r="AO23" s="1">
        <v>0.18999999761581421</v>
      </c>
      <c r="AP23" s="1">
        <v>111115</v>
      </c>
      <c r="AQ23">
        <f t="shared" si="8"/>
        <v>1.1124471706814234</v>
      </c>
      <c r="AR23">
        <f t="shared" si="9"/>
        <v>6.6476555064875196E-4</v>
      </c>
      <c r="AS23">
        <f t="shared" si="10"/>
        <v>275.1263888120651</v>
      </c>
      <c r="AT23">
        <f t="shared" si="11"/>
        <v>285.24270095825193</v>
      </c>
      <c r="AU23">
        <f t="shared" si="12"/>
        <v>3.1691532691007751</v>
      </c>
      <c r="AV23">
        <f t="shared" si="13"/>
        <v>0.70552084724865316</v>
      </c>
      <c r="AW23">
        <f t="shared" si="14"/>
        <v>0.70754762339169219</v>
      </c>
      <c r="AX23">
        <f t="shared" si="15"/>
        <v>7.1613455046144958</v>
      </c>
      <c r="AY23">
        <f t="shared" si="16"/>
        <v>1.8452949751345153</v>
      </c>
      <c r="AZ23">
        <f t="shared" si="17"/>
        <v>7.0345448851585388</v>
      </c>
      <c r="BA23">
        <f t="shared" si="18"/>
        <v>1.0081392878507009</v>
      </c>
      <c r="BB23">
        <f t="shared" si="19"/>
        <v>0.35800145127364341</v>
      </c>
      <c r="BC23">
        <f t="shared" si="20"/>
        <v>0.525230756642035</v>
      </c>
      <c r="BD23">
        <f t="shared" si="21"/>
        <v>0.48290853120866595</v>
      </c>
      <c r="BE23">
        <f t="shared" si="22"/>
        <v>0.22709121724787704</v>
      </c>
      <c r="BF23">
        <f t="shared" si="23"/>
        <v>41.626388718610265</v>
      </c>
      <c r="BG23">
        <f t="shared" si="24"/>
        <v>1.0436230694201694</v>
      </c>
      <c r="BH23">
        <f t="shared" si="25"/>
        <v>76.723987594463594</v>
      </c>
      <c r="BI23">
        <f t="shared" si="26"/>
        <v>405.35385611443161</v>
      </c>
      <c r="BJ23">
        <f t="shared" si="27"/>
        <v>-8.0887176722555659E-3</v>
      </c>
    </row>
    <row r="24" spans="1:62">
      <c r="A24" s="1">
        <v>15</v>
      </c>
      <c r="B24" s="1" t="s">
        <v>94</v>
      </c>
      <c r="C24" s="2">
        <v>41614</v>
      </c>
      <c r="D24" s="1" t="s">
        <v>74</v>
      </c>
      <c r="E24" s="1">
        <v>0</v>
      </c>
      <c r="F24" s="1" t="s">
        <v>75</v>
      </c>
      <c r="G24" s="1" t="s">
        <v>95</v>
      </c>
      <c r="H24" s="1">
        <v>0</v>
      </c>
      <c r="I24" s="1">
        <v>2092</v>
      </c>
      <c r="J24" s="1">
        <v>0</v>
      </c>
      <c r="K24">
        <f t="shared" si="0"/>
        <v>6.824394312244487</v>
      </c>
      <c r="L24">
        <f t="shared" si="1"/>
        <v>-16.728993143004089</v>
      </c>
      <c r="M24">
        <f t="shared" si="2"/>
        <v>393.19050982289912</v>
      </c>
      <c r="N24">
        <f t="shared" si="3"/>
        <v>3.6076500047855871</v>
      </c>
      <c r="O24">
        <f t="shared" si="4"/>
        <v>6.3961003319689902E-2</v>
      </c>
      <c r="P24">
        <f t="shared" si="5"/>
        <v>2.8036758899688721</v>
      </c>
      <c r="Q24" s="1">
        <v>3</v>
      </c>
      <c r="R24">
        <f t="shared" si="6"/>
        <v>2.0786957442760468</v>
      </c>
      <c r="S24" s="1">
        <v>1</v>
      </c>
      <c r="T24">
        <f t="shared" si="7"/>
        <v>4.1573914885520935</v>
      </c>
      <c r="U24" s="1">
        <v>12.306624412536621</v>
      </c>
      <c r="V24" s="1">
        <v>2.8036758899688721</v>
      </c>
      <c r="W24" s="1">
        <v>12.377167701721191</v>
      </c>
      <c r="X24" s="1">
        <v>400.06259155273438</v>
      </c>
      <c r="Y24" s="1">
        <v>395.1192626953125</v>
      </c>
      <c r="Z24" s="1">
        <v>4.8018546104431152</v>
      </c>
      <c r="AA24" s="1">
        <v>6.9485468864440918</v>
      </c>
      <c r="AB24" s="1">
        <v>33.030719757080078</v>
      </c>
      <c r="AC24" s="1">
        <v>47.797260284423828</v>
      </c>
      <c r="AD24" s="1">
        <v>500.66543579101562</v>
      </c>
      <c r="AE24" s="1">
        <v>236.523681640625</v>
      </c>
      <c r="AF24" s="1">
        <v>149.51969909667969</v>
      </c>
      <c r="AG24" s="1">
        <v>98.800880432128906</v>
      </c>
      <c r="AH24" s="1">
        <v>8.0506992340087891</v>
      </c>
      <c r="AI24" s="1">
        <v>-0.55272310972213745</v>
      </c>
      <c r="AJ24" s="1">
        <v>1</v>
      </c>
      <c r="AK24" s="1">
        <v>-0.21956524252891541</v>
      </c>
      <c r="AL24" s="1">
        <v>2.737391471862793</v>
      </c>
      <c r="AM24" s="1">
        <v>1</v>
      </c>
      <c r="AN24" s="1">
        <v>0</v>
      </c>
      <c r="AO24" s="1">
        <v>0.18999999761581421</v>
      </c>
      <c r="AP24" s="1">
        <v>111115</v>
      </c>
      <c r="AQ24">
        <f t="shared" si="8"/>
        <v>1.668884785970052</v>
      </c>
      <c r="AR24">
        <f t="shared" si="9"/>
        <v>3.6076500047855869E-3</v>
      </c>
      <c r="AS24">
        <f t="shared" si="10"/>
        <v>275.95367588996885</v>
      </c>
      <c r="AT24">
        <f t="shared" si="11"/>
        <v>285.4566244125366</v>
      </c>
      <c r="AU24">
        <f t="shared" si="12"/>
        <v>44.939498947802349</v>
      </c>
      <c r="AV24">
        <f t="shared" si="13"/>
        <v>-0.20325543366609472</v>
      </c>
      <c r="AW24">
        <f t="shared" si="14"/>
        <v>0.75048355342429418</v>
      </c>
      <c r="AX24">
        <f t="shared" si="15"/>
        <v>7.5959196936492646</v>
      </c>
      <c r="AY24">
        <f t="shared" si="16"/>
        <v>0.64737280720517276</v>
      </c>
      <c r="AZ24">
        <f t="shared" si="17"/>
        <v>7.5551501512527466</v>
      </c>
      <c r="BA24">
        <f t="shared" si="18"/>
        <v>1.0446994527470679</v>
      </c>
      <c r="BB24">
        <f t="shared" si="19"/>
        <v>5.5322285589714086</v>
      </c>
      <c r="BC24">
        <f t="shared" si="20"/>
        <v>0.68652255010460428</v>
      </c>
      <c r="BD24">
        <f t="shared" si="21"/>
        <v>0.3581769026424636</v>
      </c>
      <c r="BE24">
        <f t="shared" si="22"/>
        <v>4.2754918514910321</v>
      </c>
      <c r="BF24">
        <f t="shared" si="23"/>
        <v>38.84756854806006</v>
      </c>
      <c r="BG24">
        <f t="shared" si="24"/>
        <v>0.99511855519455983</v>
      </c>
      <c r="BH24">
        <f t="shared" si="25"/>
        <v>102.8390577728177</v>
      </c>
      <c r="BI24">
        <f t="shared" si="26"/>
        <v>392.90322594561042</v>
      </c>
      <c r="BJ24">
        <f t="shared" si="27"/>
        <v>1.786226822781423E-2</v>
      </c>
    </row>
    <row r="25" spans="1:62">
      <c r="A25" s="1">
        <v>16</v>
      </c>
      <c r="B25" s="1" t="s">
        <v>96</v>
      </c>
      <c r="C25" s="2">
        <v>41614</v>
      </c>
      <c r="D25" s="1" t="s">
        <v>74</v>
      </c>
      <c r="E25" s="1">
        <v>0</v>
      </c>
      <c r="F25" s="1" t="s">
        <v>78</v>
      </c>
      <c r="G25" s="1" t="s">
        <v>95</v>
      </c>
      <c r="H25" s="1">
        <v>0</v>
      </c>
      <c r="I25" s="1">
        <v>2168</v>
      </c>
      <c r="J25" s="1">
        <v>0</v>
      </c>
      <c r="K25">
        <f t="shared" si="0"/>
        <v>-6.8690864258093658</v>
      </c>
      <c r="L25">
        <f t="shared" si="1"/>
        <v>-22.737795647732984</v>
      </c>
      <c r="M25">
        <f t="shared" si="2"/>
        <v>406.30421577659223</v>
      </c>
      <c r="N25">
        <f t="shared" si="3"/>
        <v>2.8053909724922503</v>
      </c>
      <c r="O25">
        <f t="shared" si="4"/>
        <v>6.1895887559129448E-2</v>
      </c>
      <c r="P25">
        <f t="shared" si="5"/>
        <v>2.979773998260498</v>
      </c>
      <c r="Q25" s="1">
        <v>4</v>
      </c>
      <c r="R25">
        <f t="shared" si="6"/>
        <v>1.8591305017471313</v>
      </c>
      <c r="S25" s="1">
        <v>1</v>
      </c>
      <c r="T25">
        <f t="shared" si="7"/>
        <v>3.7182610034942627</v>
      </c>
      <c r="U25" s="1">
        <v>12.392337799072266</v>
      </c>
      <c r="V25" s="1">
        <v>2.979773998260498</v>
      </c>
      <c r="W25" s="1">
        <v>12.464268684387207</v>
      </c>
      <c r="X25" s="1">
        <v>400.01419067382812</v>
      </c>
      <c r="Y25" s="1">
        <v>404.595703125</v>
      </c>
      <c r="Z25" s="1">
        <v>4.8390316963195801</v>
      </c>
      <c r="AA25" s="1">
        <v>7.0647115707397461</v>
      </c>
      <c r="AB25" s="1">
        <v>33.100379943847656</v>
      </c>
      <c r="AC25" s="1">
        <v>48.324676513671875</v>
      </c>
      <c r="AD25" s="1">
        <v>500.62396240234375</v>
      </c>
      <c r="AE25" s="1">
        <v>508.7860107421875</v>
      </c>
      <c r="AF25" s="1">
        <v>236.25642395019531</v>
      </c>
      <c r="AG25" s="1">
        <v>98.803611755371094</v>
      </c>
      <c r="AH25" s="1">
        <v>8.0506992340087891</v>
      </c>
      <c r="AI25" s="1">
        <v>-0.55272310972213745</v>
      </c>
      <c r="AJ25" s="1">
        <v>1</v>
      </c>
      <c r="AK25" s="1">
        <v>-0.21956524252891541</v>
      </c>
      <c r="AL25" s="1">
        <v>2.737391471862793</v>
      </c>
      <c r="AM25" s="1">
        <v>1</v>
      </c>
      <c r="AN25" s="1">
        <v>0</v>
      </c>
      <c r="AO25" s="1">
        <v>0.18999999761581421</v>
      </c>
      <c r="AP25" s="1">
        <v>111115</v>
      </c>
      <c r="AQ25">
        <f t="shared" si="8"/>
        <v>1.2515599060058593</v>
      </c>
      <c r="AR25">
        <f t="shared" si="9"/>
        <v>2.8053909724922504E-3</v>
      </c>
      <c r="AS25">
        <f t="shared" si="10"/>
        <v>276.12977399826048</v>
      </c>
      <c r="AT25">
        <f t="shared" si="11"/>
        <v>285.54233779907224</v>
      </c>
      <c r="AU25">
        <f t="shared" si="12"/>
        <v>96.669340827975248</v>
      </c>
      <c r="AV25">
        <f t="shared" si="13"/>
        <v>0.60034662995588051</v>
      </c>
      <c r="AW25">
        <f t="shared" si="14"/>
        <v>0.75991490675817719</v>
      </c>
      <c r="AX25">
        <f t="shared" si="15"/>
        <v>7.6911652646834261</v>
      </c>
      <c r="AY25">
        <f t="shared" si="16"/>
        <v>0.62645369394368</v>
      </c>
      <c r="AZ25">
        <f t="shared" si="17"/>
        <v>7.6860558986663818</v>
      </c>
      <c r="BA25">
        <f t="shared" si="18"/>
        <v>1.0540744848712436</v>
      </c>
      <c r="BB25">
        <f t="shared" si="19"/>
        <v>4.4451696870510435</v>
      </c>
      <c r="BC25">
        <f t="shared" si="20"/>
        <v>0.69801901919904774</v>
      </c>
      <c r="BD25">
        <f t="shared" si="21"/>
        <v>0.35605546567219581</v>
      </c>
      <c r="BE25">
        <f t="shared" si="22"/>
        <v>3.3547546542469378</v>
      </c>
      <c r="BF25">
        <f t="shared" si="23"/>
        <v>40.144323990160942</v>
      </c>
      <c r="BG25">
        <f t="shared" si="24"/>
        <v>1.0042227651910194</v>
      </c>
      <c r="BH25">
        <f t="shared" si="25"/>
        <v>101.6041792435783</v>
      </c>
      <c r="BI25">
        <f t="shared" si="26"/>
        <v>407.08968261329522</v>
      </c>
      <c r="BJ25">
        <f t="shared" si="27"/>
        <v>-1.7144327607795079E-2</v>
      </c>
    </row>
    <row r="26" spans="1:62">
      <c r="A26" s="1">
        <v>17</v>
      </c>
      <c r="B26" s="1" t="s">
        <v>97</v>
      </c>
      <c r="C26" s="2">
        <v>41614</v>
      </c>
      <c r="D26" s="1" t="s">
        <v>74</v>
      </c>
      <c r="E26" s="1">
        <v>0</v>
      </c>
      <c r="F26" s="1" t="s">
        <v>80</v>
      </c>
      <c r="G26" s="1" t="s">
        <v>95</v>
      </c>
      <c r="H26" s="1">
        <v>0</v>
      </c>
      <c r="I26" s="1">
        <v>2221</v>
      </c>
      <c r="J26" s="1">
        <v>0</v>
      </c>
      <c r="K26">
        <f t="shared" si="0"/>
        <v>-16.333825860855708</v>
      </c>
      <c r="L26">
        <f t="shared" si="1"/>
        <v>2.8545708444190296</v>
      </c>
      <c r="M26">
        <f t="shared" si="2"/>
        <v>435.21839235364934</v>
      </c>
      <c r="N26">
        <f t="shared" si="3"/>
        <v>1.5886734537419869</v>
      </c>
      <c r="O26">
        <f t="shared" si="4"/>
        <v>0.10945371692469286</v>
      </c>
      <c r="P26">
        <f t="shared" si="5"/>
        <v>3.2904796600341797</v>
      </c>
      <c r="Q26" s="1">
        <v>6</v>
      </c>
      <c r="R26">
        <f t="shared" si="6"/>
        <v>1.4200000166893005</v>
      </c>
      <c r="S26" s="1">
        <v>1</v>
      </c>
      <c r="T26">
        <f t="shared" si="7"/>
        <v>2.8400000333786011</v>
      </c>
      <c r="U26" s="1">
        <v>12.484971046447754</v>
      </c>
      <c r="V26" s="1">
        <v>3.2904796600341797</v>
      </c>
      <c r="W26" s="1">
        <v>12.559614181518555</v>
      </c>
      <c r="X26" s="1">
        <v>400.11370849609375</v>
      </c>
      <c r="Y26" s="1">
        <v>418.89141845703125</v>
      </c>
      <c r="Z26" s="1">
        <v>4.8631954193115234</v>
      </c>
      <c r="AA26" s="1">
        <v>6.754279613494873</v>
      </c>
      <c r="AB26" s="1">
        <v>33.064418792724609</v>
      </c>
      <c r="AC26" s="1">
        <v>45.921722412109375</v>
      </c>
      <c r="AD26" s="1">
        <v>500.64712524414062</v>
      </c>
      <c r="AE26" s="1">
        <v>40.746685028076172</v>
      </c>
      <c r="AF26" s="1">
        <v>70.970634460449219</v>
      </c>
      <c r="AG26" s="1">
        <v>98.805152893066406</v>
      </c>
      <c r="AH26" s="1">
        <v>8.0506992340087891</v>
      </c>
      <c r="AI26" s="1">
        <v>-0.55272310972213745</v>
      </c>
      <c r="AJ26" s="1">
        <v>1</v>
      </c>
      <c r="AK26" s="1">
        <v>-0.21956524252891541</v>
      </c>
      <c r="AL26" s="1">
        <v>2.737391471862793</v>
      </c>
      <c r="AM26" s="1">
        <v>1</v>
      </c>
      <c r="AN26" s="1">
        <v>0</v>
      </c>
      <c r="AO26" s="1">
        <v>0.18999999761581421</v>
      </c>
      <c r="AP26" s="1">
        <v>111115</v>
      </c>
      <c r="AQ26">
        <f t="shared" si="8"/>
        <v>0.83441187540690087</v>
      </c>
      <c r="AR26">
        <f t="shared" si="9"/>
        <v>1.5886734537419868E-3</v>
      </c>
      <c r="AS26">
        <f t="shared" si="10"/>
        <v>276.44047966003416</v>
      </c>
      <c r="AT26">
        <f t="shared" si="11"/>
        <v>285.63497104644773</v>
      </c>
      <c r="AU26">
        <f t="shared" si="12"/>
        <v>7.7418700581868052</v>
      </c>
      <c r="AV26">
        <f t="shared" si="13"/>
        <v>0.31247304526957531</v>
      </c>
      <c r="AW26">
        <f t="shared" si="14"/>
        <v>0.77681134681857522</v>
      </c>
      <c r="AX26">
        <f t="shared" si="15"/>
        <v>7.862052980772094</v>
      </c>
      <c r="AY26">
        <f t="shared" si="16"/>
        <v>1.107773367277221</v>
      </c>
      <c r="AZ26">
        <f t="shared" si="17"/>
        <v>7.8877253532409668</v>
      </c>
      <c r="BA26">
        <f t="shared" si="18"/>
        <v>1.068662627234628</v>
      </c>
      <c r="BB26">
        <f t="shared" si="19"/>
        <v>1.4236333987938687</v>
      </c>
      <c r="BC26">
        <f t="shared" si="20"/>
        <v>0.66735762989388236</v>
      </c>
      <c r="BD26">
        <f t="shared" si="21"/>
        <v>0.40130499734074565</v>
      </c>
      <c r="BE26">
        <f t="shared" si="22"/>
        <v>0.95886568867429445</v>
      </c>
      <c r="BF26">
        <f t="shared" si="23"/>
        <v>43.001819798376886</v>
      </c>
      <c r="BG26">
        <f t="shared" si="24"/>
        <v>1.0389766253907942</v>
      </c>
      <c r="BH26">
        <f t="shared" si="25"/>
        <v>92.92122926426913</v>
      </c>
      <c r="BI26">
        <f t="shared" si="26"/>
        <v>426.65573699681755</v>
      </c>
      <c r="BJ26">
        <f t="shared" si="27"/>
        <v>-3.5573391987239175E-2</v>
      </c>
    </row>
    <row r="27" spans="1:62">
      <c r="A27" s="1">
        <v>18</v>
      </c>
      <c r="B27" s="1" t="s">
        <v>98</v>
      </c>
      <c r="C27" s="2">
        <v>41614</v>
      </c>
      <c r="D27" s="1" t="s">
        <v>74</v>
      </c>
      <c r="E27" s="1">
        <v>0</v>
      </c>
      <c r="F27" s="1" t="s">
        <v>82</v>
      </c>
      <c r="G27" s="1" t="s">
        <v>95</v>
      </c>
      <c r="H27" s="1">
        <v>0</v>
      </c>
      <c r="I27" s="1">
        <v>2317.5</v>
      </c>
      <c r="J27" s="1">
        <v>0</v>
      </c>
      <c r="K27">
        <f t="shared" si="0"/>
        <v>0.6552724429594734</v>
      </c>
      <c r="L27">
        <f t="shared" si="1"/>
        <v>0.7175765963664047</v>
      </c>
      <c r="M27">
        <f t="shared" si="2"/>
        <v>395.75557153459278</v>
      </c>
      <c r="N27">
        <f t="shared" si="3"/>
        <v>0.93707071405641518</v>
      </c>
      <c r="O27">
        <f t="shared" si="4"/>
        <v>0.16052596603544511</v>
      </c>
      <c r="P27">
        <f t="shared" si="5"/>
        <v>2.9186501502990723</v>
      </c>
      <c r="Q27" s="1">
        <v>6</v>
      </c>
      <c r="R27">
        <f t="shared" si="6"/>
        <v>1.4200000166893005</v>
      </c>
      <c r="S27" s="1">
        <v>1</v>
      </c>
      <c r="T27">
        <f t="shared" si="7"/>
        <v>2.8400000333786011</v>
      </c>
      <c r="U27" s="1">
        <v>12.532231330871582</v>
      </c>
      <c r="V27" s="1">
        <v>2.9186501502990723</v>
      </c>
      <c r="W27" s="1">
        <v>12.629363059997559</v>
      </c>
      <c r="X27" s="1">
        <v>399.77499389648438</v>
      </c>
      <c r="Y27" s="1">
        <v>398.54208374023438</v>
      </c>
      <c r="Z27" s="1">
        <v>4.9167213439941406</v>
      </c>
      <c r="AA27" s="1">
        <v>6.0329995155334473</v>
      </c>
      <c r="AB27" s="1">
        <v>33.325466156005859</v>
      </c>
      <c r="AC27" s="1">
        <v>40.891582489013672</v>
      </c>
      <c r="AD27" s="1">
        <v>500.63723754882812</v>
      </c>
      <c r="AE27" s="1">
        <v>43.250495910644531</v>
      </c>
      <c r="AF27" s="1">
        <v>96.166709899902344</v>
      </c>
      <c r="AG27" s="1">
        <v>98.807151794433594</v>
      </c>
      <c r="AH27" s="1">
        <v>8.0506992340087891</v>
      </c>
      <c r="AI27" s="1">
        <v>-0.55272310972213745</v>
      </c>
      <c r="AJ27" s="1">
        <v>1</v>
      </c>
      <c r="AK27" s="1">
        <v>-0.21956524252891541</v>
      </c>
      <c r="AL27" s="1">
        <v>2.737391471862793</v>
      </c>
      <c r="AM27" s="1">
        <v>1</v>
      </c>
      <c r="AN27" s="1">
        <v>0</v>
      </c>
      <c r="AO27" s="1">
        <v>0.18999999761581421</v>
      </c>
      <c r="AP27" s="1">
        <v>111115</v>
      </c>
      <c r="AQ27">
        <f t="shared" si="8"/>
        <v>0.83439539591471346</v>
      </c>
      <c r="AR27">
        <f t="shared" si="9"/>
        <v>9.3707071405641515E-4</v>
      </c>
      <c r="AS27">
        <f t="shared" si="10"/>
        <v>276.06865015029905</v>
      </c>
      <c r="AT27">
        <f t="shared" si="11"/>
        <v>285.68223133087156</v>
      </c>
      <c r="AU27">
        <f t="shared" si="12"/>
        <v>8.2175941199052431</v>
      </c>
      <c r="AV27">
        <f t="shared" si="13"/>
        <v>0.71556597120514343</v>
      </c>
      <c r="AW27">
        <f t="shared" si="14"/>
        <v>0.75662946494250272</v>
      </c>
      <c r="AX27">
        <f t="shared" si="15"/>
        <v>7.657638654706453</v>
      </c>
      <c r="AY27">
        <f t="shared" si="16"/>
        <v>1.6246391391730057</v>
      </c>
      <c r="AZ27">
        <f t="shared" si="17"/>
        <v>7.7254407405853271</v>
      </c>
      <c r="BA27">
        <f t="shared" si="18"/>
        <v>1.0569095797512511</v>
      </c>
      <c r="BB27">
        <f t="shared" si="19"/>
        <v>0.57283869603628546</v>
      </c>
      <c r="BC27">
        <f t="shared" si="20"/>
        <v>0.59610349890705761</v>
      </c>
      <c r="BD27">
        <f t="shared" si="21"/>
        <v>0.4608060808441935</v>
      </c>
      <c r="BE27">
        <f t="shared" si="22"/>
        <v>0.36871504685326245</v>
      </c>
      <c r="BF27">
        <f t="shared" si="23"/>
        <v>39.10348083011133</v>
      </c>
      <c r="BG27">
        <f t="shared" si="24"/>
        <v>0.99300823596973553</v>
      </c>
      <c r="BH27">
        <f t="shared" si="25"/>
        <v>82.946668664422248</v>
      </c>
      <c r="BI27">
        <f t="shared" si="26"/>
        <v>398.23059860375611</v>
      </c>
      <c r="BJ27">
        <f t="shared" si="27"/>
        <v>1.3648540921178051E-3</v>
      </c>
    </row>
    <row r="28" spans="1:62">
      <c r="A28" s="1">
        <v>19</v>
      </c>
      <c r="B28" s="1" t="s">
        <v>99</v>
      </c>
      <c r="C28" s="2">
        <v>41614</v>
      </c>
      <c r="D28" s="1" t="s">
        <v>74</v>
      </c>
      <c r="E28" s="1">
        <v>0</v>
      </c>
      <c r="F28" s="1" t="s">
        <v>100</v>
      </c>
      <c r="G28" s="1" t="s">
        <v>95</v>
      </c>
      <c r="H28" s="1">
        <v>0</v>
      </c>
      <c r="I28" s="1">
        <v>2527</v>
      </c>
      <c r="J28" s="1">
        <v>0</v>
      </c>
      <c r="K28">
        <f t="shared" si="0"/>
        <v>13.414840285011131</v>
      </c>
      <c r="L28">
        <f t="shared" si="1"/>
        <v>-17.797521043372278</v>
      </c>
      <c r="M28">
        <f t="shared" si="2"/>
        <v>390.5500467356128</v>
      </c>
      <c r="N28">
        <f t="shared" si="3"/>
        <v>4.8971462305282953</v>
      </c>
      <c r="O28">
        <f t="shared" si="4"/>
        <v>7.7509479214077914E-2</v>
      </c>
      <c r="P28">
        <f t="shared" si="5"/>
        <v>3.0782577991485596</v>
      </c>
      <c r="Q28" s="1">
        <v>2</v>
      </c>
      <c r="R28">
        <f t="shared" si="6"/>
        <v>2.2982609868049622</v>
      </c>
      <c r="S28" s="1">
        <v>1</v>
      </c>
      <c r="T28">
        <f t="shared" si="7"/>
        <v>4.5965219736099243</v>
      </c>
      <c r="U28" s="1">
        <v>12.803565979003906</v>
      </c>
      <c r="V28" s="1">
        <v>3.0782577991485596</v>
      </c>
      <c r="W28" s="1">
        <v>12.828180313110352</v>
      </c>
      <c r="X28" s="1">
        <v>399.87188720703125</v>
      </c>
      <c r="Y28" s="1">
        <v>393.74209594726562</v>
      </c>
      <c r="Z28" s="1">
        <v>5.0172462463378906</v>
      </c>
      <c r="AA28" s="1">
        <v>6.960115909576416</v>
      </c>
      <c r="AB28" s="1">
        <v>33.408050537109375</v>
      </c>
      <c r="AC28" s="1">
        <v>46.344924926757812</v>
      </c>
      <c r="AD28" s="1">
        <v>500.60604858398438</v>
      </c>
      <c r="AE28" s="1">
        <v>299.2359619140625</v>
      </c>
      <c r="AF28" s="1">
        <v>1134.0877685546875</v>
      </c>
      <c r="AG28" s="1">
        <v>98.809494018554688</v>
      </c>
      <c r="AH28" s="1">
        <v>8.0506992340087891</v>
      </c>
      <c r="AI28" s="1">
        <v>-0.55272310972213745</v>
      </c>
      <c r="AJ28" s="1">
        <v>1</v>
      </c>
      <c r="AK28" s="1">
        <v>-0.21956524252891541</v>
      </c>
      <c r="AL28" s="1">
        <v>2.737391471862793</v>
      </c>
      <c r="AM28" s="1">
        <v>1</v>
      </c>
      <c r="AN28" s="1">
        <v>0</v>
      </c>
      <c r="AO28" s="1">
        <v>0.18999999761581421</v>
      </c>
      <c r="AP28" s="1">
        <v>111115</v>
      </c>
      <c r="AQ28">
        <f t="shared" si="8"/>
        <v>2.5030302429199218</v>
      </c>
      <c r="AR28">
        <f t="shared" si="9"/>
        <v>4.897146230528295E-3</v>
      </c>
      <c r="AS28">
        <f t="shared" si="10"/>
        <v>276.22825779914854</v>
      </c>
      <c r="AT28">
        <f t="shared" si="11"/>
        <v>285.95356597900388</v>
      </c>
      <c r="AU28">
        <f t="shared" si="12"/>
        <v>56.854832050237746</v>
      </c>
      <c r="AV28">
        <f t="shared" si="13"/>
        <v>-0.51885315831121315</v>
      </c>
      <c r="AW28">
        <f t="shared" si="14"/>
        <v>0.76523501054981613</v>
      </c>
      <c r="AX28">
        <f t="shared" si="15"/>
        <v>7.7445494296946649</v>
      </c>
      <c r="AY28">
        <f t="shared" si="16"/>
        <v>0.78443352011824885</v>
      </c>
      <c r="AZ28">
        <f t="shared" si="17"/>
        <v>7.9409118890762329</v>
      </c>
      <c r="BA28">
        <f t="shared" si="18"/>
        <v>1.0725395263502984</v>
      </c>
      <c r="BB28">
        <f t="shared" si="19"/>
        <v>6.1970079779059031</v>
      </c>
      <c r="BC28">
        <f t="shared" si="20"/>
        <v>0.68772553133573822</v>
      </c>
      <c r="BD28">
        <f t="shared" si="21"/>
        <v>0.38481399501456015</v>
      </c>
      <c r="BE28">
        <f t="shared" si="22"/>
        <v>4.8041981571320029</v>
      </c>
      <c r="BF28">
        <f t="shared" si="23"/>
        <v>38.590052506868787</v>
      </c>
      <c r="BG28">
        <f t="shared" si="24"/>
        <v>0.99189304561410074</v>
      </c>
      <c r="BH28">
        <f t="shared" si="25"/>
        <v>103.55293613738058</v>
      </c>
      <c r="BI28">
        <f t="shared" si="26"/>
        <v>389.80215298849367</v>
      </c>
      <c r="BJ28">
        <f t="shared" si="27"/>
        <v>3.5637209509407797E-2</v>
      </c>
    </row>
    <row r="29" spans="1:62">
      <c r="A29" s="1">
        <v>20</v>
      </c>
      <c r="B29" s="1" t="s">
        <v>101</v>
      </c>
      <c r="C29" s="2">
        <v>41614</v>
      </c>
      <c r="D29" s="1" t="s">
        <v>74</v>
      </c>
      <c r="E29" s="1">
        <v>0</v>
      </c>
      <c r="F29" s="1" t="s">
        <v>75</v>
      </c>
      <c r="G29" s="1" t="s">
        <v>95</v>
      </c>
      <c r="H29" s="1">
        <v>0</v>
      </c>
      <c r="I29" s="1">
        <v>2603</v>
      </c>
      <c r="J29" s="1">
        <v>0</v>
      </c>
      <c r="K29">
        <f t="shared" si="0"/>
        <v>7.0803790012993222</v>
      </c>
      <c r="L29">
        <f t="shared" si="1"/>
        <v>-18.822474438576055</v>
      </c>
      <c r="M29">
        <f t="shared" si="2"/>
        <v>391.87849854092286</v>
      </c>
      <c r="N29">
        <f t="shared" si="3"/>
        <v>3.1005004776690619</v>
      </c>
      <c r="O29">
        <f t="shared" si="4"/>
        <v>6.1060031097244671E-2</v>
      </c>
      <c r="P29">
        <f t="shared" si="5"/>
        <v>3.2169218063354492</v>
      </c>
      <c r="Q29" s="1">
        <v>3.5</v>
      </c>
      <c r="R29">
        <f t="shared" si="6"/>
        <v>1.9689131230115891</v>
      </c>
      <c r="S29" s="1">
        <v>1</v>
      </c>
      <c r="T29">
        <f t="shared" si="7"/>
        <v>3.9378262460231781</v>
      </c>
      <c r="U29" s="1">
        <v>12.999133110046387</v>
      </c>
      <c r="V29" s="1">
        <v>3.2169218063354492</v>
      </c>
      <c r="W29" s="1">
        <v>13.03321647644043</v>
      </c>
      <c r="X29" s="1">
        <v>399.86489868164062</v>
      </c>
      <c r="Y29" s="1">
        <v>394.06027221679688</v>
      </c>
      <c r="Z29" s="1">
        <v>5.0508694648742676</v>
      </c>
      <c r="AA29" s="1">
        <v>7.2030329704284668</v>
      </c>
      <c r="AB29" s="1">
        <v>33.203971862792969</v>
      </c>
      <c r="AC29" s="1">
        <v>47.352108001708984</v>
      </c>
      <c r="AD29" s="1">
        <v>500.59329223632812</v>
      </c>
      <c r="AE29" s="1">
        <v>589.75677490234375</v>
      </c>
      <c r="AF29" s="1">
        <v>513.72991943359375</v>
      </c>
      <c r="AG29" s="1">
        <v>98.808578491210938</v>
      </c>
      <c r="AH29" s="1">
        <v>8.0506992340087891</v>
      </c>
      <c r="AI29" s="1">
        <v>-0.55272310972213745</v>
      </c>
      <c r="AJ29" s="1">
        <v>1</v>
      </c>
      <c r="AK29" s="1">
        <v>-0.21956524252891541</v>
      </c>
      <c r="AL29" s="1">
        <v>2.737391471862793</v>
      </c>
      <c r="AM29" s="1">
        <v>1</v>
      </c>
      <c r="AN29" s="1">
        <v>0</v>
      </c>
      <c r="AO29" s="1">
        <v>0.18999999761581421</v>
      </c>
      <c r="AP29" s="1">
        <v>111115</v>
      </c>
      <c r="AQ29">
        <f t="shared" si="8"/>
        <v>1.430266549246652</v>
      </c>
      <c r="AR29">
        <f t="shared" si="9"/>
        <v>3.1005004776690618E-3</v>
      </c>
      <c r="AS29">
        <f t="shared" si="10"/>
        <v>276.36692180633543</v>
      </c>
      <c r="AT29">
        <f t="shared" si="11"/>
        <v>286.14913311004636</v>
      </c>
      <c r="AU29">
        <f t="shared" si="12"/>
        <v>112.05378582535559</v>
      </c>
      <c r="AV29">
        <f t="shared" si="13"/>
        <v>0.6268308962090493</v>
      </c>
      <c r="AW29">
        <f t="shared" si="14"/>
        <v>0.77278147973060607</v>
      </c>
      <c r="AX29">
        <f t="shared" si="15"/>
        <v>7.8209958237517334</v>
      </c>
      <c r="AY29">
        <f t="shared" si="16"/>
        <v>0.61796285332326661</v>
      </c>
      <c r="AZ29">
        <f t="shared" si="17"/>
        <v>8.108027458190918</v>
      </c>
      <c r="BA29">
        <f t="shared" si="18"/>
        <v>1.084801839819741</v>
      </c>
      <c r="BB29">
        <f t="shared" si="19"/>
        <v>4.9796026685003474</v>
      </c>
      <c r="BC29">
        <f t="shared" si="20"/>
        <v>0.7117214486333614</v>
      </c>
      <c r="BD29">
        <f t="shared" si="21"/>
        <v>0.37308039118637959</v>
      </c>
      <c r="BE29">
        <f t="shared" si="22"/>
        <v>3.8036854418694372</v>
      </c>
      <c r="BF29">
        <f t="shared" si="23"/>
        <v>38.720957382098668</v>
      </c>
      <c r="BG29">
        <f t="shared" si="24"/>
        <v>0.9944633503306477</v>
      </c>
      <c r="BH29">
        <f t="shared" si="25"/>
        <v>102.10616810929129</v>
      </c>
      <c r="BI29">
        <f t="shared" si="26"/>
        <v>391.63291482351241</v>
      </c>
      <c r="BJ29">
        <f t="shared" si="27"/>
        <v>1.8459898063214603E-2</v>
      </c>
    </row>
    <row r="30" spans="1:62">
      <c r="A30" s="1">
        <v>21</v>
      </c>
      <c r="B30" s="1" t="s">
        <v>102</v>
      </c>
      <c r="C30" s="2">
        <v>41614</v>
      </c>
      <c r="D30" s="1" t="s">
        <v>74</v>
      </c>
      <c r="E30" s="1">
        <v>0</v>
      </c>
      <c r="F30" s="1" t="s">
        <v>78</v>
      </c>
      <c r="G30" s="1" t="s">
        <v>95</v>
      </c>
      <c r="H30" s="1">
        <v>0</v>
      </c>
      <c r="I30" s="1">
        <v>2650</v>
      </c>
      <c r="J30" s="1">
        <v>0</v>
      </c>
      <c r="K30">
        <f t="shared" si="0"/>
        <v>5.7407092349691871</v>
      </c>
      <c r="L30">
        <f t="shared" si="1"/>
        <v>7.0019935868219729</v>
      </c>
      <c r="M30">
        <f t="shared" si="2"/>
        <v>390.3987915601154</v>
      </c>
      <c r="N30">
        <f t="shared" si="3"/>
        <v>2.5456869896203234</v>
      </c>
      <c r="O30">
        <f t="shared" si="4"/>
        <v>0.10278394126637136</v>
      </c>
      <c r="P30">
        <f t="shared" si="5"/>
        <v>3.7668001651763916</v>
      </c>
      <c r="Q30" s="1">
        <v>4</v>
      </c>
      <c r="R30">
        <f t="shared" si="6"/>
        <v>1.8591305017471313</v>
      </c>
      <c r="S30" s="1">
        <v>1</v>
      </c>
      <c r="T30">
        <f t="shared" si="7"/>
        <v>3.7182610034942627</v>
      </c>
      <c r="U30" s="1">
        <v>13.10125732421875</v>
      </c>
      <c r="V30" s="1">
        <v>3.7668001651763916</v>
      </c>
      <c r="W30" s="1">
        <v>13.137068748474121</v>
      </c>
      <c r="X30" s="1">
        <v>399.81124877929688</v>
      </c>
      <c r="Y30" s="1">
        <v>394.42208862304688</v>
      </c>
      <c r="Z30" s="1">
        <v>5.0706186294555664</v>
      </c>
      <c r="AA30" s="1">
        <v>7.0902299880981445</v>
      </c>
      <c r="AB30" s="1">
        <v>33.112033843994141</v>
      </c>
      <c r="AC30" s="1">
        <v>46.300453186035156</v>
      </c>
      <c r="AD30" s="1">
        <v>500.61859130859375</v>
      </c>
      <c r="AE30" s="1">
        <v>148.04768371582031</v>
      </c>
      <c r="AF30" s="1">
        <v>430.46762084960938</v>
      </c>
      <c r="AG30" s="1">
        <v>98.808547973632812</v>
      </c>
      <c r="AH30" s="1">
        <v>8.0506992340087891</v>
      </c>
      <c r="AI30" s="1">
        <v>-0.55272310972213745</v>
      </c>
      <c r="AJ30" s="1">
        <v>1</v>
      </c>
      <c r="AK30" s="1">
        <v>-0.21956524252891541</v>
      </c>
      <c r="AL30" s="1">
        <v>2.737391471862793</v>
      </c>
      <c r="AM30" s="1">
        <v>1</v>
      </c>
      <c r="AN30" s="1">
        <v>0</v>
      </c>
      <c r="AO30" s="1">
        <v>0.18999999761581421</v>
      </c>
      <c r="AP30" s="1">
        <v>111115</v>
      </c>
      <c r="AQ30">
        <f t="shared" si="8"/>
        <v>1.2515464782714842</v>
      </c>
      <c r="AR30">
        <f t="shared" si="9"/>
        <v>2.5456869896203233E-3</v>
      </c>
      <c r="AS30">
        <f t="shared" si="10"/>
        <v>276.91680016517637</v>
      </c>
      <c r="AT30">
        <f t="shared" si="11"/>
        <v>286.25125732421873</v>
      </c>
      <c r="AU30">
        <f t="shared" si="12"/>
        <v>28.129059553032675</v>
      </c>
      <c r="AV30">
        <f t="shared" si="13"/>
        <v>5.4396527816649984E-2</v>
      </c>
      <c r="AW30">
        <f t="shared" si="14"/>
        <v>0.80335927118945683</v>
      </c>
      <c r="AX30">
        <f t="shared" si="15"/>
        <v>8.1304632814140163</v>
      </c>
      <c r="AY30">
        <f t="shared" si="16"/>
        <v>1.0402332933158718</v>
      </c>
      <c r="AZ30">
        <f t="shared" si="17"/>
        <v>8.4340287446975708</v>
      </c>
      <c r="BA30">
        <f t="shared" si="18"/>
        <v>1.1090789161664791</v>
      </c>
      <c r="BB30">
        <f t="shared" si="19"/>
        <v>2.4286027427105208</v>
      </c>
      <c r="BC30">
        <f t="shared" si="20"/>
        <v>0.70057532992308547</v>
      </c>
      <c r="BD30">
        <f t="shared" si="21"/>
        <v>0.40850358624339367</v>
      </c>
      <c r="BE30">
        <f t="shared" si="22"/>
        <v>1.6751592739688863</v>
      </c>
      <c r="BF30">
        <f t="shared" si="23"/>
        <v>38.574737724715938</v>
      </c>
      <c r="BG30">
        <f t="shared" si="24"/>
        <v>0.98979951382292741</v>
      </c>
      <c r="BH30">
        <f t="shared" si="25"/>
        <v>95.528347961956797</v>
      </c>
      <c r="BI30">
        <f t="shared" si="26"/>
        <v>392.33779237274996</v>
      </c>
      <c r="BJ30">
        <f t="shared" si="27"/>
        <v>1.3977763040108414E-2</v>
      </c>
    </row>
    <row r="31" spans="1:62">
      <c r="A31" s="1">
        <v>22</v>
      </c>
      <c r="B31" s="1" t="s">
        <v>103</v>
      </c>
      <c r="C31" s="2">
        <v>41614</v>
      </c>
      <c r="D31" s="1" t="s">
        <v>74</v>
      </c>
      <c r="E31" s="1">
        <v>0</v>
      </c>
      <c r="F31" s="1" t="s">
        <v>80</v>
      </c>
      <c r="G31" s="1" t="s">
        <v>95</v>
      </c>
      <c r="H31" s="1">
        <v>0</v>
      </c>
      <c r="I31" s="1">
        <v>2764.5</v>
      </c>
      <c r="J31" s="1">
        <v>0</v>
      </c>
      <c r="K31">
        <f t="shared" si="0"/>
        <v>-1.3303119368666052</v>
      </c>
      <c r="L31">
        <f t="shared" si="1"/>
        <v>8.1316127900389805</v>
      </c>
      <c r="M31">
        <f t="shared" si="2"/>
        <v>400.49770479490422</v>
      </c>
      <c r="N31">
        <f t="shared" si="3"/>
        <v>2.1235916863669382</v>
      </c>
      <c r="O31">
        <f t="shared" si="4"/>
        <v>8.9106048535744997E-2</v>
      </c>
      <c r="P31">
        <f t="shared" si="5"/>
        <v>3.7770998477935791</v>
      </c>
      <c r="Q31" s="1">
        <v>5</v>
      </c>
      <c r="R31">
        <f t="shared" si="6"/>
        <v>1.6395652592182159</v>
      </c>
      <c r="S31" s="1">
        <v>1</v>
      </c>
      <c r="T31">
        <f t="shared" si="7"/>
        <v>3.2791305184364319</v>
      </c>
      <c r="U31" s="1">
        <v>13.170019149780273</v>
      </c>
      <c r="V31" s="1">
        <v>3.7770998477935791</v>
      </c>
      <c r="W31" s="1">
        <v>13.220976829528809</v>
      </c>
      <c r="X31" s="1">
        <v>399.72280883789062</v>
      </c>
      <c r="Y31" s="1">
        <v>400.20263671875</v>
      </c>
      <c r="Z31" s="1">
        <v>5.1288080215454102</v>
      </c>
      <c r="AA31" s="1">
        <v>7.2343292236328125</v>
      </c>
      <c r="AB31" s="1">
        <v>33.342983245849609</v>
      </c>
      <c r="AC31" s="1">
        <v>47.031227111816406</v>
      </c>
      <c r="AD31" s="1">
        <v>500.64300537109375</v>
      </c>
      <c r="AE31" s="1">
        <v>71.501564025878906</v>
      </c>
      <c r="AF31" s="1">
        <v>83.2138671875</v>
      </c>
      <c r="AG31" s="1">
        <v>98.811653137207031</v>
      </c>
      <c r="AH31" s="1">
        <v>8.0506992340087891</v>
      </c>
      <c r="AI31" s="1">
        <v>-0.55272310972213745</v>
      </c>
      <c r="AJ31" s="1">
        <v>1</v>
      </c>
      <c r="AK31" s="1">
        <v>-0.21956524252891541</v>
      </c>
      <c r="AL31" s="1">
        <v>2.737391471862793</v>
      </c>
      <c r="AM31" s="1">
        <v>1</v>
      </c>
      <c r="AN31" s="1">
        <v>0</v>
      </c>
      <c r="AO31" s="1">
        <v>0.18999999761581421</v>
      </c>
      <c r="AP31" s="1">
        <v>111115</v>
      </c>
      <c r="AQ31">
        <f t="shared" si="8"/>
        <v>1.0012860107421875</v>
      </c>
      <c r="AR31">
        <f t="shared" si="9"/>
        <v>2.1235916863669383E-3</v>
      </c>
      <c r="AS31">
        <f t="shared" si="10"/>
        <v>276.92709984779356</v>
      </c>
      <c r="AT31">
        <f t="shared" si="11"/>
        <v>286.32001914978025</v>
      </c>
      <c r="AU31">
        <f t="shared" si="12"/>
        <v>13.585296994443979</v>
      </c>
      <c r="AV31">
        <f t="shared" si="13"/>
        <v>0.11097106210575929</v>
      </c>
      <c r="AW31">
        <f t="shared" si="14"/>
        <v>0.80394207846171073</v>
      </c>
      <c r="AX31">
        <f t="shared" si="15"/>
        <v>8.1361059443604269</v>
      </c>
      <c r="AY31">
        <f t="shared" si="16"/>
        <v>0.90177672072761439</v>
      </c>
      <c r="AZ31">
        <f t="shared" si="17"/>
        <v>8.4735594987869263</v>
      </c>
      <c r="BA31">
        <f t="shared" si="18"/>
        <v>1.1120550639801745</v>
      </c>
      <c r="BB31">
        <f t="shared" si="19"/>
        <v>2.3367995355849871</v>
      </c>
      <c r="BC31">
        <f t="shared" si="20"/>
        <v>0.71483602992596573</v>
      </c>
      <c r="BD31">
        <f t="shared" si="21"/>
        <v>0.39721903405420877</v>
      </c>
      <c r="BE31">
        <f t="shared" si="22"/>
        <v>1.627189389206408</v>
      </c>
      <c r="BF31">
        <f t="shared" si="23"/>
        <v>39.573840288441616</v>
      </c>
      <c r="BG31">
        <f t="shared" si="24"/>
        <v>1.0007372966819346</v>
      </c>
      <c r="BH31">
        <f t="shared" si="25"/>
        <v>96.79020178611448</v>
      </c>
      <c r="BI31">
        <f t="shared" si="26"/>
        <v>400.75031882675779</v>
      </c>
      <c r="BJ31">
        <f t="shared" si="27"/>
        <v>-3.2130020803167038E-3</v>
      </c>
    </row>
    <row r="32" spans="1:62">
      <c r="A32" s="1">
        <v>23</v>
      </c>
      <c r="B32" s="1" t="s">
        <v>104</v>
      </c>
      <c r="C32" s="2">
        <v>41614</v>
      </c>
      <c r="D32" s="1" t="s">
        <v>74</v>
      </c>
      <c r="E32" s="1">
        <v>0</v>
      </c>
      <c r="F32" s="1" t="s">
        <v>82</v>
      </c>
      <c r="G32" s="1" t="s">
        <v>95</v>
      </c>
      <c r="H32" s="1">
        <v>0</v>
      </c>
      <c r="I32" s="1">
        <v>2815</v>
      </c>
      <c r="J32" s="1">
        <v>0</v>
      </c>
      <c r="K32">
        <f t="shared" si="0"/>
        <v>-4.1902080171201641</v>
      </c>
      <c r="L32">
        <f t="shared" si="1"/>
        <v>0.59269302071239183</v>
      </c>
      <c r="M32">
        <f t="shared" si="2"/>
        <v>416.36570296349515</v>
      </c>
      <c r="N32">
        <f t="shared" si="3"/>
        <v>0.91215420326684027</v>
      </c>
      <c r="O32">
        <f t="shared" si="4"/>
        <v>0.18249233463820902</v>
      </c>
      <c r="P32">
        <f t="shared" si="5"/>
        <v>3.6838376522064209</v>
      </c>
      <c r="Q32" s="1">
        <v>6</v>
      </c>
      <c r="R32">
        <f t="shared" si="6"/>
        <v>1.4200000166893005</v>
      </c>
      <c r="S32" s="1">
        <v>1</v>
      </c>
      <c r="T32">
        <f t="shared" si="7"/>
        <v>2.8400000333786011</v>
      </c>
      <c r="U32" s="1">
        <v>13.174696922302246</v>
      </c>
      <c r="V32" s="1">
        <v>3.6838376522064209</v>
      </c>
      <c r="W32" s="1">
        <v>13.244346618652344</v>
      </c>
      <c r="X32" s="1">
        <v>399.643310546875</v>
      </c>
      <c r="Y32" s="1">
        <v>404.22357177734375</v>
      </c>
      <c r="Z32" s="1">
        <v>5.1494922637939453</v>
      </c>
      <c r="AA32" s="1">
        <v>6.2359395027160645</v>
      </c>
      <c r="AB32" s="1">
        <v>33.467372894287109</v>
      </c>
      <c r="AC32" s="1">
        <v>40.528369903564453</v>
      </c>
      <c r="AD32" s="1">
        <v>500.60382080078125</v>
      </c>
      <c r="AE32" s="1">
        <v>169.52301025390625</v>
      </c>
      <c r="AF32" s="1">
        <v>6.6719760894775391</v>
      </c>
      <c r="AG32" s="1">
        <v>98.81207275390625</v>
      </c>
      <c r="AH32" s="1">
        <v>8.0506992340087891</v>
      </c>
      <c r="AI32" s="1">
        <v>-0.55272310972213745</v>
      </c>
      <c r="AJ32" s="1">
        <v>1</v>
      </c>
      <c r="AK32" s="1">
        <v>-0.21956524252891541</v>
      </c>
      <c r="AL32" s="1">
        <v>2.737391471862793</v>
      </c>
      <c r="AM32" s="1">
        <v>1</v>
      </c>
      <c r="AN32" s="1">
        <v>0</v>
      </c>
      <c r="AO32" s="1">
        <v>0.18999999761581421</v>
      </c>
      <c r="AP32" s="1">
        <v>111115</v>
      </c>
      <c r="AQ32">
        <f t="shared" si="8"/>
        <v>0.83433970133463531</v>
      </c>
      <c r="AR32">
        <f t="shared" si="9"/>
        <v>9.121542032668403E-4</v>
      </c>
      <c r="AS32">
        <f t="shared" si="10"/>
        <v>276.8338376522064</v>
      </c>
      <c r="AT32">
        <f t="shared" si="11"/>
        <v>286.32469692230222</v>
      </c>
      <c r="AU32">
        <f t="shared" si="12"/>
        <v>32.209371544067835</v>
      </c>
      <c r="AV32">
        <f t="shared" si="13"/>
        <v>1.0144411915967075</v>
      </c>
      <c r="AW32">
        <f t="shared" si="14"/>
        <v>0.79867844246954678</v>
      </c>
      <c r="AX32">
        <f t="shared" si="15"/>
        <v>8.0828022346892148</v>
      </c>
      <c r="AY32">
        <f t="shared" si="16"/>
        <v>1.8468627319731503</v>
      </c>
      <c r="AZ32">
        <f t="shared" si="17"/>
        <v>8.4292672872543335</v>
      </c>
      <c r="BA32">
        <f t="shared" si="18"/>
        <v>1.1087209151389941</v>
      </c>
      <c r="BB32">
        <f t="shared" si="19"/>
        <v>0.49035791201907958</v>
      </c>
      <c r="BC32">
        <f t="shared" si="20"/>
        <v>0.61618610783133776</v>
      </c>
      <c r="BD32">
        <f t="shared" si="21"/>
        <v>0.49253480730765631</v>
      </c>
      <c r="BE32">
        <f t="shared" si="22"/>
        <v>0.31427399198397277</v>
      </c>
      <c r="BF32">
        <f t="shared" si="23"/>
        <v>41.141958133460207</v>
      </c>
      <c r="BG32">
        <f t="shared" si="24"/>
        <v>1.0300381571830739</v>
      </c>
      <c r="BH32">
        <f t="shared" si="25"/>
        <v>80.959581153605043</v>
      </c>
      <c r="BI32">
        <f t="shared" si="26"/>
        <v>406.21539598742402</v>
      </c>
      <c r="BJ32">
        <f t="shared" si="27"/>
        <v>-8.3511725395811649E-3</v>
      </c>
    </row>
    <row r="33" spans="1:62">
      <c r="A33" s="1">
        <v>24</v>
      </c>
      <c r="B33" s="1" t="s">
        <v>105</v>
      </c>
      <c r="C33" s="2">
        <v>41614</v>
      </c>
      <c r="D33" s="1" t="s">
        <v>74</v>
      </c>
      <c r="E33" s="1">
        <v>0</v>
      </c>
      <c r="F33" s="1" t="s">
        <v>100</v>
      </c>
      <c r="G33" s="1" t="s">
        <v>76</v>
      </c>
      <c r="H33" s="1">
        <v>0</v>
      </c>
      <c r="I33" s="1">
        <v>3030</v>
      </c>
      <c r="J33" s="1">
        <v>0</v>
      </c>
      <c r="K33">
        <f t="shared" si="0"/>
        <v>4.3555904035915942</v>
      </c>
      <c r="L33">
        <f t="shared" si="1"/>
        <v>0.19349103951792951</v>
      </c>
      <c r="M33">
        <f t="shared" si="2"/>
        <v>356.99224066390673</v>
      </c>
      <c r="N33">
        <f t="shared" si="3"/>
        <v>0.42714005265522781</v>
      </c>
      <c r="O33">
        <f t="shared" si="4"/>
        <v>0.22794636985827466</v>
      </c>
      <c r="P33">
        <f t="shared" si="5"/>
        <v>3.3095736503601074</v>
      </c>
      <c r="Q33" s="1">
        <v>4</v>
      </c>
      <c r="R33">
        <f t="shared" si="6"/>
        <v>1.8591305017471313</v>
      </c>
      <c r="S33" s="1">
        <v>1</v>
      </c>
      <c r="T33">
        <f t="shared" si="7"/>
        <v>3.7182610034942627</v>
      </c>
      <c r="U33" s="1">
        <v>13.228192329406738</v>
      </c>
      <c r="V33" s="1">
        <v>3.3095736503601074</v>
      </c>
      <c r="W33" s="1">
        <v>13.274428367614746</v>
      </c>
      <c r="X33" s="1">
        <v>399.6187744140625</v>
      </c>
      <c r="Y33" s="1">
        <v>396.00302124023438</v>
      </c>
      <c r="Z33" s="1">
        <v>5.2256994247436523</v>
      </c>
      <c r="AA33" s="1">
        <v>5.5651307106018066</v>
      </c>
      <c r="AB33" s="1">
        <v>33.844989776611328</v>
      </c>
      <c r="AC33" s="1">
        <v>36.043365478515625</v>
      </c>
      <c r="AD33" s="1">
        <v>500.55841064453125</v>
      </c>
      <c r="AE33" s="1">
        <v>505.1927490234375</v>
      </c>
      <c r="AF33" s="1">
        <v>101.46463012695312</v>
      </c>
      <c r="AG33" s="1">
        <v>98.814224243164062</v>
      </c>
      <c r="AH33" s="1">
        <v>8.0506992340087891</v>
      </c>
      <c r="AI33" s="1">
        <v>-0.55272310972213745</v>
      </c>
      <c r="AJ33" s="1">
        <v>1</v>
      </c>
      <c r="AK33" s="1">
        <v>-0.21956524252891541</v>
      </c>
      <c r="AL33" s="1">
        <v>2.737391471862793</v>
      </c>
      <c r="AM33" s="1">
        <v>1</v>
      </c>
      <c r="AN33" s="1">
        <v>0</v>
      </c>
      <c r="AO33" s="1">
        <v>0.18999999761581421</v>
      </c>
      <c r="AP33" s="1">
        <v>111115</v>
      </c>
      <c r="AQ33">
        <f t="shared" si="8"/>
        <v>1.251396026611328</v>
      </c>
      <c r="AR33">
        <f t="shared" si="9"/>
        <v>4.2714005265522779E-4</v>
      </c>
      <c r="AS33">
        <f t="shared" si="10"/>
        <v>276.45957365036008</v>
      </c>
      <c r="AT33">
        <f t="shared" si="11"/>
        <v>286.37819232940672</v>
      </c>
      <c r="AU33">
        <f t="shared" si="12"/>
        <v>95.986621109979751</v>
      </c>
      <c r="AV33">
        <f t="shared" si="13"/>
        <v>1.6475364597032562</v>
      </c>
      <c r="AW33">
        <f t="shared" si="14"/>
        <v>0.77786044383820052</v>
      </c>
      <c r="AX33">
        <f t="shared" si="15"/>
        <v>7.8719480904290213</v>
      </c>
      <c r="AY33">
        <f t="shared" si="16"/>
        <v>2.3068173798272147</v>
      </c>
      <c r="AZ33">
        <f t="shared" si="17"/>
        <v>8.2688829898834229</v>
      </c>
      <c r="BA33">
        <f t="shared" si="18"/>
        <v>1.0967214204064344</v>
      </c>
      <c r="BB33">
        <f t="shared" si="19"/>
        <v>0.18392019198923501</v>
      </c>
      <c r="BC33">
        <f t="shared" si="20"/>
        <v>0.54991407397992587</v>
      </c>
      <c r="BD33">
        <f t="shared" si="21"/>
        <v>0.54680734642650852</v>
      </c>
      <c r="BE33">
        <f t="shared" si="22"/>
        <v>0.11577332098403731</v>
      </c>
      <c r="BF33">
        <f t="shared" si="23"/>
        <v>35.275911322032876</v>
      </c>
      <c r="BG33">
        <f t="shared" si="24"/>
        <v>0.9014886794192869</v>
      </c>
      <c r="BH33">
        <f t="shared" si="25"/>
        <v>71.956822722056273</v>
      </c>
      <c r="BI33">
        <f t="shared" si="26"/>
        <v>394.42162417334669</v>
      </c>
      <c r="BJ33">
        <f t="shared" si="27"/>
        <v>7.9461780823504111E-3</v>
      </c>
    </row>
    <row r="34" spans="1:62">
      <c r="A34" s="1">
        <v>25</v>
      </c>
      <c r="B34" s="1" t="s">
        <v>106</v>
      </c>
      <c r="C34" s="2">
        <v>41614</v>
      </c>
      <c r="D34" s="1" t="s">
        <v>74</v>
      </c>
      <c r="E34" s="1">
        <v>0</v>
      </c>
      <c r="F34" s="1" t="s">
        <v>75</v>
      </c>
      <c r="G34" s="1" t="s">
        <v>76</v>
      </c>
      <c r="H34" s="1">
        <v>0</v>
      </c>
      <c r="I34" s="1">
        <v>3145</v>
      </c>
      <c r="J34" s="1">
        <v>0</v>
      </c>
      <c r="K34">
        <f t="shared" si="0"/>
        <v>3.625380252446464</v>
      </c>
      <c r="L34">
        <f t="shared" si="1"/>
        <v>0.11372985075887569</v>
      </c>
      <c r="M34">
        <f t="shared" si="2"/>
        <v>342.77244667051457</v>
      </c>
      <c r="N34">
        <f t="shared" si="3"/>
        <v>0.27979363446672945</v>
      </c>
      <c r="O34">
        <f t="shared" si="4"/>
        <v>0.24884245223042489</v>
      </c>
      <c r="P34">
        <f t="shared" si="5"/>
        <v>3.5243277549743652</v>
      </c>
      <c r="Q34" s="1">
        <v>4</v>
      </c>
      <c r="R34">
        <f t="shared" si="6"/>
        <v>1.8591305017471313</v>
      </c>
      <c r="S34" s="1">
        <v>1</v>
      </c>
      <c r="T34">
        <f t="shared" si="7"/>
        <v>3.7182610034942627</v>
      </c>
      <c r="U34" s="1">
        <v>13.385171890258789</v>
      </c>
      <c r="V34" s="1">
        <v>3.5243277549743652</v>
      </c>
      <c r="W34" s="1">
        <v>13.420212745666504</v>
      </c>
      <c r="X34" s="1">
        <v>399.59042358398438</v>
      </c>
      <c r="Y34" s="1">
        <v>396.60491943359375</v>
      </c>
      <c r="Z34" s="1">
        <v>5.2517166137695312</v>
      </c>
      <c r="AA34" s="1">
        <v>5.47406005859375</v>
      </c>
      <c r="AB34" s="1">
        <v>33.666301727294922</v>
      </c>
      <c r="AC34" s="1">
        <v>35.091644287109375</v>
      </c>
      <c r="AD34" s="1">
        <v>500.59857177734375</v>
      </c>
      <c r="AE34" s="1">
        <v>425.89608764648438</v>
      </c>
      <c r="AF34" s="1">
        <v>613.740234375</v>
      </c>
      <c r="AG34" s="1">
        <v>98.812210083007812</v>
      </c>
      <c r="AH34" s="1">
        <v>8.0506992340087891</v>
      </c>
      <c r="AI34" s="1">
        <v>-0.55272310972213745</v>
      </c>
      <c r="AJ34" s="1">
        <v>1</v>
      </c>
      <c r="AK34" s="1">
        <v>-0.21956524252891541</v>
      </c>
      <c r="AL34" s="1">
        <v>2.737391471862793</v>
      </c>
      <c r="AM34" s="1">
        <v>1</v>
      </c>
      <c r="AN34" s="1">
        <v>0</v>
      </c>
      <c r="AO34" s="1">
        <v>0.18999999761581421</v>
      </c>
      <c r="AP34" s="1">
        <v>111115</v>
      </c>
      <c r="AQ34">
        <f t="shared" si="8"/>
        <v>1.2514964294433595</v>
      </c>
      <c r="AR34">
        <f t="shared" si="9"/>
        <v>2.7979363446672945E-4</v>
      </c>
      <c r="AS34">
        <f t="shared" si="10"/>
        <v>276.67432775497434</v>
      </c>
      <c r="AT34">
        <f t="shared" si="11"/>
        <v>286.53517189025877</v>
      </c>
      <c r="AU34">
        <f t="shared" si="12"/>
        <v>80.920255637416631</v>
      </c>
      <c r="AV34">
        <f t="shared" si="13"/>
        <v>1.5618422005904224</v>
      </c>
      <c r="AW34">
        <f t="shared" si="14"/>
        <v>0.78974642474719259</v>
      </c>
      <c r="AX34">
        <f t="shared" si="15"/>
        <v>7.9923971347646328</v>
      </c>
      <c r="AY34">
        <f t="shared" si="16"/>
        <v>2.5183370761708828</v>
      </c>
      <c r="AZ34">
        <f t="shared" si="17"/>
        <v>8.4547498226165771</v>
      </c>
      <c r="BA34">
        <f t="shared" si="18"/>
        <v>1.1106380648361684</v>
      </c>
      <c r="BB34">
        <f t="shared" si="19"/>
        <v>0.11035445675466504</v>
      </c>
      <c r="BC34">
        <f t="shared" si="20"/>
        <v>0.54090397251676769</v>
      </c>
      <c r="BD34">
        <f t="shared" si="21"/>
        <v>0.56973409231940075</v>
      </c>
      <c r="BE34">
        <f t="shared" si="22"/>
        <v>6.9267053904613018E-2</v>
      </c>
      <c r="BF34">
        <f t="shared" si="23"/>
        <v>33.870103011073482</v>
      </c>
      <c r="BG34">
        <f t="shared" si="24"/>
        <v>0.86426675483511561</v>
      </c>
      <c r="BH34">
        <f t="shared" si="25"/>
        <v>69.218746254320536</v>
      </c>
      <c r="BI34">
        <f t="shared" si="26"/>
        <v>395.28864192208948</v>
      </c>
      <c r="BJ34">
        <f t="shared" si="27"/>
        <v>6.3483806301466378E-3</v>
      </c>
    </row>
    <row r="35" spans="1:62">
      <c r="A35" s="1">
        <v>26</v>
      </c>
      <c r="B35" s="1" t="s">
        <v>107</v>
      </c>
      <c r="C35" s="2">
        <v>41614</v>
      </c>
      <c r="D35" s="1" t="s">
        <v>74</v>
      </c>
      <c r="E35" s="1">
        <v>0</v>
      </c>
      <c r="F35" s="1" t="s">
        <v>82</v>
      </c>
      <c r="G35" s="1" t="s">
        <v>76</v>
      </c>
      <c r="H35" s="1">
        <v>0</v>
      </c>
      <c r="I35" s="1">
        <v>3374</v>
      </c>
      <c r="J35" s="1">
        <v>0</v>
      </c>
      <c r="K35">
        <f t="shared" si="0"/>
        <v>-107.03345203196356</v>
      </c>
      <c r="L35">
        <f t="shared" si="1"/>
        <v>0.11122801692164672</v>
      </c>
      <c r="M35">
        <f t="shared" si="2"/>
        <v>2071.5780982477077</v>
      </c>
      <c r="N35">
        <f t="shared" si="3"/>
        <v>0.28811207080212503</v>
      </c>
      <c r="O35">
        <f t="shared" si="4"/>
        <v>0.26226634662410242</v>
      </c>
      <c r="P35">
        <f t="shared" si="5"/>
        <v>3.9309921264648438</v>
      </c>
      <c r="Q35" s="1">
        <v>4.5</v>
      </c>
      <c r="R35">
        <f t="shared" si="6"/>
        <v>1.7493478804826736</v>
      </c>
      <c r="S35" s="1">
        <v>1</v>
      </c>
      <c r="T35">
        <f t="shared" si="7"/>
        <v>3.4986957609653473</v>
      </c>
      <c r="U35" s="1">
        <v>13.579150199890137</v>
      </c>
      <c r="V35" s="1">
        <v>3.9309921264648438</v>
      </c>
      <c r="W35" s="1">
        <v>13.619867324829102</v>
      </c>
      <c r="X35" s="1">
        <v>399.38613891601562</v>
      </c>
      <c r="Y35" s="1">
        <v>495.46908569335938</v>
      </c>
      <c r="Z35" s="1">
        <v>5.3129258155822754</v>
      </c>
      <c r="AA35" s="1">
        <v>5.5704641342163086</v>
      </c>
      <c r="AB35" s="1">
        <v>33.630950927734375</v>
      </c>
      <c r="AC35" s="1">
        <v>35.261177062988281</v>
      </c>
      <c r="AD35" s="1">
        <v>500.61761474609375</v>
      </c>
      <c r="AE35" s="1">
        <v>297.56390380859375</v>
      </c>
      <c r="AF35" s="1">
        <v>112.08609771728516</v>
      </c>
      <c r="AG35" s="1">
        <v>98.811935424804688</v>
      </c>
      <c r="AH35" s="1">
        <v>8.0506992340087891</v>
      </c>
      <c r="AI35" s="1">
        <v>-0.55272310972213745</v>
      </c>
      <c r="AJ35" s="1">
        <v>0.66666668653488159</v>
      </c>
      <c r="AK35" s="1">
        <v>-0.21956524252891541</v>
      </c>
      <c r="AL35" s="1">
        <v>2.737391471862793</v>
      </c>
      <c r="AM35" s="1">
        <v>1</v>
      </c>
      <c r="AN35" s="1">
        <v>0</v>
      </c>
      <c r="AO35" s="1">
        <v>0.18999999761581421</v>
      </c>
      <c r="AP35" s="1">
        <v>111115</v>
      </c>
      <c r="AQ35">
        <f t="shared" si="8"/>
        <v>1.1124835883246527</v>
      </c>
      <c r="AR35">
        <f t="shared" si="9"/>
        <v>2.8811207080212505E-4</v>
      </c>
      <c r="AS35">
        <f t="shared" si="10"/>
        <v>277.08099212646482</v>
      </c>
      <c r="AT35">
        <f t="shared" si="11"/>
        <v>286.72915019989011</v>
      </c>
      <c r="AU35">
        <f t="shared" si="12"/>
        <v>56.537141014185181</v>
      </c>
      <c r="AV35">
        <f t="shared" si="13"/>
        <v>1.382691336972131</v>
      </c>
      <c r="AW35">
        <f t="shared" si="14"/>
        <v>0.81269468894047481</v>
      </c>
      <c r="AX35">
        <f t="shared" si="15"/>
        <v>8.2246611752578289</v>
      </c>
      <c r="AY35">
        <f t="shared" si="16"/>
        <v>2.6541970410415203</v>
      </c>
      <c r="AZ35">
        <f t="shared" si="17"/>
        <v>8.7550711631774902</v>
      </c>
      <c r="BA35">
        <f t="shared" si="18"/>
        <v>1.1334536070354653</v>
      </c>
      <c r="BB35">
        <f t="shared" si="19"/>
        <v>0.10780088867475512</v>
      </c>
      <c r="BC35">
        <f t="shared" si="20"/>
        <v>0.55042834231637239</v>
      </c>
      <c r="BD35">
        <f t="shared" si="21"/>
        <v>0.58302526471909288</v>
      </c>
      <c r="BE35">
        <f t="shared" si="22"/>
        <v>6.7675301988846109E-2</v>
      </c>
      <c r="BF35">
        <f t="shared" si="23"/>
        <v>204.69664127149218</v>
      </c>
      <c r="BG35">
        <f t="shared" si="24"/>
        <v>4.181044101568399</v>
      </c>
      <c r="BH35">
        <f t="shared" si="25"/>
        <v>68.505896965941631</v>
      </c>
      <c r="BI35">
        <f t="shared" si="26"/>
        <v>536.76880710819944</v>
      </c>
      <c r="BJ35">
        <f t="shared" si="27"/>
        <v>-0.13660299443094714</v>
      </c>
    </row>
    <row r="36" spans="1:62">
      <c r="A36" s="1">
        <v>27</v>
      </c>
      <c r="B36" s="1" t="s">
        <v>108</v>
      </c>
      <c r="C36" s="2">
        <v>41614</v>
      </c>
      <c r="D36" s="1" t="s">
        <v>74</v>
      </c>
      <c r="E36" s="1">
        <v>0</v>
      </c>
      <c r="F36" s="1" t="s">
        <v>100</v>
      </c>
      <c r="G36" s="1" t="s">
        <v>76</v>
      </c>
      <c r="H36" s="1">
        <v>0</v>
      </c>
      <c r="I36" s="1">
        <v>3508.5</v>
      </c>
      <c r="J36" s="1">
        <v>0</v>
      </c>
      <c r="K36">
        <f t="shared" si="0"/>
        <v>2.0207305003622129</v>
      </c>
      <c r="L36">
        <f t="shared" si="1"/>
        <v>0.15284850537777878</v>
      </c>
      <c r="M36">
        <f t="shared" si="2"/>
        <v>373.78107927915499</v>
      </c>
      <c r="N36">
        <f t="shared" si="3"/>
        <v>0.35347413009379747</v>
      </c>
      <c r="O36">
        <f t="shared" si="4"/>
        <v>0.23751093666312262</v>
      </c>
      <c r="P36">
        <f t="shared" si="5"/>
        <v>3.7266147136688232</v>
      </c>
      <c r="Q36" s="1">
        <v>5</v>
      </c>
      <c r="R36">
        <f t="shared" si="6"/>
        <v>1.6395652592182159</v>
      </c>
      <c r="S36" s="1">
        <v>1</v>
      </c>
      <c r="T36">
        <f t="shared" si="7"/>
        <v>3.2791305184364319</v>
      </c>
      <c r="U36" s="1">
        <v>13.404815673828125</v>
      </c>
      <c r="V36" s="1">
        <v>3.7266147136688232</v>
      </c>
      <c r="W36" s="1">
        <v>13.473108291625977</v>
      </c>
      <c r="X36" s="1">
        <v>399.4202880859375</v>
      </c>
      <c r="Y36" s="1">
        <v>397.26150512695312</v>
      </c>
      <c r="Z36" s="1">
        <v>5.3524532318115234</v>
      </c>
      <c r="AA36" s="1">
        <v>5.7035260200500488</v>
      </c>
      <c r="AB36" s="1">
        <v>34.268173217773438</v>
      </c>
      <c r="AC36" s="1">
        <v>36.515853881835938</v>
      </c>
      <c r="AD36" s="1">
        <v>500.54873657226562</v>
      </c>
      <c r="AE36" s="1">
        <v>466.80014038085938</v>
      </c>
      <c r="AF36" s="1">
        <v>100.48444366455078</v>
      </c>
      <c r="AG36" s="1">
        <v>98.812210083007812</v>
      </c>
      <c r="AH36" s="1">
        <v>8.0506992340087891</v>
      </c>
      <c r="AI36" s="1">
        <v>-0.55272310972213745</v>
      </c>
      <c r="AJ36" s="1">
        <v>1</v>
      </c>
      <c r="AK36" s="1">
        <v>-0.21956524252891541</v>
      </c>
      <c r="AL36" s="1">
        <v>2.737391471862793</v>
      </c>
      <c r="AM36" s="1">
        <v>1</v>
      </c>
      <c r="AN36" s="1">
        <v>0</v>
      </c>
      <c r="AO36" s="1">
        <v>0.18999999761581421</v>
      </c>
      <c r="AP36" s="1">
        <v>111115</v>
      </c>
      <c r="AQ36">
        <f t="shared" si="8"/>
        <v>1.0010974731445312</v>
      </c>
      <c r="AR36">
        <f t="shared" si="9"/>
        <v>3.5347413009379744E-4</v>
      </c>
      <c r="AS36">
        <f t="shared" si="10"/>
        <v>276.8766147136688</v>
      </c>
      <c r="AT36">
        <f t="shared" si="11"/>
        <v>286.5548156738281</v>
      </c>
      <c r="AU36">
        <f t="shared" si="12"/>
        <v>88.692025559425019</v>
      </c>
      <c r="AV36">
        <f t="shared" si="13"/>
        <v>1.7809442282871575</v>
      </c>
      <c r="AW36">
        <f t="shared" si="14"/>
        <v>0.80108894797020946</v>
      </c>
      <c r="AX36">
        <f t="shared" si="15"/>
        <v>8.107185815368867</v>
      </c>
      <c r="AY36">
        <f t="shared" si="16"/>
        <v>2.4036597953188181</v>
      </c>
      <c r="AZ36">
        <f t="shared" si="17"/>
        <v>8.5657151937484741</v>
      </c>
      <c r="BA36">
        <f t="shared" si="18"/>
        <v>1.1190205384929461</v>
      </c>
      <c r="BB36">
        <f t="shared" si="19"/>
        <v>0.14604116027627631</v>
      </c>
      <c r="BC36">
        <f t="shared" si="20"/>
        <v>0.56357801130708685</v>
      </c>
      <c r="BD36">
        <f t="shared" si="21"/>
        <v>0.55544252718585929</v>
      </c>
      <c r="BE36">
        <f t="shared" si="22"/>
        <v>9.1863849392603433E-2</v>
      </c>
      <c r="BF36">
        <f t="shared" si="23"/>
        <v>36.934134530785265</v>
      </c>
      <c r="BG36">
        <f t="shared" si="24"/>
        <v>0.94089428362736915</v>
      </c>
      <c r="BH36">
        <f t="shared" si="25"/>
        <v>71.474956794034952</v>
      </c>
      <c r="BI36">
        <f t="shared" si="26"/>
        <v>396.42958149349261</v>
      </c>
      <c r="BJ36">
        <f t="shared" si="27"/>
        <v>3.643310992627039E-3</v>
      </c>
    </row>
    <row r="37" spans="1:62">
      <c r="A37" s="1">
        <v>28</v>
      </c>
      <c r="B37" s="1" t="s">
        <v>109</v>
      </c>
      <c r="C37" s="2">
        <v>41614</v>
      </c>
      <c r="D37" s="1" t="s">
        <v>74</v>
      </c>
      <c r="E37" s="1">
        <v>0</v>
      </c>
      <c r="F37" s="1" t="s">
        <v>75</v>
      </c>
      <c r="G37" s="1" t="s">
        <v>76</v>
      </c>
      <c r="H37" s="1">
        <v>0</v>
      </c>
      <c r="I37" s="1">
        <v>3562</v>
      </c>
      <c r="J37" s="1">
        <v>0</v>
      </c>
      <c r="K37">
        <f t="shared" si="0"/>
        <v>-36.792109088849166</v>
      </c>
      <c r="L37">
        <f t="shared" si="1"/>
        <v>8.8932785636245723E-2</v>
      </c>
      <c r="M37">
        <f t="shared" si="2"/>
        <v>1110.2604528088586</v>
      </c>
      <c r="N37">
        <f t="shared" si="3"/>
        <v>0.21751640139056244</v>
      </c>
      <c r="O37">
        <f t="shared" si="4"/>
        <v>0.24653689298358983</v>
      </c>
      <c r="P37">
        <f t="shared" si="5"/>
        <v>3.6827938556671143</v>
      </c>
      <c r="Q37" s="1">
        <v>5</v>
      </c>
      <c r="R37">
        <f t="shared" si="6"/>
        <v>1.6395652592182159</v>
      </c>
      <c r="S37" s="1">
        <v>1</v>
      </c>
      <c r="T37">
        <f t="shared" si="7"/>
        <v>3.2791305184364319</v>
      </c>
      <c r="U37" s="1">
        <v>13.44529914855957</v>
      </c>
      <c r="V37" s="1">
        <v>3.6827938556671143</v>
      </c>
      <c r="W37" s="1">
        <v>13.511709213256836</v>
      </c>
      <c r="X37" s="1">
        <v>399.398681640625</v>
      </c>
      <c r="Y37" s="1">
        <v>436.05377197265625</v>
      </c>
      <c r="Z37" s="1">
        <v>5.3711638450622559</v>
      </c>
      <c r="AA37" s="1">
        <v>5.5872163772583008</v>
      </c>
      <c r="AB37" s="1">
        <v>34.297210693359375</v>
      </c>
      <c r="AC37" s="1">
        <v>35.676799774169922</v>
      </c>
      <c r="AD37" s="1">
        <v>500.57522583007812</v>
      </c>
      <c r="AE37" s="1">
        <v>174.40141296386719</v>
      </c>
      <c r="AF37" s="1">
        <v>205.01571655273438</v>
      </c>
      <c r="AG37" s="1">
        <v>98.811782836914062</v>
      </c>
      <c r="AH37" s="1">
        <v>8.0506992340087891</v>
      </c>
      <c r="AI37" s="1">
        <v>-0.55272310972213745</v>
      </c>
      <c r="AJ37" s="1">
        <v>1</v>
      </c>
      <c r="AK37" s="1">
        <v>-0.21956524252891541</v>
      </c>
      <c r="AL37" s="1">
        <v>2.737391471862793</v>
      </c>
      <c r="AM37" s="1">
        <v>1</v>
      </c>
      <c r="AN37" s="1">
        <v>0</v>
      </c>
      <c r="AO37" s="1">
        <v>0.18999999761581421</v>
      </c>
      <c r="AP37" s="1">
        <v>111115</v>
      </c>
      <c r="AQ37">
        <f t="shared" si="8"/>
        <v>1.0011504516601561</v>
      </c>
      <c r="AR37">
        <f t="shared" si="9"/>
        <v>2.1751640139056245E-4</v>
      </c>
      <c r="AS37">
        <f t="shared" si="10"/>
        <v>276.83279385566709</v>
      </c>
      <c r="AT37">
        <f t="shared" si="11"/>
        <v>286.59529914855955</v>
      </c>
      <c r="AU37">
        <f t="shared" si="12"/>
        <v>33.136268047329395</v>
      </c>
      <c r="AV37">
        <f t="shared" si="13"/>
        <v>1.2591803383972764</v>
      </c>
      <c r="AW37">
        <f t="shared" si="14"/>
        <v>0.79861970431608675</v>
      </c>
      <c r="AX37">
        <f t="shared" si="15"/>
        <v>8.0822315050643816</v>
      </c>
      <c r="AY37">
        <f t="shared" si="16"/>
        <v>2.4950151278060808</v>
      </c>
      <c r="AZ37">
        <f t="shared" si="17"/>
        <v>8.5640465021133423</v>
      </c>
      <c r="BA37">
        <f t="shared" si="18"/>
        <v>1.1188940713408912</v>
      </c>
      <c r="BB37">
        <f t="shared" si="19"/>
        <v>8.6584539879861408E-2</v>
      </c>
      <c r="BC37">
        <f t="shared" si="20"/>
        <v>0.55208281133249693</v>
      </c>
      <c r="BD37">
        <f t="shared" si="21"/>
        <v>0.56681126000839432</v>
      </c>
      <c r="BE37">
        <f t="shared" si="22"/>
        <v>5.4321524507334504E-2</v>
      </c>
      <c r="BF37">
        <f t="shared" si="23"/>
        <v>109.70681475536281</v>
      </c>
      <c r="BG37">
        <f t="shared" si="24"/>
        <v>2.5461549106344621</v>
      </c>
      <c r="BH37">
        <f t="shared" si="25"/>
        <v>69.737916333852084</v>
      </c>
      <c r="BI37">
        <f t="shared" si="26"/>
        <v>451.20088093665987</v>
      </c>
      <c r="BJ37">
        <f t="shared" si="27"/>
        <v>-5.6866135102788352E-2</v>
      </c>
    </row>
    <row r="38" spans="1:62">
      <c r="A38" s="1">
        <v>29</v>
      </c>
      <c r="B38" s="1" t="s">
        <v>110</v>
      </c>
      <c r="C38" s="2">
        <v>41614</v>
      </c>
      <c r="D38" s="1" t="s">
        <v>74</v>
      </c>
      <c r="E38" s="1">
        <v>0</v>
      </c>
      <c r="F38" s="1" t="s">
        <v>78</v>
      </c>
      <c r="G38" s="1" t="s">
        <v>76</v>
      </c>
      <c r="H38" s="1">
        <v>0</v>
      </c>
      <c r="I38" s="1">
        <v>3716</v>
      </c>
      <c r="J38" s="1">
        <v>0</v>
      </c>
      <c r="K38">
        <f t="shared" si="0"/>
        <v>-1027.8096538684324</v>
      </c>
      <c r="L38">
        <f t="shared" si="1"/>
        <v>2.4852584643148554</v>
      </c>
      <c r="M38">
        <f t="shared" si="2"/>
        <v>2510.8945413533356</v>
      </c>
      <c r="N38">
        <f t="shared" si="3"/>
        <v>1.7136768530755448</v>
      </c>
      <c r="O38">
        <f t="shared" si="4"/>
        <v>0.11884582326735638</v>
      </c>
      <c r="P38">
        <f t="shared" si="5"/>
        <v>4.1051735877990723</v>
      </c>
      <c r="Q38" s="1">
        <v>5</v>
      </c>
      <c r="R38">
        <f t="shared" si="6"/>
        <v>1.6395652592182159</v>
      </c>
      <c r="S38" s="1">
        <v>1</v>
      </c>
      <c r="T38">
        <f t="shared" si="7"/>
        <v>3.2791305184364319</v>
      </c>
      <c r="U38" s="1">
        <v>13.616268157958984</v>
      </c>
      <c r="V38" s="1">
        <v>4.1051735877990723</v>
      </c>
      <c r="W38" s="1">
        <v>13.632955551147461</v>
      </c>
      <c r="X38" s="1">
        <v>399.21441650390625</v>
      </c>
      <c r="Y38" s="1">
        <v>1423.36083984375</v>
      </c>
      <c r="Z38" s="1">
        <v>5.4239163398742676</v>
      </c>
      <c r="AA38" s="1">
        <v>7.1233549118041992</v>
      </c>
      <c r="AB38" s="1">
        <v>34.249935150146484</v>
      </c>
      <c r="AC38" s="1">
        <v>44.981227874755859</v>
      </c>
      <c r="AD38" s="1">
        <v>500.59759521484375</v>
      </c>
      <c r="AE38" s="1">
        <v>422.26544189453125</v>
      </c>
      <c r="AF38" s="1">
        <v>890.14312744140625</v>
      </c>
      <c r="AG38" s="1">
        <v>98.80975341796875</v>
      </c>
      <c r="AH38" s="1">
        <v>8.0506992340087891</v>
      </c>
      <c r="AI38" s="1">
        <v>-0.55272310972213745</v>
      </c>
      <c r="AJ38" s="1">
        <v>0.3333333432674408</v>
      </c>
      <c r="AK38" s="1">
        <v>-0.21956524252891541</v>
      </c>
      <c r="AL38" s="1">
        <v>2.737391471862793</v>
      </c>
      <c r="AM38" s="1">
        <v>1</v>
      </c>
      <c r="AN38" s="1">
        <v>0</v>
      </c>
      <c r="AO38" s="1">
        <v>0.18999999761581421</v>
      </c>
      <c r="AP38" s="1">
        <v>111115</v>
      </c>
      <c r="AQ38">
        <f t="shared" si="8"/>
        <v>1.0011951904296874</v>
      </c>
      <c r="AR38">
        <f t="shared" si="9"/>
        <v>1.7136768530755448E-3</v>
      </c>
      <c r="AS38">
        <f t="shared" si="10"/>
        <v>277.25517358779905</v>
      </c>
      <c r="AT38">
        <f t="shared" si="11"/>
        <v>286.76626815795896</v>
      </c>
      <c r="AU38">
        <f t="shared" si="12"/>
        <v>80.230432953201671</v>
      </c>
      <c r="AV38">
        <f t="shared" si="13"/>
        <v>1.0336906388069032</v>
      </c>
      <c r="AW38">
        <f t="shared" si="14"/>
        <v>0.82270276561140587</v>
      </c>
      <c r="AX38">
        <f t="shared" si="15"/>
        <v>8.3261291234210866</v>
      </c>
      <c r="AY38">
        <f t="shared" si="16"/>
        <v>1.2027742116168874</v>
      </c>
      <c r="AZ38">
        <f t="shared" si="17"/>
        <v>8.8607208728790283</v>
      </c>
      <c r="BA38">
        <f t="shared" si="18"/>
        <v>1.1415775428663486</v>
      </c>
      <c r="BB38">
        <f t="shared" si="19"/>
        <v>1.4137642169747591</v>
      </c>
      <c r="BC38">
        <f t="shared" si="20"/>
        <v>0.7038569423440495</v>
      </c>
      <c r="BD38">
        <f t="shared" si="21"/>
        <v>0.43772060052229911</v>
      </c>
      <c r="BE38">
        <f t="shared" si="22"/>
        <v>0.94198334383201676</v>
      </c>
      <c r="BF38">
        <f t="shared" si="23"/>
        <v>248.10087048964684</v>
      </c>
      <c r="BG38">
        <f t="shared" si="24"/>
        <v>1.7640604343372057</v>
      </c>
      <c r="BH38">
        <f t="shared" si="25"/>
        <v>91.718400437975603</v>
      </c>
      <c r="BI38">
        <f t="shared" si="26"/>
        <v>1846.5044216320093</v>
      </c>
      <c r="BJ38">
        <f t="shared" si="27"/>
        <v>-0.51052711438515519</v>
      </c>
    </row>
    <row r="39" spans="1:62">
      <c r="A39" s="1">
        <v>30</v>
      </c>
      <c r="B39" s="1" t="s">
        <v>111</v>
      </c>
      <c r="C39" s="2">
        <v>41614</v>
      </c>
      <c r="D39" s="1" t="s">
        <v>74</v>
      </c>
      <c r="E39" s="1">
        <v>0</v>
      </c>
      <c r="F39" s="1" t="s">
        <v>80</v>
      </c>
      <c r="G39" s="1" t="s">
        <v>76</v>
      </c>
      <c r="H39" s="1">
        <v>0</v>
      </c>
      <c r="I39" s="1">
        <v>3833</v>
      </c>
      <c r="J39" s="1">
        <v>0</v>
      </c>
      <c r="K39">
        <f t="shared" si="0"/>
        <v>-324.50265152123063</v>
      </c>
      <c r="L39">
        <f t="shared" si="1"/>
        <v>0.16205644619451667</v>
      </c>
      <c r="M39">
        <f t="shared" si="2"/>
        <v>4052.486695118499</v>
      </c>
      <c r="N39">
        <f t="shared" si="3"/>
        <v>0.40163007865117983</v>
      </c>
      <c r="O39">
        <f t="shared" si="4"/>
        <v>0.25514448597310457</v>
      </c>
      <c r="P39">
        <f t="shared" si="5"/>
        <v>4.3056998252868652</v>
      </c>
      <c r="Q39" s="1">
        <v>5</v>
      </c>
      <c r="R39">
        <f t="shared" si="6"/>
        <v>1.6395652592182159</v>
      </c>
      <c r="S39" s="1">
        <v>1</v>
      </c>
      <c r="T39">
        <f t="shared" si="7"/>
        <v>3.2791305184364319</v>
      </c>
      <c r="U39" s="1">
        <v>13.801495552062988</v>
      </c>
      <c r="V39" s="1">
        <v>4.3056998252868652</v>
      </c>
      <c r="W39" s="1">
        <v>13.848287582397461</v>
      </c>
      <c r="X39" s="1">
        <v>399.09884643554688</v>
      </c>
      <c r="Y39" s="1">
        <v>722.93212890625</v>
      </c>
      <c r="Z39" s="1">
        <v>5.4631834030151367</v>
      </c>
      <c r="AA39" s="1">
        <v>5.861992359161377</v>
      </c>
      <c r="AB39" s="1">
        <v>34.084465026855469</v>
      </c>
      <c r="AC39" s="1">
        <v>36.572608947753906</v>
      </c>
      <c r="AD39" s="1">
        <v>500.585205078125</v>
      </c>
      <c r="AE39" s="1">
        <v>61.7587890625</v>
      </c>
      <c r="AF39" s="1">
        <v>57.323989868164062</v>
      </c>
      <c r="AG39" s="1">
        <v>98.808525085449219</v>
      </c>
      <c r="AH39" s="1">
        <v>8.0506992340087891</v>
      </c>
      <c r="AI39" s="1">
        <v>-0.55272310972213745</v>
      </c>
      <c r="AJ39" s="1">
        <v>1</v>
      </c>
      <c r="AK39" s="1">
        <v>-0.21956524252891541</v>
      </c>
      <c r="AL39" s="1">
        <v>2.737391471862793</v>
      </c>
      <c r="AM39" s="1">
        <v>1</v>
      </c>
      <c r="AN39" s="1">
        <v>0</v>
      </c>
      <c r="AO39" s="1">
        <v>0.18999999761581421</v>
      </c>
      <c r="AP39" s="1">
        <v>111115</v>
      </c>
      <c r="AQ39">
        <f t="shared" si="8"/>
        <v>1.00117041015625</v>
      </c>
      <c r="AR39">
        <f t="shared" si="9"/>
        <v>4.0163007865117985E-4</v>
      </c>
      <c r="AS39">
        <f t="shared" si="10"/>
        <v>277.45569982528684</v>
      </c>
      <c r="AT39">
        <f t="shared" si="11"/>
        <v>286.95149555206297</v>
      </c>
      <c r="AU39">
        <f t="shared" si="12"/>
        <v>11.734169774630573</v>
      </c>
      <c r="AV39">
        <f t="shared" si="13"/>
        <v>0.92013251575533039</v>
      </c>
      <c r="AW39">
        <f t="shared" si="14"/>
        <v>0.83435930504401312</v>
      </c>
      <c r="AX39">
        <f t="shared" si="15"/>
        <v>8.4442036182855933</v>
      </c>
      <c r="AY39">
        <f t="shared" si="16"/>
        <v>2.5822112591242163</v>
      </c>
      <c r="AZ39">
        <f t="shared" si="17"/>
        <v>9.0535976886749268</v>
      </c>
      <c r="BA39">
        <f t="shared" si="18"/>
        <v>1.1565412841513565</v>
      </c>
      <c r="BB39">
        <f t="shared" si="19"/>
        <v>0.15442469237726578</v>
      </c>
      <c r="BC39">
        <f t="shared" si="20"/>
        <v>0.57921481907090855</v>
      </c>
      <c r="BD39">
        <f t="shared" si="21"/>
        <v>0.57732646508044794</v>
      </c>
      <c r="BE39">
        <f t="shared" si="22"/>
        <v>9.7173261218048174E-2</v>
      </c>
      <c r="BF39">
        <f t="shared" si="23"/>
        <v>400.42023327306543</v>
      </c>
      <c r="BG39">
        <f t="shared" si="24"/>
        <v>5.6056253873370547</v>
      </c>
      <c r="BH39">
        <f t="shared" si="25"/>
        <v>70.650465169530705</v>
      </c>
      <c r="BI39">
        <f t="shared" si="26"/>
        <v>856.52808584990589</v>
      </c>
      <c r="BJ39">
        <f t="shared" si="27"/>
        <v>-0.26766504983864076</v>
      </c>
    </row>
    <row r="40" spans="1:62">
      <c r="A40" s="1">
        <v>31</v>
      </c>
      <c r="B40" s="1" t="s">
        <v>112</v>
      </c>
      <c r="C40" s="2">
        <v>41614</v>
      </c>
      <c r="D40" s="1" t="s">
        <v>74</v>
      </c>
      <c r="E40" s="1">
        <v>0</v>
      </c>
      <c r="F40" s="1" t="s">
        <v>100</v>
      </c>
      <c r="G40" s="1" t="s">
        <v>76</v>
      </c>
      <c r="H40" s="1">
        <v>0</v>
      </c>
      <c r="I40" s="1">
        <v>5356.5</v>
      </c>
      <c r="J40" s="1">
        <v>0</v>
      </c>
      <c r="K40">
        <f t="shared" si="0"/>
        <v>6.2115238797565953</v>
      </c>
      <c r="L40">
        <f t="shared" si="1"/>
        <v>0.32956776183341913</v>
      </c>
      <c r="M40">
        <f t="shared" si="2"/>
        <v>358.96058846745552</v>
      </c>
      <c r="N40">
        <f t="shared" si="3"/>
        <v>0.60903163231451918</v>
      </c>
      <c r="O40">
        <f t="shared" si="4"/>
        <v>0.19825052809687593</v>
      </c>
      <c r="P40">
        <f t="shared" si="5"/>
        <v>4.7331151962280273</v>
      </c>
      <c r="Q40" s="1">
        <v>4.5</v>
      </c>
      <c r="R40">
        <f t="shared" si="6"/>
        <v>1.7493478804826736</v>
      </c>
      <c r="S40" s="1">
        <v>1</v>
      </c>
      <c r="T40">
        <f t="shared" si="7"/>
        <v>3.4986957609653473</v>
      </c>
      <c r="U40" s="1">
        <v>14.308802604675293</v>
      </c>
      <c r="V40" s="1">
        <v>4.7331151962280273</v>
      </c>
      <c r="W40" s="1">
        <v>14.310067176818848</v>
      </c>
      <c r="X40" s="1">
        <v>398.54891967773438</v>
      </c>
      <c r="Y40" s="1">
        <v>392.74978637695312</v>
      </c>
      <c r="Z40" s="1">
        <v>6.1505661010742188</v>
      </c>
      <c r="AA40" s="1">
        <v>6.6944141387939453</v>
      </c>
      <c r="AB40" s="1">
        <v>37.129913330078125</v>
      </c>
      <c r="AC40" s="1">
        <v>40.413032531738281</v>
      </c>
      <c r="AD40" s="1">
        <v>500.561767578125</v>
      </c>
      <c r="AE40" s="1">
        <v>930.7606201171875</v>
      </c>
      <c r="AF40" s="1">
        <v>1338.4713134765625</v>
      </c>
      <c r="AG40" s="1">
        <v>98.805145263671875</v>
      </c>
      <c r="AH40" s="1">
        <v>8.0506992340087891</v>
      </c>
      <c r="AI40" s="1">
        <v>-0.55272310972213745</v>
      </c>
      <c r="AJ40" s="1">
        <v>1</v>
      </c>
      <c r="AK40" s="1">
        <v>-0.21956524252891541</v>
      </c>
      <c r="AL40" s="1">
        <v>2.737391471862793</v>
      </c>
      <c r="AM40" s="1">
        <v>1</v>
      </c>
      <c r="AN40" s="1">
        <v>0</v>
      </c>
      <c r="AO40" s="1">
        <v>0.18999999761581421</v>
      </c>
      <c r="AP40" s="1">
        <v>111115</v>
      </c>
      <c r="AQ40">
        <f t="shared" si="8"/>
        <v>1.1123594835069441</v>
      </c>
      <c r="AR40">
        <f t="shared" si="9"/>
        <v>6.0903163231451922E-4</v>
      </c>
      <c r="AS40">
        <f t="shared" si="10"/>
        <v>277.883115196228</v>
      </c>
      <c r="AT40">
        <f t="shared" si="11"/>
        <v>287.45880260467527</v>
      </c>
      <c r="AU40">
        <f t="shared" si="12"/>
        <v>176.84451560315938</v>
      </c>
      <c r="AV40">
        <f t="shared" si="13"/>
        <v>2.4526433862711761</v>
      </c>
      <c r="AW40">
        <f t="shared" si="14"/>
        <v>0.85969308953559054</v>
      </c>
      <c r="AX40">
        <f t="shared" si="15"/>
        <v>8.7008939386851711</v>
      </c>
      <c r="AY40">
        <f t="shared" si="16"/>
        <v>2.0064797998912258</v>
      </c>
      <c r="AZ40">
        <f t="shared" si="17"/>
        <v>9.5209589004516602</v>
      </c>
      <c r="BA40">
        <f t="shared" si="18"/>
        <v>1.1935192896329696</v>
      </c>
      <c r="BB40">
        <f t="shared" si="19"/>
        <v>0.3011959141293501</v>
      </c>
      <c r="BC40">
        <f t="shared" si="20"/>
        <v>0.6614425614387146</v>
      </c>
      <c r="BD40">
        <f t="shared" si="21"/>
        <v>0.532076728194255</v>
      </c>
      <c r="BE40">
        <f t="shared" si="22"/>
        <v>0.19060622851470296</v>
      </c>
      <c r="BF40">
        <f t="shared" si="23"/>
        <v>35.467153087460083</v>
      </c>
      <c r="BG40">
        <f t="shared" si="24"/>
        <v>0.91396762243667418</v>
      </c>
      <c r="BH40">
        <f t="shared" si="25"/>
        <v>78.761137538413081</v>
      </c>
      <c r="BI40">
        <f t="shared" si="26"/>
        <v>390.35301975002079</v>
      </c>
      <c r="BJ40">
        <f t="shared" si="27"/>
        <v>1.2532929473171325E-2</v>
      </c>
    </row>
    <row r="41" spans="1:62">
      <c r="A41" s="1">
        <v>32</v>
      </c>
      <c r="B41" s="1" t="s">
        <v>113</v>
      </c>
      <c r="C41" s="2">
        <v>41614</v>
      </c>
      <c r="D41" s="1" t="s">
        <v>74</v>
      </c>
      <c r="E41" s="1">
        <v>0</v>
      </c>
      <c r="F41" s="1" t="s">
        <v>75</v>
      </c>
      <c r="G41" s="1" t="s">
        <v>76</v>
      </c>
      <c r="H41" s="1">
        <v>0</v>
      </c>
      <c r="I41" s="1">
        <v>5462.5</v>
      </c>
      <c r="J41" s="1">
        <v>0</v>
      </c>
      <c r="K41">
        <f t="shared" si="0"/>
        <v>9.5231902555538408</v>
      </c>
      <c r="L41">
        <f t="shared" si="1"/>
        <v>0.36286669507893021</v>
      </c>
      <c r="M41">
        <f t="shared" si="2"/>
        <v>343.22733147547928</v>
      </c>
      <c r="N41">
        <f t="shared" si="3"/>
        <v>0.67733799615494483</v>
      </c>
      <c r="O41">
        <f t="shared" si="4"/>
        <v>0.20322033227953995</v>
      </c>
      <c r="P41">
        <f t="shared" si="5"/>
        <v>5.0585789680480957</v>
      </c>
      <c r="Q41" s="1">
        <v>5</v>
      </c>
      <c r="R41">
        <f t="shared" si="6"/>
        <v>1.6395652592182159</v>
      </c>
      <c r="S41" s="1">
        <v>1</v>
      </c>
      <c r="T41">
        <f t="shared" si="7"/>
        <v>3.2791305184364319</v>
      </c>
      <c r="U41" s="1">
        <v>14.556169509887695</v>
      </c>
      <c r="V41" s="1">
        <v>5.0585789680480957</v>
      </c>
      <c r="W41" s="1">
        <v>14.504347801208496</v>
      </c>
      <c r="X41" s="1">
        <v>400.17254638671875</v>
      </c>
      <c r="Y41" s="1">
        <v>390.39630126953125</v>
      </c>
      <c r="Z41" s="1">
        <v>6.1723251342773438</v>
      </c>
      <c r="AA41" s="1">
        <v>6.844245433807373</v>
      </c>
      <c r="AB41" s="1">
        <v>36.668468475341797</v>
      </c>
      <c r="AC41" s="1">
        <v>40.660198211669922</v>
      </c>
      <c r="AD41" s="1">
        <v>500.581787109375</v>
      </c>
      <c r="AE41" s="1">
        <v>1126.51220703125</v>
      </c>
      <c r="AF41" s="1">
        <v>1518.530517578125</v>
      </c>
      <c r="AG41" s="1">
        <v>98.800811767578125</v>
      </c>
      <c r="AH41" s="1">
        <v>8.0506992340087891</v>
      </c>
      <c r="AI41" s="1">
        <v>-0.55272310972213745</v>
      </c>
      <c r="AJ41" s="1">
        <v>1</v>
      </c>
      <c r="AK41" s="1">
        <v>-0.21956524252891541</v>
      </c>
      <c r="AL41" s="1">
        <v>2.737391471862793</v>
      </c>
      <c r="AM41" s="1">
        <v>1</v>
      </c>
      <c r="AN41" s="1">
        <v>0</v>
      </c>
      <c r="AO41" s="1">
        <v>0.18999999761581421</v>
      </c>
      <c r="AP41" s="1">
        <v>111115</v>
      </c>
      <c r="AQ41">
        <f t="shared" si="8"/>
        <v>1.0011635742187499</v>
      </c>
      <c r="AR41">
        <f t="shared" si="9"/>
        <v>6.7733799615494485E-4</v>
      </c>
      <c r="AS41">
        <f t="shared" si="10"/>
        <v>278.20857896804807</v>
      </c>
      <c r="AT41">
        <f t="shared" si="11"/>
        <v>287.70616950988767</v>
      </c>
      <c r="AU41">
        <f t="shared" si="12"/>
        <v>214.0373166501231</v>
      </c>
      <c r="AV41">
        <f t="shared" si="13"/>
        <v>2.9599622188020724</v>
      </c>
      <c r="AW41">
        <f t="shared" si="14"/>
        <v>0.87943733707624827</v>
      </c>
      <c r="AX41">
        <f t="shared" si="15"/>
        <v>8.9011144882600952</v>
      </c>
      <c r="AY41">
        <f t="shared" si="16"/>
        <v>2.0568690544527222</v>
      </c>
      <c r="AZ41">
        <f t="shared" si="17"/>
        <v>9.8073742389678955</v>
      </c>
      <c r="BA41">
        <f t="shared" si="18"/>
        <v>1.2166920769544975</v>
      </c>
      <c r="BB41">
        <f t="shared" si="19"/>
        <v>0.32671284029044412</v>
      </c>
      <c r="BC41">
        <f t="shared" si="20"/>
        <v>0.67621700479670832</v>
      </c>
      <c r="BD41">
        <f t="shared" si="21"/>
        <v>0.54047507215778923</v>
      </c>
      <c r="BE41">
        <f t="shared" si="22"/>
        <v>0.2071625875843012</v>
      </c>
      <c r="BF41">
        <f t="shared" si="23"/>
        <v>33.911138970596973</v>
      </c>
      <c r="BG41">
        <f t="shared" si="24"/>
        <v>0.87917669906025486</v>
      </c>
      <c r="BH41">
        <f t="shared" si="25"/>
        <v>79.029250996140945</v>
      </c>
      <c r="BI41">
        <f t="shared" si="26"/>
        <v>386.47565621660794</v>
      </c>
      <c r="BJ41">
        <f t="shared" si="27"/>
        <v>1.9473686916216856E-2</v>
      </c>
    </row>
    <row r="42" spans="1:62">
      <c r="A42" s="1">
        <v>33</v>
      </c>
      <c r="B42" s="1" t="s">
        <v>114</v>
      </c>
      <c r="C42" s="2">
        <v>41614</v>
      </c>
      <c r="D42" s="1" t="s">
        <v>74</v>
      </c>
      <c r="E42" s="1">
        <v>0</v>
      </c>
      <c r="F42" s="1" t="s">
        <v>78</v>
      </c>
      <c r="G42" s="1" t="s">
        <v>76</v>
      </c>
      <c r="H42" s="1">
        <v>0</v>
      </c>
      <c r="I42" s="1">
        <v>5586.5</v>
      </c>
      <c r="J42" s="1">
        <v>0</v>
      </c>
      <c r="K42">
        <f t="shared" si="0"/>
        <v>5.3795750531585798</v>
      </c>
      <c r="L42">
        <f t="shared" si="1"/>
        <v>0.13307135376093004</v>
      </c>
      <c r="M42">
        <f t="shared" si="2"/>
        <v>325.63728805098981</v>
      </c>
      <c r="N42">
        <f t="shared" si="3"/>
        <v>0.3195714749502116</v>
      </c>
      <c r="O42">
        <f t="shared" si="4"/>
        <v>0.24566903978191246</v>
      </c>
      <c r="P42">
        <f t="shared" si="5"/>
        <v>5.2492256164550781</v>
      </c>
      <c r="Q42" s="1">
        <v>5.5</v>
      </c>
      <c r="R42">
        <f t="shared" si="6"/>
        <v>1.5297826379537582</v>
      </c>
      <c r="S42" s="1">
        <v>1</v>
      </c>
      <c r="T42">
        <f t="shared" si="7"/>
        <v>3.0595652759075165</v>
      </c>
      <c r="U42" s="1">
        <v>15.072470664978027</v>
      </c>
      <c r="V42" s="1">
        <v>5.2492256164550781</v>
      </c>
      <c r="W42" s="1">
        <v>14.989524841308594</v>
      </c>
      <c r="X42" s="1">
        <v>400.21133422851562</v>
      </c>
      <c r="Y42" s="1">
        <v>394.16250610351562</v>
      </c>
      <c r="Z42" s="1">
        <v>6.1846165657043457</v>
      </c>
      <c r="AA42" s="1">
        <v>6.5334296226501465</v>
      </c>
      <c r="AB42" s="1">
        <v>35.539386749267578</v>
      </c>
      <c r="AC42" s="1">
        <v>37.543811798095703</v>
      </c>
      <c r="AD42" s="1">
        <v>500.60043334960938</v>
      </c>
      <c r="AE42" s="1">
        <v>1446.68115234375</v>
      </c>
      <c r="AF42" s="1">
        <v>1414.6689453125</v>
      </c>
      <c r="AG42" s="1">
        <v>98.802467346191406</v>
      </c>
      <c r="AH42" s="1">
        <v>8.0506992340087891</v>
      </c>
      <c r="AI42" s="1">
        <v>-0.55272310972213745</v>
      </c>
      <c r="AJ42" s="1">
        <v>1</v>
      </c>
      <c r="AK42" s="1">
        <v>-0.21956524252891541</v>
      </c>
      <c r="AL42" s="1">
        <v>2.737391471862793</v>
      </c>
      <c r="AM42" s="1">
        <v>1</v>
      </c>
      <c r="AN42" s="1">
        <v>0</v>
      </c>
      <c r="AO42" s="1">
        <v>0.18999999761581421</v>
      </c>
      <c r="AP42" s="1">
        <v>111115</v>
      </c>
      <c r="AQ42">
        <f t="shared" si="8"/>
        <v>0.91018260609019874</v>
      </c>
      <c r="AR42">
        <f t="shared" si="9"/>
        <v>3.1957147495021159E-4</v>
      </c>
      <c r="AS42">
        <f t="shared" si="10"/>
        <v>278.39922561645506</v>
      </c>
      <c r="AT42">
        <f t="shared" si="11"/>
        <v>288.222470664978</v>
      </c>
      <c r="AU42">
        <f t="shared" si="12"/>
        <v>274.86941549615585</v>
      </c>
      <c r="AV42">
        <f t="shared" si="13"/>
        <v>4.0608212288189307</v>
      </c>
      <c r="AW42">
        <f t="shared" si="14"/>
        <v>0.89118800673244325</v>
      </c>
      <c r="AX42">
        <f t="shared" si="15"/>
        <v>9.0198962705033736</v>
      </c>
      <c r="AY42">
        <f t="shared" si="16"/>
        <v>2.4864666478532271</v>
      </c>
      <c r="AZ42">
        <f t="shared" si="17"/>
        <v>10.160848140716553</v>
      </c>
      <c r="BA42">
        <f t="shared" si="18"/>
        <v>1.2458361699368066</v>
      </c>
      <c r="BB42">
        <f t="shared" si="19"/>
        <v>0.127524845577941</v>
      </c>
      <c r="BC42">
        <f t="shared" si="20"/>
        <v>0.64551896695053079</v>
      </c>
      <c r="BD42">
        <f t="shared" si="21"/>
        <v>0.60031720298627578</v>
      </c>
      <c r="BE42">
        <f t="shared" si="22"/>
        <v>8.0183455817539842E-2</v>
      </c>
      <c r="BF42">
        <f t="shared" si="23"/>
        <v>32.173767519360247</v>
      </c>
      <c r="BG42">
        <f t="shared" si="24"/>
        <v>0.82614983162673117</v>
      </c>
      <c r="BH42">
        <f t="shared" si="25"/>
        <v>73.375473743622123</v>
      </c>
      <c r="BI42">
        <f t="shared" si="26"/>
        <v>391.78882694754145</v>
      </c>
      <c r="BJ42">
        <f t="shared" si="27"/>
        <v>1.0075041474261697E-2</v>
      </c>
    </row>
    <row r="43" spans="1:62">
      <c r="A43" s="1">
        <v>34</v>
      </c>
      <c r="B43" s="1" t="s">
        <v>115</v>
      </c>
      <c r="C43" s="2">
        <v>41614</v>
      </c>
      <c r="D43" s="1" t="s">
        <v>74</v>
      </c>
      <c r="E43" s="1">
        <v>0</v>
      </c>
      <c r="F43" s="1" t="s">
        <v>80</v>
      </c>
      <c r="G43" s="1" t="s">
        <v>76</v>
      </c>
      <c r="H43" s="1">
        <v>0</v>
      </c>
      <c r="I43" s="1">
        <v>5789</v>
      </c>
      <c r="J43" s="1">
        <v>0</v>
      </c>
      <c r="K43">
        <f t="shared" si="0"/>
        <v>1.1544945726482221</v>
      </c>
      <c r="L43">
        <f t="shared" si="1"/>
        <v>8.5913361614963588E-2</v>
      </c>
      <c r="M43">
        <f t="shared" si="2"/>
        <v>374.74256876486294</v>
      </c>
      <c r="N43">
        <f t="shared" si="3"/>
        <v>0.25826176553083252</v>
      </c>
      <c r="O43">
        <f t="shared" si="4"/>
        <v>0.30236533913440078</v>
      </c>
      <c r="P43">
        <f t="shared" si="5"/>
        <v>6.0314559936523438</v>
      </c>
      <c r="Q43" s="1">
        <v>5</v>
      </c>
      <c r="R43">
        <f t="shared" si="6"/>
        <v>1.6395652592182159</v>
      </c>
      <c r="S43" s="1">
        <v>1</v>
      </c>
      <c r="T43">
        <f t="shared" si="7"/>
        <v>3.2791305184364319</v>
      </c>
      <c r="U43" s="1">
        <v>15.233238220214844</v>
      </c>
      <c r="V43" s="1">
        <v>6.0314559936523438</v>
      </c>
      <c r="W43" s="1">
        <v>15.175680160522461</v>
      </c>
      <c r="X43" s="1">
        <v>399.88308715820312</v>
      </c>
      <c r="Y43" s="1">
        <v>398.62710571289062</v>
      </c>
      <c r="Z43" s="1">
        <v>6.2058401107788086</v>
      </c>
      <c r="AA43" s="1">
        <v>6.4621343612670898</v>
      </c>
      <c r="AB43" s="1">
        <v>35.296085357666016</v>
      </c>
      <c r="AC43" s="1">
        <v>36.753772735595703</v>
      </c>
      <c r="AD43" s="1">
        <v>500.58251953125</v>
      </c>
      <c r="AE43" s="1">
        <v>69.282218933105469</v>
      </c>
      <c r="AF43" s="1">
        <v>915.44537353515625</v>
      </c>
      <c r="AG43" s="1">
        <v>98.806495666503906</v>
      </c>
      <c r="AH43" s="1">
        <v>8.0506992340087891</v>
      </c>
      <c r="AI43" s="1">
        <v>-0.55272310972213745</v>
      </c>
      <c r="AJ43" s="1">
        <v>1</v>
      </c>
      <c r="AK43" s="1">
        <v>-0.21956524252891541</v>
      </c>
      <c r="AL43" s="1">
        <v>2.737391471862793</v>
      </c>
      <c r="AM43" s="1">
        <v>1</v>
      </c>
      <c r="AN43" s="1">
        <v>0</v>
      </c>
      <c r="AO43" s="1">
        <v>0.18999999761581421</v>
      </c>
      <c r="AP43" s="1">
        <v>111115</v>
      </c>
      <c r="AQ43">
        <f t="shared" si="8"/>
        <v>1.0011650390625</v>
      </c>
      <c r="AR43">
        <f t="shared" si="9"/>
        <v>2.5826176553083254E-4</v>
      </c>
      <c r="AS43">
        <f t="shared" si="10"/>
        <v>279.18145599365232</v>
      </c>
      <c r="AT43">
        <f t="shared" si="11"/>
        <v>288.38323822021482</v>
      </c>
      <c r="AU43">
        <f t="shared" si="12"/>
        <v>13.163621432108357</v>
      </c>
      <c r="AV43">
        <f t="shared" si="13"/>
        <v>0.98684199923526494</v>
      </c>
      <c r="AW43">
        <f t="shared" si="14"/>
        <v>0.94086618989730353</v>
      </c>
      <c r="AX43">
        <f t="shared" si="15"/>
        <v>9.5223110945352936</v>
      </c>
      <c r="AY43">
        <f t="shared" si="16"/>
        <v>3.0601767332682037</v>
      </c>
      <c r="AZ43">
        <f t="shared" si="17"/>
        <v>10.632347106933594</v>
      </c>
      <c r="BA43">
        <f t="shared" si="18"/>
        <v>1.2856679252603105</v>
      </c>
      <c r="BB43">
        <f t="shared" si="19"/>
        <v>8.3719896695311269E-2</v>
      </c>
      <c r="BC43">
        <f t="shared" si="20"/>
        <v>0.63850085076290275</v>
      </c>
      <c r="BD43">
        <f t="shared" si="21"/>
        <v>0.64716707449740773</v>
      </c>
      <c r="BE43">
        <f t="shared" si="22"/>
        <v>5.2517680545660181E-2</v>
      </c>
      <c r="BF43">
        <f t="shared" si="23"/>
        <v>37.026999996719972</v>
      </c>
      <c r="BG43">
        <f t="shared" si="24"/>
        <v>0.9400830083912296</v>
      </c>
      <c r="BH43">
        <f t="shared" si="25"/>
        <v>68.43127532917093</v>
      </c>
      <c r="BI43">
        <f t="shared" si="26"/>
        <v>398.15180664677774</v>
      </c>
      <c r="BJ43">
        <f t="shared" si="27"/>
        <v>1.9842566239316952E-3</v>
      </c>
    </row>
    <row r="44" spans="1:62">
      <c r="A44" s="1">
        <v>35</v>
      </c>
      <c r="B44" s="1" t="s">
        <v>116</v>
      </c>
      <c r="C44" s="2">
        <v>41614</v>
      </c>
      <c r="D44" s="1" t="s">
        <v>74</v>
      </c>
      <c r="E44" s="1">
        <v>0</v>
      </c>
      <c r="F44" s="1" t="s">
        <v>78</v>
      </c>
      <c r="G44" s="1" t="s">
        <v>117</v>
      </c>
      <c r="H44" s="1">
        <v>0</v>
      </c>
      <c r="I44" s="1">
        <v>5913</v>
      </c>
      <c r="J44" s="1">
        <v>0</v>
      </c>
      <c r="K44">
        <f t="shared" si="0"/>
        <v>-24.624244738222984</v>
      </c>
      <c r="L44">
        <f t="shared" si="1"/>
        <v>-8.7664344960934976E-2</v>
      </c>
      <c r="M44">
        <f t="shared" si="2"/>
        <v>-27.517032517968708</v>
      </c>
      <c r="N44">
        <f t="shared" si="3"/>
        <v>-0.2504607552474884</v>
      </c>
      <c r="O44">
        <f t="shared" si="4"/>
        <v>0.27428100735190575</v>
      </c>
      <c r="P44">
        <f t="shared" si="5"/>
        <v>4.9248194694519043</v>
      </c>
      <c r="Q44" s="1">
        <v>3</v>
      </c>
      <c r="R44">
        <f t="shared" si="6"/>
        <v>2.0786957442760468</v>
      </c>
      <c r="S44" s="1">
        <v>1</v>
      </c>
      <c r="T44">
        <f t="shared" si="7"/>
        <v>4.1573914885520935</v>
      </c>
      <c r="U44" s="1">
        <v>15.283926010131836</v>
      </c>
      <c r="V44" s="1">
        <v>4.9248194694519043</v>
      </c>
      <c r="W44" s="1">
        <v>15.281519889831543</v>
      </c>
      <c r="X44" s="1">
        <v>399.8453369140625</v>
      </c>
      <c r="Y44" s="1">
        <v>414.66513061523438</v>
      </c>
      <c r="Z44" s="1">
        <v>6.1914124488830566</v>
      </c>
      <c r="AA44" s="1">
        <v>6.0422158241271973</v>
      </c>
      <c r="AB44" s="1">
        <v>35.098594665527344</v>
      </c>
      <c r="AC44" s="1">
        <v>34.252811431884766</v>
      </c>
      <c r="AD44" s="1">
        <v>500.57583618164062</v>
      </c>
      <c r="AE44" s="1">
        <v>1430.054443359375</v>
      </c>
      <c r="AF44" s="1">
        <v>1450.6488037109375</v>
      </c>
      <c r="AG44" s="1">
        <v>98.803794860839844</v>
      </c>
      <c r="AH44" s="1">
        <v>8.0506992340087891</v>
      </c>
      <c r="AI44" s="1">
        <v>-0.55272310972213745</v>
      </c>
      <c r="AJ44" s="1">
        <v>0.66666668653488159</v>
      </c>
      <c r="AK44" s="1">
        <v>-0.21956524252891541</v>
      </c>
      <c r="AL44" s="1">
        <v>2.737391471862793</v>
      </c>
      <c r="AM44" s="1">
        <v>1</v>
      </c>
      <c r="AN44" s="1">
        <v>0</v>
      </c>
      <c r="AO44" s="1">
        <v>0.18999999761581421</v>
      </c>
      <c r="AP44" s="1">
        <v>111115</v>
      </c>
      <c r="AQ44">
        <f t="shared" si="8"/>
        <v>1.6685861206054684</v>
      </c>
      <c r="AR44">
        <f t="shared" si="9"/>
        <v>-2.5046075524748839E-4</v>
      </c>
      <c r="AS44">
        <f t="shared" si="10"/>
        <v>278.07481946945188</v>
      </c>
      <c r="AT44">
        <f t="shared" si="11"/>
        <v>288.43392601013181</v>
      </c>
      <c r="AU44">
        <f t="shared" si="12"/>
        <v>271.71034082876577</v>
      </c>
      <c r="AV44">
        <f t="shared" si="13"/>
        <v>3.30924466698752</v>
      </c>
      <c r="AW44">
        <f t="shared" si="14"/>
        <v>0.87127486014388966</v>
      </c>
      <c r="AX44">
        <f t="shared" si="15"/>
        <v>8.818232754835341</v>
      </c>
      <c r="AY44">
        <f t="shared" si="16"/>
        <v>2.7760169307081437</v>
      </c>
      <c r="AZ44">
        <f t="shared" si="17"/>
        <v>10.10437273979187</v>
      </c>
      <c r="BA44">
        <f t="shared" si="18"/>
        <v>1.2411388683536591</v>
      </c>
      <c r="BB44">
        <f t="shared" si="19"/>
        <v>-8.9552687128918382E-2</v>
      </c>
      <c r="BC44">
        <f t="shared" si="20"/>
        <v>0.59699385279198391</v>
      </c>
      <c r="BD44">
        <f t="shared" si="21"/>
        <v>0.64414501556167514</v>
      </c>
      <c r="BE44">
        <f t="shared" si="22"/>
        <v>-5.5797654219968157E-2</v>
      </c>
      <c r="BF44">
        <f t="shared" si="23"/>
        <v>-2.7187872360844394</v>
      </c>
      <c r="BG44">
        <f t="shared" si="24"/>
        <v>-6.6359648994700787E-2</v>
      </c>
      <c r="BH44">
        <f t="shared" si="25"/>
        <v>67.600736640319624</v>
      </c>
      <c r="BI44">
        <f t="shared" si="26"/>
        <v>422.66118547033744</v>
      </c>
      <c r="BJ44">
        <f t="shared" si="27"/>
        <v>-3.9384195680589928E-2</v>
      </c>
    </row>
    <row r="45" spans="1:62">
      <c r="A45" s="1">
        <v>36</v>
      </c>
      <c r="B45" s="1" t="s">
        <v>118</v>
      </c>
      <c r="C45" s="2">
        <v>41614</v>
      </c>
      <c r="D45" s="1" t="s">
        <v>74</v>
      </c>
      <c r="E45" s="1">
        <v>0</v>
      </c>
      <c r="F45" s="1" t="s">
        <v>80</v>
      </c>
      <c r="G45" s="1" t="s">
        <v>117</v>
      </c>
      <c r="H45" s="1">
        <v>0</v>
      </c>
      <c r="I45" s="1">
        <v>6059.5</v>
      </c>
      <c r="J45" s="1">
        <v>0</v>
      </c>
      <c r="K45">
        <f t="shared" si="0"/>
        <v>-24.61532475343369</v>
      </c>
      <c r="L45">
        <f t="shared" si="1"/>
        <v>6.4131983966394399E-2</v>
      </c>
      <c r="M45">
        <f t="shared" si="2"/>
        <v>1039.4824212937788</v>
      </c>
      <c r="N45">
        <f t="shared" si="3"/>
        <v>0.16702933051948901</v>
      </c>
      <c r="O45">
        <f t="shared" si="4"/>
        <v>0.25977130024534645</v>
      </c>
      <c r="P45">
        <f t="shared" si="5"/>
        <v>5.0992212295532227</v>
      </c>
      <c r="Q45" s="1">
        <v>4</v>
      </c>
      <c r="R45">
        <f t="shared" si="6"/>
        <v>1.8591305017471313</v>
      </c>
      <c r="S45" s="1">
        <v>1</v>
      </c>
      <c r="T45">
        <f t="shared" si="7"/>
        <v>3.7182610034942627</v>
      </c>
      <c r="U45" s="1">
        <v>15.379558563232422</v>
      </c>
      <c r="V45" s="1">
        <v>5.0992212295532227</v>
      </c>
      <c r="W45" s="1">
        <v>15.358428955078125</v>
      </c>
      <c r="X45" s="1">
        <v>399.76596069335938</v>
      </c>
      <c r="Y45" s="1">
        <v>419.3807373046875</v>
      </c>
      <c r="Z45" s="1">
        <v>6.1644120216369629</v>
      </c>
      <c r="AA45" s="1">
        <v>6.2970490455627441</v>
      </c>
      <c r="AB45" s="1">
        <v>34.730915069580078</v>
      </c>
      <c r="AC45" s="1">
        <v>35.478202819824219</v>
      </c>
      <c r="AD45" s="1">
        <v>500.546630859375</v>
      </c>
      <c r="AE45" s="1">
        <v>1434.259765625</v>
      </c>
      <c r="AF45" s="1">
        <v>1351.7974853515625</v>
      </c>
      <c r="AG45" s="1">
        <v>98.8017578125</v>
      </c>
      <c r="AH45" s="1">
        <v>8.0506992340087891</v>
      </c>
      <c r="AI45" s="1">
        <v>-0.55272310972213745</v>
      </c>
      <c r="AJ45" s="1">
        <v>0.66666668653488159</v>
      </c>
      <c r="AK45" s="1">
        <v>-0.21956524252891541</v>
      </c>
      <c r="AL45" s="1">
        <v>2.737391471862793</v>
      </c>
      <c r="AM45" s="1">
        <v>1</v>
      </c>
      <c r="AN45" s="1">
        <v>0</v>
      </c>
      <c r="AO45" s="1">
        <v>0.18999999761581421</v>
      </c>
      <c r="AP45" s="1">
        <v>111115</v>
      </c>
      <c r="AQ45">
        <f t="shared" si="8"/>
        <v>1.2513665771484375</v>
      </c>
      <c r="AR45">
        <f t="shared" si="9"/>
        <v>1.6702933051948902E-4</v>
      </c>
      <c r="AS45">
        <f t="shared" si="10"/>
        <v>278.2492212295532</v>
      </c>
      <c r="AT45">
        <f t="shared" si="11"/>
        <v>288.5295585632324</v>
      </c>
      <c r="AU45">
        <f t="shared" si="12"/>
        <v>272.50935204920825</v>
      </c>
      <c r="AV45">
        <f t="shared" si="13"/>
        <v>3.4909346545352751</v>
      </c>
      <c r="AW45">
        <f t="shared" si="14"/>
        <v>0.88193081497847092</v>
      </c>
      <c r="AX45">
        <f t="shared" si="15"/>
        <v>8.9262664400378977</v>
      </c>
      <c r="AY45">
        <f t="shared" si="16"/>
        <v>2.6292173944751536</v>
      </c>
      <c r="AZ45">
        <f t="shared" si="17"/>
        <v>10.239389896392822</v>
      </c>
      <c r="BA45">
        <f t="shared" si="18"/>
        <v>1.2523948573728492</v>
      </c>
      <c r="BB45">
        <f t="shared" si="19"/>
        <v>6.3044600560941577E-2</v>
      </c>
      <c r="BC45">
        <f t="shared" si="20"/>
        <v>0.62215951473312447</v>
      </c>
      <c r="BD45">
        <f t="shared" si="21"/>
        <v>0.63023534263972469</v>
      </c>
      <c r="BE45">
        <f t="shared" si="22"/>
        <v>3.9499148151828679E-2</v>
      </c>
      <c r="BF45">
        <f t="shared" si="23"/>
        <v>102.70269043901902</v>
      </c>
      <c r="BG45">
        <f t="shared" si="24"/>
        <v>2.4786126992250872</v>
      </c>
      <c r="BH45">
        <f t="shared" si="25"/>
        <v>70.822490500606023</v>
      </c>
      <c r="BI45">
        <f t="shared" si="26"/>
        <v>428.31789593500065</v>
      </c>
      <c r="BJ45">
        <f t="shared" si="27"/>
        <v>-4.0701512126029564E-2</v>
      </c>
    </row>
    <row r="46" spans="1:62">
      <c r="A46" s="1">
        <v>37</v>
      </c>
      <c r="B46" s="1" t="s">
        <v>119</v>
      </c>
      <c r="C46" s="2">
        <v>41614</v>
      </c>
      <c r="D46" s="1" t="s">
        <v>74</v>
      </c>
      <c r="E46" s="1">
        <v>0</v>
      </c>
      <c r="F46" s="1" t="s">
        <v>82</v>
      </c>
      <c r="G46" s="1" t="s">
        <v>117</v>
      </c>
      <c r="H46" s="1">
        <v>0</v>
      </c>
      <c r="I46" s="1">
        <v>6205</v>
      </c>
      <c r="J46" s="1">
        <v>0</v>
      </c>
      <c r="K46">
        <f t="shared" si="0"/>
        <v>-56.008250145301794</v>
      </c>
      <c r="L46">
        <f t="shared" si="1"/>
        <v>306.13411711966938</v>
      </c>
      <c r="M46">
        <f t="shared" si="2"/>
        <v>478.09550591828793</v>
      </c>
      <c r="N46">
        <f t="shared" si="3"/>
        <v>2.4932475700660879</v>
      </c>
      <c r="O46">
        <f t="shared" si="4"/>
        <v>7.5242659840304871E-2</v>
      </c>
      <c r="P46">
        <f t="shared" si="5"/>
        <v>5.8144617080688477</v>
      </c>
      <c r="Q46" s="1">
        <v>5</v>
      </c>
      <c r="R46">
        <f t="shared" si="6"/>
        <v>1.6395652592182159</v>
      </c>
      <c r="S46" s="1">
        <v>1</v>
      </c>
      <c r="T46">
        <f t="shared" si="7"/>
        <v>3.2791305184364319</v>
      </c>
      <c r="U46" s="1">
        <v>15.728092193603516</v>
      </c>
      <c r="V46" s="1">
        <v>5.8144617080688477</v>
      </c>
      <c r="W46" s="1">
        <v>15.680312156677246</v>
      </c>
      <c r="X46" s="1">
        <v>400.08349609375</v>
      </c>
      <c r="Y46" s="1">
        <v>454.8948974609375</v>
      </c>
      <c r="Z46" s="1">
        <v>6.1505379676818848</v>
      </c>
      <c r="AA46" s="1">
        <v>8.619471549987793</v>
      </c>
      <c r="AB46" s="1">
        <v>33.886642456054688</v>
      </c>
      <c r="AC46" s="1">
        <v>47.489334106445312</v>
      </c>
      <c r="AD46" s="1">
        <v>500.57180786132812</v>
      </c>
      <c r="AE46" s="1">
        <v>618.778076171875</v>
      </c>
      <c r="AF46" s="1">
        <v>1151.198974609375</v>
      </c>
      <c r="AG46" s="1">
        <v>98.799949645996094</v>
      </c>
      <c r="AH46" s="1">
        <v>8.0506992340087891</v>
      </c>
      <c r="AI46" s="1">
        <v>-0.55272310972213745</v>
      </c>
      <c r="AJ46" s="1">
        <v>1</v>
      </c>
      <c r="AK46" s="1">
        <v>-0.21956524252891541</v>
      </c>
      <c r="AL46" s="1">
        <v>2.737391471862793</v>
      </c>
      <c r="AM46" s="1">
        <v>1</v>
      </c>
      <c r="AN46" s="1">
        <v>0</v>
      </c>
      <c r="AO46" s="1">
        <v>0.18999999761581421</v>
      </c>
      <c r="AP46" s="1">
        <v>111115</v>
      </c>
      <c r="AQ46">
        <f t="shared" si="8"/>
        <v>1.0011436157226561</v>
      </c>
      <c r="AR46">
        <f t="shared" si="9"/>
        <v>2.4932475700660877E-3</v>
      </c>
      <c r="AS46">
        <f t="shared" si="10"/>
        <v>278.96446170806882</v>
      </c>
      <c r="AT46">
        <f t="shared" si="11"/>
        <v>288.87809219360349</v>
      </c>
      <c r="AU46">
        <f t="shared" si="12"/>
        <v>117.56783299737435</v>
      </c>
      <c r="AV46">
        <f t="shared" si="13"/>
        <v>1.125930810184492</v>
      </c>
      <c r="AW46">
        <f t="shared" si="14"/>
        <v>0.92684601495419472</v>
      </c>
      <c r="AX46">
        <f t="shared" si="15"/>
        <v>9.3810373211233262</v>
      </c>
      <c r="AY46">
        <f t="shared" si="16"/>
        <v>0.76156577113553325</v>
      </c>
      <c r="AZ46">
        <f t="shared" si="17"/>
        <v>10.771276950836182</v>
      </c>
      <c r="BA46">
        <f t="shared" si="18"/>
        <v>1.2976165031584137</v>
      </c>
      <c r="BB46">
        <f t="shared" si="19"/>
        <v>3.2443786225851019</v>
      </c>
      <c r="BC46">
        <f t="shared" si="20"/>
        <v>0.85160335511388985</v>
      </c>
      <c r="BD46">
        <f t="shared" si="21"/>
        <v>0.44601314804452385</v>
      </c>
      <c r="BE46">
        <f t="shared" si="22"/>
        <v>2.3639536100125733</v>
      </c>
      <c r="BF46">
        <f t="shared" si="23"/>
        <v>47.235811910703873</v>
      </c>
      <c r="BG46">
        <f t="shared" si="24"/>
        <v>1.0510021294739686</v>
      </c>
      <c r="BH46">
        <f t="shared" si="25"/>
        <v>99.913183393023203</v>
      </c>
      <c r="BI46">
        <f t="shared" si="26"/>
        <v>477.95318601366353</v>
      </c>
      <c r="BJ46">
        <f t="shared" si="27"/>
        <v>-0.11708181328306663</v>
      </c>
    </row>
    <row r="47" spans="1:62">
      <c r="A47" s="1">
        <v>38</v>
      </c>
      <c r="B47" s="1" t="s">
        <v>120</v>
      </c>
      <c r="C47" s="2">
        <v>41614</v>
      </c>
      <c r="D47" s="1" t="s">
        <v>74</v>
      </c>
      <c r="E47" s="1">
        <v>0</v>
      </c>
      <c r="F47" s="1" t="s">
        <v>121</v>
      </c>
      <c r="G47" s="1" t="s">
        <v>117</v>
      </c>
      <c r="H47" s="1">
        <v>0</v>
      </c>
      <c r="I47" s="1">
        <v>6330.5</v>
      </c>
      <c r="J47" s="1">
        <v>0</v>
      </c>
      <c r="K47">
        <f t="shared" si="0"/>
        <v>7.6850558767769019</v>
      </c>
      <c r="L47">
        <f t="shared" si="1"/>
        <v>1.9959481868101991</v>
      </c>
      <c r="M47">
        <f t="shared" si="2"/>
        <v>381.22509448326565</v>
      </c>
      <c r="N47">
        <f t="shared" si="3"/>
        <v>1.7871076064112847</v>
      </c>
      <c r="O47">
        <f t="shared" si="4"/>
        <v>0.14108007810429812</v>
      </c>
      <c r="P47">
        <f t="shared" si="5"/>
        <v>5.7556562423706055</v>
      </c>
      <c r="Q47" s="1">
        <v>5</v>
      </c>
      <c r="R47">
        <f t="shared" si="6"/>
        <v>1.6395652592182159</v>
      </c>
      <c r="S47" s="1">
        <v>1</v>
      </c>
      <c r="T47">
        <f t="shared" si="7"/>
        <v>3.2791305184364319</v>
      </c>
      <c r="U47" s="1">
        <v>15.99968147277832</v>
      </c>
      <c r="V47" s="1">
        <v>5.7556562423706055</v>
      </c>
      <c r="W47" s="1">
        <v>15.962296485900879</v>
      </c>
      <c r="X47" s="1">
        <v>399.81329345703125</v>
      </c>
      <c r="Y47" s="1">
        <v>391.43829345703125</v>
      </c>
      <c r="Z47" s="1">
        <v>6.1440153121948242</v>
      </c>
      <c r="AA47" s="1">
        <v>7.9149484634399414</v>
      </c>
      <c r="AB47" s="1">
        <v>33.268062591552734</v>
      </c>
      <c r="AC47" s="1">
        <v>42.857154846191406</v>
      </c>
      <c r="AD47" s="1">
        <v>500.57302856445312</v>
      </c>
      <c r="AE47" s="1">
        <v>1149.4163818359375</v>
      </c>
      <c r="AF47" s="1">
        <v>67.809120178222656</v>
      </c>
      <c r="AG47" s="1">
        <v>98.800186157226562</v>
      </c>
      <c r="AH47" s="1">
        <v>8.0506992340087891</v>
      </c>
      <c r="AI47" s="1">
        <v>-0.55272310972213745</v>
      </c>
      <c r="AJ47" s="1">
        <v>1</v>
      </c>
      <c r="AK47" s="1">
        <v>-0.21956524252891541</v>
      </c>
      <c r="AL47" s="1">
        <v>2.737391471862793</v>
      </c>
      <c r="AM47" s="1">
        <v>1</v>
      </c>
      <c r="AN47" s="1">
        <v>0</v>
      </c>
      <c r="AO47" s="1">
        <v>0.18999999761581421</v>
      </c>
      <c r="AP47" s="1">
        <v>111115</v>
      </c>
      <c r="AQ47">
        <f t="shared" si="8"/>
        <v>1.0011460571289061</v>
      </c>
      <c r="AR47">
        <f t="shared" si="9"/>
        <v>1.7871076064112847E-3</v>
      </c>
      <c r="AS47">
        <f t="shared" si="10"/>
        <v>278.90565624237058</v>
      </c>
      <c r="AT47">
        <f t="shared" si="11"/>
        <v>289.1496814727783</v>
      </c>
      <c r="AU47">
        <f t="shared" si="12"/>
        <v>218.38910980840592</v>
      </c>
      <c r="AV47">
        <f t="shared" si="13"/>
        <v>2.5715623074031515</v>
      </c>
      <c r="AW47">
        <f t="shared" si="14"/>
        <v>0.92307845971701863</v>
      </c>
      <c r="AX47">
        <f t="shared" si="15"/>
        <v>9.3428817861544253</v>
      </c>
      <c r="AY47">
        <f t="shared" si="16"/>
        <v>1.4279333227144839</v>
      </c>
      <c r="AZ47">
        <f t="shared" si="17"/>
        <v>10.877668857574463</v>
      </c>
      <c r="BA47">
        <f t="shared" si="18"/>
        <v>1.3068326834832706</v>
      </c>
      <c r="BB47">
        <f t="shared" si="19"/>
        <v>1.2407349687650169</v>
      </c>
      <c r="BC47">
        <f t="shared" si="20"/>
        <v>0.78199838161272051</v>
      </c>
      <c r="BD47">
        <f t="shared" si="21"/>
        <v>0.52483430187055014</v>
      </c>
      <c r="BE47">
        <f t="shared" si="22"/>
        <v>0.82006354788373059</v>
      </c>
      <c r="BF47">
        <f t="shared" si="23"/>
        <v>37.665110302752936</v>
      </c>
      <c r="BG47">
        <f t="shared" si="24"/>
        <v>0.97390853387499066</v>
      </c>
      <c r="BH47">
        <f t="shared" si="25"/>
        <v>90.416578577169645</v>
      </c>
      <c r="BI47">
        <f t="shared" si="26"/>
        <v>388.27439821854716</v>
      </c>
      <c r="BJ47">
        <f t="shared" si="27"/>
        <v>1.7896015337107697E-2</v>
      </c>
    </row>
    <row r="48" spans="1:62">
      <c r="A48" s="1">
        <v>39</v>
      </c>
      <c r="B48" s="1" t="s">
        <v>122</v>
      </c>
      <c r="C48" s="2">
        <v>41614</v>
      </c>
      <c r="D48" s="1" t="s">
        <v>74</v>
      </c>
      <c r="E48" s="1">
        <v>0</v>
      </c>
      <c r="F48" s="1" t="s">
        <v>78</v>
      </c>
      <c r="G48" s="1" t="s">
        <v>88</v>
      </c>
      <c r="H48" s="1">
        <v>0</v>
      </c>
      <c r="I48" s="1">
        <v>6462.5</v>
      </c>
      <c r="J48" s="1">
        <v>0</v>
      </c>
      <c r="K48">
        <f t="shared" si="0"/>
        <v>20.711752714775322</v>
      </c>
      <c r="L48">
        <f t="shared" si="1"/>
        <v>0.4161538003690336</v>
      </c>
      <c r="M48">
        <f t="shared" si="2"/>
        <v>306.25363652010697</v>
      </c>
      <c r="N48">
        <f t="shared" si="3"/>
        <v>1.1700135641017373</v>
      </c>
      <c r="O48">
        <f t="shared" si="4"/>
        <v>0.29936225478693312</v>
      </c>
      <c r="P48">
        <f t="shared" si="5"/>
        <v>6.0195813179016113</v>
      </c>
      <c r="Q48" s="1">
        <v>1.5</v>
      </c>
      <c r="R48">
        <f t="shared" si="6"/>
        <v>2.4080436080694199</v>
      </c>
      <c r="S48" s="1">
        <v>1</v>
      </c>
      <c r="T48">
        <f t="shared" si="7"/>
        <v>4.8160872161388397</v>
      </c>
      <c r="U48" s="1">
        <v>16.129379272460938</v>
      </c>
      <c r="V48" s="1">
        <v>6.0195813179016113</v>
      </c>
      <c r="W48" s="1">
        <v>16.066732406616211</v>
      </c>
      <c r="X48" s="1">
        <v>399.81097412109375</v>
      </c>
      <c r="Y48" s="1">
        <v>393.46676635742188</v>
      </c>
      <c r="Z48" s="1">
        <v>6.1368494033813477</v>
      </c>
      <c r="AA48" s="1">
        <v>6.4851694107055664</v>
      </c>
      <c r="AB48" s="1">
        <v>32.955070495605469</v>
      </c>
      <c r="AC48" s="1">
        <v>34.8255615234375</v>
      </c>
      <c r="AD48" s="1">
        <v>500.58529663085938</v>
      </c>
      <c r="AE48" s="1">
        <v>890.9805908203125</v>
      </c>
      <c r="AF48" s="1">
        <v>530.031982421875</v>
      </c>
      <c r="AG48" s="1">
        <v>98.799560546875</v>
      </c>
      <c r="AH48" s="1">
        <v>8.0506992340087891</v>
      </c>
      <c r="AI48" s="1">
        <v>-0.55272310972213745</v>
      </c>
      <c r="AJ48" s="1">
        <v>1</v>
      </c>
      <c r="AK48" s="1">
        <v>-0.21956524252891541</v>
      </c>
      <c r="AL48" s="1">
        <v>2.737391471862793</v>
      </c>
      <c r="AM48" s="1">
        <v>1</v>
      </c>
      <c r="AN48" s="1">
        <v>0</v>
      </c>
      <c r="AO48" s="1">
        <v>0.18999999761581421</v>
      </c>
      <c r="AP48" s="1">
        <v>111115</v>
      </c>
      <c r="AQ48">
        <f t="shared" si="8"/>
        <v>3.3372353108723951</v>
      </c>
      <c r="AR48">
        <f t="shared" si="9"/>
        <v>1.1700135641017372E-3</v>
      </c>
      <c r="AS48">
        <f t="shared" si="10"/>
        <v>279.16958131790159</v>
      </c>
      <c r="AT48">
        <f t="shared" si="11"/>
        <v>289.27937927246091</v>
      </c>
      <c r="AU48">
        <f t="shared" si="12"/>
        <v>169.28631013159611</v>
      </c>
      <c r="AV48">
        <f t="shared" si="13"/>
        <v>1.6353759674736785</v>
      </c>
      <c r="AW48">
        <f t="shared" si="14"/>
        <v>0.94009414263667934</v>
      </c>
      <c r="AX48">
        <f t="shared" si="15"/>
        <v>9.5151652237426294</v>
      </c>
      <c r="AY48">
        <f t="shared" si="16"/>
        <v>3.029995813037063</v>
      </c>
      <c r="AZ48">
        <f t="shared" si="17"/>
        <v>11.074480295181274</v>
      </c>
      <c r="BA48">
        <f t="shared" si="18"/>
        <v>1.3240334751257694</v>
      </c>
      <c r="BB48">
        <f t="shared" si="19"/>
        <v>0.38305441044888483</v>
      </c>
      <c r="BC48">
        <f t="shared" si="20"/>
        <v>0.64073188784974622</v>
      </c>
      <c r="BD48">
        <f t="shared" si="21"/>
        <v>0.68330158727602319</v>
      </c>
      <c r="BE48">
        <f t="shared" si="22"/>
        <v>0.24217791444243283</v>
      </c>
      <c r="BF48">
        <f t="shared" si="23"/>
        <v>30.257724704068959</v>
      </c>
      <c r="BG48">
        <f t="shared" si="24"/>
        <v>0.77834689662686474</v>
      </c>
      <c r="BH48">
        <f t="shared" si="25"/>
        <v>70.452502968187616</v>
      </c>
      <c r="BI48">
        <f t="shared" si="26"/>
        <v>387.66104380504595</v>
      </c>
      <c r="BJ48">
        <f t="shared" si="27"/>
        <v>3.76409970238821E-2</v>
      </c>
    </row>
    <row r="49" spans="1:62">
      <c r="A49" s="1">
        <v>40</v>
      </c>
      <c r="B49" s="1" t="s">
        <v>123</v>
      </c>
      <c r="C49" s="2">
        <v>41614</v>
      </c>
      <c r="D49" s="1" t="s">
        <v>74</v>
      </c>
      <c r="E49" s="1">
        <v>0</v>
      </c>
      <c r="F49" s="1" t="s">
        <v>80</v>
      </c>
      <c r="G49" s="1" t="s">
        <v>88</v>
      </c>
      <c r="H49" s="1">
        <v>0</v>
      </c>
      <c r="I49" s="1">
        <v>6547.5</v>
      </c>
      <c r="J49" s="1">
        <v>0</v>
      </c>
      <c r="K49">
        <f>(X49-Y49*(1000-Z49)/(1000-AA49))*AQ49</f>
        <v>9.6686035323929307</v>
      </c>
      <c r="L49">
        <f>IF(BB49&lt;&gt;0,1/(1/BB49-1/T49),0)</f>
        <v>0.42972280279873037</v>
      </c>
      <c r="M49">
        <f>((BE49-AR49/2)*Y49-K49)/(BE49+AR49/2)</f>
        <v>353.36164052974044</v>
      </c>
      <c r="N49">
        <f>AR49*1000</f>
        <v>1.0274990501780603</v>
      </c>
      <c r="O49">
        <f>(AW49-BC49)</f>
        <v>0.25854878671927128</v>
      </c>
      <c r="P49">
        <f>(V49+AV49*J49)</f>
        <v>5.7856569290161133</v>
      </c>
      <c r="Q49" s="1">
        <v>3</v>
      </c>
      <c r="R49">
        <f>(Q49*AK49+AL49)</f>
        <v>2.0786957442760468</v>
      </c>
      <c r="S49" s="1">
        <v>1</v>
      </c>
      <c r="T49">
        <f>R49*(S49+1)*(S49+1)/(S49*S49+1)</f>
        <v>4.1573914885520935</v>
      </c>
      <c r="U49" s="1">
        <v>16.533435821533203</v>
      </c>
      <c r="V49" s="1">
        <v>5.7856569290161133</v>
      </c>
      <c r="W49" s="1">
        <v>16.428623199462891</v>
      </c>
      <c r="X49" s="1">
        <v>400.14089965820312</v>
      </c>
      <c r="Y49" s="1">
        <v>394.103515625</v>
      </c>
      <c r="Z49" s="1">
        <v>6.1340069770812988</v>
      </c>
      <c r="AA49" s="1">
        <v>6.7456645965576172</v>
      </c>
      <c r="AB49" s="1">
        <v>32.101856231689453</v>
      </c>
      <c r="AC49" s="1">
        <v>35.302921295166016</v>
      </c>
      <c r="AD49" s="1">
        <v>500.55841064453125</v>
      </c>
      <c r="AE49" s="1">
        <v>1559.0067138671875</v>
      </c>
      <c r="AF49" s="1">
        <v>938.399169921875</v>
      </c>
      <c r="AG49" s="1">
        <v>98.796798706054688</v>
      </c>
      <c r="AH49" s="1">
        <v>8.0506992340087891</v>
      </c>
      <c r="AI49" s="1">
        <v>-0.55272310972213745</v>
      </c>
      <c r="AJ49" s="1">
        <v>1</v>
      </c>
      <c r="AK49" s="1">
        <v>-0.21956524252891541</v>
      </c>
      <c r="AL49" s="1">
        <v>2.737391471862793</v>
      </c>
      <c r="AM49" s="1">
        <v>1</v>
      </c>
      <c r="AN49" s="1">
        <v>0</v>
      </c>
      <c r="AO49" s="1">
        <v>0.18999999761581421</v>
      </c>
      <c r="AP49" s="1">
        <v>111115</v>
      </c>
      <c r="AQ49">
        <f>AD49*0.000001/(Q49*0.0001)</f>
        <v>1.6685280354817704</v>
      </c>
      <c r="AR49">
        <f>(AA49-Z49)/(1000-AA49)*AQ49</f>
        <v>1.0274990501780604E-3</v>
      </c>
      <c r="AS49">
        <f>(V49+273.15)</f>
        <v>278.93565692901609</v>
      </c>
      <c r="AT49">
        <f>(U49+273.15)</f>
        <v>289.68343582153318</v>
      </c>
      <c r="AU49">
        <f>(AE49*AM49+AF49*AN49)*AO49</f>
        <v>296.21127191780397</v>
      </c>
      <c r="AV49">
        <f>((AU49+0.00000010773*(AT49^4-AS49^4))-AR49*44100)/(R49*51.4+0.00000043092*AS49^3)</f>
        <v>3.0755760553487748</v>
      </c>
      <c r="AW49">
        <f>0.61365*EXP(17.502*P49/(240.97+P49))</f>
        <v>0.92499885400393378</v>
      </c>
      <c r="AX49">
        <f>AW49*1000/AG49</f>
        <v>9.3626399450050783</v>
      </c>
      <c r="AY49">
        <f>(AX49-AA49)</f>
        <v>2.6169753484474612</v>
      </c>
      <c r="AZ49">
        <f>IF(J49,V49,(U49+V49)/2)</f>
        <v>11.159546375274658</v>
      </c>
      <c r="BA49">
        <f>0.61365*EXP(17.502*AZ49/(240.97+AZ49))</f>
        <v>1.3315295100596627</v>
      </c>
      <c r="BB49">
        <f>IF(AY49&lt;&gt;0,(1000-(AX49+AA49)/2)/AY49*AR49,0)</f>
        <v>0.38946618926865489</v>
      </c>
      <c r="BC49">
        <f>AA49*AG49/1000</f>
        <v>0.6664500672846625</v>
      </c>
      <c r="BD49">
        <f>(BA49-BC49)</f>
        <v>0.6650794427750002</v>
      </c>
      <c r="BE49">
        <f>1/(1.6/L49+1.37/T49)</f>
        <v>0.24673909528915342</v>
      </c>
      <c r="BF49">
        <f>M49*AG49*0.001</f>
        <v>34.91099886985802</v>
      </c>
      <c r="BG49">
        <f>M49/Y49</f>
        <v>0.89662138631103572</v>
      </c>
      <c r="BH49">
        <f>(1-AR49*AG49/AW49/L49)*100</f>
        <v>74.461539886260169</v>
      </c>
      <c r="BI49">
        <f>(Y49-K49/(T49/1.35))</f>
        <v>390.96389916004296</v>
      </c>
      <c r="BJ49">
        <f>K49*BH49/100/BI49</f>
        <v>1.8414465098144563E-2</v>
      </c>
    </row>
    <row r="50" spans="1:62">
      <c r="A50" s="1">
        <v>41</v>
      </c>
      <c r="B50" s="1" t="s">
        <v>124</v>
      </c>
      <c r="C50" s="2">
        <v>41614</v>
      </c>
      <c r="D50" s="1" t="s">
        <v>74</v>
      </c>
      <c r="E50" s="1">
        <v>0</v>
      </c>
      <c r="F50" s="1" t="s">
        <v>82</v>
      </c>
      <c r="G50" s="1" t="s">
        <v>88</v>
      </c>
      <c r="H50" s="1">
        <v>0</v>
      </c>
      <c r="I50" s="1">
        <v>6657.5</v>
      </c>
      <c r="J50" s="1">
        <v>0</v>
      </c>
      <c r="K50">
        <f>(X50-Y50*(1000-Z50)/(1000-AA50))*AQ50</f>
        <v>6.2391986027497746</v>
      </c>
      <c r="L50">
        <f>IF(BB50&lt;&gt;0,1/(1/BB50-1/T50),0)</f>
        <v>0.10829689407526259</v>
      </c>
      <c r="M50">
        <f>((BE50-AR50/2)*Y50-K50)/(BE50+AR50/2)</f>
        <v>298.7337830477889</v>
      </c>
      <c r="N50">
        <f>AR50*1000</f>
        <v>0.36455243329359688</v>
      </c>
      <c r="O50">
        <f>(AW50-BC50)</f>
        <v>0.33946899427558763</v>
      </c>
      <c r="P50">
        <f>(V50+AV50*J50)</f>
        <v>6.530573844909668</v>
      </c>
      <c r="Q50" s="1">
        <v>4</v>
      </c>
      <c r="R50">
        <f>(Q50*AK50+AL50)</f>
        <v>1.8591305017471313</v>
      </c>
      <c r="S50" s="1">
        <v>1</v>
      </c>
      <c r="T50">
        <f>R50*(S50+1)*(S50+1)/(S50*S50+1)</f>
        <v>3.7182610034942627</v>
      </c>
      <c r="U50" s="1">
        <v>16.589010238647461</v>
      </c>
      <c r="V50" s="1">
        <v>6.530573844909668</v>
      </c>
      <c r="W50" s="1">
        <v>16.556159973144531</v>
      </c>
      <c r="X50" s="1">
        <v>400.22723388671875</v>
      </c>
      <c r="Y50" s="1">
        <v>395.126953125</v>
      </c>
      <c r="Z50" s="1">
        <v>6.1315183639526367</v>
      </c>
      <c r="AA50" s="1">
        <v>6.4209294319152832</v>
      </c>
      <c r="AB50" s="1">
        <v>31.975193023681641</v>
      </c>
      <c r="AC50" s="1">
        <v>33.48443603515625</v>
      </c>
      <c r="AD50" s="1">
        <v>500.61895751953125</v>
      </c>
      <c r="AE50" s="1">
        <v>556.67889404296875</v>
      </c>
      <c r="AF50" s="1">
        <v>741.4219970703125</v>
      </c>
      <c r="AG50" s="1">
        <v>98.795433044433594</v>
      </c>
      <c r="AH50" s="1">
        <v>8.0506992340087891</v>
      </c>
      <c r="AI50" s="1">
        <v>-0.55272310972213745</v>
      </c>
      <c r="AJ50" s="1">
        <v>1</v>
      </c>
      <c r="AK50" s="1">
        <v>-0.21956524252891541</v>
      </c>
      <c r="AL50" s="1">
        <v>2.737391471862793</v>
      </c>
      <c r="AM50" s="1">
        <v>1</v>
      </c>
      <c r="AN50" s="1">
        <v>0</v>
      </c>
      <c r="AO50" s="1">
        <v>0.18999999761581421</v>
      </c>
      <c r="AP50" s="1">
        <v>111115</v>
      </c>
      <c r="AQ50">
        <f>AD50*0.000001/(Q50*0.0001)</f>
        <v>1.251547393798828</v>
      </c>
      <c r="AR50">
        <f>(AA50-Z50)/(1000-AA50)*AQ50</f>
        <v>3.6455243329359689E-4</v>
      </c>
      <c r="AS50">
        <f>(V50+273.15)</f>
        <v>279.68057384490965</v>
      </c>
      <c r="AT50">
        <f>(U50+273.15)</f>
        <v>289.73901023864744</v>
      </c>
      <c r="AU50">
        <f>(AE50*AM50+AF50*AN50)*AO50</f>
        <v>105.76898854093815</v>
      </c>
      <c r="AV50">
        <f>((AU50+0.00000010773*(AT50^4-AS50^4))-AR50*44100)/(R50*51.4+0.00000043092*AS50^3)</f>
        <v>1.8074164688184993</v>
      </c>
      <c r="AW50">
        <f>0.61365*EXP(17.502*P50/(240.97+P50))</f>
        <v>0.97382749804940705</v>
      </c>
      <c r="AX50">
        <f>AW50*1000/AG50</f>
        <v>9.8570092568087091</v>
      </c>
      <c r="AY50">
        <f>(AX50-AA50)</f>
        <v>3.4360798248934259</v>
      </c>
      <c r="AZ50">
        <f>IF(J50,V50,(U50+V50)/2)</f>
        <v>11.559792041778564</v>
      </c>
      <c r="BA50">
        <f>0.61365*EXP(17.502*AZ50/(240.97+AZ50))</f>
        <v>1.3673030101724626</v>
      </c>
      <c r="BB50">
        <f>IF(AY50&lt;&gt;0,(1000-(AX50+AA50)/2)/AY50*AR50,0)</f>
        <v>0.10523194181783095</v>
      </c>
      <c r="BC50">
        <f>AA50*AG50/1000</f>
        <v>0.63435850377381942</v>
      </c>
      <c r="BD50">
        <f>(BA50-BC50)</f>
        <v>0.73294450639864317</v>
      </c>
      <c r="BE50">
        <f>1/(1.6/L50+1.37/T50)</f>
        <v>6.6038630200876192E-2</v>
      </c>
      <c r="BF50">
        <f>M50*AG50*0.001</f>
        <v>29.51353346120818</v>
      </c>
      <c r="BG50">
        <f>M50/Y50</f>
        <v>0.75604506522561443</v>
      </c>
      <c r="BH50">
        <f>(1-AR50*AG50/AW50/L50)*100</f>
        <v>65.849360893895437</v>
      </c>
      <c r="BI50">
        <f>(Y50-K50/(T50/1.35))</f>
        <v>392.86166886824753</v>
      </c>
      <c r="BJ50">
        <f>K50*BH50/100/BI50</f>
        <v>1.0457809275838063E-2</v>
      </c>
    </row>
    <row r="51" spans="1:62">
      <c r="A51" s="1">
        <v>42</v>
      </c>
      <c r="B51" s="1" t="s">
        <v>125</v>
      </c>
      <c r="C51" s="2">
        <v>41614</v>
      </c>
      <c r="D51" s="1" t="s">
        <v>74</v>
      </c>
      <c r="E51" s="1">
        <v>0</v>
      </c>
      <c r="F51" s="1" t="s">
        <v>82</v>
      </c>
      <c r="G51" s="1" t="s">
        <v>76</v>
      </c>
      <c r="H51" s="1">
        <v>0</v>
      </c>
      <c r="I51" s="1">
        <v>6796.5</v>
      </c>
      <c r="J51" s="1">
        <v>0</v>
      </c>
      <c r="K51">
        <f>(X51-Y51*(1000-Z51)/(1000-AA51))*AQ51</f>
        <v>7.3679729598165551</v>
      </c>
      <c r="L51">
        <f>IF(BB51&lt;&gt;0,1/(1/BB51-1/T51),0)</f>
        <v>9.1046183784155216E-2</v>
      </c>
      <c r="M51">
        <f>((BE51-AR51/2)*Y51-K51)/(BE51+AR51/2)</f>
        <v>259.82997195553156</v>
      </c>
      <c r="N51">
        <f>AR51*1000</f>
        <v>0.28266127713337746</v>
      </c>
      <c r="O51">
        <f>(AW51-BC51)</f>
        <v>0.31173122677399556</v>
      </c>
      <c r="P51">
        <f>(V51+AV51*J51)</f>
        <v>6.0064043998718262</v>
      </c>
      <c r="Q51" s="1">
        <v>4</v>
      </c>
      <c r="R51">
        <f>(Q51*AK51+AL51)</f>
        <v>1.8591305017471313</v>
      </c>
      <c r="S51" s="1">
        <v>1</v>
      </c>
      <c r="T51">
        <f>R51*(S51+1)*(S51+1)/(S51*S51+1)</f>
        <v>3.7182610034942627</v>
      </c>
      <c r="U51" s="1">
        <v>16.648832321166992</v>
      </c>
      <c r="V51" s="1">
        <v>6.0064043998718262</v>
      </c>
      <c r="W51" s="1">
        <v>16.637418746948242</v>
      </c>
      <c r="X51" s="1">
        <v>399.65969848632812</v>
      </c>
      <c r="Y51" s="1">
        <v>393.68292236328125</v>
      </c>
      <c r="Z51" s="1">
        <v>6.1272773742675781</v>
      </c>
      <c r="AA51" s="1">
        <v>6.3517212867736816</v>
      </c>
      <c r="AB51" s="1">
        <v>31.831087112426758</v>
      </c>
      <c r="AC51" s="1">
        <v>32.997066497802734</v>
      </c>
      <c r="AD51" s="1">
        <v>500.55426025390625</v>
      </c>
      <c r="AE51" s="1">
        <v>1483.84423828125</v>
      </c>
      <c r="AF51" s="1">
        <v>1510.9759521484375</v>
      </c>
      <c r="AG51" s="1">
        <v>98.793197631835938</v>
      </c>
      <c r="AH51" s="1">
        <v>8.0506992340087891</v>
      </c>
      <c r="AI51" s="1">
        <v>-0.55272310972213745</v>
      </c>
      <c r="AJ51" s="1">
        <v>1</v>
      </c>
      <c r="AK51" s="1">
        <v>-0.21956524252891541</v>
      </c>
      <c r="AL51" s="1">
        <v>2.737391471862793</v>
      </c>
      <c r="AM51" s="1">
        <v>1</v>
      </c>
      <c r="AN51" s="1">
        <v>0</v>
      </c>
      <c r="AO51" s="1">
        <v>0.18999999761581421</v>
      </c>
      <c r="AP51" s="1">
        <v>111115</v>
      </c>
      <c r="AQ51">
        <f>AD51*0.000001/(Q51*0.0001)</f>
        <v>1.2513856506347656</v>
      </c>
      <c r="AR51">
        <f>(AA51-Z51)/(1000-AA51)*AQ51</f>
        <v>2.8266127713337747E-4</v>
      </c>
      <c r="AS51">
        <f>(V51+273.15)</f>
        <v>279.1564043998718</v>
      </c>
      <c r="AT51">
        <f>(U51+273.15)</f>
        <v>289.79883232116697</v>
      </c>
      <c r="AU51">
        <f>(AE51*AM51+AF51*AN51)*AO51</f>
        <v>281.93040173567715</v>
      </c>
      <c r="AV51">
        <f>((AU51+0.00000010773*(AT51^4-AS51^4))-AR51*44100)/(R51*51.4+0.00000043092*AS51^3)</f>
        <v>3.5744691117316592</v>
      </c>
      <c r="AW51">
        <f>0.61365*EXP(17.502*P51/(240.97+P51))</f>
        <v>0.93923808316056712</v>
      </c>
      <c r="AX51">
        <f>AW51*1000/AG51</f>
        <v>9.5071128951685964</v>
      </c>
      <c r="AY51">
        <f>(AX51-AA51)</f>
        <v>3.1553916083949147</v>
      </c>
      <c r="AZ51">
        <f>IF(J51,V51,(U51+V51)/2)</f>
        <v>11.327618360519409</v>
      </c>
      <c r="BA51">
        <f>0.61365*EXP(17.502*AZ51/(240.97+AZ51))</f>
        <v>1.3464499575006488</v>
      </c>
      <c r="BB51">
        <f>IF(AY51&lt;&gt;0,(1000-(AX51+AA51)/2)/AY51*AR51,0)</f>
        <v>8.8870090554042006E-2</v>
      </c>
      <c r="BC51">
        <f>AA51*AG51/1000</f>
        <v>0.62750685638657155</v>
      </c>
      <c r="BD51">
        <f>(BA51-BC51)</f>
        <v>0.71894310111407722</v>
      </c>
      <c r="BE51">
        <f>1/(1.6/L51+1.37/T51)</f>
        <v>5.5735300056936721E-2</v>
      </c>
      <c r="BF51">
        <f>M51*AG51*0.001</f>
        <v>25.669433770077219</v>
      </c>
      <c r="BG51">
        <f>M51/Y51</f>
        <v>0.65999807763001372</v>
      </c>
      <c r="BH51">
        <f>(1-AR51*AG51/AW51/L51)*100</f>
        <v>67.344531505631878</v>
      </c>
      <c r="BI51">
        <f>(Y51-K51/(T51/1.35))</f>
        <v>391.00781066821605</v>
      </c>
      <c r="BJ51">
        <f>K51*BH51/100/BI51</f>
        <v>1.2690096555284589E-2</v>
      </c>
    </row>
    <row r="52" spans="1:62">
      <c r="A52" s="1">
        <v>43</v>
      </c>
      <c r="B52" s="1" t="s">
        <v>126</v>
      </c>
      <c r="C52" s="2">
        <v>41614</v>
      </c>
      <c r="D52" s="1" t="s">
        <v>74</v>
      </c>
      <c r="E52" s="1">
        <v>0</v>
      </c>
      <c r="F52" s="1" t="s">
        <v>78</v>
      </c>
      <c r="G52" s="1" t="s">
        <v>76</v>
      </c>
      <c r="H52" s="1">
        <v>0</v>
      </c>
      <c r="I52" s="1">
        <v>6945</v>
      </c>
      <c r="J52" s="1">
        <v>0</v>
      </c>
      <c r="K52">
        <f>(X52-Y52*(1000-Z52)/(1000-AA52))*AQ52</f>
        <v>10.055026029893552</v>
      </c>
      <c r="L52">
        <f>IF(BB52&lt;&gt;0,1/(1/BB52-1/T52),0)</f>
        <v>0.69686949789038732</v>
      </c>
      <c r="M52">
        <f>((BE52-AR52/2)*Y52-K52)/(BE52+AR52/2)</f>
        <v>363.29004105279887</v>
      </c>
      <c r="N52">
        <f>AR52*1000</f>
        <v>1.4160885931298566</v>
      </c>
      <c r="O52">
        <f>(AW52-BC52)</f>
        <v>0.23636186109772983</v>
      </c>
      <c r="P52">
        <f>(V52+AV52*J52)</f>
        <v>6.2038373947143555</v>
      </c>
      <c r="Q52" s="1">
        <v>4</v>
      </c>
      <c r="R52">
        <f>(Q52*AK52+AL52)</f>
        <v>1.8591305017471313</v>
      </c>
      <c r="S52" s="1">
        <v>1</v>
      </c>
      <c r="T52">
        <f>R52*(S52+1)*(S52+1)/(S52*S52+1)</f>
        <v>3.7182610034942627</v>
      </c>
      <c r="U52" s="1">
        <v>16.621038436889648</v>
      </c>
      <c r="V52" s="1">
        <v>6.2038373947143555</v>
      </c>
      <c r="W52" s="1">
        <v>16.630939483642578</v>
      </c>
      <c r="X52" s="1">
        <v>399.98284912109375</v>
      </c>
      <c r="Y52" s="1">
        <v>391.50494384765625</v>
      </c>
      <c r="Z52" s="1">
        <v>6.1219773292541504</v>
      </c>
      <c r="AA52" s="1">
        <v>7.2453627586364746</v>
      </c>
      <c r="AB52" s="1">
        <v>31.859003067016602</v>
      </c>
      <c r="AC52" s="1">
        <v>37.705146789550781</v>
      </c>
      <c r="AD52" s="1">
        <v>500.56854248046875</v>
      </c>
      <c r="AE52" s="1">
        <v>575.71923828125</v>
      </c>
      <c r="AF52" s="1">
        <v>173.52572631835938</v>
      </c>
      <c r="AG52" s="1">
        <v>98.790794372558594</v>
      </c>
      <c r="AH52" s="1">
        <v>8.0506992340087891</v>
      </c>
      <c r="AI52" s="1">
        <v>-0.55272310972213745</v>
      </c>
      <c r="AJ52" s="1">
        <v>1</v>
      </c>
      <c r="AK52" s="1">
        <v>-0.21956524252891541</v>
      </c>
      <c r="AL52" s="1">
        <v>2.737391471862793</v>
      </c>
      <c r="AM52" s="1">
        <v>1</v>
      </c>
      <c r="AN52" s="1">
        <v>0</v>
      </c>
      <c r="AO52" s="1">
        <v>0.18999999761581421</v>
      </c>
      <c r="AP52" s="1">
        <v>111115</v>
      </c>
      <c r="AQ52">
        <f>AD52*0.000001/(Q52*0.0001)</f>
        <v>1.2514213562011718</v>
      </c>
      <c r="AR52">
        <f>(AA52-Z52)/(1000-AA52)*AQ52</f>
        <v>1.4160885931298567E-3</v>
      </c>
      <c r="AS52">
        <f>(V52+273.15)</f>
        <v>279.35383739471433</v>
      </c>
      <c r="AT52">
        <f>(U52+273.15)</f>
        <v>289.77103843688963</v>
      </c>
      <c r="AU52">
        <f>(AE52*AM52+AF52*AN52)*AO52</f>
        <v>109.38665390081587</v>
      </c>
      <c r="AV52">
        <f>((AU52+0.00000010773*(AT52^4-AS52^4))-AR52*44100)/(R52*51.4+0.00000043092*AS52^3)</f>
        <v>1.4331093156774268</v>
      </c>
      <c r="AW52">
        <f>0.61365*EXP(17.502*P52/(240.97+P52))</f>
        <v>0.95213700354077968</v>
      </c>
      <c r="AX52">
        <f>AW52*1000/AG52</f>
        <v>9.6379122122461389</v>
      </c>
      <c r="AY52">
        <f>(AX52-AA52)</f>
        <v>2.3925494536096643</v>
      </c>
      <c r="AZ52">
        <f>IF(J52,V52,(U52+V52)/2)</f>
        <v>11.412437915802002</v>
      </c>
      <c r="BA52">
        <f>0.61365*EXP(17.502*AZ52/(240.97+AZ52))</f>
        <v>1.3540354724182646</v>
      </c>
      <c r="BB52">
        <f>IF(AY52&lt;&gt;0,(1000-(AX52+AA52)/2)/AY52*AR52,0)</f>
        <v>0.58687793661316112</v>
      </c>
      <c r="BC52">
        <f>AA52*AG52/1000</f>
        <v>0.71577514244304985</v>
      </c>
      <c r="BD52">
        <f>(BA52-BC52)</f>
        <v>0.63826032997521476</v>
      </c>
      <c r="BE52">
        <f>1/(1.6/L52+1.37/T52)</f>
        <v>0.37531422280704113</v>
      </c>
      <c r="BF52">
        <f>M52*AG52*0.001</f>
        <v>35.889711743245428</v>
      </c>
      <c r="BG52">
        <f>M52/Y52</f>
        <v>0.92793219284138473</v>
      </c>
      <c r="BH52">
        <f>(1-AR52*AG52/AW52/L52)*100</f>
        <v>78.915854600556116</v>
      </c>
      <c r="BI52">
        <f>(Y52-K52/(T52/1.35))</f>
        <v>387.85423586142298</v>
      </c>
      <c r="BJ52">
        <f>K52*BH52/100/BI52</f>
        <v>2.0458741939933273E-2</v>
      </c>
    </row>
    <row r="53" spans="1:62">
      <c r="A53" s="1">
        <v>44</v>
      </c>
      <c r="B53" s="1" t="s">
        <v>127</v>
      </c>
      <c r="C53" s="2">
        <v>41614</v>
      </c>
      <c r="D53" s="1" t="s">
        <v>74</v>
      </c>
      <c r="E53" s="1">
        <v>0</v>
      </c>
      <c r="F53" s="1" t="s">
        <v>80</v>
      </c>
      <c r="G53" s="1" t="s">
        <v>76</v>
      </c>
      <c r="H53" s="1">
        <v>0</v>
      </c>
      <c r="I53" s="1">
        <v>7012.5</v>
      </c>
      <c r="J53" s="1">
        <v>0</v>
      </c>
      <c r="K53">
        <f>(X53-Y53*(1000-Z53)/(1000-AA53))*AQ53</f>
        <v>9.6169044871548603</v>
      </c>
      <c r="L53">
        <f>IF(BB53&lt;&gt;0,1/(1/BB53-1/T53),0)</f>
        <v>0.3554564991669415</v>
      </c>
      <c r="M53">
        <f>((BE53-AR53/2)*Y53-K53)/(BE53+AR53/2)</f>
        <v>343.10488212543891</v>
      </c>
      <c r="N53">
        <f>AR53*1000</f>
        <v>1.06180818229783</v>
      </c>
      <c r="O53">
        <f>(AW53-BC53)</f>
        <v>0.32053335762382074</v>
      </c>
      <c r="P53">
        <f>(V53+AV53*J53)</f>
        <v>7.0292940139770508</v>
      </c>
      <c r="Q53" s="1">
        <v>4</v>
      </c>
      <c r="R53">
        <f>(Q53*AK53+AL53)</f>
        <v>1.8591305017471313</v>
      </c>
      <c r="S53" s="1">
        <v>1</v>
      </c>
      <c r="T53">
        <f>R53*(S53+1)*(S53+1)/(S53*S53+1)</f>
        <v>3.7182610034942627</v>
      </c>
      <c r="U53" s="1">
        <v>16.679924011230469</v>
      </c>
      <c r="V53" s="1">
        <v>7.0292940139770508</v>
      </c>
      <c r="W53" s="1">
        <v>16.695009231567383</v>
      </c>
      <c r="X53" s="1">
        <v>399.85296630859375</v>
      </c>
      <c r="Y53" s="1">
        <v>391.83645629882812</v>
      </c>
      <c r="Z53" s="1">
        <v>6.1142396926879883</v>
      </c>
      <c r="AA53" s="1">
        <v>6.9567408561706543</v>
      </c>
      <c r="AB53" s="1">
        <v>31.699020385742188</v>
      </c>
      <c r="AC53" s="1">
        <v>36.066932678222656</v>
      </c>
      <c r="AD53" s="1">
        <v>500.61483764648438</v>
      </c>
      <c r="AE53" s="1">
        <v>116.18048095703125</v>
      </c>
      <c r="AF53" s="1">
        <v>97.615180969238281</v>
      </c>
      <c r="AG53" s="1">
        <v>98.788070678710938</v>
      </c>
      <c r="AH53" s="1">
        <v>8.0506992340087891</v>
      </c>
      <c r="AI53" s="1">
        <v>-0.55272310972213745</v>
      </c>
      <c r="AJ53" s="1">
        <v>1</v>
      </c>
      <c r="AK53" s="1">
        <v>-0.21956524252891541</v>
      </c>
      <c r="AL53" s="1">
        <v>2.737391471862793</v>
      </c>
      <c r="AM53" s="1">
        <v>1</v>
      </c>
      <c r="AN53" s="1">
        <v>0</v>
      </c>
      <c r="AO53" s="1">
        <v>0.18999999761581421</v>
      </c>
      <c r="AP53" s="1">
        <v>111115</v>
      </c>
      <c r="AQ53">
        <f>AD53*0.000001/(Q53*0.0001)</f>
        <v>1.2515370941162107</v>
      </c>
      <c r="AR53">
        <f>(AA53-Z53)/(1000-AA53)*AQ53</f>
        <v>1.0618081822978301E-3</v>
      </c>
      <c r="AS53">
        <f>(V53+273.15)</f>
        <v>280.17929401397703</v>
      </c>
      <c r="AT53">
        <f>(U53+273.15)</f>
        <v>289.82992401123045</v>
      </c>
      <c r="AU53">
        <f>(AE53*AM53+AF53*AN53)*AO53</f>
        <v>22.074291104840086</v>
      </c>
      <c r="AV53">
        <f>((AU53+0.00000010773*(AT53^4-AS53^4))-AR53*44100)/(R53*51.4+0.00000043092*AS53^3)</f>
        <v>0.68118741029873575</v>
      </c>
      <c r="AW53">
        <f>0.61365*EXP(17.502*P53/(240.97+P53))</f>
        <v>1.0077763650166833</v>
      </c>
      <c r="AX53">
        <f>AW53*1000/AG53</f>
        <v>10.201397376149604</v>
      </c>
      <c r="AY53">
        <f>(AX53-AA53)</f>
        <v>3.2446565199789497</v>
      </c>
      <c r="AZ53">
        <f>IF(J53,V53,(U53+V53)/2)</f>
        <v>11.85460901260376</v>
      </c>
      <c r="BA53">
        <f>0.61365*EXP(17.502*AZ53/(240.97+AZ53))</f>
        <v>1.3941918265593474</v>
      </c>
      <c r="BB53">
        <f>IF(AY53&lt;&gt;0,(1000-(AX53+AA53)/2)/AY53*AR53,0)</f>
        <v>0.32444076900954133</v>
      </c>
      <c r="BC53">
        <f>AA53*AG53/1000</f>
        <v>0.68724300739286259</v>
      </c>
      <c r="BD53">
        <f>(BA53-BC53)</f>
        <v>0.70694881916648478</v>
      </c>
      <c r="BE53">
        <f>1/(1.6/L53+1.37/T53)</f>
        <v>0.20535121264240475</v>
      </c>
      <c r="BF53">
        <f>M53*AG53*0.001</f>
        <v>33.894669345618638</v>
      </c>
      <c r="BG53">
        <f>M53/Y53</f>
        <v>0.87563287338372409</v>
      </c>
      <c r="BH53">
        <f>(1-AR53*AG53/AW53/L53)*100</f>
        <v>70.718053460459942</v>
      </c>
      <c r="BI53">
        <f>(Y53-K53/(T53/1.35))</f>
        <v>388.34481839458783</v>
      </c>
      <c r="BJ53">
        <f>K53*BH53/100/BI53</f>
        <v>1.7512497487625355E-2</v>
      </c>
    </row>
    <row r="54" spans="1:62">
      <c r="A54" s="1">
        <v>45</v>
      </c>
      <c r="B54" s="1" t="s">
        <v>128</v>
      </c>
      <c r="C54" s="2">
        <v>41614</v>
      </c>
      <c r="D54" s="1" t="s">
        <v>74</v>
      </c>
      <c r="E54" s="1">
        <v>0</v>
      </c>
      <c r="F54" s="1" t="s">
        <v>82</v>
      </c>
      <c r="G54" s="1" t="s">
        <v>76</v>
      </c>
      <c r="H54" s="1">
        <v>0</v>
      </c>
      <c r="I54" s="1">
        <v>7088</v>
      </c>
      <c r="J54" s="1">
        <v>0</v>
      </c>
      <c r="K54">
        <f>(X54-Y54*(1000-Z54)/(1000-AA54))*AQ54</f>
        <v>9.0943420707764098</v>
      </c>
      <c r="L54">
        <f>IF(BB54&lt;&gt;0,1/(1/BB54-1/T54),0)</f>
        <v>9.9066293289980512E-2</v>
      </c>
      <c r="M54">
        <f>((BE54-AR54/2)*Y54-K54)/(BE54+AR54/2)</f>
        <v>240.24656283224672</v>
      </c>
      <c r="N54">
        <f>AR54*1000</f>
        <v>0.34774335625364555</v>
      </c>
      <c r="O54">
        <f>(AW54-BC54)</f>
        <v>0.3530864103237652</v>
      </c>
      <c r="P54">
        <f>(V54+AV54*J54)</f>
        <v>6.6721534729003906</v>
      </c>
      <c r="Q54" s="1">
        <v>4</v>
      </c>
      <c r="R54">
        <f>(Q54*AK54+AL54)</f>
        <v>1.8591305017471313</v>
      </c>
      <c r="S54" s="1">
        <v>1</v>
      </c>
      <c r="T54">
        <f>R54*(S54+1)*(S54+1)/(S54*S54+1)</f>
        <v>3.7182610034942627</v>
      </c>
      <c r="U54" s="1">
        <v>16.687553405761719</v>
      </c>
      <c r="V54" s="1">
        <v>6.6721534729003906</v>
      </c>
      <c r="W54" s="1">
        <v>16.700510025024414</v>
      </c>
      <c r="X54" s="1">
        <v>399.67111206054688</v>
      </c>
      <c r="Y54" s="1">
        <v>392.29510498046875</v>
      </c>
      <c r="Z54" s="1">
        <v>6.104179859161377</v>
      </c>
      <c r="AA54" s="1">
        <v>6.3802776336669922</v>
      </c>
      <c r="AB54" s="1">
        <v>31.630489349365234</v>
      </c>
      <c r="AC54" s="1">
        <v>33.061164855957031</v>
      </c>
      <c r="AD54" s="1">
        <v>500.58303833007812</v>
      </c>
      <c r="AE54" s="1">
        <v>70.687896728515625</v>
      </c>
      <c r="AF54" s="1">
        <v>58.94146728515625</v>
      </c>
      <c r="AG54" s="1">
        <v>98.784812927246094</v>
      </c>
      <c r="AH54" s="1">
        <v>8.0506992340087891</v>
      </c>
      <c r="AI54" s="1">
        <v>-0.55272310972213745</v>
      </c>
      <c r="AJ54" s="1">
        <v>1</v>
      </c>
      <c r="AK54" s="1">
        <v>-0.21956524252891541</v>
      </c>
      <c r="AL54" s="1">
        <v>2.737391471862793</v>
      </c>
      <c r="AM54" s="1">
        <v>1</v>
      </c>
      <c r="AN54" s="1">
        <v>0</v>
      </c>
      <c r="AO54" s="1">
        <v>0.18999999761581421</v>
      </c>
      <c r="AP54" s="1">
        <v>111115</v>
      </c>
      <c r="AQ54">
        <f>AD54*0.000001/(Q54*0.0001)</f>
        <v>1.2514575958251952</v>
      </c>
      <c r="AR54">
        <f>(AA54-Z54)/(1000-AA54)*AQ54</f>
        <v>3.4774335625364553E-4</v>
      </c>
      <c r="AS54">
        <f>(V54+273.15)</f>
        <v>279.82215347290037</v>
      </c>
      <c r="AT54">
        <f>(U54+273.15)</f>
        <v>289.8375534057617</v>
      </c>
      <c r="AU54">
        <f>(AE54*AM54+AF54*AN54)*AO54</f>
        <v>13.43070020988489</v>
      </c>
      <c r="AV54">
        <f>((AU54+0.00000010773*(AT54^4-AS54^4))-AR54*44100)/(R54*51.4+0.00000043092*AS54^3)</f>
        <v>0.93194526986788973</v>
      </c>
      <c r="AW54">
        <f>0.61365*EXP(17.502*P54/(240.97+P54))</f>
        <v>0.98336094278945141</v>
      </c>
      <c r="AX54">
        <f>AW54*1000/AG54</f>
        <v>9.9545761504218842</v>
      </c>
      <c r="AY54">
        <f>(AX54-AA54)</f>
        <v>3.574298516754892</v>
      </c>
      <c r="AZ54">
        <f>IF(J54,V54,(U54+V54)/2)</f>
        <v>11.679853439331055</v>
      </c>
      <c r="BA54">
        <f>0.61365*EXP(17.502*AZ54/(240.97+AZ54))</f>
        <v>1.3781976192698329</v>
      </c>
      <c r="BB54">
        <f>IF(AY54&lt;&gt;0,(1000-(AX54+AA54)/2)/AY54*AR54,0)</f>
        <v>9.6495350401618815E-2</v>
      </c>
      <c r="BC54">
        <f>AA54*AG54/1000</f>
        <v>0.63027453246568621</v>
      </c>
      <c r="BD54">
        <f>(BA54-BC54)</f>
        <v>0.74792308680414665</v>
      </c>
      <c r="BE54">
        <f>1/(1.6/L54+1.37/T54)</f>
        <v>6.0535425213557557E-2</v>
      </c>
      <c r="BF54">
        <f>M54*AG54*0.001</f>
        <v>23.732711765797369</v>
      </c>
      <c r="BG54">
        <f>M54/Y54</f>
        <v>0.61241284885318137</v>
      </c>
      <c r="BH54">
        <f>(1-AR54*AG54/AW54/L54)*100</f>
        <v>64.73773907721619</v>
      </c>
      <c r="BI54">
        <f>(Y54-K54/(T54/1.35))</f>
        <v>388.99319535550956</v>
      </c>
      <c r="BJ54">
        <f>K54*BH54/100/BI54</f>
        <v>1.5135152776099437E-2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tres rios dec 2013 m4s_.xls</vt:lpstr>
    </vt:vector>
  </TitlesOfParts>
  <Company>WEEL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Sanchez</dc:creator>
  <cp:lastModifiedBy>Chris Sanchez</cp:lastModifiedBy>
  <dcterms:created xsi:type="dcterms:W3CDTF">2016-02-26T22:06:57Z</dcterms:created>
  <dcterms:modified xsi:type="dcterms:W3CDTF">2016-02-26T22:06:59Z</dcterms:modified>
</cp:coreProperties>
</file>