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tres rios boardwalk nov 2014_.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4" i="1" l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  <c r="AQ59" i="1"/>
  <c r="K59" i="1"/>
  <c r="AU59" i="1"/>
  <c r="AT59" i="1"/>
  <c r="AS59" i="1"/>
  <c r="AR59" i="1"/>
  <c r="R59" i="1"/>
  <c r="AV59" i="1"/>
  <c r="P59" i="1"/>
  <c r="AW59" i="1"/>
  <c r="AX59" i="1"/>
  <c r="AY59" i="1"/>
  <c r="BB59" i="1"/>
  <c r="T59" i="1"/>
  <c r="L59" i="1"/>
  <c r="BE59" i="1"/>
  <c r="M59" i="1"/>
  <c r="N59" i="1"/>
  <c r="BC59" i="1"/>
  <c r="O59" i="1"/>
  <c r="AZ59" i="1"/>
  <c r="BA59" i="1"/>
  <c r="BD59" i="1"/>
  <c r="BF59" i="1"/>
  <c r="BG59" i="1"/>
  <c r="BH59" i="1"/>
  <c r="BI59" i="1"/>
  <c r="BJ59" i="1"/>
  <c r="AQ60" i="1"/>
  <c r="K60" i="1"/>
  <c r="AU60" i="1"/>
  <c r="AT60" i="1"/>
  <c r="AS60" i="1"/>
  <c r="AR60" i="1"/>
  <c r="R60" i="1"/>
  <c r="AV60" i="1"/>
  <c r="P60" i="1"/>
  <c r="AW60" i="1"/>
  <c r="AX60" i="1"/>
  <c r="AY60" i="1"/>
  <c r="BB60" i="1"/>
  <c r="T60" i="1"/>
  <c r="L60" i="1"/>
  <c r="BE60" i="1"/>
  <c r="M60" i="1"/>
  <c r="N60" i="1"/>
  <c r="BC60" i="1"/>
  <c r="O60" i="1"/>
  <c r="AZ60" i="1"/>
  <c r="BA60" i="1"/>
  <c r="BD60" i="1"/>
  <c r="BF60" i="1"/>
  <c r="BG60" i="1"/>
  <c r="BH60" i="1"/>
  <c r="BI60" i="1"/>
  <c r="BJ60" i="1"/>
  <c r="AQ61" i="1"/>
  <c r="K61" i="1"/>
  <c r="AU61" i="1"/>
  <c r="AT61" i="1"/>
  <c r="AS61" i="1"/>
  <c r="AR61" i="1"/>
  <c r="R61" i="1"/>
  <c r="AV61" i="1"/>
  <c r="P61" i="1"/>
  <c r="AW61" i="1"/>
  <c r="AX61" i="1"/>
  <c r="AY61" i="1"/>
  <c r="BB61" i="1"/>
  <c r="T61" i="1"/>
  <c r="L61" i="1"/>
  <c r="BE61" i="1"/>
  <c r="M61" i="1"/>
  <c r="N61" i="1"/>
  <c r="BC61" i="1"/>
  <c r="O61" i="1"/>
  <c r="AZ61" i="1"/>
  <c r="BA61" i="1"/>
  <c r="BD61" i="1"/>
  <c r="BF61" i="1"/>
  <c r="BG61" i="1"/>
  <c r="BH61" i="1"/>
  <c r="BI61" i="1"/>
  <c r="BJ61" i="1"/>
  <c r="AQ62" i="1"/>
  <c r="K62" i="1"/>
  <c r="AU62" i="1"/>
  <c r="AT62" i="1"/>
  <c r="AS62" i="1"/>
  <c r="AR62" i="1"/>
  <c r="R62" i="1"/>
  <c r="AV62" i="1"/>
  <c r="P62" i="1"/>
  <c r="AW62" i="1"/>
  <c r="AX62" i="1"/>
  <c r="AY62" i="1"/>
  <c r="BB62" i="1"/>
  <c r="T62" i="1"/>
  <c r="L62" i="1"/>
  <c r="BE62" i="1"/>
  <c r="M62" i="1"/>
  <c r="N62" i="1"/>
  <c r="BC62" i="1"/>
  <c r="O62" i="1"/>
  <c r="AZ62" i="1"/>
  <c r="BA62" i="1"/>
  <c r="BD62" i="1"/>
  <c r="BF62" i="1"/>
  <c r="BG62" i="1"/>
  <c r="BH62" i="1"/>
  <c r="BI62" i="1"/>
  <c r="BJ62" i="1"/>
  <c r="AQ63" i="1"/>
  <c r="K63" i="1"/>
  <c r="AU63" i="1"/>
  <c r="AT63" i="1"/>
  <c r="AS63" i="1"/>
  <c r="AR63" i="1"/>
  <c r="R63" i="1"/>
  <c r="AV63" i="1"/>
  <c r="P63" i="1"/>
  <c r="AW63" i="1"/>
  <c r="AX63" i="1"/>
  <c r="AY63" i="1"/>
  <c r="BB63" i="1"/>
  <c r="T63" i="1"/>
  <c r="L63" i="1"/>
  <c r="BE63" i="1"/>
  <c r="M63" i="1"/>
  <c r="N63" i="1"/>
  <c r="BC63" i="1"/>
  <c r="O63" i="1"/>
  <c r="AZ63" i="1"/>
  <c r="BA63" i="1"/>
  <c r="BD63" i="1"/>
  <c r="BF63" i="1"/>
  <c r="BG63" i="1"/>
  <c r="BH63" i="1"/>
  <c r="BI63" i="1"/>
  <c r="BJ63" i="1"/>
  <c r="AQ64" i="1"/>
  <c r="K64" i="1"/>
  <c r="AU64" i="1"/>
  <c r="AT64" i="1"/>
  <c r="AS64" i="1"/>
  <c r="AR64" i="1"/>
  <c r="R64" i="1"/>
  <c r="AV64" i="1"/>
  <c r="P64" i="1"/>
  <c r="AW64" i="1"/>
  <c r="AX64" i="1"/>
  <c r="AY64" i="1"/>
  <c r="BB64" i="1"/>
  <c r="T64" i="1"/>
  <c r="L64" i="1"/>
  <c r="BE64" i="1"/>
  <c r="M64" i="1"/>
  <c r="N64" i="1"/>
  <c r="BC64" i="1"/>
  <c r="O64" i="1"/>
  <c r="AZ64" i="1"/>
  <c r="BA64" i="1"/>
  <c r="BD64" i="1"/>
  <c r="BF64" i="1"/>
  <c r="BG64" i="1"/>
  <c r="BH64" i="1"/>
  <c r="BI64" i="1"/>
  <c r="BJ64" i="1"/>
  <c r="AQ10" i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</calcChain>
</file>

<file path=xl/sharedStrings.xml><?xml version="1.0" encoding="utf-8"?>
<sst xmlns="http://schemas.openxmlformats.org/spreadsheetml/2006/main" count="298" uniqueCount="135">
  <si>
    <t>OPEN 6.1.4</t>
  </si>
  <si>
    <t>Wed Nov 19 2014 07:59:07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</si>
  <si>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</si>
  <si>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</si>
  <si>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</si>
  <si>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</si>
  <si>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</si>
  <si>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</si>
  <si>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</si>
  <si>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chilly AM!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</si>
  <si>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</si>
  <si>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</si>
  <si>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</si>
  <si>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</si>
  <si>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</si>
  <si>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</si>
  <si>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</si>
  <si>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</si>
  <si>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</si>
  <si>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</si>
  <si>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</si>
  <si>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</si>
  <si>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</si>
  <si>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</si>
  <si>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</si>
  <si>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</si>
  <si>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</si>
  <si>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</si>
  <si>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</si>
  <si>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</si>
  <si>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</si>
  <si>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</si>
  <si>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</si>
  <si>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</si>
  <si>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</si>
  <si>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</si>
  <si>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</si>
  <si>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</si>
  <si>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</si>
  <si>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</si>
  <si>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</si>
  <si>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</si>
  <si>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</si>
  <si>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</si>
  <si>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</si>
  <si>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</si>
  <si>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</si>
  <si>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</si>
  <si>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</si>
  <si>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</si>
  <si>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</si>
  <si>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</si>
  <si>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</si>
  <si>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</si>
  <si>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</si>
  <si>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</si>
  <si>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</si>
  <si>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</si>
  <si>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</si>
  <si>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</si>
  <si>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</si>
  <si>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</si>
  <si>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</si>
  <si>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</si>
  <si>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</si>
  <si>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</si>
  <si>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</si>
  <si>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</si>
  <si>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</si>
  <si>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</si>
  <si>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</si>
  <si>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</si>
  <si>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</si>
  <si>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08:03:42</t>
  </si>
  <si>
    <t>bw</t>
  </si>
  <si>
    <t>tlat</t>
  </si>
  <si>
    <t>08:07:02</t>
  </si>
  <si>
    <t>08:12:07</t>
  </si>
  <si>
    <t>08:14:20</t>
  </si>
  <si>
    <t>08:17:46</t>
  </si>
  <si>
    <t>08:19:59</t>
  </si>
  <si>
    <t>08:22:55</t>
  </si>
  <si>
    <t>08:33:45</t>
  </si>
  <si>
    <t>scal</t>
  </si>
  <si>
    <t>08:35:22</t>
  </si>
  <si>
    <t>08:37:47</t>
  </si>
  <si>
    <t>08:41:07</t>
  </si>
  <si>
    <t>08:42:53</t>
  </si>
  <si>
    <t>08:45:00</t>
  </si>
  <si>
    <t>08:49:07</t>
  </si>
  <si>
    <t>sac/stab</t>
  </si>
  <si>
    <t>08:50:54</t>
  </si>
  <si>
    <t>08:52:11</t>
  </si>
  <si>
    <t>b1.5w</t>
  </si>
  <si>
    <t>sac/sta1b</t>
  </si>
  <si>
    <t>08:54:06</t>
  </si>
  <si>
    <t>08:55:27</t>
  </si>
  <si>
    <t>08:57:17</t>
  </si>
  <si>
    <t>09:11:38</t>
  </si>
  <si>
    <t>09:13:27</t>
  </si>
  <si>
    <t>09:15:05</t>
  </si>
  <si>
    <t>09:18:08</t>
  </si>
  <si>
    <t>09:19:55</t>
  </si>
  <si>
    <t>11:03:01</t>
  </si>
  <si>
    <t>11:01:00</t>
  </si>
  <si>
    <t>10:58:36</t>
  </si>
  <si>
    <t>10:56:38</t>
  </si>
  <si>
    <t>10:54:24</t>
  </si>
  <si>
    <t>10:44:35</t>
  </si>
  <si>
    <t>10:42:48</t>
  </si>
  <si>
    <t>10:40:57</t>
  </si>
  <si>
    <t>10:38:19</t>
  </si>
  <si>
    <t>10:35:40</t>
  </si>
  <si>
    <t>10:33:15</t>
  </si>
  <si>
    <t>10:31:06</t>
  </si>
  <si>
    <t>10:25:45</t>
  </si>
  <si>
    <t>10:21:59</t>
  </si>
  <si>
    <t>10:20:04</t>
  </si>
  <si>
    <t>10:17:56</t>
  </si>
  <si>
    <t>10:15:05</t>
  </si>
  <si>
    <t>10:11:43</t>
  </si>
  <si>
    <t>10:09:12</t>
  </si>
  <si>
    <t>09:55:07</t>
  </si>
  <si>
    <t>09:53:36</t>
  </si>
  <si>
    <t>09:51:37</t>
  </si>
  <si>
    <t>09:49:34</t>
  </si>
  <si>
    <t>09:47:16</t>
  </si>
  <si>
    <t>09:43:20</t>
  </si>
  <si>
    <t>09:41:52</t>
  </si>
  <si>
    <t>09:40:21</t>
  </si>
  <si>
    <t>09:38:52</t>
  </si>
  <si>
    <t>09:37:05</t>
  </si>
  <si>
    <t>09:35:43</t>
  </si>
  <si>
    <t>09:34:25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</si>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</sst>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4"/>
  <sheetViews>
    <sheetView tabSelected="1" workbookViewId="0">
      <selection activeCell="A10" sqref="A10:XFD64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134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41962</v>
      </c>
      <c r="D10" s="1" t="s">
        <v>74</v>
      </c>
      <c r="E10" s="1">
        <v>0</v>
      </c>
      <c r="F10" s="1">
        <v>300</v>
      </c>
      <c r="G10" s="1" t="s">
        <v>75</v>
      </c>
      <c r="H10" s="1">
        <v>0</v>
      </c>
      <c r="I10" s="1">
        <v>297.5</v>
      </c>
      <c r="J10" s="1">
        <v>0</v>
      </c>
      <c r="K10">
        <f t="shared" ref="K10:K22" si="0">(X10-Y10*(1000-Z10)/(1000-AA10))*AQ10</f>
        <v>5.0909418984346297</v>
      </c>
      <c r="L10">
        <f t="shared" ref="L10:L22" si="1">IF(BB10&lt;&gt;0,1/(1/BB10-1/T10),0)</f>
        <v>-0.12931868385713943</v>
      </c>
      <c r="M10">
        <f t="shared" ref="M10:M22" si="2">((BE10-AR10/2)*Y10-K10)/(BE10+AR10/2)</f>
        <v>458.08601870271428</v>
      </c>
      <c r="N10">
        <f t="shared" ref="N10:N22" si="3">AR10*1000</f>
        <v>0.16019911321469518</v>
      </c>
      <c r="O10">
        <f t="shared" ref="O10:O22" si="4">(AW10-BC10)</f>
        <v>-0.11693205180022925</v>
      </c>
      <c r="P10">
        <f t="shared" ref="P10:P22" si="5">(V10+AV10*J10)</f>
        <v>2.8635194301605225</v>
      </c>
      <c r="Q10" s="1">
        <v>4</v>
      </c>
      <c r="R10">
        <f t="shared" ref="R10:R22" si="6">(Q10*AK10+AL10)</f>
        <v>1.8591305017471313</v>
      </c>
      <c r="S10" s="1">
        <v>1</v>
      </c>
      <c r="T10">
        <f t="shared" ref="T10:T22" si="7">R10*(S10+1)*(S10+1)/(S10*S10+1)</f>
        <v>3.7182610034942627</v>
      </c>
      <c r="U10" s="1">
        <v>10.481389999389648</v>
      </c>
      <c r="V10" s="1">
        <v>2.8635194301605225</v>
      </c>
      <c r="W10" s="1">
        <v>10.521337509155273</v>
      </c>
      <c r="X10" s="1">
        <v>400.27093505859375</v>
      </c>
      <c r="Y10" s="1">
        <v>396.15255737304688</v>
      </c>
      <c r="Z10" s="1">
        <v>8.7023687362670898</v>
      </c>
      <c r="AA10" s="1">
        <v>8.8292379379272461</v>
      </c>
      <c r="AB10" s="1">
        <v>67.418479919433594</v>
      </c>
      <c r="AC10" s="1">
        <v>68.401359558105469</v>
      </c>
      <c r="AD10" s="1">
        <v>500.62481689453125</v>
      </c>
      <c r="AE10" s="1">
        <v>380.52215576171875</v>
      </c>
      <c r="AF10" s="1">
        <v>289.19137573242188</v>
      </c>
      <c r="AG10" s="1">
        <v>98.605224609375</v>
      </c>
      <c r="AH10" s="1">
        <v>12.801149368286133</v>
      </c>
      <c r="AI10" s="1">
        <v>-0.66844356060028076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22" si="8">AD10*0.000001/(Q10*0.0001)</f>
        <v>1.2515620422363281</v>
      </c>
      <c r="AR10">
        <f t="shared" ref="AR10:AR22" si="9">(AA10-Z10)/(1000-AA10)*AQ10</f>
        <v>1.6019911321469519E-4</v>
      </c>
      <c r="AS10">
        <f t="shared" ref="AS10:AS22" si="10">(V10+273.15)</f>
        <v>276.0135194301605</v>
      </c>
      <c r="AT10">
        <f t="shared" ref="AT10:AT22" si="11">(U10+273.15)</f>
        <v>283.63138999938963</v>
      </c>
      <c r="AU10">
        <f t="shared" ref="AU10:AU22" si="12">(AE10*AM10+AF10*AN10)*AO10</f>
        <v>72.299208687491046</v>
      </c>
      <c r="AV10">
        <f t="shared" ref="AV10:AV22" si="13">((AU10+0.00000010773*(AT10^4-AS10^4))-AR10*44100)/(R10*51.4+0.00000043092*AS10^3)</f>
        <v>1.31114234420878</v>
      </c>
      <c r="AW10">
        <f t="shared" ref="AW10:AW22" si="14">0.61365*EXP(17.502*P10/(240.97+P10))</f>
        <v>0.75367693819870185</v>
      </c>
      <c r="AX10">
        <f t="shared" ref="AX10:AX22" si="15">AW10*1000/AG10</f>
        <v>7.6433773279701569</v>
      </c>
      <c r="AY10">
        <f t="shared" ref="AY10:AY22" si="16">(AX10-AA10)</f>
        <v>-1.1858606099570892</v>
      </c>
      <c r="AZ10">
        <f t="shared" ref="AZ10:AZ22" si="17">IF(J10,V10,(U10+V10)/2)</f>
        <v>6.6724547147750854</v>
      </c>
      <c r="BA10">
        <f t="shared" ref="BA10:BA22" si="18">0.61365*EXP(17.502*AZ10/(240.97+AZ10))</f>
        <v>0.98338131479473434</v>
      </c>
      <c r="BB10">
        <f t="shared" ref="BB10:BB22" si="19">IF(AY10&lt;&gt;0,(1000-(AX10+AA10)/2)/AY10*AR10,0)</f>
        <v>-0.13397836364721019</v>
      </c>
      <c r="BC10">
        <f t="shared" ref="BC10:BC22" si="20">AA10*AG10/1000</f>
        <v>0.8706089899989311</v>
      </c>
      <c r="BD10">
        <f t="shared" ref="BD10:BD22" si="21">(BA10-BC10)</f>
        <v>0.11277232479580324</v>
      </c>
      <c r="BE10">
        <f t="shared" ref="BE10:BE22" si="22">1/(1.6/L10+1.37/T10)</f>
        <v>-8.3304984395305315E-2</v>
      </c>
      <c r="BF10">
        <f t="shared" ref="BF10:BF22" si="23">M10*AG10*0.001</f>
        <v>45.169674764595499</v>
      </c>
      <c r="BG10">
        <f t="shared" ref="BG10:BG22" si="24">M10/Y10</f>
        <v>1.1563374012788368</v>
      </c>
      <c r="BH10">
        <f t="shared" ref="BH10:BH22" si="25">(1-AR10*AG10/AW10/L10)*100</f>
        <v>116.20740676700021</v>
      </c>
      <c r="BI10">
        <f t="shared" ref="BI10:BI22" si="26">(Y10-K10/(T10/1.35))</f>
        <v>394.30417406794055</v>
      </c>
      <c r="BJ10">
        <f t="shared" ref="BJ10:BJ22" si="27">K10*BH10/100/BI10</f>
        <v>1.5003776143557152E-2</v>
      </c>
    </row>
    <row r="11" spans="1:62">
      <c r="A11" s="1">
        <v>2</v>
      </c>
      <c r="B11" s="1" t="s">
        <v>76</v>
      </c>
      <c r="C11" s="2">
        <v>41962</v>
      </c>
      <c r="D11" s="1" t="s">
        <v>74</v>
      </c>
      <c r="E11" s="1">
        <v>0</v>
      </c>
      <c r="F11" s="1">
        <v>250</v>
      </c>
      <c r="G11" s="1" t="s">
        <v>75</v>
      </c>
      <c r="H11" s="1">
        <v>0</v>
      </c>
      <c r="I11" s="1">
        <v>503.5</v>
      </c>
      <c r="J11" s="1">
        <v>0</v>
      </c>
      <c r="K11">
        <f t="shared" si="0"/>
        <v>2.824515973560271</v>
      </c>
      <c r="L11">
        <f t="shared" si="1"/>
        <v>-0.1503109517851533</v>
      </c>
      <c r="M11">
        <f t="shared" si="2"/>
        <v>427.81237453180017</v>
      </c>
      <c r="N11">
        <f t="shared" si="3"/>
        <v>0.17269654511079746</v>
      </c>
      <c r="O11">
        <f t="shared" si="4"/>
        <v>-0.10719274996635708</v>
      </c>
      <c r="P11">
        <f t="shared" si="5"/>
        <v>3.0851631164550781</v>
      </c>
      <c r="Q11" s="1">
        <v>5</v>
      </c>
      <c r="R11">
        <f t="shared" si="6"/>
        <v>1.6395652592182159</v>
      </c>
      <c r="S11" s="1">
        <v>1</v>
      </c>
      <c r="T11">
        <f t="shared" si="7"/>
        <v>3.2791305184364319</v>
      </c>
      <c r="U11" s="1">
        <v>10.727028846740723</v>
      </c>
      <c r="V11" s="1">
        <v>3.0851631164550781</v>
      </c>
      <c r="W11" s="1">
        <v>10.764569282531738</v>
      </c>
      <c r="X11" s="1">
        <v>401.08682250976562</v>
      </c>
      <c r="Y11" s="1">
        <v>398.19717407226562</v>
      </c>
      <c r="Z11" s="1">
        <v>8.6810550689697266</v>
      </c>
      <c r="AA11" s="1">
        <v>8.8520078659057617</v>
      </c>
      <c r="AB11" s="1">
        <v>66.157516479492188</v>
      </c>
      <c r="AC11" s="1">
        <v>67.460334777832031</v>
      </c>
      <c r="AD11" s="1">
        <v>500.62893676757812</v>
      </c>
      <c r="AE11" s="1">
        <v>70.065643310546875</v>
      </c>
      <c r="AF11" s="1">
        <v>311.07611083984375</v>
      </c>
      <c r="AG11" s="1">
        <v>98.599327087402344</v>
      </c>
      <c r="AH11" s="1">
        <v>12.801149368286133</v>
      </c>
      <c r="AI11" s="1">
        <v>-0.66844356060028076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1.0012578735351563</v>
      </c>
      <c r="AR11">
        <f t="shared" si="9"/>
        <v>1.7269654511079747E-4</v>
      </c>
      <c r="AS11">
        <f t="shared" si="10"/>
        <v>276.23516311645506</v>
      </c>
      <c r="AT11">
        <f t="shared" si="11"/>
        <v>283.8770288467407</v>
      </c>
      <c r="AU11">
        <f t="shared" si="12"/>
        <v>13.312472061954395</v>
      </c>
      <c r="AV11">
        <f t="shared" si="13"/>
        <v>0.83595601435903699</v>
      </c>
      <c r="AW11">
        <f t="shared" si="14"/>
        <v>0.76560926898434345</v>
      </c>
      <c r="AX11">
        <f t="shared" si="15"/>
        <v>7.7648528808485384</v>
      </c>
      <c r="AY11">
        <f t="shared" si="16"/>
        <v>-1.0871549850572233</v>
      </c>
      <c r="AZ11">
        <f t="shared" si="17"/>
        <v>6.9060959815979004</v>
      </c>
      <c r="BA11">
        <f t="shared" si="18"/>
        <v>0.99929434235732584</v>
      </c>
      <c r="BB11">
        <f t="shared" si="19"/>
        <v>-0.1575320080797929</v>
      </c>
      <c r="BC11">
        <f t="shared" si="20"/>
        <v>0.87280201895070053</v>
      </c>
      <c r="BD11">
        <f t="shared" si="21"/>
        <v>0.12649232340662531</v>
      </c>
      <c r="BE11">
        <f t="shared" si="22"/>
        <v>-9.7782234334469503E-2</v>
      </c>
      <c r="BF11">
        <f t="shared" si="23"/>
        <v>42.182012248499241</v>
      </c>
      <c r="BG11">
        <f t="shared" si="24"/>
        <v>1.0743732060091413</v>
      </c>
      <c r="BH11">
        <f t="shared" si="25"/>
        <v>114.79652706618437</v>
      </c>
      <c r="BI11">
        <f t="shared" si="26"/>
        <v>397.03433638011893</v>
      </c>
      <c r="BJ11">
        <f t="shared" si="27"/>
        <v>8.1666645601465391E-3</v>
      </c>
    </row>
    <row r="12" spans="1:62">
      <c r="A12" s="1">
        <v>3</v>
      </c>
      <c r="B12" s="1" t="s">
        <v>77</v>
      </c>
      <c r="C12" s="2">
        <v>41962</v>
      </c>
      <c r="D12" s="1" t="s">
        <v>74</v>
      </c>
      <c r="E12" s="1">
        <v>0</v>
      </c>
      <c r="F12" s="1">
        <v>200</v>
      </c>
      <c r="G12" s="1" t="s">
        <v>75</v>
      </c>
      <c r="H12" s="1">
        <v>0</v>
      </c>
      <c r="I12" s="1">
        <v>809.5</v>
      </c>
      <c r="J12" s="1">
        <v>0</v>
      </c>
      <c r="K12">
        <f t="shared" si="0"/>
        <v>1.9664004884133497</v>
      </c>
      <c r="L12">
        <f t="shared" si="1"/>
        <v>-3.7001948137676419E-2</v>
      </c>
      <c r="M12">
        <f t="shared" si="2"/>
        <v>482.49257148458895</v>
      </c>
      <c r="N12">
        <f t="shared" si="3"/>
        <v>3.7988771927793007E-2</v>
      </c>
      <c r="O12">
        <f t="shared" si="4"/>
        <v>-9.9171350531429225E-2</v>
      </c>
      <c r="P12">
        <f t="shared" si="5"/>
        <v>3.0975830554962158</v>
      </c>
      <c r="Q12" s="1">
        <v>5.5</v>
      </c>
      <c r="R12">
        <f t="shared" si="6"/>
        <v>1.5297826379537582</v>
      </c>
      <c r="S12" s="1">
        <v>1</v>
      </c>
      <c r="T12">
        <f t="shared" si="7"/>
        <v>3.0595652759075165</v>
      </c>
      <c r="U12" s="1">
        <v>10.962935447692871</v>
      </c>
      <c r="V12" s="1">
        <v>3.0975830554962158</v>
      </c>
      <c r="W12" s="1">
        <v>11.009852409362793</v>
      </c>
      <c r="X12" s="1">
        <v>399.80563354492188</v>
      </c>
      <c r="Y12" s="1">
        <v>397.62863159179688</v>
      </c>
      <c r="Z12" s="1">
        <v>8.7366266250610352</v>
      </c>
      <c r="AA12" s="1">
        <v>8.7779970169067383</v>
      </c>
      <c r="AB12" s="1">
        <v>65.540687561035156</v>
      </c>
      <c r="AC12" s="1">
        <v>65.851043701171875</v>
      </c>
      <c r="AD12" s="1">
        <v>500.60968017578125</v>
      </c>
      <c r="AE12" s="1">
        <v>19.960178375244141</v>
      </c>
      <c r="AF12" s="1">
        <v>73.553367614746094</v>
      </c>
      <c r="AG12" s="1">
        <v>98.593582153320312</v>
      </c>
      <c r="AH12" s="1">
        <v>12.801149368286133</v>
      </c>
      <c r="AI12" s="1">
        <v>-0.66844356060028076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0.91019941850142028</v>
      </c>
      <c r="AR12">
        <f t="shared" si="9"/>
        <v>3.7988771927793004E-5</v>
      </c>
      <c r="AS12">
        <f t="shared" si="10"/>
        <v>276.24758305549619</v>
      </c>
      <c r="AT12">
        <f t="shared" si="11"/>
        <v>284.11293544769285</v>
      </c>
      <c r="AU12">
        <f t="shared" si="12"/>
        <v>3.7924338437076131</v>
      </c>
      <c r="AV12">
        <f t="shared" si="13"/>
        <v>0.87417457551168187</v>
      </c>
      <c r="AW12">
        <f t="shared" si="14"/>
        <v>0.76628281949656596</v>
      </c>
      <c r="AX12">
        <f t="shared" si="15"/>
        <v>7.7721369156152527</v>
      </c>
      <c r="AY12">
        <f t="shared" si="16"/>
        <v>-1.0058601012914856</v>
      </c>
      <c r="AZ12">
        <f t="shared" si="17"/>
        <v>7.0302592515945435</v>
      </c>
      <c r="BA12">
        <f t="shared" si="18"/>
        <v>1.0078430703960384</v>
      </c>
      <c r="BB12">
        <f t="shared" si="19"/>
        <v>-3.7454922655498518E-2</v>
      </c>
      <c r="BC12">
        <f t="shared" si="20"/>
        <v>0.86545417002799518</v>
      </c>
      <c r="BD12">
        <f t="shared" si="21"/>
        <v>0.14238890036804319</v>
      </c>
      <c r="BE12">
        <f t="shared" si="22"/>
        <v>-2.3368203889011601E-2</v>
      </c>
      <c r="BF12">
        <f t="shared" si="23"/>
        <v>47.570670985032592</v>
      </c>
      <c r="BG12">
        <f t="shared" si="24"/>
        <v>1.2134251237217568</v>
      </c>
      <c r="BH12">
        <f t="shared" si="25"/>
        <v>113.20961686831367</v>
      </c>
      <c r="BI12">
        <f t="shared" si="26"/>
        <v>396.76097869997528</v>
      </c>
      <c r="BJ12">
        <f t="shared" si="27"/>
        <v>5.6108200618004483E-3</v>
      </c>
    </row>
    <row r="13" spans="1:62">
      <c r="A13" s="1">
        <v>4</v>
      </c>
      <c r="B13" s="1" t="s">
        <v>78</v>
      </c>
      <c r="C13" s="2">
        <v>41962</v>
      </c>
      <c r="D13" s="1" t="s">
        <v>74</v>
      </c>
      <c r="E13" s="1">
        <v>0</v>
      </c>
      <c r="F13" s="1">
        <v>150</v>
      </c>
      <c r="G13" s="1" t="s">
        <v>75</v>
      </c>
      <c r="H13" s="1">
        <v>0</v>
      </c>
      <c r="I13" s="1">
        <v>944</v>
      </c>
      <c r="J13" s="1">
        <v>0</v>
      </c>
      <c r="K13">
        <f t="shared" si="0"/>
        <v>-2.1704653658605957</v>
      </c>
      <c r="L13">
        <f t="shared" si="1"/>
        <v>1.4667653186020364</v>
      </c>
      <c r="M13">
        <f t="shared" si="2"/>
        <v>406.11223001375492</v>
      </c>
      <c r="N13">
        <f t="shared" si="3"/>
        <v>-0.39021434778745318</v>
      </c>
      <c r="O13">
        <f t="shared" si="4"/>
        <v>-3.9455925184683549E-2</v>
      </c>
      <c r="P13">
        <f t="shared" si="5"/>
        <v>3.3232486248016357</v>
      </c>
      <c r="Q13" s="1">
        <v>6</v>
      </c>
      <c r="R13">
        <f t="shared" si="6"/>
        <v>1.4200000166893005</v>
      </c>
      <c r="S13" s="1">
        <v>1</v>
      </c>
      <c r="T13">
        <f t="shared" si="7"/>
        <v>2.8400000333786011</v>
      </c>
      <c r="U13" s="1">
        <v>10.985633850097656</v>
      </c>
      <c r="V13" s="1">
        <v>3.3232486248016357</v>
      </c>
      <c r="W13" s="1">
        <v>11.027214050292969</v>
      </c>
      <c r="X13" s="1">
        <v>399.659912109375</v>
      </c>
      <c r="Y13" s="1">
        <v>402.44940185546875</v>
      </c>
      <c r="Z13" s="1">
        <v>8.7608070373535156</v>
      </c>
      <c r="AA13" s="1">
        <v>8.2970199584960938</v>
      </c>
      <c r="AB13" s="1">
        <v>65.625892639160156</v>
      </c>
      <c r="AC13" s="1">
        <v>62.151737213134766</v>
      </c>
      <c r="AD13" s="1">
        <v>500.63067626953125</v>
      </c>
      <c r="AE13" s="1">
        <v>34.7816162109375</v>
      </c>
      <c r="AF13" s="1">
        <v>183.04463195800781</v>
      </c>
      <c r="AG13" s="1">
        <v>98.597869873046875</v>
      </c>
      <c r="AH13" s="1">
        <v>12.801149368286133</v>
      </c>
      <c r="AI13" s="1">
        <v>-0.66844356060028076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0.83438446044921866</v>
      </c>
      <c r="AR13">
        <f t="shared" si="9"/>
        <v>-3.9021434778745319E-4</v>
      </c>
      <c r="AS13">
        <f t="shared" si="10"/>
        <v>276.47324862480161</v>
      </c>
      <c r="AT13">
        <f t="shared" si="11"/>
        <v>284.13563385009763</v>
      </c>
      <c r="AU13">
        <f t="shared" si="12"/>
        <v>6.6085069971522898</v>
      </c>
      <c r="AV13">
        <f t="shared" si="13"/>
        <v>1.1760821980512617</v>
      </c>
      <c r="AW13">
        <f t="shared" si="14"/>
        <v>0.77861256901718712</v>
      </c>
      <c r="AX13">
        <f t="shared" si="15"/>
        <v>7.896849800302145</v>
      </c>
      <c r="AY13">
        <f t="shared" si="16"/>
        <v>-0.40017015819394874</v>
      </c>
      <c r="AZ13">
        <f t="shared" si="17"/>
        <v>7.154441237449646</v>
      </c>
      <c r="BA13">
        <f t="shared" si="18"/>
        <v>1.0164575683391037</v>
      </c>
      <c r="BB13">
        <f t="shared" si="19"/>
        <v>0.9672255656725377</v>
      </c>
      <c r="BC13">
        <f t="shared" si="20"/>
        <v>0.81806849420187067</v>
      </c>
      <c r="BD13">
        <f t="shared" si="21"/>
        <v>0.19838907413723306</v>
      </c>
      <c r="BE13">
        <f t="shared" si="22"/>
        <v>0.63563493567299967</v>
      </c>
      <c r="BF13">
        <f t="shared" si="23"/>
        <v>40.041800808749088</v>
      </c>
      <c r="BG13">
        <f t="shared" si="24"/>
        <v>1.009101338308366</v>
      </c>
      <c r="BH13">
        <f t="shared" si="25"/>
        <v>103.36890468313231</v>
      </c>
      <c r="BI13">
        <f t="shared" si="26"/>
        <v>403.48113714049475</v>
      </c>
      <c r="BJ13">
        <f t="shared" si="27"/>
        <v>-5.560572895965659E-3</v>
      </c>
    </row>
    <row r="14" spans="1:62">
      <c r="A14" s="1">
        <v>5</v>
      </c>
      <c r="B14" s="1" t="s">
        <v>79</v>
      </c>
      <c r="C14" s="2">
        <v>41962</v>
      </c>
      <c r="D14" s="1" t="s">
        <v>74</v>
      </c>
      <c r="E14" s="1">
        <v>0</v>
      </c>
      <c r="F14" s="1">
        <v>350</v>
      </c>
      <c r="G14" s="1" t="s">
        <v>75</v>
      </c>
      <c r="H14" s="1">
        <v>0</v>
      </c>
      <c r="I14" s="1">
        <v>1147.5</v>
      </c>
      <c r="J14" s="1">
        <v>0</v>
      </c>
      <c r="K14">
        <f t="shared" si="0"/>
        <v>12.867141941494779</v>
      </c>
      <c r="L14">
        <f t="shared" si="1"/>
        <v>-0.43068020270559326</v>
      </c>
      <c r="M14">
        <f t="shared" si="2"/>
        <v>433.34877326344315</v>
      </c>
      <c r="N14">
        <f t="shared" si="3"/>
        <v>0.74174772196141892</v>
      </c>
      <c r="O14">
        <f t="shared" si="4"/>
        <v>-0.1488556429702681</v>
      </c>
      <c r="P14">
        <f t="shared" si="5"/>
        <v>3.2598650455474854</v>
      </c>
      <c r="Q14" s="1">
        <v>4</v>
      </c>
      <c r="R14">
        <f t="shared" si="6"/>
        <v>1.8591305017471313</v>
      </c>
      <c r="S14" s="1">
        <v>1</v>
      </c>
      <c r="T14">
        <f t="shared" si="7"/>
        <v>3.7182610034942627</v>
      </c>
      <c r="U14" s="1">
        <v>11.113964080810547</v>
      </c>
      <c r="V14" s="1">
        <v>3.2598650455474854</v>
      </c>
      <c r="W14" s="1">
        <v>11.152614593505859</v>
      </c>
      <c r="X14" s="1">
        <v>399.77740478515625</v>
      </c>
      <c r="Y14" s="1">
        <v>389.26657104492188</v>
      </c>
      <c r="Z14" s="1">
        <v>8.7838211059570312</v>
      </c>
      <c r="AA14" s="1">
        <v>9.3708839416503906</v>
      </c>
      <c r="AB14" s="1">
        <v>65.242683410644531</v>
      </c>
      <c r="AC14" s="1">
        <v>69.6031494140625</v>
      </c>
      <c r="AD14" s="1">
        <v>500.6597900390625</v>
      </c>
      <c r="AE14" s="1">
        <v>720.73095703125</v>
      </c>
      <c r="AF14" s="1">
        <v>560.09552001953125</v>
      </c>
      <c r="AG14" s="1">
        <v>98.601959228515625</v>
      </c>
      <c r="AH14" s="1">
        <v>12.801149368286133</v>
      </c>
      <c r="AI14" s="1">
        <v>-0.66844356060028076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1.2516494750976561</v>
      </c>
      <c r="AR14">
        <f t="shared" si="9"/>
        <v>7.4174772196141888E-4</v>
      </c>
      <c r="AS14">
        <f t="shared" si="10"/>
        <v>276.40986504554746</v>
      </c>
      <c r="AT14">
        <f t="shared" si="11"/>
        <v>284.26396408081052</v>
      </c>
      <c r="AU14">
        <f t="shared" si="12"/>
        <v>136.93888011758099</v>
      </c>
      <c r="AV14">
        <f t="shared" si="13"/>
        <v>1.708464149059477</v>
      </c>
      <c r="AW14">
        <f t="shared" si="14"/>
        <v>0.77513187337949552</v>
      </c>
      <c r="AX14">
        <f t="shared" si="15"/>
        <v>7.8612218199750323</v>
      </c>
      <c r="AY14">
        <f t="shared" si="16"/>
        <v>-1.5096621216753583</v>
      </c>
      <c r="AZ14">
        <f t="shared" si="17"/>
        <v>7.1869145631790161</v>
      </c>
      <c r="BA14">
        <f t="shared" si="18"/>
        <v>1.0187209293478559</v>
      </c>
      <c r="BB14">
        <f t="shared" si="19"/>
        <v>-0.48710024170753485</v>
      </c>
      <c r="BC14">
        <f t="shared" si="20"/>
        <v>0.92398751634976362</v>
      </c>
      <c r="BD14">
        <f t="shared" si="21"/>
        <v>9.4733412998092237E-2</v>
      </c>
      <c r="BE14">
        <f t="shared" si="22"/>
        <v>-0.29881058130997967</v>
      </c>
      <c r="BF14">
        <f t="shared" si="23"/>
        <v>42.729038073049281</v>
      </c>
      <c r="BG14">
        <f t="shared" si="24"/>
        <v>1.1132442534178824</v>
      </c>
      <c r="BH14">
        <f t="shared" si="25"/>
        <v>121.9084302611206</v>
      </c>
      <c r="BI14">
        <f t="shared" si="26"/>
        <v>384.59485983242394</v>
      </c>
      <c r="BJ14">
        <f t="shared" si="27"/>
        <v>4.0786116504992649E-2</v>
      </c>
    </row>
    <row r="15" spans="1:62">
      <c r="A15" s="1">
        <v>6</v>
      </c>
      <c r="B15" s="1" t="s">
        <v>80</v>
      </c>
      <c r="C15" s="2">
        <v>41962</v>
      </c>
      <c r="D15" s="1" t="s">
        <v>74</v>
      </c>
      <c r="E15" s="1">
        <v>0</v>
      </c>
      <c r="F15" s="1">
        <v>250</v>
      </c>
      <c r="G15" s="1" t="s">
        <v>75</v>
      </c>
      <c r="H15" s="1">
        <v>0</v>
      </c>
      <c r="I15" s="1">
        <v>1278</v>
      </c>
      <c r="J15" s="1">
        <v>0</v>
      </c>
      <c r="K15">
        <f t="shared" si="0"/>
        <v>6.9991207895159091</v>
      </c>
      <c r="L15">
        <f t="shared" si="1"/>
        <v>-0.3178650949565805</v>
      </c>
      <c r="M15">
        <f t="shared" si="2"/>
        <v>425.70219160217391</v>
      </c>
      <c r="N15">
        <f t="shared" si="3"/>
        <v>0.42436592455255717</v>
      </c>
      <c r="O15">
        <f t="shared" si="4"/>
        <v>-0.11785590976932314</v>
      </c>
      <c r="P15">
        <f t="shared" si="5"/>
        <v>3.5460290908813477</v>
      </c>
      <c r="Q15" s="1">
        <v>5</v>
      </c>
      <c r="R15">
        <f t="shared" si="6"/>
        <v>1.6395652592182159</v>
      </c>
      <c r="S15" s="1">
        <v>1</v>
      </c>
      <c r="T15">
        <f t="shared" si="7"/>
        <v>3.2791305184364319</v>
      </c>
      <c r="U15" s="1">
        <v>10.973284721374512</v>
      </c>
      <c r="V15" s="1">
        <v>3.5460290908813477</v>
      </c>
      <c r="W15" s="1">
        <v>10.995247840881348</v>
      </c>
      <c r="X15" s="1">
        <v>399.7509765625</v>
      </c>
      <c r="Y15" s="1">
        <v>392.59429931640625</v>
      </c>
      <c r="Z15" s="1">
        <v>8.7968654632568359</v>
      </c>
      <c r="AA15" s="1">
        <v>9.2167892456054688</v>
      </c>
      <c r="AB15" s="1">
        <v>65.954193115234375</v>
      </c>
      <c r="AC15" s="1">
        <v>69.102554321289062</v>
      </c>
      <c r="AD15" s="1">
        <v>500.632080078125</v>
      </c>
      <c r="AE15" s="1">
        <v>530.35845947265625</v>
      </c>
      <c r="AF15" s="1">
        <v>573.13629150390625</v>
      </c>
      <c r="AG15" s="1">
        <v>98.60400390625</v>
      </c>
      <c r="AH15" s="1">
        <v>12.801149368286133</v>
      </c>
      <c r="AI15" s="1">
        <v>-0.66844356060028076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1.00126416015625</v>
      </c>
      <c r="AR15">
        <f t="shared" si="9"/>
        <v>4.2436592455255719E-4</v>
      </c>
      <c r="AS15">
        <f t="shared" si="10"/>
        <v>276.69602909088132</v>
      </c>
      <c r="AT15">
        <f t="shared" si="11"/>
        <v>284.12328472137449</v>
      </c>
      <c r="AU15">
        <f t="shared" si="12"/>
        <v>100.76810603533158</v>
      </c>
      <c r="AV15">
        <f t="shared" si="13"/>
        <v>1.6341497538919205</v>
      </c>
      <c r="AW15">
        <f t="shared" si="14"/>
        <v>0.79095641300744146</v>
      </c>
      <c r="AX15">
        <f t="shared" si="15"/>
        <v>8.0215445790564583</v>
      </c>
      <c r="AY15">
        <f t="shared" si="16"/>
        <v>-1.1952446665490104</v>
      </c>
      <c r="AZ15">
        <f t="shared" si="17"/>
        <v>7.2596569061279297</v>
      </c>
      <c r="BA15">
        <f t="shared" si="18"/>
        <v>1.0238071481195321</v>
      </c>
      <c r="BB15">
        <f t="shared" si="19"/>
        <v>-0.35198504171671374</v>
      </c>
      <c r="BC15">
        <f t="shared" si="20"/>
        <v>0.9088123227767646</v>
      </c>
      <c r="BD15">
        <f t="shared" si="21"/>
        <v>0.1149948253427675</v>
      </c>
      <c r="BE15">
        <f t="shared" si="22"/>
        <v>-0.21664771955485407</v>
      </c>
      <c r="BF15">
        <f t="shared" si="23"/>
        <v>41.975940563639938</v>
      </c>
      <c r="BG15">
        <f t="shared" si="24"/>
        <v>1.0843310571330655</v>
      </c>
      <c r="BH15">
        <f t="shared" si="25"/>
        <v>116.64330845942131</v>
      </c>
      <c r="BI15">
        <f t="shared" si="26"/>
        <v>389.71279978086721</v>
      </c>
      <c r="BJ15">
        <f t="shared" si="27"/>
        <v>2.0948775756282803E-2</v>
      </c>
    </row>
    <row r="16" spans="1:62">
      <c r="A16" s="1">
        <v>7</v>
      </c>
      <c r="B16" s="1" t="s">
        <v>81</v>
      </c>
      <c r="C16" s="2">
        <v>41962</v>
      </c>
      <c r="D16" s="1" t="s">
        <v>74</v>
      </c>
      <c r="E16" s="1">
        <v>0</v>
      </c>
      <c r="F16" s="1">
        <v>200</v>
      </c>
      <c r="G16" s="1" t="s">
        <v>75</v>
      </c>
      <c r="H16" s="1">
        <v>0</v>
      </c>
      <c r="I16" s="1">
        <v>1457</v>
      </c>
      <c r="J16" s="1">
        <v>0</v>
      </c>
      <c r="K16">
        <f t="shared" si="0"/>
        <v>2.4287119045585244</v>
      </c>
      <c r="L16">
        <f t="shared" si="1"/>
        <v>-0.20089743078689637</v>
      </c>
      <c r="M16">
        <f t="shared" si="2"/>
        <v>415.7678275046693</v>
      </c>
      <c r="N16">
        <f t="shared" si="3"/>
        <v>0.17447133178957722</v>
      </c>
      <c r="O16">
        <f t="shared" si="4"/>
        <v>-7.9322382311384998E-2</v>
      </c>
      <c r="P16">
        <f t="shared" si="5"/>
        <v>3.8421175479888916</v>
      </c>
      <c r="Q16" s="1">
        <v>5.5</v>
      </c>
      <c r="R16">
        <f t="shared" si="6"/>
        <v>1.5297826379537582</v>
      </c>
      <c r="S16" s="1">
        <v>1</v>
      </c>
      <c r="T16">
        <f t="shared" si="7"/>
        <v>3.0595652759075165</v>
      </c>
      <c r="U16" s="1">
        <v>11.113443374633789</v>
      </c>
      <c r="V16" s="1">
        <v>3.8421175479888916</v>
      </c>
      <c r="W16" s="1">
        <v>11.136670112609863</v>
      </c>
      <c r="X16" s="1">
        <v>399.72402954101562</v>
      </c>
      <c r="Y16" s="1">
        <v>396.97952270507812</v>
      </c>
      <c r="Z16" s="1">
        <v>8.8052186965942383</v>
      </c>
      <c r="AA16" s="1">
        <v>8.9951848983764648</v>
      </c>
      <c r="AB16" s="1">
        <v>65.404556274414062</v>
      </c>
      <c r="AC16" s="1">
        <v>66.81561279296875</v>
      </c>
      <c r="AD16" s="1">
        <v>500.59463500976562</v>
      </c>
      <c r="AE16" s="1">
        <v>105.38396453857422</v>
      </c>
      <c r="AF16" s="1">
        <v>369.16241455078125</v>
      </c>
      <c r="AG16" s="1">
        <v>98.602989196777344</v>
      </c>
      <c r="AH16" s="1">
        <v>12.801149368286133</v>
      </c>
      <c r="AI16" s="1">
        <v>-0.66844356060028076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0.91017206365411929</v>
      </c>
      <c r="AR16">
        <f t="shared" si="9"/>
        <v>1.7447133178957722E-4</v>
      </c>
      <c r="AS16">
        <f t="shared" si="10"/>
        <v>276.99211754798887</v>
      </c>
      <c r="AT16">
        <f t="shared" si="11"/>
        <v>284.26344337463377</v>
      </c>
      <c r="AU16">
        <f t="shared" si="12"/>
        <v>20.022953011074151</v>
      </c>
      <c r="AV16">
        <f t="shared" si="13"/>
        <v>0.9293623166934788</v>
      </c>
      <c r="AW16">
        <f t="shared" si="14"/>
        <v>0.8076297370462443</v>
      </c>
      <c r="AX16">
        <f t="shared" si="15"/>
        <v>8.190722650755502</v>
      </c>
      <c r="AY16">
        <f t="shared" si="16"/>
        <v>-0.80446224762096286</v>
      </c>
      <c r="AZ16">
        <f t="shared" si="17"/>
        <v>7.4777804613113403</v>
      </c>
      <c r="BA16">
        <f t="shared" si="18"/>
        <v>1.0391931463575799</v>
      </c>
      <c r="BB16">
        <f t="shared" si="19"/>
        <v>-0.21501581735134626</v>
      </c>
      <c r="BC16">
        <f t="shared" si="20"/>
        <v>0.8869521193576293</v>
      </c>
      <c r="BD16">
        <f t="shared" si="21"/>
        <v>0.15224102699995057</v>
      </c>
      <c r="BE16">
        <f t="shared" si="22"/>
        <v>-0.13304087236825496</v>
      </c>
      <c r="BF16">
        <f t="shared" si="23"/>
        <v>40.995950603810499</v>
      </c>
      <c r="BG16">
        <f t="shared" si="24"/>
        <v>1.047328145974797</v>
      </c>
      <c r="BH16">
        <f t="shared" si="25"/>
        <v>110.60296854636962</v>
      </c>
      <c r="BI16">
        <f t="shared" si="26"/>
        <v>395.90787991419779</v>
      </c>
      <c r="BJ16">
        <f t="shared" si="27"/>
        <v>6.7849810528220998E-3</v>
      </c>
    </row>
    <row r="17" spans="1:62">
      <c r="A17" s="1">
        <v>8</v>
      </c>
      <c r="B17" s="1" t="s">
        <v>82</v>
      </c>
      <c r="C17" s="2">
        <v>41962</v>
      </c>
      <c r="D17" s="1" t="s">
        <v>74</v>
      </c>
      <c r="E17" s="1">
        <v>0</v>
      </c>
      <c r="F17" s="1">
        <v>300</v>
      </c>
      <c r="G17" s="1" t="s">
        <v>83</v>
      </c>
      <c r="H17" s="1">
        <v>0</v>
      </c>
      <c r="I17" s="1">
        <v>2104</v>
      </c>
      <c r="J17" s="1">
        <v>0</v>
      </c>
      <c r="K17">
        <f t="shared" si="0"/>
        <v>5.486698572088077</v>
      </c>
      <c r="L17">
        <f t="shared" si="1"/>
        <v>-0.60370369474814167</v>
      </c>
      <c r="M17">
        <f t="shared" si="2"/>
        <v>409.97624856957816</v>
      </c>
      <c r="N17">
        <f t="shared" si="3"/>
        <v>0.14943614940390582</v>
      </c>
      <c r="O17">
        <f t="shared" si="4"/>
        <v>-2.1018902392941574E-2</v>
      </c>
      <c r="P17">
        <f t="shared" si="5"/>
        <v>4.487943172454834</v>
      </c>
      <c r="Q17" s="1">
        <v>2</v>
      </c>
      <c r="R17">
        <f t="shared" si="6"/>
        <v>2.2982609868049622</v>
      </c>
      <c r="S17" s="1">
        <v>1</v>
      </c>
      <c r="T17">
        <f t="shared" si="7"/>
        <v>4.5965219736099243</v>
      </c>
      <c r="U17" s="1">
        <v>12.451681137084961</v>
      </c>
      <c r="V17" s="1">
        <v>4.487943172454834</v>
      </c>
      <c r="W17" s="1">
        <v>12.352264404296875</v>
      </c>
      <c r="X17" s="1">
        <v>399.1441650390625</v>
      </c>
      <c r="Y17" s="1">
        <v>396.92831420898438</v>
      </c>
      <c r="Z17" s="1">
        <v>8.7240543365478516</v>
      </c>
      <c r="AA17" s="1">
        <v>8.7832355499267578</v>
      </c>
      <c r="AB17" s="1">
        <v>59.325290679931641</v>
      </c>
      <c r="AC17" s="1">
        <v>59.727733612060547</v>
      </c>
      <c r="AD17" s="1">
        <v>500.57647705078125</v>
      </c>
      <c r="AE17" s="1">
        <v>1096.72705078125</v>
      </c>
      <c r="AF17" s="1">
        <v>1228.6922607421875</v>
      </c>
      <c r="AG17" s="1">
        <v>98.608116149902344</v>
      </c>
      <c r="AH17" s="1">
        <v>12.801149368286133</v>
      </c>
      <c r="AI17" s="1">
        <v>-0.66844356060028076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2.5028823852539062</v>
      </c>
      <c r="AR17">
        <f t="shared" si="9"/>
        <v>1.494361494039058E-4</v>
      </c>
      <c r="AS17">
        <f t="shared" si="10"/>
        <v>277.63794317245481</v>
      </c>
      <c r="AT17">
        <f t="shared" si="11"/>
        <v>285.60168113708494</v>
      </c>
      <c r="AU17">
        <f t="shared" si="12"/>
        <v>208.37813703363645</v>
      </c>
      <c r="AV17">
        <f t="shared" si="13"/>
        <v>2.1864598480320683</v>
      </c>
      <c r="AW17">
        <f t="shared" si="14"/>
        <v>0.8450794088861876</v>
      </c>
      <c r="AX17">
        <f t="shared" si="15"/>
        <v>8.5700796433582873</v>
      </c>
      <c r="AY17">
        <f t="shared" si="16"/>
        <v>-0.2131559065684705</v>
      </c>
      <c r="AZ17">
        <f t="shared" si="17"/>
        <v>8.4698121547698975</v>
      </c>
      <c r="BA17">
        <f t="shared" si="18"/>
        <v>1.1117726362776497</v>
      </c>
      <c r="BB17">
        <f t="shared" si="19"/>
        <v>-0.69498211655411779</v>
      </c>
      <c r="BC17">
        <f t="shared" si="20"/>
        <v>0.86609831127912917</v>
      </c>
      <c r="BD17">
        <f t="shared" si="21"/>
        <v>0.24567432499852049</v>
      </c>
      <c r="BE17">
        <f t="shared" si="22"/>
        <v>-0.42512391419132423</v>
      </c>
      <c r="BF17">
        <f t="shared" si="23"/>
        <v>40.426985537650197</v>
      </c>
      <c r="BG17">
        <f t="shared" si="24"/>
        <v>1.0328722691063152</v>
      </c>
      <c r="BH17">
        <f t="shared" si="25"/>
        <v>102.88833110066322</v>
      </c>
      <c r="BI17">
        <f t="shared" si="26"/>
        <v>395.31686905222347</v>
      </c>
      <c r="BJ17">
        <f t="shared" si="27"/>
        <v>1.4280120670994144E-2</v>
      </c>
    </row>
    <row r="18" spans="1:62">
      <c r="A18" s="1">
        <v>9</v>
      </c>
      <c r="B18" s="1" t="s">
        <v>84</v>
      </c>
      <c r="C18" s="2">
        <v>41962</v>
      </c>
      <c r="D18" s="1" t="s">
        <v>74</v>
      </c>
      <c r="E18" s="1">
        <v>0</v>
      </c>
      <c r="F18" s="1">
        <v>250</v>
      </c>
      <c r="G18" s="1" t="s">
        <v>83</v>
      </c>
      <c r="H18" s="1">
        <v>0</v>
      </c>
      <c r="I18" s="1">
        <v>2205.5</v>
      </c>
      <c r="J18" s="1">
        <v>0</v>
      </c>
      <c r="K18">
        <f t="shared" si="0"/>
        <v>3.3732868748465283</v>
      </c>
      <c r="L18">
        <f t="shared" si="1"/>
        <v>49.173999331568226</v>
      </c>
      <c r="M18">
        <f t="shared" si="2"/>
        <v>396.049147426182</v>
      </c>
      <c r="N18">
        <f t="shared" si="3"/>
        <v>0.23196486418100973</v>
      </c>
      <c r="O18">
        <f t="shared" si="4"/>
        <v>5.9141437962282328E-3</v>
      </c>
      <c r="P18">
        <f t="shared" si="5"/>
        <v>5.082791805267334</v>
      </c>
      <c r="Q18" s="1">
        <v>3</v>
      </c>
      <c r="R18">
        <f t="shared" si="6"/>
        <v>2.0786957442760468</v>
      </c>
      <c r="S18" s="1">
        <v>1</v>
      </c>
      <c r="T18">
        <f t="shared" si="7"/>
        <v>4.1573914885520935</v>
      </c>
      <c r="U18" s="1">
        <v>12.692575454711914</v>
      </c>
      <c r="V18" s="1">
        <v>5.082791805267334</v>
      </c>
      <c r="W18" s="1">
        <v>12.622060775756836</v>
      </c>
      <c r="X18" s="1">
        <v>399.38067626953125</v>
      </c>
      <c r="Y18" s="1">
        <v>397.3038330078125</v>
      </c>
      <c r="Z18" s="1">
        <v>8.7355098724365234</v>
      </c>
      <c r="AA18" s="1">
        <v>8.8732929229736328</v>
      </c>
      <c r="AB18" s="1">
        <v>58.47369384765625</v>
      </c>
      <c r="AC18" s="1">
        <v>59.395988464355469</v>
      </c>
      <c r="AD18" s="1">
        <v>500.5838623046875</v>
      </c>
      <c r="AE18" s="1">
        <v>548.60943603515625</v>
      </c>
      <c r="AF18" s="1">
        <v>616.371826171875</v>
      </c>
      <c r="AG18" s="1">
        <v>98.611412048339844</v>
      </c>
      <c r="AH18" s="1">
        <v>12.801149368286133</v>
      </c>
      <c r="AI18" s="1">
        <v>-0.66844356060028076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1.6686128743489581</v>
      </c>
      <c r="AR18">
        <f t="shared" si="9"/>
        <v>2.3196486418100971E-4</v>
      </c>
      <c r="AS18">
        <f t="shared" si="10"/>
        <v>278.23279180526731</v>
      </c>
      <c r="AT18">
        <f t="shared" si="11"/>
        <v>285.84257545471189</v>
      </c>
      <c r="AU18">
        <f t="shared" si="12"/>
        <v>104.23579153869287</v>
      </c>
      <c r="AV18">
        <f t="shared" si="13"/>
        <v>1.4431479705214179</v>
      </c>
      <c r="AW18">
        <f t="shared" si="14"/>
        <v>0.88092208844919895</v>
      </c>
      <c r="AX18">
        <f t="shared" si="15"/>
        <v>8.933267155908549</v>
      </c>
      <c r="AY18">
        <f t="shared" si="16"/>
        <v>5.9974232934916216E-2</v>
      </c>
      <c r="AZ18">
        <f t="shared" si="17"/>
        <v>8.887683629989624</v>
      </c>
      <c r="BA18">
        <f t="shared" si="18"/>
        <v>1.1436590478719251</v>
      </c>
      <c r="BB18">
        <f t="shared" si="19"/>
        <v>3.8333064848929594</v>
      </c>
      <c r="BC18">
        <f t="shared" si="20"/>
        <v>0.87500794465297072</v>
      </c>
      <c r="BD18">
        <f t="shared" si="21"/>
        <v>0.26865110321895436</v>
      </c>
      <c r="BE18">
        <f t="shared" si="22"/>
        <v>2.7618886625925483</v>
      </c>
      <c r="BF18">
        <f t="shared" si="23"/>
        <v>39.054965668236925</v>
      </c>
      <c r="BG18">
        <f t="shared" si="24"/>
        <v>0.99684199980621424</v>
      </c>
      <c r="BH18">
        <f t="shared" si="25"/>
        <v>99.947194841075103</v>
      </c>
      <c r="BI18">
        <f t="shared" si="26"/>
        <v>396.20844969027246</v>
      </c>
      <c r="BJ18">
        <f t="shared" si="27"/>
        <v>8.5094237843409849E-3</v>
      </c>
    </row>
    <row r="19" spans="1:62">
      <c r="A19" s="1">
        <v>10</v>
      </c>
      <c r="B19" s="1" t="s">
        <v>85</v>
      </c>
      <c r="C19" s="2">
        <v>41962</v>
      </c>
      <c r="D19" s="1" t="s">
        <v>74</v>
      </c>
      <c r="E19" s="1">
        <v>0</v>
      </c>
      <c r="F19" s="1">
        <v>200</v>
      </c>
      <c r="G19" s="1" t="s">
        <v>83</v>
      </c>
      <c r="H19" s="1">
        <v>0</v>
      </c>
      <c r="I19" s="1">
        <v>2352</v>
      </c>
      <c r="J19" s="1">
        <v>0</v>
      </c>
      <c r="K19">
        <f t="shared" si="0"/>
        <v>3.0096385721061956</v>
      </c>
      <c r="L19">
        <f t="shared" si="1"/>
        <v>0.94420384633986443</v>
      </c>
      <c r="M19">
        <f t="shared" si="2"/>
        <v>390.33862545141704</v>
      </c>
      <c r="N19">
        <f t="shared" si="3"/>
        <v>0.1779986593567055</v>
      </c>
      <c r="O19">
        <f t="shared" si="4"/>
        <v>2.3101038266620244E-2</v>
      </c>
      <c r="P19">
        <f t="shared" si="5"/>
        <v>5.3829159736633301</v>
      </c>
      <c r="Q19" s="1">
        <v>4</v>
      </c>
      <c r="R19">
        <f t="shared" si="6"/>
        <v>1.8591305017471313</v>
      </c>
      <c r="S19" s="1">
        <v>1</v>
      </c>
      <c r="T19">
        <f t="shared" si="7"/>
        <v>3.7182610034942627</v>
      </c>
      <c r="U19" s="1">
        <v>12.893516540527344</v>
      </c>
      <c r="V19" s="1">
        <v>5.3829159736633301</v>
      </c>
      <c r="W19" s="1">
        <v>12.85822868347168</v>
      </c>
      <c r="X19" s="1">
        <v>399.15335083007812</v>
      </c>
      <c r="Y19" s="1">
        <v>396.6920166015625</v>
      </c>
      <c r="Z19" s="1">
        <v>8.7464151382446289</v>
      </c>
      <c r="AA19" s="1">
        <v>8.8873844146728516</v>
      </c>
      <c r="AB19" s="1">
        <v>57.782051086425781</v>
      </c>
      <c r="AC19" s="1">
        <v>58.713344573974609</v>
      </c>
      <c r="AD19" s="1">
        <v>500.58203125</v>
      </c>
      <c r="AE19" s="1">
        <v>155.50653076171875</v>
      </c>
      <c r="AF19" s="1">
        <v>579.4072265625</v>
      </c>
      <c r="AG19" s="1">
        <v>98.612770080566406</v>
      </c>
      <c r="AH19" s="1">
        <v>12.801149368286133</v>
      </c>
      <c r="AI19" s="1">
        <v>-0.66844356060028076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1.2514550781249998</v>
      </c>
      <c r="AR19">
        <f t="shared" si="9"/>
        <v>1.779986593567055E-4</v>
      </c>
      <c r="AS19">
        <f t="shared" si="10"/>
        <v>278.53291597366331</v>
      </c>
      <c r="AT19">
        <f t="shared" si="11"/>
        <v>286.04351654052732</v>
      </c>
      <c r="AU19">
        <f t="shared" si="12"/>
        <v>29.546240473970101</v>
      </c>
      <c r="AV19">
        <f t="shared" si="13"/>
        <v>0.90122606141815842</v>
      </c>
      <c r="AW19">
        <f t="shared" si="14"/>
        <v>0.89951063416836341</v>
      </c>
      <c r="AX19">
        <f t="shared" si="15"/>
        <v>9.1216445236602244</v>
      </c>
      <c r="AY19">
        <f t="shared" si="16"/>
        <v>0.23426010898737282</v>
      </c>
      <c r="AZ19">
        <f t="shared" si="17"/>
        <v>9.1382162570953369</v>
      </c>
      <c r="BA19">
        <f t="shared" si="18"/>
        <v>1.1631605276736792</v>
      </c>
      <c r="BB19">
        <f t="shared" si="19"/>
        <v>0.75299148717865572</v>
      </c>
      <c r="BC19">
        <f t="shared" si="20"/>
        <v>0.87640959590174317</v>
      </c>
      <c r="BD19">
        <f t="shared" si="21"/>
        <v>0.286750931771936</v>
      </c>
      <c r="BE19">
        <f t="shared" si="22"/>
        <v>0.48473070505264693</v>
      </c>
      <c r="BF19">
        <f t="shared" si="23"/>
        <v>38.492373125204921</v>
      </c>
      <c r="BG19">
        <f t="shared" si="24"/>
        <v>0.98398407105700136</v>
      </c>
      <c r="BH19">
        <f t="shared" si="25"/>
        <v>97.93329817695863</v>
      </c>
      <c r="BI19">
        <f t="shared" si="26"/>
        <v>395.59929823980008</v>
      </c>
      <c r="BJ19">
        <f t="shared" si="27"/>
        <v>7.4505650793214358E-3</v>
      </c>
    </row>
    <row r="20" spans="1:62">
      <c r="A20" s="1">
        <v>11</v>
      </c>
      <c r="B20" s="1" t="s">
        <v>86</v>
      </c>
      <c r="C20" s="2">
        <v>41962</v>
      </c>
      <c r="D20" s="1" t="s">
        <v>74</v>
      </c>
      <c r="E20" s="1">
        <v>0</v>
      </c>
      <c r="F20" s="1">
        <v>250</v>
      </c>
      <c r="G20" s="1" t="s">
        <v>83</v>
      </c>
      <c r="H20" s="1">
        <v>0</v>
      </c>
      <c r="I20" s="1">
        <v>2549.5</v>
      </c>
      <c r="J20" s="1">
        <v>0</v>
      </c>
      <c r="K20">
        <f t="shared" si="0"/>
        <v>11.545180342026763</v>
      </c>
      <c r="L20">
        <f t="shared" si="1"/>
        <v>-2.1360315534948775</v>
      </c>
      <c r="M20">
        <f t="shared" si="2"/>
        <v>401.1499627842494</v>
      </c>
      <c r="N20">
        <f t="shared" si="3"/>
        <v>0.47482652652453283</v>
      </c>
      <c r="O20">
        <f t="shared" si="4"/>
        <v>-1.2091444116997474E-2</v>
      </c>
      <c r="P20">
        <f t="shared" si="5"/>
        <v>4.8381366729736328</v>
      </c>
      <c r="Q20" s="1">
        <v>1.5</v>
      </c>
      <c r="R20">
        <f t="shared" si="6"/>
        <v>2.4080436080694199</v>
      </c>
      <c r="S20" s="1">
        <v>1</v>
      </c>
      <c r="T20">
        <f t="shared" si="7"/>
        <v>4.8160872161388397</v>
      </c>
      <c r="U20" s="1">
        <v>13.364256858825684</v>
      </c>
      <c r="V20" s="1">
        <v>4.8381366729736328</v>
      </c>
      <c r="W20" s="1">
        <v>13.237968444824219</v>
      </c>
      <c r="X20" s="1">
        <v>399.21405029296875</v>
      </c>
      <c r="Y20" s="1">
        <v>395.69830322265625</v>
      </c>
      <c r="Z20" s="1">
        <v>8.7631130218505859</v>
      </c>
      <c r="AA20" s="1">
        <v>8.9041252136230469</v>
      </c>
      <c r="AB20" s="1">
        <v>56.142654418945312</v>
      </c>
      <c r="AC20" s="1">
        <v>57.046077728271484</v>
      </c>
      <c r="AD20" s="1">
        <v>500.59353637695312</v>
      </c>
      <c r="AE20" s="1">
        <v>1237.5206298828125</v>
      </c>
      <c r="AF20" s="1">
        <v>1285.3642578125</v>
      </c>
      <c r="AG20" s="1">
        <v>98.618606567382812</v>
      </c>
      <c r="AH20" s="1">
        <v>12.801149368286133</v>
      </c>
      <c r="AI20" s="1">
        <v>-0.66844356060028076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3.3372902425130202</v>
      </c>
      <c r="AR20">
        <f t="shared" si="9"/>
        <v>4.7482652652453282E-4</v>
      </c>
      <c r="AS20">
        <f t="shared" si="10"/>
        <v>277.98813667297361</v>
      </c>
      <c r="AT20">
        <f t="shared" si="11"/>
        <v>286.51425685882566</v>
      </c>
      <c r="AU20">
        <f t="shared" si="12"/>
        <v>235.12891672725527</v>
      </c>
      <c r="AV20">
        <f t="shared" si="13"/>
        <v>2.231233779748909</v>
      </c>
      <c r="AW20">
        <f t="shared" si="14"/>
        <v>0.86602097715200721</v>
      </c>
      <c r="AX20">
        <f t="shared" si="15"/>
        <v>8.7815170716317503</v>
      </c>
      <c r="AY20">
        <f t="shared" si="16"/>
        <v>-0.12260814199129655</v>
      </c>
      <c r="AZ20">
        <f t="shared" si="17"/>
        <v>9.1011967658996582</v>
      </c>
      <c r="BA20">
        <f t="shared" si="18"/>
        <v>1.1602605998812339</v>
      </c>
      <c r="BB20">
        <f t="shared" si="19"/>
        <v>-3.8384703726291627</v>
      </c>
      <c r="BC20">
        <f t="shared" si="20"/>
        <v>0.87811242126900468</v>
      </c>
      <c r="BD20">
        <f t="shared" si="21"/>
        <v>0.28214817861222918</v>
      </c>
      <c r="BE20">
        <f t="shared" si="22"/>
        <v>-2.1524386393920598</v>
      </c>
      <c r="BF20">
        <f t="shared" si="23"/>
        <v>39.560850354340147</v>
      </c>
      <c r="BG20">
        <f t="shared" si="24"/>
        <v>1.0137773134663293</v>
      </c>
      <c r="BH20">
        <f t="shared" si="25"/>
        <v>102.53138241821243</v>
      </c>
      <c r="BI20">
        <f t="shared" si="26"/>
        <v>392.46206750634548</v>
      </c>
      <c r="BJ20">
        <f t="shared" si="27"/>
        <v>3.0161979940046955E-2</v>
      </c>
    </row>
    <row r="21" spans="1:62">
      <c r="A21" s="1">
        <v>12</v>
      </c>
      <c r="B21" s="1" t="s">
        <v>87</v>
      </c>
      <c r="C21" s="2">
        <v>41962</v>
      </c>
      <c r="D21" s="1" t="s">
        <v>74</v>
      </c>
      <c r="E21" s="1">
        <v>0</v>
      </c>
      <c r="F21" s="1">
        <v>200</v>
      </c>
      <c r="G21" s="1" t="s">
        <v>83</v>
      </c>
      <c r="H21" s="1">
        <v>0</v>
      </c>
      <c r="I21" s="1">
        <v>2659</v>
      </c>
      <c r="J21" s="1">
        <v>0</v>
      </c>
      <c r="K21">
        <f t="shared" si="0"/>
        <v>5.8977111979617503</v>
      </c>
      <c r="L21">
        <f t="shared" si="1"/>
        <v>0.53819325128828965</v>
      </c>
      <c r="M21">
        <f t="shared" si="2"/>
        <v>377.21467734336261</v>
      </c>
      <c r="N21">
        <f t="shared" si="3"/>
        <v>0.21465880262008372</v>
      </c>
      <c r="O21">
        <f t="shared" si="4"/>
        <v>4.3538136024475427E-2</v>
      </c>
      <c r="P21">
        <f t="shared" si="5"/>
        <v>5.6474766731262207</v>
      </c>
      <c r="Q21" s="1">
        <v>2</v>
      </c>
      <c r="R21">
        <f t="shared" si="6"/>
        <v>2.2982609868049622</v>
      </c>
      <c r="S21" s="1">
        <v>1</v>
      </c>
      <c r="T21">
        <f t="shared" si="7"/>
        <v>4.5965219736099243</v>
      </c>
      <c r="U21" s="1">
        <v>13.510345458984375</v>
      </c>
      <c r="V21" s="1">
        <v>5.6474766731262207</v>
      </c>
      <c r="W21" s="1">
        <v>13.398837089538574</v>
      </c>
      <c r="X21" s="1">
        <v>399.16812133789062</v>
      </c>
      <c r="Y21" s="1">
        <v>396.777587890625</v>
      </c>
      <c r="Z21" s="1">
        <v>8.7642726898193359</v>
      </c>
      <c r="AA21" s="1">
        <v>8.8492832183837891</v>
      </c>
      <c r="AB21" s="1">
        <v>55.614334106445312</v>
      </c>
      <c r="AC21" s="1">
        <v>56.153778076171875</v>
      </c>
      <c r="AD21" s="1">
        <v>500.54794311523438</v>
      </c>
      <c r="AE21" s="1">
        <v>143.51060485839844</v>
      </c>
      <c r="AF21" s="1">
        <v>378.788330078125</v>
      </c>
      <c r="AG21" s="1">
        <v>98.611915588378906</v>
      </c>
      <c r="AH21" s="1">
        <v>12.801149368286133</v>
      </c>
      <c r="AI21" s="1">
        <v>-0.66844356060028076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2.5027397155761717</v>
      </c>
      <c r="AR21">
        <f t="shared" si="9"/>
        <v>2.1465880262008371E-4</v>
      </c>
      <c r="AS21">
        <f t="shared" si="10"/>
        <v>278.7974766731262</v>
      </c>
      <c r="AT21">
        <f t="shared" si="11"/>
        <v>286.66034545898435</v>
      </c>
      <c r="AU21">
        <f t="shared" si="12"/>
        <v>27.267014580939758</v>
      </c>
      <c r="AV21">
        <f t="shared" si="13"/>
        <v>0.74049957662862242</v>
      </c>
      <c r="AW21">
        <f t="shared" si="14"/>
        <v>0.91618290577339567</v>
      </c>
      <c r="AX21">
        <f t="shared" si="15"/>
        <v>9.2907931085902646</v>
      </c>
      <c r="AY21">
        <f t="shared" si="16"/>
        <v>0.44150989020647557</v>
      </c>
      <c r="AZ21">
        <f t="shared" si="17"/>
        <v>9.5789110660552979</v>
      </c>
      <c r="BA21">
        <f t="shared" si="18"/>
        <v>1.1981763419603606</v>
      </c>
      <c r="BB21">
        <f t="shared" si="19"/>
        <v>0.48178272742364786</v>
      </c>
      <c r="BC21">
        <f t="shared" si="20"/>
        <v>0.87264476974892025</v>
      </c>
      <c r="BD21">
        <f t="shared" si="21"/>
        <v>0.32553157221144036</v>
      </c>
      <c r="BE21">
        <f t="shared" si="22"/>
        <v>0.30572052711475789</v>
      </c>
      <c r="BF21">
        <f t="shared" si="23"/>
        <v>37.197861920881259</v>
      </c>
      <c r="BG21">
        <f t="shared" si="24"/>
        <v>0.95069552529097212</v>
      </c>
      <c r="BH21">
        <f t="shared" si="25"/>
        <v>95.707031856182084</v>
      </c>
      <c r="BI21">
        <f t="shared" si="26"/>
        <v>395.045428191844</v>
      </c>
      <c r="BJ21">
        <f t="shared" si="27"/>
        <v>1.4288291756354026E-2</v>
      </c>
    </row>
    <row r="22" spans="1:62">
      <c r="A22" s="1">
        <v>13</v>
      </c>
      <c r="B22" s="1" t="s">
        <v>88</v>
      </c>
      <c r="C22" s="2">
        <v>41962</v>
      </c>
      <c r="D22" s="1" t="s">
        <v>74</v>
      </c>
      <c r="E22" s="1">
        <v>0</v>
      </c>
      <c r="F22" s="1">
        <v>150</v>
      </c>
      <c r="G22" s="1" t="s">
        <v>83</v>
      </c>
      <c r="H22" s="1">
        <v>0</v>
      </c>
      <c r="I22" s="1">
        <v>2787.5</v>
      </c>
      <c r="J22" s="1">
        <v>0</v>
      </c>
      <c r="K22">
        <f t="shared" si="0"/>
        <v>0.31249114368354103</v>
      </c>
      <c r="L22">
        <f t="shared" si="1"/>
        <v>4.0842250939897996E-2</v>
      </c>
      <c r="M22">
        <f t="shared" si="2"/>
        <v>384.33616311540737</v>
      </c>
      <c r="N22">
        <f t="shared" si="3"/>
        <v>2.6679304757784589E-2</v>
      </c>
      <c r="O22">
        <f t="shared" si="4"/>
        <v>6.3533840384187634E-2</v>
      </c>
      <c r="P22">
        <f t="shared" si="5"/>
        <v>6.0970120429992676</v>
      </c>
      <c r="Q22" s="1">
        <v>33</v>
      </c>
      <c r="R22">
        <f t="shared" si="6"/>
        <v>-4.5082615315914154</v>
      </c>
      <c r="S22" s="1">
        <v>1</v>
      </c>
      <c r="T22">
        <f t="shared" si="7"/>
        <v>-9.0165230631828308</v>
      </c>
      <c r="U22" s="1">
        <v>13.73114013671875</v>
      </c>
      <c r="V22" s="1">
        <v>6.0970120429992676</v>
      </c>
      <c r="W22" s="1">
        <v>13.687337875366211</v>
      </c>
      <c r="X22" s="1">
        <v>399.06719970703125</v>
      </c>
      <c r="Y22" s="1">
        <v>396.937255859375</v>
      </c>
      <c r="Z22" s="1">
        <v>8.7653427124023438</v>
      </c>
      <c r="AA22" s="1">
        <v>8.9396562576293945</v>
      </c>
      <c r="AB22" s="1">
        <v>54.830738067626953</v>
      </c>
      <c r="AC22" s="1">
        <v>55.921134948730469</v>
      </c>
      <c r="AD22" s="1">
        <v>500.56146240234375</v>
      </c>
      <c r="AE22" s="1">
        <v>90.695228576660156</v>
      </c>
      <c r="AF22" s="1">
        <v>121.64067840576172</v>
      </c>
      <c r="AG22" s="1">
        <v>98.617286682128906</v>
      </c>
      <c r="AH22" s="1">
        <v>12.801149368286133</v>
      </c>
      <c r="AI22" s="1">
        <v>-0.66844356060028076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0.15168529163707384</v>
      </c>
      <c r="AR22">
        <f t="shared" si="9"/>
        <v>2.667930475778459E-5</v>
      </c>
      <c r="AS22">
        <f t="shared" si="10"/>
        <v>279.24701204299924</v>
      </c>
      <c r="AT22">
        <f t="shared" si="11"/>
        <v>286.88114013671873</v>
      </c>
      <c r="AU22">
        <f t="shared" si="12"/>
        <v>17.232093213331154</v>
      </c>
      <c r="AV22">
        <f t="shared" si="13"/>
        <v>-0.40784790479615624</v>
      </c>
      <c r="AW22">
        <f t="shared" si="14"/>
        <v>0.94513848438251324</v>
      </c>
      <c r="AX22">
        <f t="shared" si="15"/>
        <v>9.5839027434303574</v>
      </c>
      <c r="AY22">
        <f t="shared" si="16"/>
        <v>0.64424648580096289</v>
      </c>
      <c r="AZ22">
        <f t="shared" si="17"/>
        <v>9.9140760898590088</v>
      </c>
      <c r="BA22">
        <f t="shared" si="18"/>
        <v>1.2254257298060018</v>
      </c>
      <c r="BB22">
        <f t="shared" si="19"/>
        <v>4.1028096392374681E-2</v>
      </c>
      <c r="BC22">
        <f t="shared" si="20"/>
        <v>0.88160464399832561</v>
      </c>
      <c r="BD22">
        <f t="shared" si="21"/>
        <v>0.34382108580767623</v>
      </c>
      <c r="BE22">
        <f t="shared" si="22"/>
        <v>2.5625798180091777E-2</v>
      </c>
      <c r="BF22">
        <f t="shared" si="23"/>
        <v>37.902189580261584</v>
      </c>
      <c r="BG22">
        <f t="shared" si="24"/>
        <v>0.96825419494401932</v>
      </c>
      <c r="BH22">
        <f t="shared" si="25"/>
        <v>93.184112072784714</v>
      </c>
      <c r="BI22">
        <f t="shared" si="26"/>
        <v>396.98404363344451</v>
      </c>
      <c r="BJ22">
        <f t="shared" si="27"/>
        <v>7.3351083555506821E-4</v>
      </c>
    </row>
    <row r="23" spans="1:62">
      <c r="A23" s="1">
        <v>14</v>
      </c>
      <c r="B23" s="1" t="s">
        <v>89</v>
      </c>
      <c r="C23" s="2">
        <v>41962</v>
      </c>
      <c r="D23" s="1" t="s">
        <v>74</v>
      </c>
      <c r="E23" s="1">
        <v>0</v>
      </c>
      <c r="F23" s="1">
        <v>100</v>
      </c>
      <c r="G23" s="1" t="s">
        <v>90</v>
      </c>
      <c r="H23" s="1">
        <v>0</v>
      </c>
      <c r="I23" s="1">
        <v>3020.5</v>
      </c>
      <c r="J23" s="1">
        <v>0</v>
      </c>
      <c r="K23">
        <f t="shared" ref="K23:K33" si="28">(X23-Y23*(1000-Z23)/(1000-AA23))*AQ23</f>
        <v>10.800660918168012</v>
      </c>
      <c r="L23">
        <f t="shared" ref="L23:L33" si="29">IF(BB23&lt;&gt;0,1/(1/BB23-1/T23),0)</f>
        <v>-3.5705729711291627</v>
      </c>
      <c r="M23">
        <f t="shared" ref="M23:M33" si="30">((BE23-AR23/2)*Y23-K23)/(BE23+AR23/2)</f>
        <v>397.47516477508611</v>
      </c>
      <c r="N23">
        <f t="shared" ref="N23:N33" si="31">AR23*1000</f>
        <v>2.413175494162715</v>
      </c>
      <c r="O23">
        <f t="shared" ref="O23:O33" si="32">(AW23-BC23)</f>
        <v>-1.7073564438596645E-2</v>
      </c>
      <c r="P23">
        <f t="shared" ref="P23:P33" si="33">(V23+AV23*J23)</f>
        <v>5.889824390411377</v>
      </c>
      <c r="Q23" s="1">
        <v>1.5</v>
      </c>
      <c r="R23">
        <f t="shared" ref="R23:R33" si="34">(Q23*AK23+AL23)</f>
        <v>2.4080436080694199</v>
      </c>
      <c r="S23" s="1">
        <v>1</v>
      </c>
      <c r="T23">
        <f t="shared" ref="T23:T33" si="35">R23*(S23+1)*(S23+1)/(S23*S23+1)</f>
        <v>4.8160872161388397</v>
      </c>
      <c r="U23" s="1">
        <v>14.304954528808594</v>
      </c>
      <c r="V23" s="1">
        <v>5.889824390411377</v>
      </c>
      <c r="W23" s="1">
        <v>14.266489028930664</v>
      </c>
      <c r="X23" s="1">
        <v>399.07363891601562</v>
      </c>
      <c r="Y23" s="1">
        <v>395.55111694335938</v>
      </c>
      <c r="Z23" s="1">
        <v>8.9039602279663086</v>
      </c>
      <c r="AA23" s="1">
        <v>9.6201276779174805</v>
      </c>
      <c r="AB23" s="1">
        <v>53.666065216064453</v>
      </c>
      <c r="AC23" s="1">
        <v>57.982559204101562</v>
      </c>
      <c r="AD23" s="1">
        <v>500.57296752929688</v>
      </c>
      <c r="AE23" s="1">
        <v>671.40911865234375</v>
      </c>
      <c r="AF23" s="1">
        <v>745.640625</v>
      </c>
      <c r="AG23" s="1">
        <v>98.623199462890625</v>
      </c>
      <c r="AH23" s="1">
        <v>12.801149368286133</v>
      </c>
      <c r="AI23" s="1">
        <v>-0.66844356060028076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ref="AQ23:AQ33" si="36">AD23*0.000001/(Q23*0.0001)</f>
        <v>3.3371531168619786</v>
      </c>
      <c r="AR23">
        <f t="shared" ref="AR23:AR33" si="37">(AA23-Z23)/(1000-AA23)*AQ23</f>
        <v>2.4131754941627151E-3</v>
      </c>
      <c r="AS23">
        <f t="shared" ref="AS23:AS33" si="38">(V23+273.15)</f>
        <v>279.03982439041135</v>
      </c>
      <c r="AT23">
        <f t="shared" ref="AT23:AT33" si="39">(U23+273.15)</f>
        <v>287.45495452880857</v>
      </c>
      <c r="AU23">
        <f t="shared" ref="AU23:AU33" si="40">(AE23*AM23+AF23*AN23)*AO23</f>
        <v>127.56773094318123</v>
      </c>
      <c r="AV23">
        <f t="shared" ref="AV23:AV33" si="41">((AU23+0.00000010773*(AT23^4-AS23^4))-AR23*44100)/(R23*51.4+0.00000043092*AS23^3)</f>
        <v>0.77792769324439559</v>
      </c>
      <c r="AW23">
        <f t="shared" ref="AW23:AW33" si="42">0.61365*EXP(17.502*P23/(240.97+P23))</f>
        <v>0.93169420639913381</v>
      </c>
      <c r="AX23">
        <f t="shared" ref="AX23:AX33" si="43">AW23*1000/AG23</f>
        <v>9.4470085281476432</v>
      </c>
      <c r="AY23">
        <f t="shared" ref="AY23:AY33" si="44">(AX23-AA23)</f>
        <v>-0.17311914976983722</v>
      </c>
      <c r="AZ23">
        <f t="shared" ref="AZ23:AZ33" si="45">IF(J23,V23,(U23+V23)/2)</f>
        <v>10.097389459609985</v>
      </c>
      <c r="BA23">
        <f t="shared" ref="BA23:BA33" si="46">0.61365*EXP(17.502*AZ23/(240.97+AZ23))</f>
        <v>1.240559124227973</v>
      </c>
      <c r="BB23">
        <f t="shared" ref="BB23:BB33" si="47">IF(AY23&lt;&gt;0,(1000-(AX23+AA23)/2)/AY23*AR23,0)</f>
        <v>-13.806498728894452</v>
      </c>
      <c r="BC23">
        <f t="shared" ref="BC23:BC33" si="48">AA23*AG23/1000</f>
        <v>0.94876777083773045</v>
      </c>
      <c r="BD23">
        <f t="shared" ref="BD23:BD33" si="49">(BA23-BC23)</f>
        <v>0.29179135339024254</v>
      </c>
      <c r="BE23">
        <f t="shared" ref="BE23:BE33" si="50">1/(1.6/L23+1.37/T23)</f>
        <v>-6.110823503930555</v>
      </c>
      <c r="BF23">
        <f t="shared" ref="BF23:BF33" si="51">M23*AG23*0.001</f>
        <v>39.20027245715864</v>
      </c>
      <c r="BG23">
        <f t="shared" ref="BG23:BG33" si="52">M23/Y23</f>
        <v>1.0048642204491669</v>
      </c>
      <c r="BH23">
        <f t="shared" ref="BH23:BH33" si="53">(1-AR23*AG23/AW23/L23)*100</f>
        <v>107.15412766584276</v>
      </c>
      <c r="BI23">
        <f t="shared" ref="BI23:BI33" si="54">(Y23-K23/(T23/1.35))</f>
        <v>392.52357786751668</v>
      </c>
      <c r="BJ23">
        <f t="shared" ref="BJ23:BJ33" si="55">K23*BH23/100/BI23</f>
        <v>2.948448103903388E-2</v>
      </c>
    </row>
    <row r="24" spans="1:62">
      <c r="A24" s="1">
        <v>15</v>
      </c>
      <c r="B24" s="1" t="s">
        <v>91</v>
      </c>
      <c r="C24" s="2">
        <v>41962</v>
      </c>
      <c r="D24" s="1" t="s">
        <v>74</v>
      </c>
      <c r="E24" s="1">
        <v>0</v>
      </c>
      <c r="F24" s="1">
        <v>50</v>
      </c>
      <c r="G24" s="1" t="s">
        <v>90</v>
      </c>
      <c r="H24" s="1">
        <v>0</v>
      </c>
      <c r="I24" s="1">
        <v>3137</v>
      </c>
      <c r="J24" s="1">
        <v>0</v>
      </c>
      <c r="K24">
        <f t="shared" si="28"/>
        <v>6.1353397648540531</v>
      </c>
      <c r="L24">
        <f t="shared" si="29"/>
        <v>-14.309400913312013</v>
      </c>
      <c r="M24">
        <f t="shared" si="30"/>
        <v>394.35938380515614</v>
      </c>
      <c r="N24">
        <f t="shared" si="31"/>
        <v>1.0280667314909306</v>
      </c>
      <c r="O24">
        <f t="shared" si="32"/>
        <v>1.5925281342485054E-2</v>
      </c>
      <c r="P24">
        <f t="shared" si="33"/>
        <v>6.1708579063415527</v>
      </c>
      <c r="Q24" s="1">
        <v>2.5</v>
      </c>
      <c r="R24">
        <f t="shared" si="34"/>
        <v>2.1884783655405045</v>
      </c>
      <c r="S24" s="1">
        <v>1</v>
      </c>
      <c r="T24">
        <f t="shared" si="35"/>
        <v>4.3769567310810089</v>
      </c>
      <c r="U24" s="1">
        <v>14.473134994506836</v>
      </c>
      <c r="V24" s="1">
        <v>6.1708579063415527</v>
      </c>
      <c r="W24" s="1">
        <v>14.444877624511719</v>
      </c>
      <c r="X24" s="1">
        <v>398.94268798828125</v>
      </c>
      <c r="Y24" s="1">
        <v>395.67544555664062</v>
      </c>
      <c r="Z24" s="1">
        <v>8.9624500274658203</v>
      </c>
      <c r="AA24" s="1">
        <v>9.4710206985473633</v>
      </c>
      <c r="AB24" s="1">
        <v>53.433273315429688</v>
      </c>
      <c r="AC24" s="1">
        <v>56.465324401855469</v>
      </c>
      <c r="AD24" s="1">
        <v>500.58425903320312</v>
      </c>
      <c r="AE24" s="1">
        <v>334.35452270507812</v>
      </c>
      <c r="AF24" s="1">
        <v>464.1829833984375</v>
      </c>
      <c r="AG24" s="1">
        <v>98.621498107910156</v>
      </c>
      <c r="AH24" s="1">
        <v>12.801149368286133</v>
      </c>
      <c r="AI24" s="1">
        <v>-0.66844356060028076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36"/>
        <v>2.0023370361328121</v>
      </c>
      <c r="AR24">
        <f t="shared" si="37"/>
        <v>1.0280667314909306E-3</v>
      </c>
      <c r="AS24">
        <f t="shared" si="38"/>
        <v>279.32085790634153</v>
      </c>
      <c r="AT24">
        <f t="shared" si="39"/>
        <v>287.62313499450681</v>
      </c>
      <c r="AU24">
        <f t="shared" si="40"/>
        <v>63.527358516801542</v>
      </c>
      <c r="AV24">
        <f t="shared" si="41"/>
        <v>0.81803359158689526</v>
      </c>
      <c r="AW24">
        <f t="shared" si="42"/>
        <v>0.94997153124425182</v>
      </c>
      <c r="AX24">
        <f t="shared" si="43"/>
        <v>9.6324995003098337</v>
      </c>
      <c r="AY24">
        <f t="shared" si="44"/>
        <v>0.16147880176247043</v>
      </c>
      <c r="AZ24">
        <f t="shared" si="45"/>
        <v>10.321996450424194</v>
      </c>
      <c r="BA24">
        <f t="shared" si="46"/>
        <v>1.2593257771637552</v>
      </c>
      <c r="BB24">
        <f t="shared" si="47"/>
        <v>6.3057619550789736</v>
      </c>
      <c r="BC24">
        <f t="shared" si="48"/>
        <v>0.93404624990176677</v>
      </c>
      <c r="BD24">
        <f t="shared" si="49"/>
        <v>0.32527952726198839</v>
      </c>
      <c r="BE24">
        <f t="shared" si="50"/>
        <v>4.9704689159673681</v>
      </c>
      <c r="BF24">
        <f t="shared" si="51"/>
        <v>38.892313223776824</v>
      </c>
      <c r="BG24">
        <f t="shared" si="52"/>
        <v>0.99667388571551863</v>
      </c>
      <c r="BH24">
        <f t="shared" si="53"/>
        <v>100.74586608275887</v>
      </c>
      <c r="BI24">
        <f t="shared" si="54"/>
        <v>393.78310135690543</v>
      </c>
      <c r="BJ24">
        <f t="shared" si="55"/>
        <v>1.5696715176256065E-2</v>
      </c>
    </row>
    <row r="25" spans="1:62">
      <c r="A25" s="1">
        <v>16</v>
      </c>
      <c r="B25" s="1" t="s">
        <v>92</v>
      </c>
      <c r="C25" s="2">
        <v>41962</v>
      </c>
      <c r="D25" s="1" t="s">
        <v>93</v>
      </c>
      <c r="E25" s="1">
        <v>0</v>
      </c>
      <c r="F25" s="1">
        <v>50</v>
      </c>
      <c r="G25" s="1" t="s">
        <v>94</v>
      </c>
      <c r="H25" s="1">
        <v>0</v>
      </c>
      <c r="I25" s="1">
        <v>3224.5</v>
      </c>
      <c r="J25" s="1">
        <v>0</v>
      </c>
      <c r="K25">
        <f t="shared" si="28"/>
        <v>14.50520118212523</v>
      </c>
      <c r="L25">
        <f t="shared" si="29"/>
        <v>-1.9727424387078882</v>
      </c>
      <c r="M25">
        <f t="shared" si="30"/>
        <v>399.16325787355089</v>
      </c>
      <c r="N25">
        <f t="shared" si="31"/>
        <v>0.97675921390491438</v>
      </c>
      <c r="O25">
        <f t="shared" si="32"/>
        <v>-2.6572114212137565E-2</v>
      </c>
      <c r="P25">
        <f t="shared" si="33"/>
        <v>5.5292758941650391</v>
      </c>
      <c r="Q25" s="1">
        <v>2.5</v>
      </c>
      <c r="R25">
        <f t="shared" si="34"/>
        <v>2.1884783655405045</v>
      </c>
      <c r="S25" s="1">
        <v>1</v>
      </c>
      <c r="T25">
        <f t="shared" si="35"/>
        <v>4.3769567310810089</v>
      </c>
      <c r="U25" s="1">
        <v>14.742436408996582</v>
      </c>
      <c r="V25" s="1">
        <v>5.5292758941650391</v>
      </c>
      <c r="W25" s="1">
        <v>14.647644996643066</v>
      </c>
      <c r="X25" s="1">
        <v>399.18243408203125</v>
      </c>
      <c r="Y25" s="1">
        <v>391.74655151367188</v>
      </c>
      <c r="Z25" s="1">
        <v>8.9998922348022461</v>
      </c>
      <c r="AA25" s="1">
        <v>9.4831180572509766</v>
      </c>
      <c r="AB25" s="1">
        <v>52.733486175537109</v>
      </c>
      <c r="AC25" s="1">
        <v>55.564872741699219</v>
      </c>
      <c r="AD25" s="1">
        <v>500.54055786132812</v>
      </c>
      <c r="AE25" s="1">
        <v>1374.791259765625</v>
      </c>
      <c r="AF25" s="1">
        <v>1533.0428466796875</v>
      </c>
      <c r="AG25" s="1">
        <v>98.625022888183594</v>
      </c>
      <c r="AH25" s="1">
        <v>12.801149368286133</v>
      </c>
      <c r="AI25" s="1">
        <v>-0.66844356060028076</v>
      </c>
      <c r="AJ25" s="1">
        <v>0.3333333432674408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36"/>
        <v>2.0021622314453125</v>
      </c>
      <c r="AR25">
        <f t="shared" si="37"/>
        <v>9.767592139049144E-4</v>
      </c>
      <c r="AS25">
        <f t="shared" si="38"/>
        <v>278.67927589416502</v>
      </c>
      <c r="AT25">
        <f t="shared" si="39"/>
        <v>287.89243640899656</v>
      </c>
      <c r="AU25">
        <f t="shared" si="40"/>
        <v>261.21033607771096</v>
      </c>
      <c r="AV25">
        <f t="shared" si="41"/>
        <v>2.5318570518955861</v>
      </c>
      <c r="AW25">
        <f t="shared" si="42"/>
        <v>0.90870062123558715</v>
      </c>
      <c r="AX25">
        <f t="shared" si="43"/>
        <v>9.2136923736466869</v>
      </c>
      <c r="AY25">
        <f t="shared" si="44"/>
        <v>-0.26942568360428965</v>
      </c>
      <c r="AZ25">
        <f t="shared" si="45"/>
        <v>10.135856151580811</v>
      </c>
      <c r="BA25">
        <f t="shared" si="46"/>
        <v>1.2437555506966806</v>
      </c>
      <c r="BB25">
        <f t="shared" si="47"/>
        <v>-3.5914470366402815</v>
      </c>
      <c r="BC25">
        <f t="shared" si="48"/>
        <v>0.93527273544772471</v>
      </c>
      <c r="BD25">
        <f t="shared" si="49"/>
        <v>0.30848281524895593</v>
      </c>
      <c r="BE25">
        <f t="shared" si="50"/>
        <v>-2.0078272863173487</v>
      </c>
      <c r="BF25">
        <f t="shared" si="51"/>
        <v>39.367485443900883</v>
      </c>
      <c r="BG25">
        <f t="shared" si="52"/>
        <v>1.0189324100779484</v>
      </c>
      <c r="BH25">
        <f t="shared" si="53"/>
        <v>105.37382378552056</v>
      </c>
      <c r="BI25">
        <f t="shared" si="54"/>
        <v>387.27266182296142</v>
      </c>
      <c r="BJ25">
        <f t="shared" si="55"/>
        <v>3.9467503493378922E-2</v>
      </c>
    </row>
    <row r="26" spans="1:62">
      <c r="A26" s="1">
        <v>17</v>
      </c>
      <c r="B26" s="1" t="s">
        <v>95</v>
      </c>
      <c r="C26" s="2">
        <v>41962</v>
      </c>
      <c r="D26" s="1" t="s">
        <v>74</v>
      </c>
      <c r="E26" s="1">
        <v>0</v>
      </c>
      <c r="F26" s="1">
        <v>150</v>
      </c>
      <c r="G26" s="1" t="s">
        <v>94</v>
      </c>
      <c r="H26" s="1">
        <v>0</v>
      </c>
      <c r="I26" s="1">
        <v>3323.5</v>
      </c>
      <c r="J26" s="1">
        <v>0</v>
      </c>
      <c r="K26">
        <f t="shared" si="28"/>
        <v>25.171707177209417</v>
      </c>
      <c r="L26">
        <f t="shared" si="29"/>
        <v>-3.3893154313936003</v>
      </c>
      <c r="M26">
        <f t="shared" si="30"/>
        <v>396.24733097980231</v>
      </c>
      <c r="N26">
        <f t="shared" si="31"/>
        <v>3.6999674251578551</v>
      </c>
      <c r="O26">
        <f t="shared" si="32"/>
        <v>-3.1577183744347592E-2</v>
      </c>
      <c r="P26">
        <f t="shared" si="33"/>
        <v>6.4460873603820801</v>
      </c>
      <c r="Q26" s="1">
        <v>1.5</v>
      </c>
      <c r="R26">
        <f t="shared" si="34"/>
        <v>2.4080436080694199</v>
      </c>
      <c r="S26" s="1">
        <v>1</v>
      </c>
      <c r="T26">
        <f t="shared" si="35"/>
        <v>4.8160872161388397</v>
      </c>
      <c r="U26" s="1">
        <v>15.178135871887207</v>
      </c>
      <c r="V26" s="1">
        <v>6.4460873603820801</v>
      </c>
      <c r="W26" s="1">
        <v>15.060329437255859</v>
      </c>
      <c r="X26" s="1">
        <v>399.228515625</v>
      </c>
      <c r="Y26" s="1">
        <v>391.2515869140625</v>
      </c>
      <c r="Z26" s="1">
        <v>9.0395278930664062</v>
      </c>
      <c r="AA26" s="1">
        <v>10.137045860290527</v>
      </c>
      <c r="AB26" s="1">
        <v>51.499874114990234</v>
      </c>
      <c r="AC26" s="1">
        <v>57.752635955810547</v>
      </c>
      <c r="AD26" s="1">
        <v>500.555908203125</v>
      </c>
      <c r="AE26" s="1">
        <v>397.01171875</v>
      </c>
      <c r="AF26" s="1">
        <v>638.74774169921875</v>
      </c>
      <c r="AG26" s="1">
        <v>98.623863220214844</v>
      </c>
      <c r="AH26" s="1">
        <v>12.801149368286133</v>
      </c>
      <c r="AI26" s="1">
        <v>-0.66844356060028076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36"/>
        <v>3.3370393880208327</v>
      </c>
      <c r="AR26">
        <f t="shared" si="37"/>
        <v>3.6999674251578553E-3</v>
      </c>
      <c r="AS26">
        <f t="shared" si="38"/>
        <v>279.59608736038206</v>
      </c>
      <c r="AT26">
        <f t="shared" si="39"/>
        <v>288.32813587188718</v>
      </c>
      <c r="AU26">
        <f t="shared" si="40"/>
        <v>75.432225615950301</v>
      </c>
      <c r="AV26">
        <f t="shared" si="41"/>
        <v>-1.169958665907023E-2</v>
      </c>
      <c r="AW26">
        <f t="shared" si="42"/>
        <v>0.96817744063799049</v>
      </c>
      <c r="AX26">
        <f t="shared" si="43"/>
        <v>9.816867936679488</v>
      </c>
      <c r="AY26">
        <f t="shared" si="44"/>
        <v>-0.32017792361103936</v>
      </c>
      <c r="AZ26">
        <f t="shared" si="45"/>
        <v>10.812111616134644</v>
      </c>
      <c r="BA26">
        <f t="shared" si="46"/>
        <v>1.3011470083345884</v>
      </c>
      <c r="BB26">
        <f t="shared" si="47"/>
        <v>-11.440679508188799</v>
      </c>
      <c r="BC26">
        <f t="shared" si="48"/>
        <v>0.99975462438233809</v>
      </c>
      <c r="BD26">
        <f t="shared" si="49"/>
        <v>0.30139238395225032</v>
      </c>
      <c r="BE26">
        <f t="shared" si="50"/>
        <v>-5.3302505089486329</v>
      </c>
      <c r="BF26">
        <f t="shared" si="51"/>
        <v>39.079442571927224</v>
      </c>
      <c r="BG26">
        <f t="shared" si="52"/>
        <v>1.0127686231387405</v>
      </c>
      <c r="BH26">
        <f t="shared" si="53"/>
        <v>111.12020933931342</v>
      </c>
      <c r="BI26">
        <f t="shared" si="54"/>
        <v>384.19569212557968</v>
      </c>
      <c r="BJ26">
        <f t="shared" si="55"/>
        <v>7.2803663036522082E-2</v>
      </c>
    </row>
    <row r="27" spans="1:62">
      <c r="A27" s="1">
        <v>18</v>
      </c>
      <c r="B27" s="1" t="s">
        <v>96</v>
      </c>
      <c r="C27" s="2">
        <v>41962</v>
      </c>
      <c r="D27" s="1" t="s">
        <v>74</v>
      </c>
      <c r="E27" s="1">
        <v>0</v>
      </c>
      <c r="F27" s="1">
        <v>100</v>
      </c>
      <c r="G27" s="1" t="s">
        <v>94</v>
      </c>
      <c r="H27" s="1">
        <v>0</v>
      </c>
      <c r="I27" s="1">
        <v>3412.5</v>
      </c>
      <c r="J27" s="1">
        <v>0</v>
      </c>
      <c r="K27">
        <f t="shared" si="28"/>
        <v>8.2365426344045645</v>
      </c>
      <c r="L27">
        <f t="shared" si="29"/>
        <v>-7.1947346942156445</v>
      </c>
      <c r="M27">
        <f t="shared" si="30"/>
        <v>393.7497935703816</v>
      </c>
      <c r="N27">
        <f t="shared" si="31"/>
        <v>1.5776164839877882</v>
      </c>
      <c r="O27">
        <f t="shared" si="32"/>
        <v>1.3783357624497561E-2</v>
      </c>
      <c r="P27">
        <f t="shared" si="33"/>
        <v>6.7188787460327148</v>
      </c>
      <c r="Q27" s="1">
        <v>2.5</v>
      </c>
      <c r="R27">
        <f t="shared" si="34"/>
        <v>2.1884783655405045</v>
      </c>
      <c r="S27" s="1">
        <v>1</v>
      </c>
      <c r="T27">
        <f t="shared" si="35"/>
        <v>4.3769567310810089</v>
      </c>
      <c r="U27" s="1">
        <v>15.526473045349121</v>
      </c>
      <c r="V27" s="1">
        <v>6.7188787460327148</v>
      </c>
      <c r="W27" s="1">
        <v>15.44090461730957</v>
      </c>
      <c r="X27" s="1">
        <v>398.97702026367188</v>
      </c>
      <c r="Y27" s="1">
        <v>394.55252075195312</v>
      </c>
      <c r="Z27" s="1">
        <v>9.0832891464233398</v>
      </c>
      <c r="AA27" s="1">
        <v>9.8634357452392578</v>
      </c>
      <c r="AB27" s="1">
        <v>50.603431701660156</v>
      </c>
      <c r="AC27" s="1">
        <v>54.949665069580078</v>
      </c>
      <c r="AD27" s="1">
        <v>500.5648193359375</v>
      </c>
      <c r="AE27" s="1">
        <v>338.96902465820312</v>
      </c>
      <c r="AF27" s="1">
        <v>935.02777099609375</v>
      </c>
      <c r="AG27" s="1">
        <v>98.621002197265625</v>
      </c>
      <c r="AH27" s="1">
        <v>12.801149368286133</v>
      </c>
      <c r="AI27" s="1">
        <v>-0.66844356060028076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36"/>
        <v>2.0022592773437502</v>
      </c>
      <c r="AR27">
        <f t="shared" si="37"/>
        <v>1.5776164839877882E-3</v>
      </c>
      <c r="AS27">
        <f t="shared" si="38"/>
        <v>279.86887874603269</v>
      </c>
      <c r="AT27">
        <f t="shared" si="39"/>
        <v>288.6764730453491</v>
      </c>
      <c r="AU27">
        <f t="shared" si="40"/>
        <v>64.404113876893462</v>
      </c>
      <c r="AV27">
        <f t="shared" si="41"/>
        <v>0.67282817015305463</v>
      </c>
      <c r="AW27">
        <f t="shared" si="42"/>
        <v>0.98652527592832673</v>
      </c>
      <c r="AX27">
        <f t="shared" si="43"/>
        <v>10.00319662088852</v>
      </c>
      <c r="AY27">
        <f t="shared" si="44"/>
        <v>0.13976087564926232</v>
      </c>
      <c r="AZ27">
        <f t="shared" si="45"/>
        <v>11.122675895690918</v>
      </c>
      <c r="BA27">
        <f t="shared" si="46"/>
        <v>1.3282759028155389</v>
      </c>
      <c r="BB27">
        <f t="shared" si="47"/>
        <v>11.175842404969709</v>
      </c>
      <c r="BC27">
        <f t="shared" si="48"/>
        <v>0.97274191830382917</v>
      </c>
      <c r="BD27">
        <f t="shared" si="49"/>
        <v>0.3555339845117097</v>
      </c>
      <c r="BE27">
        <f t="shared" si="50"/>
        <v>11.035333299394765</v>
      </c>
      <c r="BF27">
        <f t="shared" si="51"/>
        <v>38.831999256877488</v>
      </c>
      <c r="BG27">
        <f t="shared" si="52"/>
        <v>0.99796547445688177</v>
      </c>
      <c r="BH27">
        <f t="shared" si="53"/>
        <v>102.192036826918</v>
      </c>
      <c r="BI27">
        <f t="shared" si="54"/>
        <v>392.01209523723713</v>
      </c>
      <c r="BJ27">
        <f t="shared" si="55"/>
        <v>2.147150760009503E-2</v>
      </c>
    </row>
    <row r="28" spans="1:62">
      <c r="A28" s="1">
        <v>19</v>
      </c>
      <c r="B28" s="1" t="s">
        <v>97</v>
      </c>
      <c r="C28" s="2">
        <v>41962</v>
      </c>
      <c r="D28" s="1" t="s">
        <v>74</v>
      </c>
      <c r="E28" s="1">
        <v>0</v>
      </c>
      <c r="F28" s="1">
        <v>50</v>
      </c>
      <c r="G28" s="1" t="s">
        <v>94</v>
      </c>
      <c r="H28" s="1">
        <v>0</v>
      </c>
      <c r="I28" s="1">
        <v>3521</v>
      </c>
      <c r="J28" s="1">
        <v>0</v>
      </c>
      <c r="K28">
        <f t="shared" si="28"/>
        <v>11.119112767338789</v>
      </c>
      <c r="L28">
        <f t="shared" si="29"/>
        <v>30.809724769318791</v>
      </c>
      <c r="M28">
        <f t="shared" si="30"/>
        <v>387.65395268649866</v>
      </c>
      <c r="N28">
        <f t="shared" si="31"/>
        <v>1.3977876060725725</v>
      </c>
      <c r="O28">
        <f t="shared" si="32"/>
        <v>3.7249679097850819E-2</v>
      </c>
      <c r="P28">
        <f t="shared" si="33"/>
        <v>7.2081212997436523</v>
      </c>
      <c r="Q28" s="1">
        <v>3</v>
      </c>
      <c r="R28">
        <f t="shared" si="34"/>
        <v>2.0786957442760468</v>
      </c>
      <c r="S28" s="1">
        <v>1</v>
      </c>
      <c r="T28">
        <f t="shared" si="35"/>
        <v>4.1573914885520935</v>
      </c>
      <c r="U28" s="1">
        <v>15.818536758422852</v>
      </c>
      <c r="V28" s="1">
        <v>7.2081212997436523</v>
      </c>
      <c r="W28" s="1">
        <v>15.743792533874512</v>
      </c>
      <c r="X28" s="1">
        <v>399.09573364257812</v>
      </c>
      <c r="Y28" s="1">
        <v>392.1033935546875</v>
      </c>
      <c r="Z28" s="1">
        <v>9.1377296447753906</v>
      </c>
      <c r="AA28" s="1">
        <v>9.967097282409668</v>
      </c>
      <c r="AB28" s="1">
        <v>49.962871551513672</v>
      </c>
      <c r="AC28" s="1">
        <v>54.497650146484375</v>
      </c>
      <c r="AD28" s="1">
        <v>500.5701904296875</v>
      </c>
      <c r="AE28" s="1">
        <v>267.54141235351562</v>
      </c>
      <c r="AF28" s="1">
        <v>794.378173828125</v>
      </c>
      <c r="AG28" s="1">
        <v>98.619659423828125</v>
      </c>
      <c r="AH28" s="1">
        <v>12.801149368286133</v>
      </c>
      <c r="AI28" s="1">
        <v>-0.66844356060028076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36"/>
        <v>1.6685673014322915</v>
      </c>
      <c r="AR28">
        <f t="shared" si="37"/>
        <v>1.3977876060725725E-3</v>
      </c>
      <c r="AS28">
        <f t="shared" si="38"/>
        <v>280.35812129974363</v>
      </c>
      <c r="AT28">
        <f t="shared" si="39"/>
        <v>288.96853675842283</v>
      </c>
      <c r="AU28">
        <f t="shared" si="40"/>
        <v>50.832867709299535</v>
      </c>
      <c r="AV28">
        <f t="shared" si="41"/>
        <v>0.64292540269726361</v>
      </c>
      <c r="AW28">
        <f t="shared" si="42"/>
        <v>1.0202014185332551</v>
      </c>
      <c r="AX28">
        <f t="shared" si="43"/>
        <v>10.344807764431984</v>
      </c>
      <c r="AY28">
        <f t="shared" si="44"/>
        <v>0.37771048202231583</v>
      </c>
      <c r="AZ28">
        <f t="shared" si="45"/>
        <v>11.513329029083252</v>
      </c>
      <c r="BA28">
        <f t="shared" si="46"/>
        <v>1.3631072537797402</v>
      </c>
      <c r="BB28">
        <f t="shared" si="47"/>
        <v>3.663101257077976</v>
      </c>
      <c r="BC28">
        <f t="shared" si="48"/>
        <v>0.98295173943540426</v>
      </c>
      <c r="BD28">
        <f t="shared" si="49"/>
        <v>0.38015551434433592</v>
      </c>
      <c r="BE28">
        <f t="shared" si="50"/>
        <v>2.621471031987622</v>
      </c>
      <c r="BF28">
        <f t="shared" si="51"/>
        <v>38.230300788243284</v>
      </c>
      <c r="BG28">
        <f t="shared" si="52"/>
        <v>0.98865237857838573</v>
      </c>
      <c r="BH28">
        <f t="shared" si="53"/>
        <v>99.561438057294353</v>
      </c>
      <c r="BI28">
        <f t="shared" si="54"/>
        <v>388.49276360144842</v>
      </c>
      <c r="BJ28">
        <f t="shared" si="55"/>
        <v>2.8495636489465473E-2</v>
      </c>
    </row>
    <row r="29" spans="1:62">
      <c r="A29" s="1">
        <v>20</v>
      </c>
      <c r="B29" s="1" t="s">
        <v>98</v>
      </c>
      <c r="C29" s="2">
        <v>41962</v>
      </c>
      <c r="D29" s="1" t="s">
        <v>74</v>
      </c>
      <c r="E29" s="1">
        <v>0</v>
      </c>
      <c r="F29" s="1">
        <v>150</v>
      </c>
      <c r="G29" s="1" t="s">
        <v>94</v>
      </c>
      <c r="H29" s="1">
        <v>0</v>
      </c>
      <c r="I29" s="1">
        <v>4381.5</v>
      </c>
      <c r="J29" s="1">
        <v>0</v>
      </c>
      <c r="K29">
        <f t="shared" si="28"/>
        <v>38.982468028260435</v>
      </c>
      <c r="L29">
        <f t="shared" si="29"/>
        <v>-3.1029607286754035</v>
      </c>
      <c r="M29">
        <f t="shared" si="30"/>
        <v>403.7722398582232</v>
      </c>
      <c r="N29">
        <f t="shared" si="31"/>
        <v>7.3295968375485252</v>
      </c>
      <c r="O29">
        <f t="shared" si="32"/>
        <v>-8.844796077002437E-2</v>
      </c>
      <c r="P29">
        <f t="shared" si="33"/>
        <v>7.0199418067932129</v>
      </c>
      <c r="Q29" s="1">
        <v>1</v>
      </c>
      <c r="R29">
        <f t="shared" si="34"/>
        <v>2.5178262293338776</v>
      </c>
      <c r="S29" s="1">
        <v>1</v>
      </c>
      <c r="T29">
        <f t="shared" si="35"/>
        <v>5.0356524586677551</v>
      </c>
      <c r="U29" s="1">
        <v>16.182077407836914</v>
      </c>
      <c r="V29" s="1">
        <v>7.0199418067932129</v>
      </c>
      <c r="W29" s="1">
        <v>16.091262817382812</v>
      </c>
      <c r="X29" s="1">
        <v>401.92938232421875</v>
      </c>
      <c r="Y29" s="1">
        <v>393.56527709960938</v>
      </c>
      <c r="Z29" s="1">
        <v>9.6619062423706055</v>
      </c>
      <c r="AA29" s="1">
        <v>11.109925270080566</v>
      </c>
      <c r="AB29" s="1">
        <v>51.61273193359375</v>
      </c>
      <c r="AC29" s="1">
        <v>59.347877502441406</v>
      </c>
      <c r="AD29" s="1">
        <v>500.55734252929688</v>
      </c>
      <c r="AE29" s="1">
        <v>1205.98583984375</v>
      </c>
      <c r="AF29" s="1">
        <v>1256.140869140625</v>
      </c>
      <c r="AG29" s="1">
        <v>98.612564086914062</v>
      </c>
      <c r="AH29" s="1">
        <v>12.801149368286133</v>
      </c>
      <c r="AI29" s="1">
        <v>-0.66844356060028076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112115</v>
      </c>
      <c r="AQ29">
        <f t="shared" si="36"/>
        <v>5.005573425292968</v>
      </c>
      <c r="AR29">
        <f t="shared" si="37"/>
        <v>7.3295968375485252E-3</v>
      </c>
      <c r="AS29">
        <f t="shared" si="38"/>
        <v>280.16994180679319</v>
      </c>
      <c r="AT29">
        <f t="shared" si="39"/>
        <v>289.33207740783689</v>
      </c>
      <c r="AU29">
        <f t="shared" si="40"/>
        <v>229.1373066950182</v>
      </c>
      <c r="AV29">
        <f t="shared" si="41"/>
        <v>-2.1005345382658563E-2</v>
      </c>
      <c r="AW29">
        <f t="shared" si="42"/>
        <v>1.0071302569266216</v>
      </c>
      <c r="AX29">
        <f t="shared" si="43"/>
        <v>10.213001418753986</v>
      </c>
      <c r="AY29">
        <f t="shared" si="44"/>
        <v>-0.89692385132658003</v>
      </c>
      <c r="AZ29">
        <f t="shared" si="45"/>
        <v>11.601009607315063</v>
      </c>
      <c r="BA29">
        <f t="shared" si="46"/>
        <v>1.3710345974128706</v>
      </c>
      <c r="BB29">
        <f t="shared" si="47"/>
        <v>-8.0848029616009285</v>
      </c>
      <c r="BC29">
        <f t="shared" si="48"/>
        <v>1.095578217696646</v>
      </c>
      <c r="BD29">
        <f t="shared" si="49"/>
        <v>0.27545637971622461</v>
      </c>
      <c r="BE29">
        <f t="shared" si="50"/>
        <v>-4.105486645797046</v>
      </c>
      <c r="BF29">
        <f t="shared" si="51"/>
        <v>39.817015879535873</v>
      </c>
      <c r="BG29">
        <f t="shared" si="52"/>
        <v>1.0259346120009223</v>
      </c>
      <c r="BH29">
        <f t="shared" si="53"/>
        <v>123.12865700606301</v>
      </c>
      <c r="BI29">
        <f t="shared" si="54"/>
        <v>383.11452969992195</v>
      </c>
      <c r="BJ29">
        <f t="shared" si="55"/>
        <v>0.1252852231644942</v>
      </c>
    </row>
    <row r="30" spans="1:62">
      <c r="A30" s="1">
        <v>21</v>
      </c>
      <c r="B30" s="1" t="s">
        <v>99</v>
      </c>
      <c r="C30" s="2">
        <v>41962</v>
      </c>
      <c r="D30" s="1" t="s">
        <v>74</v>
      </c>
      <c r="E30" s="1">
        <v>0</v>
      </c>
      <c r="F30" s="1">
        <v>100</v>
      </c>
      <c r="G30" s="1" t="s">
        <v>94</v>
      </c>
      <c r="H30" s="1">
        <v>0</v>
      </c>
      <c r="I30" s="1">
        <v>4494.5</v>
      </c>
      <c r="J30" s="1">
        <v>0</v>
      </c>
      <c r="K30">
        <f t="shared" si="28"/>
        <v>14.859359538577953</v>
      </c>
      <c r="L30">
        <f t="shared" si="29"/>
        <v>-1.5956512277215642</v>
      </c>
      <c r="M30">
        <f t="shared" si="30"/>
        <v>402.05598893244672</v>
      </c>
      <c r="N30">
        <f t="shared" si="31"/>
        <v>4.064645541978984</v>
      </c>
      <c r="O30">
        <f t="shared" si="32"/>
        <v>-0.15787667465598409</v>
      </c>
      <c r="P30">
        <f t="shared" si="33"/>
        <v>6.9154739379882812</v>
      </c>
      <c r="Q30" s="1">
        <v>2.5</v>
      </c>
      <c r="R30">
        <f t="shared" si="34"/>
        <v>2.1884783655405045</v>
      </c>
      <c r="S30" s="1">
        <v>1</v>
      </c>
      <c r="T30">
        <f t="shared" si="35"/>
        <v>4.3769567310810089</v>
      </c>
      <c r="U30" s="1">
        <v>16.442075729370117</v>
      </c>
      <c r="V30" s="1">
        <v>6.9154739379882812</v>
      </c>
      <c r="W30" s="1">
        <v>16.355733871459961</v>
      </c>
      <c r="X30" s="1">
        <v>398.90817260742188</v>
      </c>
      <c r="Y30" s="1">
        <v>390.6959228515625</v>
      </c>
      <c r="Z30" s="1">
        <v>9.735321044921875</v>
      </c>
      <c r="AA30" s="1">
        <v>11.740985870361328</v>
      </c>
      <c r="AB30" s="1">
        <v>51.150775909423828</v>
      </c>
      <c r="AC30" s="1">
        <v>61.688827514648438</v>
      </c>
      <c r="AD30" s="1">
        <v>500.6971435546875</v>
      </c>
      <c r="AE30" s="1">
        <v>1107.7777099609375</v>
      </c>
      <c r="AF30" s="1">
        <v>1258.15087890625</v>
      </c>
      <c r="AG30" s="1">
        <v>98.613052368164062</v>
      </c>
      <c r="AH30" s="1">
        <v>12.801149368286133</v>
      </c>
      <c r="AI30" s="1">
        <v>-0.66844356060028076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112115</v>
      </c>
      <c r="AQ30">
        <f t="shared" si="36"/>
        <v>2.0027885742187501</v>
      </c>
      <c r="AR30">
        <f t="shared" si="37"/>
        <v>4.0646455419789838E-3</v>
      </c>
      <c r="AS30">
        <f t="shared" si="38"/>
        <v>280.06547393798826</v>
      </c>
      <c r="AT30">
        <f t="shared" si="39"/>
        <v>289.59207572937009</v>
      </c>
      <c r="AU30">
        <f t="shared" si="40"/>
        <v>210.47776225143025</v>
      </c>
      <c r="AV30">
        <f t="shared" si="41"/>
        <v>1.0341122581956135</v>
      </c>
      <c r="AW30">
        <f t="shared" si="42"/>
        <v>0.99993777983183185</v>
      </c>
      <c r="AX30">
        <f t="shared" si="43"/>
        <v>10.140014489143313</v>
      </c>
      <c r="AY30">
        <f t="shared" si="44"/>
        <v>-1.6009713812180149</v>
      </c>
      <c r="AZ30">
        <f t="shared" si="45"/>
        <v>11.678774833679199</v>
      </c>
      <c r="BA30">
        <f t="shared" si="46"/>
        <v>1.3780994053324858</v>
      </c>
      <c r="BB30">
        <f t="shared" si="47"/>
        <v>-2.5110856657773564</v>
      </c>
      <c r="BC30">
        <f t="shared" si="48"/>
        <v>1.1578144544878159</v>
      </c>
      <c r="BD30">
        <f t="shared" si="49"/>
        <v>0.22028495084466981</v>
      </c>
      <c r="BE30">
        <f t="shared" si="50"/>
        <v>-1.4498584060489959</v>
      </c>
      <c r="BF30">
        <f t="shared" si="51"/>
        <v>39.647968291529359</v>
      </c>
      <c r="BG30">
        <f t="shared" si="52"/>
        <v>1.0290764899668541</v>
      </c>
      <c r="BH30">
        <f t="shared" si="53"/>
        <v>125.12153268877012</v>
      </c>
      <c r="BI30">
        <f t="shared" si="54"/>
        <v>386.11279886620707</v>
      </c>
      <c r="BJ30">
        <f t="shared" si="55"/>
        <v>4.8152401207622604E-2</v>
      </c>
    </row>
    <row r="31" spans="1:62">
      <c r="A31" s="1">
        <v>22</v>
      </c>
      <c r="B31" s="1" t="s">
        <v>100</v>
      </c>
      <c r="C31" s="2">
        <v>41962</v>
      </c>
      <c r="D31" s="1" t="s">
        <v>74</v>
      </c>
      <c r="E31" s="1">
        <v>0</v>
      </c>
      <c r="F31" s="1">
        <v>50</v>
      </c>
      <c r="G31" s="1" t="s">
        <v>94</v>
      </c>
      <c r="H31" s="1">
        <v>0</v>
      </c>
      <c r="I31" s="1">
        <v>4590.5</v>
      </c>
      <c r="J31" s="1">
        <v>0</v>
      </c>
      <c r="K31">
        <f t="shared" si="28"/>
        <v>5.8897043175188788</v>
      </c>
      <c r="L31">
        <f t="shared" si="29"/>
        <v>-2.9955434575876234</v>
      </c>
      <c r="M31">
        <f t="shared" si="30"/>
        <v>395.51626144613181</v>
      </c>
      <c r="N31">
        <f t="shared" si="31"/>
        <v>2.4831651729073312</v>
      </c>
      <c r="O31">
        <f t="shared" si="32"/>
        <v>-2.2590473212937168E-2</v>
      </c>
      <c r="P31">
        <f t="shared" si="33"/>
        <v>8.1636219024658203</v>
      </c>
      <c r="Q31" s="1">
        <v>3</v>
      </c>
      <c r="R31">
        <f t="shared" si="34"/>
        <v>2.0786957442760468</v>
      </c>
      <c r="S31" s="1">
        <v>1</v>
      </c>
      <c r="T31">
        <f t="shared" si="35"/>
        <v>4.1573914885520935</v>
      </c>
      <c r="U31" s="1">
        <v>16.657838821411133</v>
      </c>
      <c r="V31" s="1">
        <v>8.1636219024658203</v>
      </c>
      <c r="W31" s="1">
        <v>16.608299255371094</v>
      </c>
      <c r="X31" s="1">
        <v>398.22705078125</v>
      </c>
      <c r="Y31" s="1">
        <v>394.11068725585938</v>
      </c>
      <c r="Z31" s="1">
        <v>9.7997398376464844</v>
      </c>
      <c r="AA31" s="1">
        <v>11.271185874938965</v>
      </c>
      <c r="AB31" s="1">
        <v>50.788135528564453</v>
      </c>
      <c r="AC31" s="1">
        <v>58.414054870605469</v>
      </c>
      <c r="AD31" s="1">
        <v>500.56411743164062</v>
      </c>
      <c r="AE31" s="1">
        <v>152.13958740234375</v>
      </c>
      <c r="AF31" s="1">
        <v>352.68536376953125</v>
      </c>
      <c r="AG31" s="1">
        <v>98.61419677734375</v>
      </c>
      <c r="AH31" s="1">
        <v>12.801149368286133</v>
      </c>
      <c r="AI31" s="1">
        <v>-0.66844356060028076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112115</v>
      </c>
      <c r="AQ31">
        <f t="shared" si="36"/>
        <v>1.6685470581054684</v>
      </c>
      <c r="AR31">
        <f t="shared" si="37"/>
        <v>2.4831651729073311E-3</v>
      </c>
      <c r="AS31">
        <f t="shared" si="38"/>
        <v>281.3136219024658</v>
      </c>
      <c r="AT31">
        <f t="shared" si="39"/>
        <v>289.80783882141111</v>
      </c>
      <c r="AU31">
        <f t="shared" si="40"/>
        <v>28.90652124371627</v>
      </c>
      <c r="AV31">
        <f t="shared" si="41"/>
        <v>3.9955052647331062E-2</v>
      </c>
      <c r="AW31">
        <f t="shared" si="42"/>
        <v>1.0889084685723114</v>
      </c>
      <c r="AX31">
        <f t="shared" si="43"/>
        <v>11.042106554200361</v>
      </c>
      <c r="AY31">
        <f t="shared" si="44"/>
        <v>-0.22907932073860415</v>
      </c>
      <c r="AZ31">
        <f t="shared" si="45"/>
        <v>12.410730361938477</v>
      </c>
      <c r="BA31">
        <f t="shared" si="46"/>
        <v>1.4461823692533755</v>
      </c>
      <c r="BB31">
        <f t="shared" si="47"/>
        <v>-10.718825992952544</v>
      </c>
      <c r="BC31">
        <f t="shared" si="48"/>
        <v>1.1114989417852486</v>
      </c>
      <c r="BD31">
        <f t="shared" si="49"/>
        <v>0.33468342746812696</v>
      </c>
      <c r="BE31">
        <f t="shared" si="50"/>
        <v>-4.8877472525947434</v>
      </c>
      <c r="BF31">
        <f t="shared" si="51"/>
        <v>39.003518434888178</v>
      </c>
      <c r="BG31">
        <f t="shared" si="52"/>
        <v>1.0035664452544011</v>
      </c>
      <c r="BH31">
        <f t="shared" si="53"/>
        <v>107.50720111104768</v>
      </c>
      <c r="BI31">
        <f t="shared" si="54"/>
        <v>392.19816570224941</v>
      </c>
      <c r="BJ31">
        <f t="shared" si="55"/>
        <v>1.6144533093732327E-2</v>
      </c>
    </row>
    <row r="32" spans="1:62">
      <c r="A32" s="1">
        <v>23</v>
      </c>
      <c r="B32" s="1" t="s">
        <v>101</v>
      </c>
      <c r="C32" s="2">
        <v>41962</v>
      </c>
      <c r="D32" s="1" t="s">
        <v>74</v>
      </c>
      <c r="E32" s="1">
        <v>0</v>
      </c>
      <c r="F32" s="1">
        <v>100</v>
      </c>
      <c r="G32" s="1" t="s">
        <v>94</v>
      </c>
      <c r="H32" s="1">
        <v>0</v>
      </c>
      <c r="I32" s="1">
        <v>4767.5</v>
      </c>
      <c r="J32" s="1">
        <v>0</v>
      </c>
      <c r="K32">
        <f t="shared" si="28"/>
        <v>44.024190539067376</v>
      </c>
      <c r="L32">
        <f t="shared" si="29"/>
        <v>-4.2831516365267506</v>
      </c>
      <c r="M32">
        <f t="shared" si="30"/>
        <v>394.7238938260204</v>
      </c>
      <c r="N32">
        <f t="shared" si="31"/>
        <v>7.9290403905790114</v>
      </c>
      <c r="O32">
        <f t="shared" si="32"/>
        <v>-2.6970854557235135E-2</v>
      </c>
      <c r="P32">
        <f t="shared" si="33"/>
        <v>8.3956613540649414</v>
      </c>
      <c r="Q32" s="1">
        <v>1</v>
      </c>
      <c r="R32">
        <f t="shared" si="34"/>
        <v>2.5178262293338776</v>
      </c>
      <c r="S32" s="1">
        <v>1</v>
      </c>
      <c r="T32">
        <f t="shared" si="35"/>
        <v>5.0356524586677551</v>
      </c>
      <c r="U32" s="1">
        <v>17.249961853027344</v>
      </c>
      <c r="V32" s="1">
        <v>8.3956613540649414</v>
      </c>
      <c r="W32" s="1">
        <v>17.115497589111328</v>
      </c>
      <c r="X32" s="1">
        <v>399.35205078125</v>
      </c>
      <c r="Y32" s="1">
        <v>389.93984985351562</v>
      </c>
      <c r="Z32" s="1">
        <v>9.9250059127807617</v>
      </c>
      <c r="AA32" s="1">
        <v>11.490760803222656</v>
      </c>
      <c r="AB32" s="1">
        <v>49.542930603027344</v>
      </c>
      <c r="AC32" s="1">
        <v>57.358757019042969</v>
      </c>
      <c r="AD32" s="1">
        <v>500.584716796875</v>
      </c>
      <c r="AE32" s="1">
        <v>1039.4207763671875</v>
      </c>
      <c r="AF32" s="1">
        <v>1063.4476318359375</v>
      </c>
      <c r="AG32" s="1">
        <v>98.615570068359375</v>
      </c>
      <c r="AH32" s="1">
        <v>12.801149368286133</v>
      </c>
      <c r="AI32" s="1">
        <v>-0.66844356060028076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112115</v>
      </c>
      <c r="AQ32">
        <f t="shared" si="36"/>
        <v>5.0058471679687493</v>
      </c>
      <c r="AR32">
        <f t="shared" si="37"/>
        <v>7.9290403905790119E-3</v>
      </c>
      <c r="AS32">
        <f t="shared" si="38"/>
        <v>281.54566135406492</v>
      </c>
      <c r="AT32">
        <f t="shared" si="39"/>
        <v>290.39996185302732</v>
      </c>
      <c r="AU32">
        <f t="shared" si="40"/>
        <v>197.48994503159338</v>
      </c>
      <c r="AV32">
        <f t="shared" si="41"/>
        <v>-0.45259949373283331</v>
      </c>
      <c r="AW32">
        <f t="shared" si="42"/>
        <v>1.1061970725717263</v>
      </c>
      <c r="AX32">
        <f t="shared" si="43"/>
        <v>11.217265912521936</v>
      </c>
      <c r="AY32">
        <f t="shared" si="44"/>
        <v>-0.27349489070071975</v>
      </c>
      <c r="AZ32">
        <f t="shared" si="45"/>
        <v>12.822811603546143</v>
      </c>
      <c r="BA32">
        <f t="shared" si="46"/>
        <v>1.4857997251599926</v>
      </c>
      <c r="BB32">
        <f t="shared" si="47"/>
        <v>-28.662378079477005</v>
      </c>
      <c r="BC32">
        <f t="shared" si="48"/>
        <v>1.1331679271289614</v>
      </c>
      <c r="BD32">
        <f t="shared" si="49"/>
        <v>0.35263179803103117</v>
      </c>
      <c r="BE32">
        <f t="shared" si="50"/>
        <v>-9.8525444306728236</v>
      </c>
      <c r="BF32">
        <f t="shared" si="51"/>
        <v>38.925921809255563</v>
      </c>
      <c r="BG32">
        <f t="shared" si="52"/>
        <v>1.0122686716279496</v>
      </c>
      <c r="BH32">
        <f t="shared" si="53"/>
        <v>116.50327607871</v>
      </c>
      <c r="BI32">
        <f t="shared" si="54"/>
        <v>378.13747514327508</v>
      </c>
      <c r="BJ32">
        <f t="shared" si="55"/>
        <v>0.13563750650663101</v>
      </c>
    </row>
    <row r="33" spans="1:62">
      <c r="A33" s="1">
        <v>24</v>
      </c>
      <c r="B33" s="1" t="s">
        <v>102</v>
      </c>
      <c r="C33" s="2">
        <v>41962</v>
      </c>
      <c r="D33" s="1" t="s">
        <v>74</v>
      </c>
      <c r="E33" s="1">
        <v>0</v>
      </c>
      <c r="F33" s="1">
        <v>50</v>
      </c>
      <c r="G33" s="1" t="s">
        <v>94</v>
      </c>
      <c r="H33" s="1">
        <v>0</v>
      </c>
      <c r="I33" s="1">
        <v>4878.5</v>
      </c>
      <c r="J33" s="1">
        <v>0</v>
      </c>
      <c r="K33">
        <f t="shared" si="28"/>
        <v>16.575621912801545</v>
      </c>
      <c r="L33">
        <f t="shared" si="29"/>
        <v>-8.2440183874500477</v>
      </c>
      <c r="M33">
        <f t="shared" si="30"/>
        <v>393.07570064608677</v>
      </c>
      <c r="N33">
        <f t="shared" si="31"/>
        <v>4.742561211935989</v>
      </c>
      <c r="O33">
        <f t="shared" si="32"/>
        <v>3.9909487610710004E-2</v>
      </c>
      <c r="P33">
        <f t="shared" si="33"/>
        <v>9.1713380813598633</v>
      </c>
      <c r="Q33" s="1">
        <v>1.5</v>
      </c>
      <c r="R33">
        <f t="shared" si="34"/>
        <v>2.4080436080694199</v>
      </c>
      <c r="S33" s="1">
        <v>1</v>
      </c>
      <c r="T33">
        <f t="shared" si="35"/>
        <v>4.8160872161388397</v>
      </c>
      <c r="U33" s="1">
        <v>17.641080856323242</v>
      </c>
      <c r="V33" s="1">
        <v>9.1713380813598633</v>
      </c>
      <c r="W33" s="1">
        <v>17.540515899658203</v>
      </c>
      <c r="X33" s="1">
        <v>400.27053833007812</v>
      </c>
      <c r="Y33" s="1">
        <v>394.74270629882812</v>
      </c>
      <c r="Z33" s="1">
        <v>10.01183032989502</v>
      </c>
      <c r="AA33" s="1">
        <v>11.416707992553711</v>
      </c>
      <c r="AB33" s="1">
        <v>48.756355285644531</v>
      </c>
      <c r="AC33" s="1">
        <v>55.597934722900391</v>
      </c>
      <c r="AD33" s="1">
        <v>500.5863037109375</v>
      </c>
      <c r="AE33" s="1">
        <v>408.1971435546875</v>
      </c>
      <c r="AF33" s="1">
        <v>203.06010437011719</v>
      </c>
      <c r="AG33" s="1">
        <v>98.614334106445312</v>
      </c>
      <c r="AH33" s="1">
        <v>12.801149368286133</v>
      </c>
      <c r="AI33" s="1">
        <v>-0.66844356060028076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112115</v>
      </c>
      <c r="AQ33">
        <f t="shared" si="36"/>
        <v>3.3372420247395831</v>
      </c>
      <c r="AR33">
        <f t="shared" si="37"/>
        <v>4.7425612119359889E-3</v>
      </c>
      <c r="AS33">
        <f t="shared" si="38"/>
        <v>282.32133808135984</v>
      </c>
      <c r="AT33">
        <f t="shared" si="39"/>
        <v>290.79108085632322</v>
      </c>
      <c r="AU33">
        <f t="shared" si="40"/>
        <v>77.557456302172795</v>
      </c>
      <c r="AV33">
        <f t="shared" si="41"/>
        <v>-0.34232267240822722</v>
      </c>
      <c r="AW33">
        <f t="shared" si="42"/>
        <v>1.1657605439841263</v>
      </c>
      <c r="AX33">
        <f t="shared" si="43"/>
        <v>11.821410695992659</v>
      </c>
      <c r="AY33">
        <f t="shared" si="44"/>
        <v>0.40470270343894832</v>
      </c>
      <c r="AZ33">
        <f t="shared" si="45"/>
        <v>13.406209468841553</v>
      </c>
      <c r="BA33">
        <f t="shared" si="46"/>
        <v>1.5435191664003685</v>
      </c>
      <c r="BB33">
        <f t="shared" si="47"/>
        <v>11.582470470147937</v>
      </c>
      <c r="BC33">
        <f t="shared" si="48"/>
        <v>1.1258510563734163</v>
      </c>
      <c r="BD33">
        <f t="shared" si="49"/>
        <v>0.41766811002695214</v>
      </c>
      <c r="BE33">
        <f t="shared" si="50"/>
        <v>11.064005926965304</v>
      </c>
      <c r="BF33">
        <f t="shared" si="51"/>
        <v>38.762898472638284</v>
      </c>
      <c r="BG33">
        <f t="shared" si="52"/>
        <v>0.99577698175003293</v>
      </c>
      <c r="BH33">
        <f t="shared" si="53"/>
        <v>104.86636508517277</v>
      </c>
      <c r="BI33">
        <f t="shared" si="54"/>
        <v>390.09638479798491</v>
      </c>
      <c r="BJ33">
        <f t="shared" si="55"/>
        <v>4.4558865110267375E-2</v>
      </c>
    </row>
    <row r="34" spans="1:62">
      <c r="A34" s="1">
        <v>1</v>
      </c>
      <c r="B34" s="1" t="s">
        <v>133</v>
      </c>
      <c r="C34" s="2">
        <v>41962</v>
      </c>
      <c r="D34" s="1" t="s">
        <v>74</v>
      </c>
      <c r="E34" s="1">
        <v>0</v>
      </c>
      <c r="F34" s="1">
        <v>250</v>
      </c>
      <c r="G34" s="1" t="s">
        <v>83</v>
      </c>
      <c r="H34" s="1">
        <v>0</v>
      </c>
      <c r="I34" s="1">
        <v>228.5</v>
      </c>
      <c r="J34" s="1">
        <v>0</v>
      </c>
      <c r="K34">
        <f t="shared" ref="K34:K57" si="56">(X34-Y34*(1000-Z34)/(1000-AA34))*AQ34</f>
        <v>8.0836309672955995</v>
      </c>
      <c r="L34">
        <f t="shared" ref="L34:L57" si="57">IF(BB34&lt;&gt;0,1/(1/BB34-1/T34),0)</f>
        <v>2.4690375166578575</v>
      </c>
      <c r="M34">
        <f t="shared" ref="M34:M57" si="58">((BE34-AR34/2)*Y34-K34)/(BE34+AR34/2)</f>
        <v>388.94328898670375</v>
      </c>
      <c r="N34">
        <f t="shared" ref="N34:N57" si="59">AR34*1000</f>
        <v>3.7998947453256378</v>
      </c>
      <c r="O34">
        <f t="shared" ref="O34:O57" si="60">(AW34-BC34)</f>
        <v>0.223430586892716</v>
      </c>
      <c r="P34">
        <f t="shared" ref="P34:P57" si="61">(V34+AV34*J34)</f>
        <v>10.98131275177002</v>
      </c>
      <c r="Q34" s="1">
        <v>1</v>
      </c>
      <c r="R34">
        <f t="shared" ref="R34:R57" si="62">(Q34*AK34+AL34)</f>
        <v>2.5178262293338776</v>
      </c>
      <c r="S34" s="1">
        <v>1</v>
      </c>
      <c r="T34">
        <f t="shared" ref="T34:T57" si="63">R34*(S34+1)*(S34+1)/(S34*S34+1)</f>
        <v>5.0356524586677551</v>
      </c>
      <c r="U34" s="1">
        <v>18.967428207397461</v>
      </c>
      <c r="V34" s="1">
        <v>10.98131275177002</v>
      </c>
      <c r="W34" s="1">
        <v>18.930379867553711</v>
      </c>
      <c r="X34" s="1">
        <v>399.67318725585938</v>
      </c>
      <c r="Y34" s="1">
        <v>397.75616455078125</v>
      </c>
      <c r="Z34" s="1">
        <v>10.326639175415039</v>
      </c>
      <c r="AA34" s="1">
        <v>11.077420234680176</v>
      </c>
      <c r="AB34" s="1">
        <v>46.275909423828125</v>
      </c>
      <c r="AC34" s="1">
        <v>49.64031982421875</v>
      </c>
      <c r="AD34" s="1">
        <v>500.51898193359375</v>
      </c>
      <c r="AE34" s="1">
        <v>607.4608154296875</v>
      </c>
      <c r="AF34" s="1">
        <v>647.386474609375</v>
      </c>
      <c r="AG34" s="1">
        <v>98.618232727050781</v>
      </c>
      <c r="AH34" s="1">
        <v>16.114240646362305</v>
      </c>
      <c r="AI34" s="1">
        <v>-0.57439357042312622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ref="AQ34:AQ57" si="64">AD34*0.000001/(Q34*0.0001)</f>
        <v>5.0051898193359365</v>
      </c>
      <c r="AR34">
        <f t="shared" ref="AR34:AR57" si="65">(AA34-Z34)/(1000-AA34)*AQ34</f>
        <v>3.7998947453256379E-3</v>
      </c>
      <c r="AS34">
        <f t="shared" ref="AS34:AS57" si="66">(V34+273.15)</f>
        <v>284.13131275177</v>
      </c>
      <c r="AT34">
        <f t="shared" ref="AT34:AT57" si="67">(U34+273.15)</f>
        <v>292.11742820739744</v>
      </c>
      <c r="AU34">
        <f t="shared" ref="AU34:AU57" si="68">(AE34*AM34+AF34*AN34)*AO34</f>
        <v>115.41755348334118</v>
      </c>
      <c r="AV34">
        <f t="shared" ref="AV34:AV57" si="69">((AU34+0.00000010773*(AT34^4-AS34^4))-AR34*44100)/(R34*51.4+0.00000043092*AS34^3)</f>
        <v>0.21659411348789112</v>
      </c>
      <c r="AW34">
        <f t="shared" ref="AW34:AW57" si="70">0.61365*EXP(17.502*P34/(240.97+P34))</f>
        <v>1.3158661936117471</v>
      </c>
      <c r="AX34">
        <f t="shared" ref="AX34:AX57" si="71">AW34*1000/AG34</f>
        <v>13.343031579705116</v>
      </c>
      <c r="AY34">
        <f t="shared" ref="AY34:AY57" si="72">(AX34-AA34)</f>
        <v>2.26561134502494</v>
      </c>
      <c r="AZ34">
        <f t="shared" ref="AZ34:AZ57" si="73">IF(J34,V34,(U34+V34)/2)</f>
        <v>14.97437047958374</v>
      </c>
      <c r="BA34">
        <f t="shared" ref="BA34:BA57" si="74">0.61365*EXP(17.502*AZ34/(240.97+AZ34))</f>
        <v>1.7085542783434287</v>
      </c>
      <c r="BB34">
        <f t="shared" ref="BB34:BB57" si="75">IF(AY34&lt;&gt;0,(1000-(AX34+AA34)/2)/AY34*AR34,0)</f>
        <v>1.6567259783121977</v>
      </c>
      <c r="BC34">
        <f t="shared" ref="BC34:BC57" si="76">AA34*AG34/1000</f>
        <v>1.0924356067190311</v>
      </c>
      <c r="BD34">
        <f t="shared" ref="BD34:BD57" si="77">(BA34-BC34)</f>
        <v>0.6161186716243976</v>
      </c>
      <c r="BE34">
        <f t="shared" ref="BE34:BE57" si="78">1/(1.6/L34+1.37/T34)</f>
        <v>1.0868550744279173</v>
      </c>
      <c r="BF34">
        <f t="shared" ref="BF34:BF57" si="79">M34*AG34*0.001</f>
        <v>38.356899790915321</v>
      </c>
      <c r="BG34">
        <f t="shared" ref="BG34:BG57" si="80">M34/Y34</f>
        <v>0.97784352236493777</v>
      </c>
      <c r="BH34">
        <f t="shared" ref="BH34:BH57" si="81">(1-AR34*AG34/AW34/L34)*100</f>
        <v>88.46574989754042</v>
      </c>
      <c r="BI34">
        <f t="shared" ref="BI34:BI57" si="82">(Y34-K34/(T34/1.35))</f>
        <v>395.58903687558495</v>
      </c>
      <c r="BJ34">
        <f t="shared" ref="BJ34:BJ57" si="83">K34*BH34/100/BI34</f>
        <v>1.8077459402437789E-2</v>
      </c>
    </row>
    <row r="35" spans="1:62">
      <c r="A35" s="1">
        <v>2</v>
      </c>
      <c r="B35" s="1" t="s">
        <v>132</v>
      </c>
      <c r="C35" s="2">
        <v>41962</v>
      </c>
      <c r="D35" s="1" t="s">
        <v>74</v>
      </c>
      <c r="E35" s="1">
        <v>0</v>
      </c>
      <c r="F35" s="1">
        <v>200</v>
      </c>
      <c r="G35" s="1" t="s">
        <v>83</v>
      </c>
      <c r="H35" s="1">
        <v>0</v>
      </c>
      <c r="I35" s="1">
        <v>314.5</v>
      </c>
      <c r="J35" s="1">
        <v>0</v>
      </c>
      <c r="K35">
        <f t="shared" si="56"/>
        <v>2.4381065791085579</v>
      </c>
      <c r="L35">
        <f t="shared" si="57"/>
        <v>0.85223260210992446</v>
      </c>
      <c r="M35">
        <f t="shared" si="58"/>
        <v>391.26097870955056</v>
      </c>
      <c r="N35">
        <f t="shared" si="59"/>
        <v>1.8142337525555055</v>
      </c>
      <c r="O35">
        <f t="shared" si="60"/>
        <v>0.24767204803085474</v>
      </c>
      <c r="P35">
        <f t="shared" si="61"/>
        <v>11.48704719543457</v>
      </c>
      <c r="Q35" s="1">
        <v>2.5</v>
      </c>
      <c r="R35">
        <f t="shared" si="62"/>
        <v>2.1884783655405045</v>
      </c>
      <c r="S35" s="1">
        <v>1</v>
      </c>
      <c r="T35">
        <f t="shared" si="63"/>
        <v>4.3769567310810089</v>
      </c>
      <c r="U35" s="1">
        <v>19.063056945800781</v>
      </c>
      <c r="V35" s="1">
        <v>11.48704719543457</v>
      </c>
      <c r="W35" s="1">
        <v>19.047878265380859</v>
      </c>
      <c r="X35" s="1">
        <v>399.74859619140625</v>
      </c>
      <c r="Y35" s="1">
        <v>398.1700439453125</v>
      </c>
      <c r="Z35" s="1">
        <v>10.390598297119141</v>
      </c>
      <c r="AA35" s="1">
        <v>11.286519050598145</v>
      </c>
      <c r="AB35" s="1">
        <v>46.28594970703125</v>
      </c>
      <c r="AC35" s="1">
        <v>50.27691650390625</v>
      </c>
      <c r="AD35" s="1">
        <v>500.53460693359375</v>
      </c>
      <c r="AE35" s="1">
        <v>81.817245483398438</v>
      </c>
      <c r="AF35" s="1">
        <v>543.47882080078125</v>
      </c>
      <c r="AG35" s="1">
        <v>98.619148254394531</v>
      </c>
      <c r="AH35" s="1">
        <v>16.114240646362305</v>
      </c>
      <c r="AI35" s="1">
        <v>-0.57439357042312622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64"/>
        <v>2.002138427734375</v>
      </c>
      <c r="AR35">
        <f t="shared" si="65"/>
        <v>1.8142337525555055E-3</v>
      </c>
      <c r="AS35">
        <f t="shared" si="66"/>
        <v>284.63704719543455</v>
      </c>
      <c r="AT35">
        <f t="shared" si="67"/>
        <v>292.21305694580076</v>
      </c>
      <c r="AU35">
        <f t="shared" si="68"/>
        <v>15.545276446778189</v>
      </c>
      <c r="AV35">
        <f t="shared" si="69"/>
        <v>0.1133959845374846</v>
      </c>
      <c r="AW35">
        <f t="shared" si="70"/>
        <v>1.3607389435578414</v>
      </c>
      <c r="AX35">
        <f t="shared" si="71"/>
        <v>13.797918230318988</v>
      </c>
      <c r="AY35">
        <f t="shared" si="72"/>
        <v>2.5113991797208435</v>
      </c>
      <c r="AZ35">
        <f t="shared" si="73"/>
        <v>15.275052070617676</v>
      </c>
      <c r="BA35">
        <f t="shared" si="74"/>
        <v>1.7419115585271454</v>
      </c>
      <c r="BB35">
        <f t="shared" si="75"/>
        <v>0.71333910221519936</v>
      </c>
      <c r="BC35">
        <f t="shared" si="76"/>
        <v>1.1130668955269867</v>
      </c>
      <c r="BD35">
        <f t="shared" si="77"/>
        <v>0.62884466300015873</v>
      </c>
      <c r="BE35">
        <f t="shared" si="78"/>
        <v>0.45653249387334022</v>
      </c>
      <c r="BF35">
        <f t="shared" si="79"/>
        <v>38.585824465516673</v>
      </c>
      <c r="BG35">
        <f t="shared" si="80"/>
        <v>0.98264795320285103</v>
      </c>
      <c r="BH35">
        <f t="shared" si="81"/>
        <v>84.571577210688602</v>
      </c>
      <c r="BI35">
        <f t="shared" si="82"/>
        <v>397.41805024648886</v>
      </c>
      <c r="BJ35">
        <f t="shared" si="83"/>
        <v>5.1883531378376022E-3</v>
      </c>
    </row>
    <row r="36" spans="1:62">
      <c r="A36" s="1">
        <v>3</v>
      </c>
      <c r="B36" s="1" t="s">
        <v>131</v>
      </c>
      <c r="C36" s="2">
        <v>41962</v>
      </c>
      <c r="D36" s="1" t="s">
        <v>74</v>
      </c>
      <c r="E36" s="1">
        <v>0</v>
      </c>
      <c r="F36" s="1">
        <v>150</v>
      </c>
      <c r="G36" s="1" t="s">
        <v>83</v>
      </c>
      <c r="H36" s="1">
        <v>0</v>
      </c>
      <c r="I36" s="1">
        <v>395</v>
      </c>
      <c r="J36" s="1">
        <v>0</v>
      </c>
      <c r="K36">
        <f t="shared" si="56"/>
        <v>3.5042753509985114</v>
      </c>
      <c r="L36">
        <f t="shared" si="57"/>
        <v>0.84446076518098645</v>
      </c>
      <c r="M36">
        <f t="shared" si="58"/>
        <v>387.75117051023977</v>
      </c>
      <c r="N36">
        <f t="shared" si="59"/>
        <v>1.6264966618342604</v>
      </c>
      <c r="O36">
        <f t="shared" si="60"/>
        <v>0.22565946441997964</v>
      </c>
      <c r="P36">
        <f t="shared" si="61"/>
        <v>11.374613761901855</v>
      </c>
      <c r="Q36" s="1">
        <v>3</v>
      </c>
      <c r="R36">
        <f t="shared" si="62"/>
        <v>2.0786957442760468</v>
      </c>
      <c r="S36" s="1">
        <v>1</v>
      </c>
      <c r="T36">
        <f t="shared" si="63"/>
        <v>4.1573914885520935</v>
      </c>
      <c r="U36" s="1">
        <v>19.123598098754883</v>
      </c>
      <c r="V36" s="1">
        <v>11.374613761901855</v>
      </c>
      <c r="W36" s="1">
        <v>19.132852554321289</v>
      </c>
      <c r="X36" s="1">
        <v>399.452392578125</v>
      </c>
      <c r="Y36" s="1">
        <v>396.96493530273438</v>
      </c>
      <c r="Z36" s="1">
        <v>10.443761825561523</v>
      </c>
      <c r="AA36" s="1">
        <v>11.407556533813477</v>
      </c>
      <c r="AB36" s="1">
        <v>46.346855163574219</v>
      </c>
      <c r="AC36" s="1">
        <v>50.623939514160156</v>
      </c>
      <c r="AD36" s="1">
        <v>500.50357055664062</v>
      </c>
      <c r="AE36" s="1">
        <v>200.06983947753906</v>
      </c>
      <c r="AF36" s="1">
        <v>261.79574584960938</v>
      </c>
      <c r="AG36" s="1">
        <v>98.617851257324219</v>
      </c>
      <c r="AH36" s="1">
        <v>16.114240646362305</v>
      </c>
      <c r="AI36" s="1">
        <v>-0.57439357042312622</v>
      </c>
      <c r="AJ36" s="1">
        <v>0.66666668653488159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64"/>
        <v>1.6683452351888017</v>
      </c>
      <c r="AR36">
        <f t="shared" si="65"/>
        <v>1.6264966618342604E-3</v>
      </c>
      <c r="AS36">
        <f t="shared" si="66"/>
        <v>284.52461376190183</v>
      </c>
      <c r="AT36">
        <f t="shared" si="67"/>
        <v>292.27359809875486</v>
      </c>
      <c r="AU36">
        <f t="shared" si="68"/>
        <v>38.013269023728753</v>
      </c>
      <c r="AV36">
        <f t="shared" si="69"/>
        <v>0.39733904398212377</v>
      </c>
      <c r="AW36">
        <f t="shared" si="70"/>
        <v>1.3506481778811141</v>
      </c>
      <c r="AX36">
        <f t="shared" si="71"/>
        <v>13.695777799466132</v>
      </c>
      <c r="AY36">
        <f t="shared" si="72"/>
        <v>2.2882212656526555</v>
      </c>
      <c r="AZ36">
        <f t="shared" si="73"/>
        <v>15.249105930328369</v>
      </c>
      <c r="BA36">
        <f t="shared" si="74"/>
        <v>1.739010739387195</v>
      </c>
      <c r="BB36">
        <f t="shared" si="75"/>
        <v>0.70189078355111489</v>
      </c>
      <c r="BC36">
        <f t="shared" si="76"/>
        <v>1.1249887134611345</v>
      </c>
      <c r="BD36">
        <f t="shared" si="77"/>
        <v>0.61402202592606048</v>
      </c>
      <c r="BE36">
        <f t="shared" si="78"/>
        <v>0.44959302821242669</v>
      </c>
      <c r="BF36">
        <f t="shared" si="79"/>
        <v>38.239187258232192</v>
      </c>
      <c r="BG36">
        <f t="shared" si="80"/>
        <v>0.9767894744016421</v>
      </c>
      <c r="BH36">
        <f t="shared" si="81"/>
        <v>85.936707863501411</v>
      </c>
      <c r="BI36">
        <f t="shared" si="82"/>
        <v>395.82701703430217</v>
      </c>
      <c r="BJ36">
        <f t="shared" si="83"/>
        <v>7.608017496338073E-3</v>
      </c>
    </row>
    <row r="37" spans="1:62">
      <c r="A37" s="1">
        <v>4</v>
      </c>
      <c r="B37" s="1" t="s">
        <v>130</v>
      </c>
      <c r="C37" s="2">
        <v>41962</v>
      </c>
      <c r="D37" s="1" t="s">
        <v>74</v>
      </c>
      <c r="E37" s="1">
        <v>0</v>
      </c>
      <c r="F37" s="1">
        <v>250</v>
      </c>
      <c r="G37" s="1" t="s">
        <v>83</v>
      </c>
      <c r="H37" s="1">
        <v>0</v>
      </c>
      <c r="I37" s="1">
        <v>502</v>
      </c>
      <c r="J37" s="1">
        <v>0</v>
      </c>
      <c r="K37">
        <f t="shared" si="56"/>
        <v>2.5369715528306638</v>
      </c>
      <c r="L37">
        <f t="shared" si="57"/>
        <v>0.35214992305041065</v>
      </c>
      <c r="M37">
        <f t="shared" si="58"/>
        <v>384.43362221727722</v>
      </c>
      <c r="N37">
        <f t="shared" si="59"/>
        <v>0.92898469209835588</v>
      </c>
      <c r="O37">
        <f t="shared" si="60"/>
        <v>0.27576337243349114</v>
      </c>
      <c r="P37">
        <f t="shared" si="61"/>
        <v>11.258956909179688</v>
      </c>
      <c r="Q37" s="1">
        <v>1.5</v>
      </c>
      <c r="R37">
        <f t="shared" si="62"/>
        <v>2.4080436080694199</v>
      </c>
      <c r="S37" s="1">
        <v>1</v>
      </c>
      <c r="T37">
        <f t="shared" si="63"/>
        <v>4.8160872161388397</v>
      </c>
      <c r="U37" s="1">
        <v>19.315103530883789</v>
      </c>
      <c r="V37" s="1">
        <v>11.258956909179688</v>
      </c>
      <c r="W37" s="1">
        <v>19.307174682617188</v>
      </c>
      <c r="X37" s="1">
        <v>399.30889892578125</v>
      </c>
      <c r="Y37" s="1">
        <v>398.43771362304688</v>
      </c>
      <c r="Z37" s="1">
        <v>10.52004337310791</v>
      </c>
      <c r="AA37" s="1">
        <v>10.795430183410645</v>
      </c>
      <c r="AB37" s="1">
        <v>46.129604339599609</v>
      </c>
      <c r="AC37" s="1">
        <v>47.337158203125</v>
      </c>
      <c r="AD37" s="1">
        <v>500.54461669921875</v>
      </c>
      <c r="AE37" s="1">
        <v>471.98358154296875</v>
      </c>
      <c r="AF37" s="1">
        <v>682.1593017578125</v>
      </c>
      <c r="AG37" s="1">
        <v>98.613349914550781</v>
      </c>
      <c r="AH37" s="1">
        <v>16.114240646362305</v>
      </c>
      <c r="AI37" s="1">
        <v>-0.57439357042312622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64"/>
        <v>3.3369641113281245</v>
      </c>
      <c r="AR37">
        <f t="shared" si="65"/>
        <v>9.2898469209835583E-4</v>
      </c>
      <c r="AS37">
        <f t="shared" si="66"/>
        <v>284.40895690917966</v>
      </c>
      <c r="AT37">
        <f t="shared" si="67"/>
        <v>292.46510353088377</v>
      </c>
      <c r="AU37">
        <f t="shared" si="68"/>
        <v>89.676879367867514</v>
      </c>
      <c r="AV37">
        <f t="shared" si="69"/>
        <v>0.98761375912564353</v>
      </c>
      <c r="AW37">
        <f t="shared" si="70"/>
        <v>1.3403369065882682</v>
      </c>
      <c r="AX37">
        <f t="shared" si="71"/>
        <v>13.591840331452895</v>
      </c>
      <c r="AY37">
        <f t="shared" si="72"/>
        <v>2.7964101480422503</v>
      </c>
      <c r="AZ37">
        <f t="shared" si="73"/>
        <v>15.287030220031738</v>
      </c>
      <c r="BA37">
        <f t="shared" si="74"/>
        <v>1.7432521679711803</v>
      </c>
      <c r="BB37">
        <f t="shared" si="75"/>
        <v>0.32815536456467836</v>
      </c>
      <c r="BC37">
        <f t="shared" si="76"/>
        <v>1.0645735341547771</v>
      </c>
      <c r="BD37">
        <f t="shared" si="77"/>
        <v>0.67867863381640325</v>
      </c>
      <c r="BE37">
        <f t="shared" si="78"/>
        <v>0.20712584717025925</v>
      </c>
      <c r="BF37">
        <f t="shared" si="79"/>
        <v>37.910287306630586</v>
      </c>
      <c r="BG37">
        <f t="shared" si="80"/>
        <v>0.96485249531619732</v>
      </c>
      <c r="BH37">
        <f t="shared" si="81"/>
        <v>80.591020746534454</v>
      </c>
      <c r="BI37">
        <f t="shared" si="82"/>
        <v>397.72657376145042</v>
      </c>
      <c r="BJ37">
        <f t="shared" si="83"/>
        <v>5.1406453713644393E-3</v>
      </c>
    </row>
    <row r="38" spans="1:62">
      <c r="A38" s="1">
        <v>5</v>
      </c>
      <c r="B38" s="1" t="s">
        <v>129</v>
      </c>
      <c r="C38" s="2">
        <v>41962</v>
      </c>
      <c r="D38" s="1" t="s">
        <v>74</v>
      </c>
      <c r="E38" s="1">
        <v>0</v>
      </c>
      <c r="F38" s="1">
        <v>200</v>
      </c>
      <c r="G38" s="1" t="s">
        <v>83</v>
      </c>
      <c r="H38" s="1">
        <v>0</v>
      </c>
      <c r="I38" s="1">
        <v>593</v>
      </c>
      <c r="J38" s="1">
        <v>0</v>
      </c>
      <c r="K38">
        <f t="shared" si="56"/>
        <v>7.7907084728974976</v>
      </c>
      <c r="L38">
        <f t="shared" si="57"/>
        <v>2.8734905212425974</v>
      </c>
      <c r="M38">
        <f t="shared" si="58"/>
        <v>388.16398150369298</v>
      </c>
      <c r="N38">
        <f t="shared" si="59"/>
        <v>2.6554594188853504</v>
      </c>
      <c r="O38">
        <f t="shared" si="60"/>
        <v>0.14626187716598071</v>
      </c>
      <c r="P38">
        <f t="shared" si="61"/>
        <v>10.722381591796875</v>
      </c>
      <c r="Q38" s="1">
        <v>2</v>
      </c>
      <c r="R38">
        <f t="shared" si="62"/>
        <v>2.2982609868049622</v>
      </c>
      <c r="S38" s="1">
        <v>1</v>
      </c>
      <c r="T38">
        <f t="shared" si="63"/>
        <v>4.5965219736099243</v>
      </c>
      <c r="U38" s="1">
        <v>19.537277221679688</v>
      </c>
      <c r="V38" s="1">
        <v>10.722381591796875</v>
      </c>
      <c r="W38" s="1">
        <v>19.513338088989258</v>
      </c>
      <c r="X38" s="1">
        <v>399.24667358398438</v>
      </c>
      <c r="Y38" s="1">
        <v>395.71371459960938</v>
      </c>
      <c r="Z38" s="1">
        <v>10.584441184997559</v>
      </c>
      <c r="AA38" s="1">
        <v>11.633186340332031</v>
      </c>
      <c r="AB38" s="1">
        <v>45.773067474365234</v>
      </c>
      <c r="AC38" s="1">
        <v>50.308429718017578</v>
      </c>
      <c r="AD38" s="1">
        <v>500.515869140625</v>
      </c>
      <c r="AE38" s="1">
        <v>1142.2347412109375</v>
      </c>
      <c r="AF38" s="1">
        <v>1082.329345703125</v>
      </c>
      <c r="AG38" s="1">
        <v>98.609123229980469</v>
      </c>
      <c r="AH38" s="1">
        <v>16.114240646362305</v>
      </c>
      <c r="AI38" s="1">
        <v>-0.57439357042312622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64"/>
        <v>2.5025793457031251</v>
      </c>
      <c r="AR38">
        <f t="shared" si="65"/>
        <v>2.6554594188853502E-3</v>
      </c>
      <c r="AS38">
        <f t="shared" si="66"/>
        <v>283.87238159179685</v>
      </c>
      <c r="AT38">
        <f t="shared" si="67"/>
        <v>292.68727722167966</v>
      </c>
      <c r="AU38">
        <f t="shared" si="68"/>
        <v>217.02459810677829</v>
      </c>
      <c r="AV38">
        <f t="shared" si="69"/>
        <v>1.4918832068537198</v>
      </c>
      <c r="AW38">
        <f t="shared" si="70"/>
        <v>1.2934001825571075</v>
      </c>
      <c r="AX38">
        <f t="shared" si="71"/>
        <v>13.116435276892012</v>
      </c>
      <c r="AY38">
        <f t="shared" si="72"/>
        <v>1.4832489365599812</v>
      </c>
      <c r="AZ38">
        <f t="shared" si="73"/>
        <v>15.129829406738281</v>
      </c>
      <c r="BA38">
        <f t="shared" si="74"/>
        <v>1.7257299636005758</v>
      </c>
      <c r="BB38">
        <f t="shared" si="75"/>
        <v>1.7681446089886623</v>
      </c>
      <c r="BC38">
        <f t="shared" si="76"/>
        <v>1.1471383053911268</v>
      </c>
      <c r="BD38">
        <f t="shared" si="77"/>
        <v>0.57859165820944902</v>
      </c>
      <c r="BE38">
        <f t="shared" si="78"/>
        <v>1.169774622014158</v>
      </c>
      <c r="BF38">
        <f t="shared" si="79"/>
        <v>38.276509885537521</v>
      </c>
      <c r="BG38">
        <f t="shared" si="80"/>
        <v>0.98092122456873809</v>
      </c>
      <c r="BH38">
        <f t="shared" si="81"/>
        <v>92.954463333251752</v>
      </c>
      <c r="BI38">
        <f t="shared" si="82"/>
        <v>393.42558098493384</v>
      </c>
      <c r="BJ38">
        <f t="shared" si="83"/>
        <v>1.8407067564621238E-2</v>
      </c>
    </row>
    <row r="39" spans="1:62">
      <c r="A39" s="1">
        <v>6</v>
      </c>
      <c r="B39" s="1" t="s">
        <v>128</v>
      </c>
      <c r="C39" s="2">
        <v>41962</v>
      </c>
      <c r="D39" s="1" t="s">
        <v>74</v>
      </c>
      <c r="E39" s="1">
        <v>0</v>
      </c>
      <c r="F39" s="1">
        <v>150</v>
      </c>
      <c r="G39" s="1" t="s">
        <v>83</v>
      </c>
      <c r="H39" s="1">
        <v>0</v>
      </c>
      <c r="I39" s="1">
        <v>675.5</v>
      </c>
      <c r="J39" s="1">
        <v>0</v>
      </c>
      <c r="K39">
        <f t="shared" si="56"/>
        <v>7.1103788733157556</v>
      </c>
      <c r="L39">
        <f t="shared" si="57"/>
        <v>1.0859342691214322</v>
      </c>
      <c r="M39">
        <f t="shared" si="58"/>
        <v>381.12654586169629</v>
      </c>
      <c r="N39">
        <f t="shared" si="59"/>
        <v>2.0710881030422237</v>
      </c>
      <c r="O39">
        <f t="shared" si="60"/>
        <v>0.23170569067949542</v>
      </c>
      <c r="P39">
        <f t="shared" si="61"/>
        <v>11.721967697143555</v>
      </c>
      <c r="Q39" s="1">
        <v>2.5</v>
      </c>
      <c r="R39">
        <f t="shared" si="62"/>
        <v>2.1884783655405045</v>
      </c>
      <c r="S39" s="1">
        <v>1</v>
      </c>
      <c r="T39">
        <f t="shared" si="63"/>
        <v>4.3769567310810089</v>
      </c>
      <c r="U39" s="1">
        <v>19.679664611816406</v>
      </c>
      <c r="V39" s="1">
        <v>11.721967697143555</v>
      </c>
      <c r="W39" s="1">
        <v>19.663284301757812</v>
      </c>
      <c r="X39" s="1">
        <v>399.22503662109375</v>
      </c>
      <c r="Y39" s="1">
        <v>395.26467895507812</v>
      </c>
      <c r="Z39" s="1">
        <v>10.643522262573242</v>
      </c>
      <c r="AA39" s="1">
        <v>11.665915489196777</v>
      </c>
      <c r="AB39" s="1">
        <v>45.621936798095703</v>
      </c>
      <c r="AC39" s="1">
        <v>50.004280090332031</v>
      </c>
      <c r="AD39" s="1">
        <v>500.52340698242188</v>
      </c>
      <c r="AE39" s="1">
        <v>185.13740539550781</v>
      </c>
      <c r="AF39" s="1">
        <v>362.87057495117188</v>
      </c>
      <c r="AG39" s="1">
        <v>98.606193542480469</v>
      </c>
      <c r="AH39" s="1">
        <v>16.114240646362305</v>
      </c>
      <c r="AI39" s="1">
        <v>-0.57439357042312622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64"/>
        <v>2.0020936279296873</v>
      </c>
      <c r="AR39">
        <f t="shared" si="65"/>
        <v>2.0710881030422236E-3</v>
      </c>
      <c r="AS39">
        <f t="shared" si="66"/>
        <v>284.87196769714353</v>
      </c>
      <c r="AT39">
        <f t="shared" si="67"/>
        <v>292.82966461181638</v>
      </c>
      <c r="AU39">
        <f t="shared" si="68"/>
        <v>35.176106583744513</v>
      </c>
      <c r="AV39">
        <f t="shared" si="69"/>
        <v>0.21641173832126817</v>
      </c>
      <c r="AW39">
        <f t="shared" si="70"/>
        <v>1.3820372112574535</v>
      </c>
      <c r="AX39">
        <f t="shared" si="71"/>
        <v>14.01572418128136</v>
      </c>
      <c r="AY39">
        <f t="shared" si="72"/>
        <v>2.3498086920845829</v>
      </c>
      <c r="AZ39">
        <f t="shared" si="73"/>
        <v>15.70081615447998</v>
      </c>
      <c r="BA39">
        <f t="shared" si="74"/>
        <v>1.7901236254657955</v>
      </c>
      <c r="BB39">
        <f t="shared" si="75"/>
        <v>0.87006812117731269</v>
      </c>
      <c r="BC39">
        <f t="shared" si="76"/>
        <v>1.1503315205779581</v>
      </c>
      <c r="BD39">
        <f t="shared" si="77"/>
        <v>0.63979210488783744</v>
      </c>
      <c r="BE39">
        <f t="shared" si="78"/>
        <v>0.5597886323147353</v>
      </c>
      <c r="BF39">
        <f t="shared" si="79"/>
        <v>37.581437945415487</v>
      </c>
      <c r="BG39">
        <f t="shared" si="80"/>
        <v>0.96423122569221864</v>
      </c>
      <c r="BH39">
        <f t="shared" si="81"/>
        <v>86.392463963037642</v>
      </c>
      <c r="BI39">
        <f t="shared" si="82"/>
        <v>393.07160004917688</v>
      </c>
      <c r="BJ39">
        <f t="shared" si="83"/>
        <v>1.5627767320244533E-2</v>
      </c>
    </row>
    <row r="40" spans="1:62">
      <c r="A40" s="1">
        <v>7</v>
      </c>
      <c r="B40" s="1" t="s">
        <v>127</v>
      </c>
      <c r="C40" s="2">
        <v>41962</v>
      </c>
      <c r="D40" s="1" t="s">
        <v>74</v>
      </c>
      <c r="E40" s="1">
        <v>0</v>
      </c>
      <c r="F40" s="1">
        <v>100</v>
      </c>
      <c r="G40" s="1" t="s">
        <v>83</v>
      </c>
      <c r="H40" s="1">
        <v>0</v>
      </c>
      <c r="I40" s="1">
        <v>768</v>
      </c>
      <c r="J40" s="1">
        <v>0</v>
      </c>
      <c r="K40">
        <f t="shared" si="56"/>
        <v>5.3072127425605267</v>
      </c>
      <c r="L40">
        <f t="shared" si="57"/>
        <v>0.76376889025861472</v>
      </c>
      <c r="M40">
        <f t="shared" si="58"/>
        <v>381.17074185083101</v>
      </c>
      <c r="N40">
        <f t="shared" si="59"/>
        <v>1.5754963708298688</v>
      </c>
      <c r="O40">
        <f t="shared" si="60"/>
        <v>0.23767549005433763</v>
      </c>
      <c r="P40">
        <f t="shared" si="61"/>
        <v>11.765567779541016</v>
      </c>
      <c r="Q40" s="1">
        <v>3</v>
      </c>
      <c r="R40">
        <f t="shared" si="62"/>
        <v>2.0786957442760468</v>
      </c>
      <c r="S40" s="1">
        <v>1</v>
      </c>
      <c r="T40">
        <f t="shared" si="63"/>
        <v>4.1573914885520935</v>
      </c>
      <c r="U40" s="1">
        <v>19.770231246948242</v>
      </c>
      <c r="V40" s="1">
        <v>11.765567779541016</v>
      </c>
      <c r="W40" s="1">
        <v>19.782693862915039</v>
      </c>
      <c r="X40" s="1">
        <v>399.07559204101562</v>
      </c>
      <c r="Y40" s="1">
        <v>395.52093505859375</v>
      </c>
      <c r="Z40" s="1">
        <v>10.712552070617676</v>
      </c>
      <c r="AA40" s="1">
        <v>11.645907402038574</v>
      </c>
      <c r="AB40" s="1">
        <v>45.660007476806641</v>
      </c>
      <c r="AC40" s="1">
        <v>49.638240814208984</v>
      </c>
      <c r="AD40" s="1">
        <v>500.50015258789062</v>
      </c>
      <c r="AE40" s="1">
        <v>184.43978881835938</v>
      </c>
      <c r="AF40" s="1">
        <v>216.00949096679688</v>
      </c>
      <c r="AG40" s="1">
        <v>98.605171203613281</v>
      </c>
      <c r="AH40" s="1">
        <v>16.114240646362305</v>
      </c>
      <c r="AI40" s="1">
        <v>-0.57439357042312622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64"/>
        <v>1.6683338419596354</v>
      </c>
      <c r="AR40">
        <f t="shared" si="65"/>
        <v>1.5754963708298688E-3</v>
      </c>
      <c r="AS40">
        <f t="shared" si="66"/>
        <v>284.91556777954099</v>
      </c>
      <c r="AT40">
        <f t="shared" si="67"/>
        <v>292.92023124694822</v>
      </c>
      <c r="AU40">
        <f t="shared" si="68"/>
        <v>35.043559435749557</v>
      </c>
      <c r="AV40">
        <f t="shared" si="69"/>
        <v>0.41749813788864193</v>
      </c>
      <c r="AW40">
        <f t="shared" si="70"/>
        <v>1.3860221832537785</v>
      </c>
      <c r="AX40">
        <f t="shared" si="71"/>
        <v>14.056282914328422</v>
      </c>
      <c r="AY40">
        <f t="shared" si="72"/>
        <v>2.410375512289848</v>
      </c>
      <c r="AZ40">
        <f t="shared" si="73"/>
        <v>15.767899513244629</v>
      </c>
      <c r="BA40">
        <f t="shared" si="74"/>
        <v>1.7978258226628867</v>
      </c>
      <c r="BB40">
        <f t="shared" si="75"/>
        <v>0.64523121360848867</v>
      </c>
      <c r="BC40">
        <f t="shared" si="76"/>
        <v>1.1483466931994408</v>
      </c>
      <c r="BD40">
        <f t="shared" si="77"/>
        <v>0.64947912946344588</v>
      </c>
      <c r="BE40">
        <f t="shared" si="78"/>
        <v>0.41247181246806508</v>
      </c>
      <c r="BF40">
        <f t="shared" si="79"/>
        <v>37.585406258009478</v>
      </c>
      <c r="BG40">
        <f t="shared" si="80"/>
        <v>0.96371824615140322</v>
      </c>
      <c r="BH40">
        <f t="shared" si="81"/>
        <v>85.324768780578225</v>
      </c>
      <c r="BI40">
        <f t="shared" si="82"/>
        <v>393.79756182752186</v>
      </c>
      <c r="BJ40">
        <f t="shared" si="83"/>
        <v>1.1499225592632082E-2</v>
      </c>
    </row>
    <row r="41" spans="1:62">
      <c r="A41" s="1">
        <v>8</v>
      </c>
      <c r="B41" s="1" t="s">
        <v>126</v>
      </c>
      <c r="C41" s="2">
        <v>41962</v>
      </c>
      <c r="D41" s="1" t="s">
        <v>74</v>
      </c>
      <c r="E41" s="1">
        <v>0</v>
      </c>
      <c r="F41" s="1">
        <v>150</v>
      </c>
      <c r="G41" s="1" t="s">
        <v>75</v>
      </c>
      <c r="H41" s="1">
        <v>0</v>
      </c>
      <c r="I41" s="1">
        <v>999</v>
      </c>
      <c r="J41" s="1">
        <v>0</v>
      </c>
      <c r="K41">
        <f t="shared" si="56"/>
        <v>0.17894812388301726</v>
      </c>
      <c r="L41">
        <f t="shared" si="57"/>
        <v>9.3122625042083879E-2</v>
      </c>
      <c r="M41">
        <f t="shared" si="58"/>
        <v>393.94857988238766</v>
      </c>
      <c r="N41">
        <f t="shared" si="59"/>
        <v>0.23902333366586909</v>
      </c>
      <c r="O41">
        <f t="shared" si="60"/>
        <v>0.25528657174101199</v>
      </c>
      <c r="P41">
        <f t="shared" si="61"/>
        <v>11.335793495178223</v>
      </c>
      <c r="Q41" s="1">
        <v>2.5</v>
      </c>
      <c r="R41">
        <f t="shared" si="62"/>
        <v>2.1884783655405045</v>
      </c>
      <c r="S41" s="1">
        <v>1</v>
      </c>
      <c r="T41">
        <f t="shared" si="63"/>
        <v>4.3769567310810089</v>
      </c>
      <c r="U41" s="1">
        <v>19.860279083251953</v>
      </c>
      <c r="V41" s="1">
        <v>11.335793495178223</v>
      </c>
      <c r="W41" s="1">
        <v>19.869409561157227</v>
      </c>
      <c r="X41" s="1">
        <v>398.87356567382812</v>
      </c>
      <c r="Y41" s="1">
        <v>398.736572265625</v>
      </c>
      <c r="Z41" s="1">
        <v>10.955184936523438</v>
      </c>
      <c r="AA41" s="1">
        <v>11.073257446289062</v>
      </c>
      <c r="AB41" s="1">
        <v>46.4346923828125</v>
      </c>
      <c r="AC41" s="1">
        <v>46.935153961181641</v>
      </c>
      <c r="AD41" s="1">
        <v>500.49026489257812</v>
      </c>
      <c r="AE41" s="1">
        <v>894.6500244140625</v>
      </c>
      <c r="AF41" s="1">
        <v>1229.8306884765625</v>
      </c>
      <c r="AG41" s="1">
        <v>98.606292724609375</v>
      </c>
      <c r="AH41" s="1">
        <v>16.73859977722168</v>
      </c>
      <c r="AI41" s="1">
        <v>-0.57648307085037231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64"/>
        <v>2.0019610595703123</v>
      </c>
      <c r="AR41">
        <f t="shared" si="65"/>
        <v>2.390233336658691E-4</v>
      </c>
      <c r="AS41">
        <f t="shared" si="66"/>
        <v>284.4857934951782</v>
      </c>
      <c r="AT41">
        <f t="shared" si="67"/>
        <v>293.01027908325193</v>
      </c>
      <c r="AU41">
        <f t="shared" si="68"/>
        <v>169.98350250566</v>
      </c>
      <c r="AV41">
        <f t="shared" si="69"/>
        <v>2.0251432160122556</v>
      </c>
      <c r="AW41">
        <f t="shared" si="70"/>
        <v>1.3471794369047518</v>
      </c>
      <c r="AX41">
        <f t="shared" si="71"/>
        <v>13.66220552137778</v>
      </c>
      <c r="AY41">
        <f t="shared" si="72"/>
        <v>2.5889480750887177</v>
      </c>
      <c r="AZ41">
        <f t="shared" si="73"/>
        <v>15.598036289215088</v>
      </c>
      <c r="BA41">
        <f t="shared" si="74"/>
        <v>1.7783791362650985</v>
      </c>
      <c r="BB41">
        <f t="shared" si="75"/>
        <v>9.1182654271128788E-2</v>
      </c>
      <c r="BC41">
        <f t="shared" si="76"/>
        <v>1.0918928651637398</v>
      </c>
      <c r="BD41">
        <f t="shared" si="77"/>
        <v>0.68648627110135862</v>
      </c>
      <c r="BE41">
        <f t="shared" si="78"/>
        <v>5.7160334809241257E-2</v>
      </c>
      <c r="BF41">
        <f t="shared" si="79"/>
        <v>38.84580898632688</v>
      </c>
      <c r="BG41">
        <f t="shared" si="80"/>
        <v>0.98799209122947529</v>
      </c>
      <c r="BH41">
        <f t="shared" si="81"/>
        <v>81.212704115261431</v>
      </c>
      <c r="BI41">
        <f t="shared" si="82"/>
        <v>398.68137867288817</v>
      </c>
      <c r="BJ41">
        <f t="shared" si="83"/>
        <v>3.645231960737402E-4</v>
      </c>
    </row>
    <row r="42" spans="1:62">
      <c r="A42" s="1">
        <v>9</v>
      </c>
      <c r="B42" s="1" t="s">
        <v>125</v>
      </c>
      <c r="C42" s="2">
        <v>41962</v>
      </c>
      <c r="D42" s="1" t="s">
        <v>74</v>
      </c>
      <c r="E42" s="1">
        <v>0</v>
      </c>
      <c r="F42" s="1">
        <v>100</v>
      </c>
      <c r="G42" s="1" t="s">
        <v>75</v>
      </c>
      <c r="H42" s="1">
        <v>0</v>
      </c>
      <c r="I42" s="1">
        <v>1146.5</v>
      </c>
      <c r="J42" s="1">
        <v>0</v>
      </c>
      <c r="K42">
        <f t="shared" si="56"/>
        <v>3.639701308198294E-2</v>
      </c>
      <c r="L42">
        <f t="shared" si="57"/>
        <v>1.7581000726352013E-2</v>
      </c>
      <c r="M42">
        <f t="shared" si="58"/>
        <v>395.2843465228961</v>
      </c>
      <c r="N42">
        <f t="shared" si="59"/>
        <v>4.9904869038102401E-2</v>
      </c>
      <c r="O42">
        <f t="shared" si="60"/>
        <v>0.2776236204681326</v>
      </c>
      <c r="P42">
        <f t="shared" si="61"/>
        <v>11.62666130065918</v>
      </c>
      <c r="Q42" s="1">
        <v>3.5</v>
      </c>
      <c r="R42">
        <f t="shared" si="62"/>
        <v>1.9689131230115891</v>
      </c>
      <c r="S42" s="1">
        <v>1</v>
      </c>
      <c r="T42">
        <f t="shared" si="63"/>
        <v>3.9378262460231781</v>
      </c>
      <c r="U42" s="1">
        <v>19.92803955078125</v>
      </c>
      <c r="V42" s="1">
        <v>11.62666130065918</v>
      </c>
      <c r="W42" s="1">
        <v>19.941059112548828</v>
      </c>
      <c r="X42" s="1">
        <v>400.46267700195312</v>
      </c>
      <c r="Y42" s="1">
        <v>400.42324829101562</v>
      </c>
      <c r="Z42" s="1">
        <v>11.078003883361816</v>
      </c>
      <c r="AA42" s="1">
        <v>11.112516403198242</v>
      </c>
      <c r="AB42" s="1">
        <v>46.757369995117188</v>
      </c>
      <c r="AC42" s="1">
        <v>46.903038024902344</v>
      </c>
      <c r="AD42" s="1">
        <v>500.47360229492188</v>
      </c>
      <c r="AE42" s="1">
        <v>1108.970947265625</v>
      </c>
      <c r="AF42" s="1">
        <v>128.68350219726562</v>
      </c>
      <c r="AG42" s="1">
        <v>98.603935241699219</v>
      </c>
      <c r="AH42" s="1">
        <v>16.73859977722168</v>
      </c>
      <c r="AI42" s="1">
        <v>-0.57648307085037231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64"/>
        <v>1.429924577985491</v>
      </c>
      <c r="AR42">
        <f t="shared" si="65"/>
        <v>4.9904869038102401E-5</v>
      </c>
      <c r="AS42">
        <f t="shared" si="66"/>
        <v>284.77666130065916</v>
      </c>
      <c r="AT42">
        <f t="shared" si="67"/>
        <v>293.07803955078123</v>
      </c>
      <c r="AU42">
        <f t="shared" si="68"/>
        <v>210.70447733647597</v>
      </c>
      <c r="AV42">
        <f t="shared" si="69"/>
        <v>2.6521914423614836</v>
      </c>
      <c r="AW42">
        <f t="shared" si="70"/>
        <v>1.3733614682614124</v>
      </c>
      <c r="AX42">
        <f t="shared" si="71"/>
        <v>13.928059411574306</v>
      </c>
      <c r="AY42">
        <f t="shared" si="72"/>
        <v>2.8155430083760642</v>
      </c>
      <c r="AZ42">
        <f t="shared" si="73"/>
        <v>15.777350425720215</v>
      </c>
      <c r="BA42">
        <f t="shared" si="74"/>
        <v>1.7989132678369386</v>
      </c>
      <c r="BB42">
        <f t="shared" si="75"/>
        <v>1.7502856665005614E-2</v>
      </c>
      <c r="BC42">
        <f t="shared" si="76"/>
        <v>1.0957378477932798</v>
      </c>
      <c r="BD42">
        <f t="shared" si="77"/>
        <v>0.70317542004365885</v>
      </c>
      <c r="BE42">
        <f t="shared" si="78"/>
        <v>1.094627943403409E-2</v>
      </c>
      <c r="BF42">
        <f t="shared" si="79"/>
        <v>38.976592106601039</v>
      </c>
      <c r="BG42">
        <f t="shared" si="80"/>
        <v>0.98716632515706304</v>
      </c>
      <c r="BH42">
        <f t="shared" si="81"/>
        <v>79.619787043147156</v>
      </c>
      <c r="BI42">
        <f t="shared" si="82"/>
        <v>400.4107703489758</v>
      </c>
      <c r="BJ42">
        <f t="shared" si="83"/>
        <v>7.2373738300507109E-5</v>
      </c>
    </row>
    <row r="43" spans="1:62">
      <c r="A43" s="1">
        <v>10</v>
      </c>
      <c r="B43" s="1" t="s">
        <v>124</v>
      </c>
      <c r="C43" s="2">
        <v>41962</v>
      </c>
      <c r="D43" s="1" t="s">
        <v>74</v>
      </c>
      <c r="E43" s="1">
        <v>0</v>
      </c>
      <c r="F43" s="1">
        <v>200</v>
      </c>
      <c r="G43" s="1" t="s">
        <v>75</v>
      </c>
      <c r="H43" s="1">
        <v>0</v>
      </c>
      <c r="I43" s="1">
        <v>1268.5</v>
      </c>
      <c r="J43" s="1">
        <v>0</v>
      </c>
      <c r="K43">
        <f t="shared" si="56"/>
        <v>8.0784448429840765</v>
      </c>
      <c r="L43">
        <f t="shared" si="57"/>
        <v>1.8396953951191908</v>
      </c>
      <c r="M43">
        <f t="shared" si="58"/>
        <v>386.40549895392923</v>
      </c>
      <c r="N43">
        <f t="shared" si="59"/>
        <v>2.1076986746206079</v>
      </c>
      <c r="O43">
        <f t="shared" si="60"/>
        <v>0.15615698443488424</v>
      </c>
      <c r="P43">
        <f t="shared" si="61"/>
        <v>11.246101379394531</v>
      </c>
      <c r="Q43" s="1">
        <v>2</v>
      </c>
      <c r="R43">
        <f t="shared" si="62"/>
        <v>2.2982609868049622</v>
      </c>
      <c r="S43" s="1">
        <v>1</v>
      </c>
      <c r="T43">
        <f t="shared" si="63"/>
        <v>4.5965219736099243</v>
      </c>
      <c r="U43" s="1">
        <v>20.073345184326172</v>
      </c>
      <c r="V43" s="1">
        <v>11.246101379394531</v>
      </c>
      <c r="W43" s="1">
        <v>20.034568786621094</v>
      </c>
      <c r="X43" s="1">
        <v>400.36541748046875</v>
      </c>
      <c r="Y43" s="1">
        <v>396.80303955078125</v>
      </c>
      <c r="Z43" s="1">
        <v>11.16591739654541</v>
      </c>
      <c r="AA43" s="1">
        <v>11.998055458068848</v>
      </c>
      <c r="AB43" s="1">
        <v>46.705585479736328</v>
      </c>
      <c r="AC43" s="1">
        <v>50.186309814453125</v>
      </c>
      <c r="AD43" s="1">
        <v>500.49636840820312</v>
      </c>
      <c r="AE43" s="1">
        <v>1570.61865234375</v>
      </c>
      <c r="AF43" s="1">
        <v>1731.9259033203125</v>
      </c>
      <c r="AG43" s="1">
        <v>98.602485656738281</v>
      </c>
      <c r="AH43" s="1">
        <v>16.73859977722168</v>
      </c>
      <c r="AI43" s="1">
        <v>-0.57648307085037231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64"/>
        <v>2.5024818420410155</v>
      </c>
      <c r="AR43">
        <f t="shared" si="65"/>
        <v>2.1076986746206079E-3</v>
      </c>
      <c r="AS43">
        <f t="shared" si="66"/>
        <v>284.39610137939451</v>
      </c>
      <c r="AT43">
        <f t="shared" si="67"/>
        <v>293.22334518432615</v>
      </c>
      <c r="AU43">
        <f t="shared" si="68"/>
        <v>298.41754020066583</v>
      </c>
      <c r="AV43">
        <f t="shared" si="69"/>
        <v>2.3205025574825728</v>
      </c>
      <c r="AW43">
        <f t="shared" si="70"/>
        <v>1.3391950756478683</v>
      </c>
      <c r="AX43">
        <f t="shared" si="71"/>
        <v>13.58175776937273</v>
      </c>
      <c r="AY43">
        <f t="shared" si="72"/>
        <v>1.5837023113038828</v>
      </c>
      <c r="AZ43">
        <f t="shared" si="73"/>
        <v>15.659723281860352</v>
      </c>
      <c r="BA43">
        <f t="shared" si="74"/>
        <v>1.7854198613992316</v>
      </c>
      <c r="BB43">
        <f t="shared" si="75"/>
        <v>1.3138462895146283</v>
      </c>
      <c r="BC43">
        <f t="shared" si="76"/>
        <v>1.1830380912129841</v>
      </c>
      <c r="BD43">
        <f t="shared" si="77"/>
        <v>0.6023817701862475</v>
      </c>
      <c r="BE43">
        <f t="shared" si="78"/>
        <v>0.85633987762056107</v>
      </c>
      <c r="BF43">
        <f t="shared" si="79"/>
        <v>38.100542668289606</v>
      </c>
      <c r="BG43">
        <f t="shared" si="80"/>
        <v>0.97379672139451601</v>
      </c>
      <c r="BH43">
        <f t="shared" si="81"/>
        <v>91.564581756305529</v>
      </c>
      <c r="BI43">
        <f t="shared" si="82"/>
        <v>394.43039767054165</v>
      </c>
      <c r="BJ43">
        <f t="shared" si="83"/>
        <v>1.8753610970599525E-2</v>
      </c>
    </row>
    <row r="44" spans="1:62">
      <c r="A44" s="1">
        <v>11</v>
      </c>
      <c r="B44" s="1" t="s">
        <v>123</v>
      </c>
      <c r="C44" s="2">
        <v>41962</v>
      </c>
      <c r="D44" s="1" t="s">
        <v>74</v>
      </c>
      <c r="E44" s="1">
        <v>0</v>
      </c>
      <c r="F44" s="1">
        <v>150</v>
      </c>
      <c r="G44" s="1" t="s">
        <v>75</v>
      </c>
      <c r="H44" s="1">
        <v>0</v>
      </c>
      <c r="I44" s="1">
        <v>1385.5</v>
      </c>
      <c r="J44" s="1">
        <v>0</v>
      </c>
      <c r="K44">
        <f t="shared" si="56"/>
        <v>10.527556395351681</v>
      </c>
      <c r="L44">
        <f t="shared" si="57"/>
        <v>1.1840329932119731</v>
      </c>
      <c r="M44">
        <f t="shared" si="58"/>
        <v>374.90029724345476</v>
      </c>
      <c r="N44">
        <f t="shared" si="59"/>
        <v>1.8478145601818339</v>
      </c>
      <c r="O44">
        <f t="shared" si="60"/>
        <v>0.19506336224103937</v>
      </c>
      <c r="P44">
        <f t="shared" si="61"/>
        <v>12.058987617492676</v>
      </c>
      <c r="Q44" s="1">
        <v>3</v>
      </c>
      <c r="R44">
        <f t="shared" si="62"/>
        <v>2.0786957442760468</v>
      </c>
      <c r="S44" s="1">
        <v>1</v>
      </c>
      <c r="T44">
        <f t="shared" si="63"/>
        <v>4.1573914885520935</v>
      </c>
      <c r="U44" s="1">
        <v>20.451091766357422</v>
      </c>
      <c r="V44" s="1">
        <v>12.058987617492676</v>
      </c>
      <c r="W44" s="1">
        <v>20.403678894042969</v>
      </c>
      <c r="X44" s="1">
        <v>400.53616333007812</v>
      </c>
      <c r="Y44" s="1">
        <v>393.78924560546875</v>
      </c>
      <c r="Z44" s="1">
        <v>11.259324073791504</v>
      </c>
      <c r="AA44" s="1">
        <v>12.353310585021973</v>
      </c>
      <c r="AB44" s="1">
        <v>46.008560180664062</v>
      </c>
      <c r="AC44" s="1">
        <v>50.478878021240234</v>
      </c>
      <c r="AD44" s="1">
        <v>500.45989990234375</v>
      </c>
      <c r="AE44" s="1">
        <v>1199.95947265625</v>
      </c>
      <c r="AF44" s="1">
        <v>1566.3643798828125</v>
      </c>
      <c r="AG44" s="1">
        <v>98.600364685058594</v>
      </c>
      <c r="AH44" s="1">
        <v>16.73859977722168</v>
      </c>
      <c r="AI44" s="1">
        <v>-0.57648307085037231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64"/>
        <v>1.6681996663411456</v>
      </c>
      <c r="AR44">
        <f t="shared" si="65"/>
        <v>1.8478145601818338E-3</v>
      </c>
      <c r="AS44">
        <f t="shared" si="66"/>
        <v>285.20898761749265</v>
      </c>
      <c r="AT44">
        <f t="shared" si="67"/>
        <v>293.6010917663574</v>
      </c>
      <c r="AU44">
        <f t="shared" si="68"/>
        <v>227.99229694376118</v>
      </c>
      <c r="AV44">
        <f t="shared" si="69"/>
        <v>2.0042300667081685</v>
      </c>
      <c r="AW44">
        <f t="shared" si="70"/>
        <v>1.4131042909920004</v>
      </c>
      <c r="AX44">
        <f t="shared" si="71"/>
        <v>14.331633513786944</v>
      </c>
      <c r="AY44">
        <f t="shared" si="72"/>
        <v>1.9783229287649711</v>
      </c>
      <c r="AZ44">
        <f t="shared" si="73"/>
        <v>16.255039691925049</v>
      </c>
      <c r="BA44">
        <f t="shared" si="74"/>
        <v>1.8546354553264581</v>
      </c>
      <c r="BB44">
        <f t="shared" si="75"/>
        <v>0.921568526326634</v>
      </c>
      <c r="BC44">
        <f t="shared" si="76"/>
        <v>1.218040928750961</v>
      </c>
      <c r="BD44">
        <f t="shared" si="77"/>
        <v>0.63659452657549709</v>
      </c>
      <c r="BE44">
        <f t="shared" si="78"/>
        <v>0.59493805820968193</v>
      </c>
      <c r="BF44">
        <f t="shared" si="79"/>
        <v>36.965306028741509</v>
      </c>
      <c r="BG44">
        <f t="shared" si="80"/>
        <v>0.95203284860415271</v>
      </c>
      <c r="BH44">
        <f t="shared" si="81"/>
        <v>89.110726980021639</v>
      </c>
      <c r="BI44">
        <f t="shared" si="82"/>
        <v>390.37070752146587</v>
      </c>
      <c r="BJ44">
        <f t="shared" si="83"/>
        <v>2.4031470231699666E-2</v>
      </c>
    </row>
    <row r="45" spans="1:62">
      <c r="A45" s="1">
        <v>12</v>
      </c>
      <c r="B45" s="1" t="s">
        <v>122</v>
      </c>
      <c r="C45" s="2">
        <v>41962</v>
      </c>
      <c r="D45" s="1" t="s">
        <v>74</v>
      </c>
      <c r="E45" s="1">
        <v>0</v>
      </c>
      <c r="F45" s="1">
        <v>100</v>
      </c>
      <c r="G45" s="1" t="s">
        <v>75</v>
      </c>
      <c r="H45" s="1">
        <v>0</v>
      </c>
      <c r="I45" s="1">
        <v>1479</v>
      </c>
      <c r="J45" s="1">
        <v>0</v>
      </c>
      <c r="K45">
        <f t="shared" si="56"/>
        <v>2.8081137803920329</v>
      </c>
      <c r="L45">
        <f t="shared" si="57"/>
        <v>0.28562258739767343</v>
      </c>
      <c r="M45">
        <f t="shared" si="58"/>
        <v>379.94154834281687</v>
      </c>
      <c r="N45">
        <f t="shared" si="59"/>
        <v>0.85211601025749639</v>
      </c>
      <c r="O45">
        <f t="shared" si="60"/>
        <v>0.3101479249589234</v>
      </c>
      <c r="P45">
        <f t="shared" si="61"/>
        <v>12.754166603088379</v>
      </c>
      <c r="Q45" s="1">
        <v>3</v>
      </c>
      <c r="R45">
        <f t="shared" si="62"/>
        <v>2.0786957442760468</v>
      </c>
      <c r="S45" s="1">
        <v>1</v>
      </c>
      <c r="T45">
        <f t="shared" si="63"/>
        <v>4.1573914885520935</v>
      </c>
      <c r="U45" s="1">
        <v>20.706968307495117</v>
      </c>
      <c r="V45" s="1">
        <v>12.754166603088379</v>
      </c>
      <c r="W45" s="1">
        <v>20.717212677001953</v>
      </c>
      <c r="X45" s="1">
        <v>400.45172119140625</v>
      </c>
      <c r="Y45" s="1">
        <v>398.56475830078125</v>
      </c>
      <c r="Z45" s="1">
        <v>11.351077079772949</v>
      </c>
      <c r="AA45" s="1">
        <v>11.855835914611816</v>
      </c>
      <c r="AB45" s="1">
        <v>45.657405853271484</v>
      </c>
      <c r="AC45" s="1">
        <v>47.687698364257812</v>
      </c>
      <c r="AD45" s="1">
        <v>500.44500732421875</v>
      </c>
      <c r="AE45" s="1">
        <v>108.53237915039062</v>
      </c>
      <c r="AF45" s="1">
        <v>831.28411865234375</v>
      </c>
      <c r="AG45" s="1">
        <v>98.600112915039062</v>
      </c>
      <c r="AH45" s="1">
        <v>16.73859977722168</v>
      </c>
      <c r="AI45" s="1">
        <v>-0.57648307085037231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64"/>
        <v>1.6681500244140621</v>
      </c>
      <c r="AR45">
        <f t="shared" si="65"/>
        <v>8.5211601025749644E-4</v>
      </c>
      <c r="AS45">
        <f t="shared" si="66"/>
        <v>285.90416660308836</v>
      </c>
      <c r="AT45">
        <f t="shared" si="67"/>
        <v>293.85696830749509</v>
      </c>
      <c r="AU45">
        <f t="shared" si="68"/>
        <v>20.621151779812863</v>
      </c>
      <c r="AV45">
        <f t="shared" si="69"/>
        <v>0.56910222942146327</v>
      </c>
      <c r="AW45">
        <f t="shared" si="70"/>
        <v>1.4791346848418239</v>
      </c>
      <c r="AX45">
        <f t="shared" si="71"/>
        <v>15.001348792737717</v>
      </c>
      <c r="AY45">
        <f t="shared" si="72"/>
        <v>3.145512878125901</v>
      </c>
      <c r="AZ45">
        <f t="shared" si="73"/>
        <v>16.730567455291748</v>
      </c>
      <c r="BA45">
        <f t="shared" si="74"/>
        <v>1.9116050121049637</v>
      </c>
      <c r="BB45">
        <f t="shared" si="75"/>
        <v>0.26726111902570965</v>
      </c>
      <c r="BC45">
        <f t="shared" si="76"/>
        <v>1.1689867598829005</v>
      </c>
      <c r="BD45">
        <f t="shared" si="77"/>
        <v>0.74261825222206324</v>
      </c>
      <c r="BE45">
        <f t="shared" si="78"/>
        <v>0.16859621039916331</v>
      </c>
      <c r="BF45">
        <f t="shared" si="79"/>
        <v>37.462279567716521</v>
      </c>
      <c r="BG45">
        <f t="shared" si="80"/>
        <v>0.95327431848876576</v>
      </c>
      <c r="BH45">
        <f t="shared" si="81"/>
        <v>80.11269806423978</v>
      </c>
      <c r="BI45">
        <f t="shared" si="82"/>
        <v>397.65289959948547</v>
      </c>
      <c r="BJ45">
        <f t="shared" si="83"/>
        <v>5.6573351192751864E-3</v>
      </c>
    </row>
    <row r="46" spans="1:62">
      <c r="A46" s="1">
        <v>13</v>
      </c>
      <c r="B46" s="1" t="s">
        <v>121</v>
      </c>
      <c r="C46" s="2">
        <v>41962</v>
      </c>
      <c r="D46" s="1" t="s">
        <v>74</v>
      </c>
      <c r="E46" s="1">
        <v>0</v>
      </c>
      <c r="F46" s="1">
        <v>300</v>
      </c>
      <c r="G46" s="1" t="s">
        <v>75</v>
      </c>
      <c r="H46" s="1">
        <v>0</v>
      </c>
      <c r="I46" s="1">
        <v>2324</v>
      </c>
      <c r="J46" s="1">
        <v>0</v>
      </c>
      <c r="K46">
        <f t="shared" si="56"/>
        <v>16.350951691928877</v>
      </c>
      <c r="L46">
        <f t="shared" si="57"/>
        <v>-8.7030704182499825</v>
      </c>
      <c r="M46">
        <f t="shared" si="58"/>
        <v>382.27298914792067</v>
      </c>
      <c r="N46">
        <f t="shared" si="59"/>
        <v>3.4442037722992134</v>
      </c>
      <c r="O46">
        <f t="shared" si="60"/>
        <v>5.1486377536990036E-2</v>
      </c>
      <c r="P46">
        <f t="shared" si="61"/>
        <v>13.881794929504395</v>
      </c>
      <c r="Q46" s="1">
        <v>4</v>
      </c>
      <c r="R46">
        <f t="shared" si="62"/>
        <v>1.8591305017471313</v>
      </c>
      <c r="S46" s="1">
        <v>1</v>
      </c>
      <c r="T46">
        <f t="shared" si="63"/>
        <v>3.7182610034942627</v>
      </c>
      <c r="U46" s="1">
        <v>21.283605575561523</v>
      </c>
      <c r="V46" s="1">
        <v>13.881794929504395</v>
      </c>
      <c r="W46" s="1">
        <v>21.201360702514648</v>
      </c>
      <c r="X46" s="1">
        <v>399.66513061523438</v>
      </c>
      <c r="Y46" s="1">
        <v>385.53561401367188</v>
      </c>
      <c r="Z46" s="1">
        <v>12.912787437438965</v>
      </c>
      <c r="AA46" s="1">
        <v>15.622509002685547</v>
      </c>
      <c r="AB46" s="1">
        <v>50.135707855224609</v>
      </c>
      <c r="AC46" s="1">
        <v>60.656578063964844</v>
      </c>
      <c r="AD46" s="1">
        <v>500.47897338867188</v>
      </c>
      <c r="AE46" s="1">
        <v>218.88099670410156</v>
      </c>
      <c r="AF46" s="1">
        <v>1413.8271484375</v>
      </c>
      <c r="AG46" s="1">
        <v>98.609970092773438</v>
      </c>
      <c r="AH46" s="1">
        <v>16.73859977722168</v>
      </c>
      <c r="AI46" s="1">
        <v>-0.57648307085037231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64"/>
        <v>1.2511974334716796</v>
      </c>
      <c r="AR46">
        <f t="shared" si="65"/>
        <v>3.4442037722992136E-3</v>
      </c>
      <c r="AS46">
        <f t="shared" si="66"/>
        <v>287.03179492950437</v>
      </c>
      <c r="AT46">
        <f t="shared" si="67"/>
        <v>294.4336055755615</v>
      </c>
      <c r="AU46">
        <f t="shared" si="68"/>
        <v>41.587388851926335</v>
      </c>
      <c r="AV46">
        <f t="shared" si="69"/>
        <v>-0.30172510595762642</v>
      </c>
      <c r="AW46">
        <f t="shared" si="70"/>
        <v>1.5920215230658956</v>
      </c>
      <c r="AX46">
        <f t="shared" si="71"/>
        <v>16.144630421935052</v>
      </c>
      <c r="AY46">
        <f t="shared" si="72"/>
        <v>0.52212141924950473</v>
      </c>
      <c r="AZ46">
        <f t="shared" si="73"/>
        <v>17.582700252532959</v>
      </c>
      <c r="BA46">
        <f t="shared" si="74"/>
        <v>2.0175442248893805</v>
      </c>
      <c r="BB46">
        <f t="shared" si="75"/>
        <v>6.4917802576468659</v>
      </c>
      <c r="BC46">
        <f t="shared" si="76"/>
        <v>1.5405351455289056</v>
      </c>
      <c r="BD46">
        <f t="shared" si="77"/>
        <v>0.47700907936047487</v>
      </c>
      <c r="BE46">
        <f t="shared" si="78"/>
        <v>5.4168643539612287</v>
      </c>
      <c r="BF46">
        <f t="shared" si="79"/>
        <v>37.69592802715156</v>
      </c>
      <c r="BG46">
        <f t="shared" si="80"/>
        <v>0.99153742288089752</v>
      </c>
      <c r="BH46">
        <f t="shared" si="81"/>
        <v>102.45125353422057</v>
      </c>
      <c r="BI46">
        <f t="shared" si="82"/>
        <v>379.5990257097954</v>
      </c>
      <c r="BJ46">
        <f t="shared" si="83"/>
        <v>4.4130131635171134E-2</v>
      </c>
    </row>
    <row r="47" spans="1:62">
      <c r="A47" s="1">
        <v>14</v>
      </c>
      <c r="B47" s="1" t="s">
        <v>120</v>
      </c>
      <c r="C47" s="2">
        <v>41962</v>
      </c>
      <c r="D47" s="1" t="s">
        <v>74</v>
      </c>
      <c r="E47" s="1">
        <v>0</v>
      </c>
      <c r="F47" s="1">
        <v>250</v>
      </c>
      <c r="G47" s="1" t="s">
        <v>75</v>
      </c>
      <c r="H47" s="1">
        <v>0</v>
      </c>
      <c r="I47" s="1">
        <v>2451</v>
      </c>
      <c r="J47" s="1">
        <v>0</v>
      </c>
      <c r="K47">
        <f t="shared" si="56"/>
        <v>18.120049712763315</v>
      </c>
      <c r="L47">
        <f t="shared" si="57"/>
        <v>-1.6599756982446305</v>
      </c>
      <c r="M47">
        <f t="shared" si="58"/>
        <v>393.17048350646661</v>
      </c>
      <c r="N47">
        <f t="shared" si="59"/>
        <v>3.8672814048278359</v>
      </c>
      <c r="O47">
        <f t="shared" si="60"/>
        <v>-0.11881676923880979</v>
      </c>
      <c r="P47">
        <f t="shared" si="61"/>
        <v>13.023124694824219</v>
      </c>
      <c r="Q47" s="1">
        <v>4.5</v>
      </c>
      <c r="R47">
        <f t="shared" si="62"/>
        <v>1.7493478804826736</v>
      </c>
      <c r="S47" s="1">
        <v>1</v>
      </c>
      <c r="T47">
        <f t="shared" si="63"/>
        <v>3.4986957609653473</v>
      </c>
      <c r="U47" s="1">
        <v>21.767578125</v>
      </c>
      <c r="V47" s="1">
        <v>13.023124694824219</v>
      </c>
      <c r="W47" s="1">
        <v>21.673088073730469</v>
      </c>
      <c r="X47" s="1">
        <v>399.56411743164062</v>
      </c>
      <c r="Y47" s="1">
        <v>381.94271850585938</v>
      </c>
      <c r="Z47" s="1">
        <v>13.051368713378906</v>
      </c>
      <c r="AA47" s="1">
        <v>16.47148323059082</v>
      </c>
      <c r="AB47" s="1">
        <v>49.193603515625</v>
      </c>
      <c r="AC47" s="1">
        <v>62.084804534912109</v>
      </c>
      <c r="AD47" s="1">
        <v>500.45449829101562</v>
      </c>
      <c r="AE47" s="1">
        <v>1476.0872802734375</v>
      </c>
      <c r="AF47" s="1">
        <v>1609.1221923828125</v>
      </c>
      <c r="AG47" s="1">
        <v>98.607818603515625</v>
      </c>
      <c r="AH47" s="1">
        <v>16.73859977722168</v>
      </c>
      <c r="AI47" s="1">
        <v>-0.57648307085037231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64"/>
        <v>1.1121211073133679</v>
      </c>
      <c r="AR47">
        <f t="shared" si="65"/>
        <v>3.8672814048278359E-3</v>
      </c>
      <c r="AS47">
        <f t="shared" si="66"/>
        <v>286.1731246948242</v>
      </c>
      <c r="AT47">
        <f t="shared" si="67"/>
        <v>294.91757812499998</v>
      </c>
      <c r="AU47">
        <f t="shared" si="68"/>
        <v>280.45657973268681</v>
      </c>
      <c r="AV47">
        <f t="shared" si="69"/>
        <v>2.0231994694163076</v>
      </c>
      <c r="AW47">
        <f t="shared" si="70"/>
        <v>1.5054002612941393</v>
      </c>
      <c r="AX47">
        <f t="shared" si="71"/>
        <v>15.266540550370392</v>
      </c>
      <c r="AY47">
        <f t="shared" si="72"/>
        <v>-1.2049426802204284</v>
      </c>
      <c r="AZ47">
        <f t="shared" si="73"/>
        <v>17.395351409912109</v>
      </c>
      <c r="BA47">
        <f t="shared" si="74"/>
        <v>1.993820905351892</v>
      </c>
      <c r="BB47">
        <f t="shared" si="75"/>
        <v>-3.1585830037446656</v>
      </c>
      <c r="BC47">
        <f t="shared" si="76"/>
        <v>1.6242170305329491</v>
      </c>
      <c r="BD47">
        <f t="shared" si="77"/>
        <v>0.36960387481894297</v>
      </c>
      <c r="BE47">
        <f t="shared" si="78"/>
        <v>-1.7473504431284159</v>
      </c>
      <c r="BF47">
        <f t="shared" si="79"/>
        <v>38.769683717862193</v>
      </c>
      <c r="BG47">
        <f t="shared" si="80"/>
        <v>1.029396463020763</v>
      </c>
      <c r="BH47">
        <f t="shared" si="81"/>
        <v>115.26031186832458</v>
      </c>
      <c r="BI47">
        <f t="shared" si="82"/>
        <v>374.9509510635022</v>
      </c>
      <c r="BJ47">
        <f t="shared" si="83"/>
        <v>5.5701221054082081E-2</v>
      </c>
    </row>
    <row r="48" spans="1:62">
      <c r="A48" s="1">
        <v>15</v>
      </c>
      <c r="B48" s="1" t="s">
        <v>119</v>
      </c>
      <c r="C48" s="2">
        <v>41962</v>
      </c>
      <c r="D48" s="1" t="s">
        <v>74</v>
      </c>
      <c r="E48" s="1">
        <v>0</v>
      </c>
      <c r="F48" s="1">
        <v>200</v>
      </c>
      <c r="G48" s="1" t="s">
        <v>75</v>
      </c>
      <c r="H48" s="1">
        <v>0</v>
      </c>
      <c r="I48" s="1">
        <v>2660.5</v>
      </c>
      <c r="J48" s="1">
        <v>0</v>
      </c>
      <c r="K48">
        <f t="shared" si="56"/>
        <v>6.4070687303429326</v>
      </c>
      <c r="L48">
        <f t="shared" si="57"/>
        <v>4.8804468523553239E-2</v>
      </c>
      <c r="M48">
        <f t="shared" si="58"/>
        <v>178.79855246078074</v>
      </c>
      <c r="N48">
        <f t="shared" si="59"/>
        <v>0.18493495864772352</v>
      </c>
      <c r="O48">
        <f t="shared" si="60"/>
        <v>0.3734577496277065</v>
      </c>
      <c r="P48">
        <f t="shared" si="61"/>
        <v>14.766238212585449</v>
      </c>
      <c r="Q48" s="1">
        <v>5</v>
      </c>
      <c r="R48">
        <f t="shared" si="62"/>
        <v>1.6395652592182159</v>
      </c>
      <c r="S48" s="1">
        <v>1</v>
      </c>
      <c r="T48">
        <f t="shared" si="63"/>
        <v>3.2791305184364319</v>
      </c>
      <c r="U48" s="1">
        <v>22.748973846435547</v>
      </c>
      <c r="V48" s="1">
        <v>14.766238212585449</v>
      </c>
      <c r="W48" s="1">
        <v>22.648683547973633</v>
      </c>
      <c r="X48" s="1">
        <v>399.7537841796875</v>
      </c>
      <c r="Y48" s="1">
        <v>393.28030395507812</v>
      </c>
      <c r="Z48" s="1">
        <v>13.12612247467041</v>
      </c>
      <c r="AA48" s="1">
        <v>13.308418273925781</v>
      </c>
      <c r="AB48" s="1">
        <v>46.607280731201172</v>
      </c>
      <c r="AC48" s="1">
        <v>47.254562377929688</v>
      </c>
      <c r="AD48" s="1">
        <v>500.48812866210938</v>
      </c>
      <c r="AE48" s="1">
        <v>809.974365234375</v>
      </c>
      <c r="AF48" s="1">
        <v>882.04229736328125</v>
      </c>
      <c r="AG48" s="1">
        <v>98.609504699707031</v>
      </c>
      <c r="AH48" s="1">
        <v>16.73859977722168</v>
      </c>
      <c r="AI48" s="1">
        <v>-0.57648307085037231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64"/>
        <v>1.0009762573242187</v>
      </c>
      <c r="AR48">
        <f t="shared" si="65"/>
        <v>1.8493495864772353E-4</v>
      </c>
      <c r="AS48">
        <f t="shared" si="66"/>
        <v>287.91623821258543</v>
      </c>
      <c r="AT48">
        <f t="shared" si="67"/>
        <v>295.89897384643552</v>
      </c>
      <c r="AU48">
        <f t="shared" si="68"/>
        <v>153.89512746340188</v>
      </c>
      <c r="AV48">
        <f t="shared" si="69"/>
        <v>2.4462991275229835</v>
      </c>
      <c r="AW48">
        <f t="shared" si="70"/>
        <v>1.6857942839560578</v>
      </c>
      <c r="AX48">
        <f t="shared" si="71"/>
        <v>17.095657148768403</v>
      </c>
      <c r="AY48">
        <f t="shared" si="72"/>
        <v>3.7872388748426218</v>
      </c>
      <c r="AZ48">
        <f t="shared" si="73"/>
        <v>18.757606029510498</v>
      </c>
      <c r="BA48">
        <f t="shared" si="74"/>
        <v>2.1720451124711131</v>
      </c>
      <c r="BB48">
        <f t="shared" si="75"/>
        <v>4.8088746564680984E-2</v>
      </c>
      <c r="BC48">
        <f t="shared" si="76"/>
        <v>1.3123365343283513</v>
      </c>
      <c r="BD48">
        <f t="shared" si="77"/>
        <v>0.8597085781427618</v>
      </c>
      <c r="BE48">
        <f t="shared" si="78"/>
        <v>3.0118960588318117E-2</v>
      </c>
      <c r="BF48">
        <f t="shared" si="79"/>
        <v>17.631236699182175</v>
      </c>
      <c r="BG48">
        <f t="shared" si="80"/>
        <v>0.45463388494838974</v>
      </c>
      <c r="BH48">
        <f t="shared" si="81"/>
        <v>77.834699306292094</v>
      </c>
      <c r="BI48">
        <f t="shared" si="82"/>
        <v>390.64254899615469</v>
      </c>
      <c r="BJ48">
        <f t="shared" si="83"/>
        <v>1.2765948546631507E-2</v>
      </c>
    </row>
    <row r="49" spans="1:62">
      <c r="A49" s="1">
        <v>16</v>
      </c>
      <c r="B49" s="1" t="s">
        <v>118</v>
      </c>
      <c r="C49" s="2">
        <v>41962</v>
      </c>
      <c r="D49" s="1" t="s">
        <v>74</v>
      </c>
      <c r="E49" s="1">
        <v>0</v>
      </c>
      <c r="F49" s="1">
        <v>350</v>
      </c>
      <c r="G49" s="1" t="s">
        <v>75</v>
      </c>
      <c r="H49" s="1">
        <v>0</v>
      </c>
      <c r="I49" s="1">
        <v>2839</v>
      </c>
      <c r="J49" s="1">
        <v>0</v>
      </c>
      <c r="K49">
        <f t="shared" si="56"/>
        <v>20.917180395717924</v>
      </c>
      <c r="L49">
        <f t="shared" si="57"/>
        <v>-20.485833741010591</v>
      </c>
      <c r="M49">
        <f t="shared" si="58"/>
        <v>379.8669608519142</v>
      </c>
      <c r="N49">
        <f t="shared" si="59"/>
        <v>5.6567926390527221</v>
      </c>
      <c r="O49">
        <f t="shared" si="60"/>
        <v>0.10512845538709814</v>
      </c>
      <c r="P49">
        <f t="shared" si="61"/>
        <v>15.178937911987305</v>
      </c>
      <c r="Q49" s="1">
        <v>3</v>
      </c>
      <c r="R49">
        <f t="shared" si="62"/>
        <v>2.0786957442760468</v>
      </c>
      <c r="S49" s="1">
        <v>1</v>
      </c>
      <c r="T49">
        <f t="shared" si="63"/>
        <v>4.1573914885520935</v>
      </c>
      <c r="U49" s="1">
        <v>23.486894607543945</v>
      </c>
      <c r="V49" s="1">
        <v>15.178937911987305</v>
      </c>
      <c r="W49" s="1">
        <v>23.398298263549805</v>
      </c>
      <c r="X49" s="1">
        <v>399.51620483398438</v>
      </c>
      <c r="Y49" s="1">
        <v>385.67059326171875</v>
      </c>
      <c r="Z49" s="1">
        <v>13.15440559387207</v>
      </c>
      <c r="AA49" s="1">
        <v>16.489217758178711</v>
      </c>
      <c r="AB49" s="1">
        <v>44.671047210693359</v>
      </c>
      <c r="AC49" s="1">
        <v>55.995735168457031</v>
      </c>
      <c r="AD49" s="1">
        <v>500.49444580078125</v>
      </c>
      <c r="AE49" s="1">
        <v>1345.90478515625</v>
      </c>
      <c r="AF49" s="1">
        <v>1316.313720703125</v>
      </c>
      <c r="AG49" s="1">
        <v>98.613449096679688</v>
      </c>
      <c r="AH49" s="1">
        <v>16.73859977722168</v>
      </c>
      <c r="AI49" s="1">
        <v>-0.57648307085037231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64"/>
        <v>1.6683148193359374</v>
      </c>
      <c r="AR49">
        <f t="shared" si="65"/>
        <v>5.6567926390527221E-3</v>
      </c>
      <c r="AS49">
        <f t="shared" si="66"/>
        <v>288.32893791198728</v>
      </c>
      <c r="AT49">
        <f t="shared" si="67"/>
        <v>296.63689460754392</v>
      </c>
      <c r="AU49">
        <f t="shared" si="68"/>
        <v>255.72190597080044</v>
      </c>
      <c r="AV49">
        <f t="shared" si="69"/>
        <v>0.81802737875418963</v>
      </c>
      <c r="AW49">
        <f t="shared" si="70"/>
        <v>1.7311870914273213</v>
      </c>
      <c r="AX49">
        <f t="shared" si="71"/>
        <v>17.555283861231565</v>
      </c>
      <c r="AY49">
        <f t="shared" si="72"/>
        <v>1.0660661030528544</v>
      </c>
      <c r="AZ49">
        <f t="shared" si="73"/>
        <v>19.332916259765625</v>
      </c>
      <c r="BA49">
        <f t="shared" si="74"/>
        <v>2.251412274196642</v>
      </c>
      <c r="BB49">
        <f t="shared" si="75"/>
        <v>5.2159066684972615</v>
      </c>
      <c r="BC49">
        <f t="shared" si="76"/>
        <v>1.6260586360402232</v>
      </c>
      <c r="BD49">
        <f t="shared" si="77"/>
        <v>0.62535363815641887</v>
      </c>
      <c r="BE49">
        <f t="shared" si="78"/>
        <v>3.9772374206948817</v>
      </c>
      <c r="BF49">
        <f t="shared" si="79"/>
        <v>37.459991207480655</v>
      </c>
      <c r="BG49">
        <f t="shared" si="80"/>
        <v>0.98495184099798305</v>
      </c>
      <c r="BH49">
        <f t="shared" si="81"/>
        <v>101.57292769463683</v>
      </c>
      <c r="BI49">
        <f t="shared" si="82"/>
        <v>378.8783068936977</v>
      </c>
      <c r="BJ49">
        <f t="shared" si="83"/>
        <v>5.6076561081815607E-2</v>
      </c>
    </row>
    <row r="50" spans="1:62">
      <c r="A50" s="1">
        <v>17</v>
      </c>
      <c r="B50" s="1" t="s">
        <v>117</v>
      </c>
      <c r="C50" s="2">
        <v>41962</v>
      </c>
      <c r="D50" s="1" t="s">
        <v>74</v>
      </c>
      <c r="E50" s="1">
        <v>0</v>
      </c>
      <c r="F50" s="1">
        <v>300</v>
      </c>
      <c r="G50" s="1" t="s">
        <v>75</v>
      </c>
      <c r="H50" s="1">
        <v>0</v>
      </c>
      <c r="I50" s="1">
        <v>2968</v>
      </c>
      <c r="J50" s="1">
        <v>0</v>
      </c>
      <c r="K50">
        <f t="shared" si="56"/>
        <v>16.458352772161085</v>
      </c>
      <c r="L50">
        <f t="shared" si="57"/>
        <v>-5.1979308128358781</v>
      </c>
      <c r="M50">
        <f t="shared" si="58"/>
        <v>379.18078272002577</v>
      </c>
      <c r="N50">
        <f t="shared" si="59"/>
        <v>4.3068473274827923</v>
      </c>
      <c r="O50">
        <f t="shared" si="60"/>
        <v>4.6968637028549143E-2</v>
      </c>
      <c r="P50">
        <f t="shared" si="61"/>
        <v>15.444835662841797</v>
      </c>
      <c r="Q50" s="1">
        <v>5</v>
      </c>
      <c r="R50">
        <f t="shared" si="62"/>
        <v>1.6395652592182159</v>
      </c>
      <c r="S50" s="1">
        <v>1</v>
      </c>
      <c r="T50">
        <f t="shared" si="63"/>
        <v>3.2791305184364319</v>
      </c>
      <c r="U50" s="1">
        <v>23.795921325683594</v>
      </c>
      <c r="V50" s="1">
        <v>15.444835662841797</v>
      </c>
      <c r="W50" s="1">
        <v>23.691713333129883</v>
      </c>
      <c r="X50" s="1">
        <v>399.25387573242188</v>
      </c>
      <c r="Y50" s="1">
        <v>381.17092895507812</v>
      </c>
      <c r="Z50" s="1">
        <v>13.153615951538086</v>
      </c>
      <c r="AA50" s="1">
        <v>17.381616592407227</v>
      </c>
      <c r="AB50" s="1">
        <v>43.843822479248047</v>
      </c>
      <c r="AC50" s="1">
        <v>57.936653137207031</v>
      </c>
      <c r="AD50" s="1">
        <v>500.47146606445312</v>
      </c>
      <c r="AE50" s="1">
        <v>1283.028076171875</v>
      </c>
      <c r="AF50" s="1">
        <v>1342.177001953125</v>
      </c>
      <c r="AG50" s="1">
        <v>98.611663818359375</v>
      </c>
      <c r="AH50" s="1">
        <v>16.73859977722168</v>
      </c>
      <c r="AI50" s="1">
        <v>-0.57648307085037231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64"/>
        <v>1.0009429321289063</v>
      </c>
      <c r="AR50">
        <f t="shared" si="65"/>
        <v>4.3068473274827926E-3</v>
      </c>
      <c r="AS50">
        <f t="shared" si="66"/>
        <v>288.59483566284177</v>
      </c>
      <c r="AT50">
        <f t="shared" si="67"/>
        <v>296.94592132568357</v>
      </c>
      <c r="AU50">
        <f t="shared" si="68"/>
        <v>243.77533141367894</v>
      </c>
      <c r="AV50">
        <f t="shared" si="69"/>
        <v>1.523476900306217</v>
      </c>
      <c r="AW50">
        <f t="shared" si="70"/>
        <v>1.7609987690586277</v>
      </c>
      <c r="AX50">
        <f t="shared" si="71"/>
        <v>17.857915594065531</v>
      </c>
      <c r="AY50">
        <f t="shared" si="72"/>
        <v>0.47629900165830463</v>
      </c>
      <c r="AZ50">
        <f t="shared" si="73"/>
        <v>19.620378494262695</v>
      </c>
      <c r="BA50">
        <f t="shared" si="74"/>
        <v>2.2920131961886523</v>
      </c>
      <c r="BB50">
        <f t="shared" si="75"/>
        <v>8.8829950729322409</v>
      </c>
      <c r="BC50">
        <f t="shared" si="76"/>
        <v>1.7140301320300786</v>
      </c>
      <c r="BD50">
        <f t="shared" si="77"/>
        <v>0.5779830641585737</v>
      </c>
      <c r="BE50">
        <f t="shared" si="78"/>
        <v>9.0926545105732099</v>
      </c>
      <c r="BF50">
        <f t="shared" si="79"/>
        <v>37.391647871969553</v>
      </c>
      <c r="BG50">
        <f t="shared" si="80"/>
        <v>0.99477886144017325</v>
      </c>
      <c r="BH50">
        <f t="shared" si="81"/>
        <v>104.63978884442035</v>
      </c>
      <c r="BI50">
        <f t="shared" si="82"/>
        <v>374.39511563581692</v>
      </c>
      <c r="BJ50">
        <f t="shared" si="83"/>
        <v>4.5999493232735972E-2</v>
      </c>
    </row>
    <row r="51" spans="1:62">
      <c r="A51" s="1">
        <v>18</v>
      </c>
      <c r="B51" s="1" t="s">
        <v>116</v>
      </c>
      <c r="C51" s="2">
        <v>41962</v>
      </c>
      <c r="D51" s="1" t="s">
        <v>74</v>
      </c>
      <c r="E51" s="1">
        <v>0</v>
      </c>
      <c r="F51" s="1">
        <v>250</v>
      </c>
      <c r="G51" s="1" t="s">
        <v>75</v>
      </c>
      <c r="H51" s="1">
        <v>0</v>
      </c>
      <c r="I51" s="1">
        <v>3080</v>
      </c>
      <c r="J51" s="1">
        <v>0</v>
      </c>
      <c r="K51">
        <f t="shared" si="56"/>
        <v>14.544487852537276</v>
      </c>
      <c r="L51">
        <f t="shared" si="57"/>
        <v>2.6367138595006829</v>
      </c>
      <c r="M51">
        <f t="shared" si="58"/>
        <v>367.91768693067212</v>
      </c>
      <c r="N51">
        <f t="shared" si="59"/>
        <v>2.9121198171907214</v>
      </c>
      <c r="O51">
        <f t="shared" si="60"/>
        <v>0.19314210621198935</v>
      </c>
      <c r="P51">
        <f t="shared" si="61"/>
        <v>15.540399551391602</v>
      </c>
      <c r="Q51" s="1">
        <v>5</v>
      </c>
      <c r="R51">
        <f t="shared" si="62"/>
        <v>1.6395652592182159</v>
      </c>
      <c r="S51" s="1">
        <v>1</v>
      </c>
      <c r="T51">
        <f t="shared" si="63"/>
        <v>3.2791305184364319</v>
      </c>
      <c r="U51" s="1">
        <v>24.063774108886719</v>
      </c>
      <c r="V51" s="1">
        <v>15.540399551391602</v>
      </c>
      <c r="W51" s="1">
        <v>23.980640411376953</v>
      </c>
      <c r="X51" s="1">
        <v>399.59124755859375</v>
      </c>
      <c r="Y51" s="1">
        <v>383.94180297851562</v>
      </c>
      <c r="Z51" s="1">
        <v>13.146486282348633</v>
      </c>
      <c r="AA51" s="1">
        <v>16.00958251953125</v>
      </c>
      <c r="AB51" s="1">
        <v>43.118881225585938</v>
      </c>
      <c r="AC51" s="1">
        <v>52.509494781494141</v>
      </c>
      <c r="AD51" s="1">
        <v>500.41943359375</v>
      </c>
      <c r="AE51" s="1">
        <v>1333.9571533203125</v>
      </c>
      <c r="AF51" s="1">
        <v>1476.3968505859375</v>
      </c>
      <c r="AG51" s="1">
        <v>98.608482360839844</v>
      </c>
      <c r="AH51" s="1">
        <v>16.73859977722168</v>
      </c>
      <c r="AI51" s="1">
        <v>-0.57648307085037231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64"/>
        <v>1.0008388671874999</v>
      </c>
      <c r="AR51">
        <f t="shared" si="65"/>
        <v>2.9121198171907212E-3</v>
      </c>
      <c r="AS51">
        <f t="shared" si="66"/>
        <v>288.69039955139158</v>
      </c>
      <c r="AT51">
        <f t="shared" si="67"/>
        <v>297.2137741088867</v>
      </c>
      <c r="AU51">
        <f t="shared" si="68"/>
        <v>253.45185595045768</v>
      </c>
      <c r="AV51">
        <f t="shared" si="69"/>
        <v>2.2969665825894343</v>
      </c>
      <c r="AW51">
        <f t="shared" si="70"/>
        <v>1.7718227416935965</v>
      </c>
      <c r="AX51">
        <f t="shared" si="71"/>
        <v>17.968258909106144</v>
      </c>
      <c r="AY51">
        <f t="shared" si="72"/>
        <v>1.9586763895748938</v>
      </c>
      <c r="AZ51">
        <f t="shared" si="73"/>
        <v>19.80208683013916</v>
      </c>
      <c r="BA51">
        <f t="shared" si="74"/>
        <v>2.3180072661692588</v>
      </c>
      <c r="BB51">
        <f t="shared" si="75"/>
        <v>1.4615206778120062</v>
      </c>
      <c r="BC51">
        <f t="shared" si="76"/>
        <v>1.5786806354816072</v>
      </c>
      <c r="BD51">
        <f t="shared" si="77"/>
        <v>0.73932663068765159</v>
      </c>
      <c r="BE51">
        <f t="shared" si="78"/>
        <v>0.97598146855630419</v>
      </c>
      <c r="BF51">
        <f t="shared" si="79"/>
        <v>36.279804741944183</v>
      </c>
      <c r="BG51">
        <f t="shared" si="80"/>
        <v>0.95826420586783523</v>
      </c>
      <c r="BH51">
        <f t="shared" si="81"/>
        <v>93.85332513947327</v>
      </c>
      <c r="BI51">
        <f t="shared" si="82"/>
        <v>377.95391732086034</v>
      </c>
      <c r="BJ51">
        <f t="shared" si="83"/>
        <v>3.6116798499867264E-2</v>
      </c>
    </row>
    <row r="52" spans="1:62">
      <c r="A52" s="1">
        <v>19</v>
      </c>
      <c r="B52" s="1" t="s">
        <v>115</v>
      </c>
      <c r="C52" s="2">
        <v>41962</v>
      </c>
      <c r="D52" s="1" t="s">
        <v>74</v>
      </c>
      <c r="E52" s="1">
        <v>0</v>
      </c>
      <c r="F52" s="1">
        <v>200</v>
      </c>
      <c r="G52" s="1" t="s">
        <v>75</v>
      </c>
      <c r="H52" s="1">
        <v>0</v>
      </c>
      <c r="I52" s="1">
        <v>3310.5</v>
      </c>
      <c r="J52" s="1">
        <v>0</v>
      </c>
      <c r="K52">
        <f t="shared" si="56"/>
        <v>5.7127597195020217</v>
      </c>
      <c r="L52">
        <f t="shared" si="57"/>
        <v>0.19649575212207113</v>
      </c>
      <c r="M52">
        <f t="shared" si="58"/>
        <v>341.37240900815976</v>
      </c>
      <c r="N52">
        <f t="shared" si="59"/>
        <v>1.0079769636346378</v>
      </c>
      <c r="O52">
        <f t="shared" si="60"/>
        <v>0.52714600316318649</v>
      </c>
      <c r="P52">
        <f t="shared" si="61"/>
        <v>16.768688201904297</v>
      </c>
      <c r="Q52" s="1">
        <v>5</v>
      </c>
      <c r="R52">
        <f t="shared" si="62"/>
        <v>1.6395652592182159</v>
      </c>
      <c r="S52" s="1">
        <v>1</v>
      </c>
      <c r="T52">
        <f t="shared" si="63"/>
        <v>3.2791305184364319</v>
      </c>
      <c r="U52" s="1">
        <v>25.007455825805664</v>
      </c>
      <c r="V52" s="1">
        <v>16.768688201904297</v>
      </c>
      <c r="W52" s="1">
        <v>24.930795669555664</v>
      </c>
      <c r="X52" s="1">
        <v>399.551025390625</v>
      </c>
      <c r="Y52" s="1">
        <v>393.44656372070312</v>
      </c>
      <c r="Z52" s="1">
        <v>13.094428062438965</v>
      </c>
      <c r="AA52" s="1">
        <v>14.087410926818848</v>
      </c>
      <c r="AB52" s="1">
        <v>40.589168548583984</v>
      </c>
      <c r="AC52" s="1">
        <v>43.667144775390625</v>
      </c>
      <c r="AD52" s="1">
        <v>500.39996337890625</v>
      </c>
      <c r="AE52" s="1">
        <v>839.99853515625</v>
      </c>
      <c r="AF52" s="1">
        <v>883.18072509765625</v>
      </c>
      <c r="AG52" s="1">
        <v>98.605186462402344</v>
      </c>
      <c r="AH52" s="1">
        <v>16.73859977722168</v>
      </c>
      <c r="AI52" s="1">
        <v>-0.57648307085037231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64"/>
        <v>1.0007999267578125</v>
      </c>
      <c r="AR52">
        <f t="shared" si="65"/>
        <v>1.0079769636346379E-3</v>
      </c>
      <c r="AS52">
        <f t="shared" si="66"/>
        <v>289.91868820190427</v>
      </c>
      <c r="AT52">
        <f t="shared" si="67"/>
        <v>298.15745582580564</v>
      </c>
      <c r="AU52">
        <f t="shared" si="68"/>
        <v>159.59971967697493</v>
      </c>
      <c r="AV52">
        <f t="shared" si="69"/>
        <v>2.1674633036742401</v>
      </c>
      <c r="AW52">
        <f t="shared" si="70"/>
        <v>1.9162377843746432</v>
      </c>
      <c r="AX52">
        <f t="shared" si="71"/>
        <v>19.433438068750014</v>
      </c>
      <c r="AY52">
        <f t="shared" si="72"/>
        <v>5.3460271419311667</v>
      </c>
      <c r="AZ52">
        <f t="shared" si="73"/>
        <v>20.88807201385498</v>
      </c>
      <c r="BA52">
        <f t="shared" si="74"/>
        <v>2.4788155420924167</v>
      </c>
      <c r="BB52">
        <f t="shared" si="75"/>
        <v>0.18538679575093228</v>
      </c>
      <c r="BC52">
        <f t="shared" si="76"/>
        <v>1.3890917812114567</v>
      </c>
      <c r="BD52">
        <f t="shared" si="77"/>
        <v>1.08972376088096</v>
      </c>
      <c r="BE52">
        <f t="shared" si="78"/>
        <v>0.1168161067915124</v>
      </c>
      <c r="BF52">
        <f t="shared" si="79"/>
        <v>33.661090043369072</v>
      </c>
      <c r="BG52">
        <f t="shared" si="80"/>
        <v>0.86764618244446179</v>
      </c>
      <c r="BH52">
        <f t="shared" si="81"/>
        <v>73.603411632478966</v>
      </c>
      <c r="BI52">
        <f t="shared" si="82"/>
        <v>391.09465196300795</v>
      </c>
      <c r="BJ52">
        <f t="shared" si="83"/>
        <v>1.0751325876778387E-2</v>
      </c>
    </row>
    <row r="53" spans="1:62">
      <c r="A53" s="1">
        <v>20</v>
      </c>
      <c r="B53" s="1" t="s">
        <v>114</v>
      </c>
      <c r="C53" s="2">
        <v>41962</v>
      </c>
      <c r="D53" s="1" t="s">
        <v>74</v>
      </c>
      <c r="E53" s="1">
        <v>0</v>
      </c>
      <c r="F53" s="1">
        <v>350</v>
      </c>
      <c r="G53" s="1" t="s">
        <v>83</v>
      </c>
      <c r="H53" s="1">
        <v>0</v>
      </c>
      <c r="I53" s="1">
        <v>3621.5</v>
      </c>
      <c r="J53" s="1">
        <v>0</v>
      </c>
      <c r="K53">
        <f t="shared" si="56"/>
        <v>16.035659601493442</v>
      </c>
      <c r="L53">
        <f t="shared" si="57"/>
        <v>1.414001055925187</v>
      </c>
      <c r="M53">
        <f t="shared" si="58"/>
        <v>369.22256773477346</v>
      </c>
      <c r="N53">
        <f t="shared" si="59"/>
        <v>6.3020566678378236</v>
      </c>
      <c r="O53">
        <f t="shared" si="60"/>
        <v>0.55314334622734029</v>
      </c>
      <c r="P53">
        <f t="shared" si="61"/>
        <v>17.279125213623047</v>
      </c>
      <c r="Q53" s="1">
        <v>1</v>
      </c>
      <c r="R53">
        <f t="shared" si="62"/>
        <v>2.5178262293338776</v>
      </c>
      <c r="S53" s="1">
        <v>1</v>
      </c>
      <c r="T53">
        <f t="shared" si="63"/>
        <v>5.0356524586677551</v>
      </c>
      <c r="U53" s="1">
        <v>25.2674560546875</v>
      </c>
      <c r="V53" s="1">
        <v>17.279125213623047</v>
      </c>
      <c r="W53" s="1">
        <v>25.237131118774414</v>
      </c>
      <c r="X53" s="1">
        <v>398.81295776367188</v>
      </c>
      <c r="Y53" s="1">
        <v>395.1107177734375</v>
      </c>
      <c r="Z53" s="1">
        <v>13.221697807312012</v>
      </c>
      <c r="AA53" s="1">
        <v>14.462909698486328</v>
      </c>
      <c r="AB53" s="1">
        <v>40.352958679199219</v>
      </c>
      <c r="AC53" s="1">
        <v>44.141170501708984</v>
      </c>
      <c r="AD53" s="1">
        <v>500.39083862304688</v>
      </c>
      <c r="AE53" s="1">
        <v>580.5784912109375</v>
      </c>
      <c r="AF53" s="1">
        <v>379.50509643554688</v>
      </c>
      <c r="AG53" s="1">
        <v>98.602813720703125</v>
      </c>
      <c r="AH53" s="1">
        <v>16.73859977722168</v>
      </c>
      <c r="AI53" s="1">
        <v>-0.57648307085037231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64"/>
        <v>5.0039083862304681</v>
      </c>
      <c r="AR53">
        <f t="shared" si="65"/>
        <v>6.3020566678378236E-3</v>
      </c>
      <c r="AS53">
        <f t="shared" si="66"/>
        <v>290.42912521362302</v>
      </c>
      <c r="AT53">
        <f t="shared" si="67"/>
        <v>298.41745605468748</v>
      </c>
      <c r="AU53">
        <f t="shared" si="68"/>
        <v>110.30991194587114</v>
      </c>
      <c r="AV53">
        <f t="shared" si="69"/>
        <v>-0.56967589009563946</v>
      </c>
      <c r="AW53">
        <f t="shared" si="70"/>
        <v>1.9792269370865383</v>
      </c>
      <c r="AX53">
        <f t="shared" si="71"/>
        <v>20.072722698287162</v>
      </c>
      <c r="AY53">
        <f t="shared" si="72"/>
        <v>5.6098129998008339</v>
      </c>
      <c r="AZ53">
        <f t="shared" si="73"/>
        <v>21.273290634155273</v>
      </c>
      <c r="BA53">
        <f t="shared" si="74"/>
        <v>2.5381598812811053</v>
      </c>
      <c r="BB53">
        <f t="shared" si="75"/>
        <v>1.1040000641457499</v>
      </c>
      <c r="BC53">
        <f t="shared" si="76"/>
        <v>1.426083590859198</v>
      </c>
      <c r="BD53">
        <f t="shared" si="77"/>
        <v>1.1120762904219073</v>
      </c>
      <c r="BE53">
        <f t="shared" si="78"/>
        <v>0.7124532040003162</v>
      </c>
      <c r="BF53">
        <f t="shared" si="79"/>
        <v>36.40638406783156</v>
      </c>
      <c r="BG53">
        <f t="shared" si="80"/>
        <v>0.93447874513617046</v>
      </c>
      <c r="BH53">
        <f t="shared" si="81"/>
        <v>77.796252223903267</v>
      </c>
      <c r="BI53">
        <f t="shared" si="82"/>
        <v>390.81174348168435</v>
      </c>
      <c r="BJ53">
        <f t="shared" si="83"/>
        <v>3.19211036961305E-2</v>
      </c>
    </row>
    <row r="54" spans="1:62">
      <c r="A54" s="1">
        <v>21</v>
      </c>
      <c r="B54" s="1" t="s">
        <v>113</v>
      </c>
      <c r="C54" s="2">
        <v>41962</v>
      </c>
      <c r="D54" s="1" t="s">
        <v>74</v>
      </c>
      <c r="E54" s="1">
        <v>0</v>
      </c>
      <c r="F54" s="1">
        <v>300</v>
      </c>
      <c r="G54" s="1" t="s">
        <v>83</v>
      </c>
      <c r="H54" s="1">
        <v>0</v>
      </c>
      <c r="I54" s="1">
        <v>3764</v>
      </c>
      <c r="J54" s="1">
        <v>0</v>
      </c>
      <c r="K54">
        <f t="shared" si="56"/>
        <v>12.184647860497385</v>
      </c>
      <c r="L54">
        <f t="shared" si="57"/>
        <v>1.877836464551212</v>
      </c>
      <c r="M54">
        <f t="shared" si="58"/>
        <v>375.96518285542902</v>
      </c>
      <c r="N54">
        <f t="shared" si="59"/>
        <v>6.1524285102611467</v>
      </c>
      <c r="O54">
        <f t="shared" si="60"/>
        <v>0.44685266170435312</v>
      </c>
      <c r="P54">
        <f t="shared" si="61"/>
        <v>17.393133163452148</v>
      </c>
      <c r="Q54" s="1">
        <v>2</v>
      </c>
      <c r="R54">
        <f t="shared" si="62"/>
        <v>2.2982609868049622</v>
      </c>
      <c r="S54" s="1">
        <v>1</v>
      </c>
      <c r="T54">
        <f t="shared" si="63"/>
        <v>4.5965219736099243</v>
      </c>
      <c r="U54" s="1">
        <v>25.308652877807617</v>
      </c>
      <c r="V54" s="1">
        <v>17.393133163452148</v>
      </c>
      <c r="W54" s="1">
        <v>25.284311294555664</v>
      </c>
      <c r="X54" s="1">
        <v>398.53363037109375</v>
      </c>
      <c r="Y54" s="1">
        <v>392.69818115234375</v>
      </c>
      <c r="Z54" s="1">
        <v>13.266180038452148</v>
      </c>
      <c r="AA54" s="1">
        <v>15.686544418334961</v>
      </c>
      <c r="AB54" s="1">
        <v>40.388339996337891</v>
      </c>
      <c r="AC54" s="1">
        <v>47.757041931152344</v>
      </c>
      <c r="AD54" s="1">
        <v>500.41375732421875</v>
      </c>
      <c r="AE54" s="1">
        <v>573.18890380859375</v>
      </c>
      <c r="AF54" s="1">
        <v>280.55996704101562</v>
      </c>
      <c r="AG54" s="1">
        <v>98.599716186523438</v>
      </c>
      <c r="AH54" s="1">
        <v>16.73859977722168</v>
      </c>
      <c r="AI54" s="1">
        <v>-0.57648307085037231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64"/>
        <v>2.5020687866210936</v>
      </c>
      <c r="AR54">
        <f t="shared" si="65"/>
        <v>6.1524285102611464E-3</v>
      </c>
      <c r="AS54">
        <f t="shared" si="66"/>
        <v>290.54313316345213</v>
      </c>
      <c r="AT54">
        <f t="shared" si="67"/>
        <v>298.45865287780759</v>
      </c>
      <c r="AU54">
        <f t="shared" si="68"/>
        <v>108.90589035704397</v>
      </c>
      <c r="AV54">
        <f t="shared" si="69"/>
        <v>-0.58490403979191952</v>
      </c>
      <c r="AW54">
        <f t="shared" si="70"/>
        <v>1.9935414892994736</v>
      </c>
      <c r="AX54">
        <f t="shared" si="71"/>
        <v>20.218531719992413</v>
      </c>
      <c r="AY54">
        <f t="shared" si="72"/>
        <v>4.5319873016574519</v>
      </c>
      <c r="AZ54">
        <f t="shared" si="73"/>
        <v>21.350893020629883</v>
      </c>
      <c r="BA54">
        <f t="shared" si="74"/>
        <v>2.5502642167690603</v>
      </c>
      <c r="BB54">
        <f t="shared" si="75"/>
        <v>1.3331848482901056</v>
      </c>
      <c r="BC54">
        <f t="shared" si="76"/>
        <v>1.5466888275951205</v>
      </c>
      <c r="BD54">
        <f t="shared" si="77"/>
        <v>1.0035753891739398</v>
      </c>
      <c r="BE54">
        <f t="shared" si="78"/>
        <v>0.86949277111546253</v>
      </c>
      <c r="BF54">
        <f t="shared" si="79"/>
        <v>37.070060325559687</v>
      </c>
      <c r="BG54">
        <f t="shared" si="80"/>
        <v>0.95738967201780012</v>
      </c>
      <c r="BH54">
        <f t="shared" si="81"/>
        <v>83.795367203616209</v>
      </c>
      <c r="BI54">
        <f t="shared" si="82"/>
        <v>389.11954610912807</v>
      </c>
      <c r="BJ54">
        <f t="shared" si="83"/>
        <v>2.6239160996317366E-2</v>
      </c>
    </row>
    <row r="55" spans="1:62">
      <c r="A55" s="1">
        <v>22</v>
      </c>
      <c r="B55" s="1" t="s">
        <v>112</v>
      </c>
      <c r="C55" s="2">
        <v>41962</v>
      </c>
      <c r="D55" s="1" t="s">
        <v>74</v>
      </c>
      <c r="E55" s="1">
        <v>0</v>
      </c>
      <c r="F55" s="1">
        <v>250</v>
      </c>
      <c r="G55" s="1" t="s">
        <v>83</v>
      </c>
      <c r="H55" s="1">
        <v>0</v>
      </c>
      <c r="I55" s="1">
        <v>3906.5</v>
      </c>
      <c r="J55" s="1">
        <v>0</v>
      </c>
      <c r="K55">
        <f t="shared" si="56"/>
        <v>11.999917501859018</v>
      </c>
      <c r="L55">
        <f t="shared" si="57"/>
        <v>1.8133806905806771</v>
      </c>
      <c r="M55">
        <f t="shared" si="58"/>
        <v>374.90034623141128</v>
      </c>
      <c r="N55">
        <f t="shared" si="59"/>
        <v>5.0193362477897105</v>
      </c>
      <c r="O55">
        <f t="shared" si="60"/>
        <v>0.38481373563061161</v>
      </c>
      <c r="P55">
        <f t="shared" si="61"/>
        <v>17.352371215820312</v>
      </c>
      <c r="Q55" s="1">
        <v>3</v>
      </c>
      <c r="R55">
        <f t="shared" si="62"/>
        <v>2.0786957442760468</v>
      </c>
      <c r="S55" s="1">
        <v>1</v>
      </c>
      <c r="T55">
        <f t="shared" si="63"/>
        <v>4.1573914885520935</v>
      </c>
      <c r="U55" s="1">
        <v>25.148256301879883</v>
      </c>
      <c r="V55" s="1">
        <v>17.352371215820312</v>
      </c>
      <c r="W55" s="1">
        <v>25.124258041381836</v>
      </c>
      <c r="X55" s="1">
        <v>400.14752197265625</v>
      </c>
      <c r="Y55" s="1">
        <v>391.77435302734375</v>
      </c>
      <c r="Z55" s="1">
        <v>13.303768157958984</v>
      </c>
      <c r="AA55" s="1">
        <v>16.2640380859375</v>
      </c>
      <c r="AB55" s="1">
        <v>40.890510559082031</v>
      </c>
      <c r="AC55" s="1">
        <v>49.989208221435547</v>
      </c>
      <c r="AD55" s="1">
        <v>500.3970947265625</v>
      </c>
      <c r="AE55" s="1">
        <v>954.2567138671875</v>
      </c>
      <c r="AF55" s="1">
        <v>962.11859130859375</v>
      </c>
      <c r="AG55" s="1">
        <v>98.597862243652344</v>
      </c>
      <c r="AH55" s="1">
        <v>16.73859977722168</v>
      </c>
      <c r="AI55" s="1">
        <v>-0.57648307085037231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64"/>
        <v>1.6679903157552083</v>
      </c>
      <c r="AR55">
        <f t="shared" si="65"/>
        <v>5.0193362477897107E-3</v>
      </c>
      <c r="AS55">
        <f t="shared" si="66"/>
        <v>290.50237121582029</v>
      </c>
      <c r="AT55">
        <f t="shared" si="67"/>
        <v>298.29825630187986</v>
      </c>
      <c r="AU55">
        <f t="shared" si="68"/>
        <v>181.30877335964033</v>
      </c>
      <c r="AV55">
        <f t="shared" si="69"/>
        <v>0.38915144119896528</v>
      </c>
      <c r="AW55">
        <f t="shared" si="70"/>
        <v>1.9884131223533923</v>
      </c>
      <c r="AX55">
        <f t="shared" si="71"/>
        <v>20.166898927683444</v>
      </c>
      <c r="AY55">
        <f t="shared" si="72"/>
        <v>3.9028608417459445</v>
      </c>
      <c r="AZ55">
        <f t="shared" si="73"/>
        <v>21.250313758850098</v>
      </c>
      <c r="BA55">
        <f t="shared" si="74"/>
        <v>2.5345856396041961</v>
      </c>
      <c r="BB55">
        <f t="shared" si="75"/>
        <v>1.2626396088051417</v>
      </c>
      <c r="BC55">
        <f t="shared" si="76"/>
        <v>1.6035993867227807</v>
      </c>
      <c r="BD55">
        <f t="shared" si="77"/>
        <v>0.93098625288141545</v>
      </c>
      <c r="BE55">
        <f t="shared" si="78"/>
        <v>0.82517547399245106</v>
      </c>
      <c r="BF55">
        <f t="shared" si="79"/>
        <v>36.964372692822259</v>
      </c>
      <c r="BG55">
        <f t="shared" si="80"/>
        <v>0.95692927149124851</v>
      </c>
      <c r="BH55">
        <f t="shared" si="81"/>
        <v>86.274815800577258</v>
      </c>
      <c r="BI55">
        <f t="shared" si="82"/>
        <v>387.87770565311445</v>
      </c>
      <c r="BJ55">
        <f t="shared" si="83"/>
        <v>2.6691162111309587E-2</v>
      </c>
    </row>
    <row r="56" spans="1:62">
      <c r="A56" s="1">
        <v>23</v>
      </c>
      <c r="B56" s="1" t="s">
        <v>111</v>
      </c>
      <c r="C56" s="2">
        <v>41962</v>
      </c>
      <c r="D56" s="1" t="s">
        <v>74</v>
      </c>
      <c r="E56" s="1">
        <v>0</v>
      </c>
      <c r="F56" s="1">
        <v>200</v>
      </c>
      <c r="G56" s="1" t="s">
        <v>83</v>
      </c>
      <c r="H56" s="1">
        <v>0</v>
      </c>
      <c r="I56" s="1">
        <v>4067</v>
      </c>
      <c r="J56" s="1">
        <v>0</v>
      </c>
      <c r="K56">
        <f t="shared" si="56"/>
        <v>10.422291242951733</v>
      </c>
      <c r="L56">
        <f t="shared" si="57"/>
        <v>1.1193643190502154</v>
      </c>
      <c r="M56">
        <f t="shared" si="58"/>
        <v>371.2972031064208</v>
      </c>
      <c r="N56">
        <f t="shared" si="59"/>
        <v>3.5540478263252071</v>
      </c>
      <c r="O56">
        <f t="shared" si="60"/>
        <v>0.39489217756420292</v>
      </c>
      <c r="P56">
        <f t="shared" si="61"/>
        <v>17.034040451049805</v>
      </c>
      <c r="Q56" s="1">
        <v>3.5</v>
      </c>
      <c r="R56">
        <f t="shared" si="62"/>
        <v>1.9689131230115891</v>
      </c>
      <c r="S56" s="1">
        <v>1</v>
      </c>
      <c r="T56">
        <f t="shared" si="63"/>
        <v>3.9378262460231781</v>
      </c>
      <c r="U56" s="1">
        <v>25.071992874145508</v>
      </c>
      <c r="V56" s="1">
        <v>17.034040451049805</v>
      </c>
      <c r="W56" s="1">
        <v>25.065855026245117</v>
      </c>
      <c r="X56" s="1">
        <v>400.49685668945312</v>
      </c>
      <c r="Y56" s="1">
        <v>392.23208618164062</v>
      </c>
      <c r="Z56" s="1">
        <v>13.313351631164551</v>
      </c>
      <c r="AA56" s="1">
        <v>15.760010719299316</v>
      </c>
      <c r="AB56" s="1">
        <v>41.105342864990234</v>
      </c>
      <c r="AC56" s="1">
        <v>48.659469604492188</v>
      </c>
      <c r="AD56" s="1">
        <v>500.40179443359375</v>
      </c>
      <c r="AE56" s="1">
        <v>1000.3712768554688</v>
      </c>
      <c r="AF56" s="1">
        <v>1002.39013671875</v>
      </c>
      <c r="AG56" s="1">
        <v>98.595588684082031</v>
      </c>
      <c r="AH56" s="1">
        <v>16.73859977722168</v>
      </c>
      <c r="AI56" s="1">
        <v>-0.57648307085037231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64"/>
        <v>1.4297194126674106</v>
      </c>
      <c r="AR56">
        <f t="shared" si="65"/>
        <v>3.5540478263252073E-3</v>
      </c>
      <c r="AS56">
        <f t="shared" si="66"/>
        <v>290.18404045104978</v>
      </c>
      <c r="AT56">
        <f t="shared" si="67"/>
        <v>298.22199287414549</v>
      </c>
      <c r="AU56">
        <f t="shared" si="68"/>
        <v>190.07054021746808</v>
      </c>
      <c r="AV56">
        <f t="shared" si="69"/>
        <v>1.0879305551263723</v>
      </c>
      <c r="AW56">
        <f t="shared" si="70"/>
        <v>1.9487597121009621</v>
      </c>
      <c r="AX56">
        <f t="shared" si="71"/>
        <v>19.765181567556112</v>
      </c>
      <c r="AY56">
        <f t="shared" si="72"/>
        <v>4.005170848256796</v>
      </c>
      <c r="AZ56">
        <f t="shared" si="73"/>
        <v>21.053016662597656</v>
      </c>
      <c r="BA56">
        <f t="shared" si="74"/>
        <v>2.5040754141618806</v>
      </c>
      <c r="BB56">
        <f t="shared" si="75"/>
        <v>0.87160294588460507</v>
      </c>
      <c r="BC56">
        <f t="shared" si="76"/>
        <v>1.5538675345367592</v>
      </c>
      <c r="BD56">
        <f t="shared" si="77"/>
        <v>0.95020787962512143</v>
      </c>
      <c r="BE56">
        <f t="shared" si="78"/>
        <v>0.56265425539248926</v>
      </c>
      <c r="BF56">
        <f t="shared" si="79"/>
        <v>36.608266317030726</v>
      </c>
      <c r="BG56">
        <f t="shared" si="80"/>
        <v>0.94662628629131329</v>
      </c>
      <c r="BH56">
        <f t="shared" si="81"/>
        <v>83.936099689046173</v>
      </c>
      <c r="BI56">
        <f t="shared" si="82"/>
        <v>388.65902523406982</v>
      </c>
      <c r="BJ56">
        <f t="shared" si="83"/>
        <v>2.250832786476057E-2</v>
      </c>
    </row>
    <row r="57" spans="1:62">
      <c r="A57" s="1">
        <v>24</v>
      </c>
      <c r="B57" s="1" t="s">
        <v>110</v>
      </c>
      <c r="C57" s="2">
        <v>41962</v>
      </c>
      <c r="D57" s="1" t="s">
        <v>74</v>
      </c>
      <c r="E57" s="1">
        <v>0</v>
      </c>
      <c r="F57" s="1">
        <v>300</v>
      </c>
      <c r="G57" s="1" t="s">
        <v>83</v>
      </c>
      <c r="H57" s="1">
        <v>0</v>
      </c>
      <c r="I57" s="1">
        <v>4224</v>
      </c>
      <c r="J57" s="1">
        <v>0</v>
      </c>
      <c r="K57">
        <f t="shared" si="56"/>
        <v>22.484313210749114</v>
      </c>
      <c r="L57">
        <f t="shared" si="57"/>
        <v>1.8288239447272405</v>
      </c>
      <c r="M57">
        <f t="shared" si="58"/>
        <v>366.23817340500801</v>
      </c>
      <c r="N57">
        <f t="shared" si="59"/>
        <v>6.9901463150721739</v>
      </c>
      <c r="O57">
        <f t="shared" si="60"/>
        <v>0.50480127412181908</v>
      </c>
      <c r="P57">
        <f t="shared" si="61"/>
        <v>17.090648651123047</v>
      </c>
      <c r="Q57" s="1">
        <v>1</v>
      </c>
      <c r="R57">
        <f t="shared" si="62"/>
        <v>2.5178262293338776</v>
      </c>
      <c r="S57" s="1">
        <v>1</v>
      </c>
      <c r="T57">
        <f t="shared" si="63"/>
        <v>5.0356524586677551</v>
      </c>
      <c r="U57" s="1">
        <v>25.416641235351562</v>
      </c>
      <c r="V57" s="1">
        <v>17.090648651123047</v>
      </c>
      <c r="W57" s="1">
        <v>25.35260009765625</v>
      </c>
      <c r="X57" s="1">
        <v>400.12332153320312</v>
      </c>
      <c r="Y57" s="1">
        <v>395.07815551757812</v>
      </c>
      <c r="Z57" s="1">
        <v>13.341059684753418</v>
      </c>
      <c r="AA57" s="1">
        <v>14.717414855957031</v>
      </c>
      <c r="AB57" s="1">
        <v>40.351520538330078</v>
      </c>
      <c r="AC57" s="1">
        <v>44.514461517333984</v>
      </c>
      <c r="AD57" s="1">
        <v>500.39913940429688</v>
      </c>
      <c r="AE57" s="1">
        <v>1400.9638671875</v>
      </c>
      <c r="AF57" s="1">
        <v>1389.524169921875</v>
      </c>
      <c r="AG57" s="1">
        <v>98.587882995605469</v>
      </c>
      <c r="AH57" s="1">
        <v>16.73859977722168</v>
      </c>
      <c r="AI57" s="1">
        <v>-0.57648307085037231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64"/>
        <v>5.0039913940429681</v>
      </c>
      <c r="AR57">
        <f t="shared" si="65"/>
        <v>6.9901463150721741E-3</v>
      </c>
      <c r="AS57">
        <f t="shared" si="66"/>
        <v>290.24064865112302</v>
      </c>
      <c r="AT57">
        <f t="shared" si="67"/>
        <v>298.56664123535154</v>
      </c>
      <c r="AU57">
        <f t="shared" si="68"/>
        <v>266.18313142546685</v>
      </c>
      <c r="AV57">
        <f t="shared" si="69"/>
        <v>0.35359797255118441</v>
      </c>
      <c r="AW57">
        <f t="shared" si="70"/>
        <v>1.9557600479386965</v>
      </c>
      <c r="AX57">
        <f t="shared" si="71"/>
        <v>19.837732472923413</v>
      </c>
      <c r="AY57">
        <f t="shared" si="72"/>
        <v>5.120317616966382</v>
      </c>
      <c r="AZ57">
        <f t="shared" si="73"/>
        <v>21.253644943237305</v>
      </c>
      <c r="BA57">
        <f t="shared" si="74"/>
        <v>2.5351035593694289</v>
      </c>
      <c r="BB57">
        <f t="shared" si="75"/>
        <v>1.3415912959044471</v>
      </c>
      <c r="BC57">
        <f t="shared" si="76"/>
        <v>1.4509587738168774</v>
      </c>
      <c r="BD57">
        <f t="shared" si="77"/>
        <v>1.0841447855525514</v>
      </c>
      <c r="BE57">
        <f t="shared" si="78"/>
        <v>0.87188575146170644</v>
      </c>
      <c r="BF57">
        <f t="shared" si="79"/>
        <v>36.106646188177201</v>
      </c>
      <c r="BG57">
        <f t="shared" si="80"/>
        <v>0.92700183062566988</v>
      </c>
      <c r="BH57">
        <f t="shared" si="81"/>
        <v>80.732634416426379</v>
      </c>
      <c r="BI57">
        <f t="shared" si="82"/>
        <v>389.05037201114015</v>
      </c>
      <c r="BJ57">
        <f t="shared" si="83"/>
        <v>4.6657655901068171E-2</v>
      </c>
    </row>
    <row r="58" spans="1:62">
      <c r="A58" s="1">
        <v>26</v>
      </c>
      <c r="B58" s="1" t="s">
        <v>109</v>
      </c>
      <c r="C58" s="2">
        <v>41962</v>
      </c>
      <c r="D58" s="1" t="s">
        <v>74</v>
      </c>
      <c r="E58" s="1">
        <v>0</v>
      </c>
      <c r="F58" s="1">
        <v>250</v>
      </c>
      <c r="G58" s="1" t="s">
        <v>83</v>
      </c>
      <c r="H58" s="1">
        <v>0</v>
      </c>
      <c r="I58" s="1">
        <v>4336.5</v>
      </c>
      <c r="J58" s="1">
        <v>0</v>
      </c>
      <c r="K58">
        <f t="shared" ref="K58:K64" si="84">(X58-Y58*(1000-Z58)/(1000-AA58))*AQ58</f>
        <v>13.76371469278579</v>
      </c>
      <c r="L58">
        <f t="shared" ref="L58:L64" si="85">IF(BB58&lt;&gt;0,1/(1/BB58-1/T58),0)</f>
        <v>1.2055438249651618</v>
      </c>
      <c r="M58">
        <f t="shared" ref="M58:M64" si="86">((BE58-AR58/2)*Y58-K58)/(BE58+AR58/2)</f>
        <v>368.02450503864867</v>
      </c>
      <c r="N58">
        <f t="shared" ref="N58:N64" si="87">AR58*1000</f>
        <v>5.7769541992593778</v>
      </c>
      <c r="O58">
        <f t="shared" ref="O58:O64" si="88">(AW58-BC58)</f>
        <v>0.58519392769258016</v>
      </c>
      <c r="P58">
        <f t="shared" ref="P58:P64" si="89">(V58+AV58*J58)</f>
        <v>18.441629409790039</v>
      </c>
      <c r="Q58" s="1">
        <v>2</v>
      </c>
      <c r="R58">
        <f t="shared" ref="R58:R64" si="90">(Q58*AK58+AL58)</f>
        <v>2.2982609868049622</v>
      </c>
      <c r="S58" s="1">
        <v>1</v>
      </c>
      <c r="T58">
        <f t="shared" ref="T58:T64" si="91">R58*(S58+1)*(S58+1)/(S58*S58+1)</f>
        <v>4.5965219736099243</v>
      </c>
      <c r="U58" s="1">
        <v>25.806751251220703</v>
      </c>
      <c r="V58" s="1">
        <v>18.441629409790039</v>
      </c>
      <c r="W58" s="1">
        <v>25.761064529418945</v>
      </c>
      <c r="X58" s="1">
        <v>400.38262939453125</v>
      </c>
      <c r="Y58" s="1">
        <v>393.97122192382812</v>
      </c>
      <c r="Z58" s="1">
        <v>13.392203330993652</v>
      </c>
      <c r="AA58" s="1">
        <v>15.665205001831055</v>
      </c>
      <c r="AB58" s="1">
        <v>39.576984405517578</v>
      </c>
      <c r="AC58" s="1">
        <v>46.294219970703125</v>
      </c>
      <c r="AD58" s="1">
        <v>500.34780883789062</v>
      </c>
      <c r="AE58" s="1">
        <v>716.65863037109375</v>
      </c>
      <c r="AF58" s="1">
        <v>771.47381591796875</v>
      </c>
      <c r="AG58" s="1">
        <v>98.582366943359375</v>
      </c>
      <c r="AH58" s="1">
        <v>16.73859977722168</v>
      </c>
      <c r="AI58" s="1">
        <v>-0.57648307085037231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ref="AQ58:AQ64" si="92">AD58*0.000001/(Q58*0.0001)</f>
        <v>2.5017390441894527</v>
      </c>
      <c r="AR58">
        <f t="shared" ref="AR58:AR64" si="93">(AA58-Z58)/(1000-AA58)*AQ58</f>
        <v>5.776954199259378E-3</v>
      </c>
      <c r="AS58">
        <f t="shared" ref="AS58:AS64" si="94">(V58+273.15)</f>
        <v>291.59162940979002</v>
      </c>
      <c r="AT58">
        <f t="shared" ref="AT58:AT64" si="95">(U58+273.15)</f>
        <v>298.95675125122068</v>
      </c>
      <c r="AU58">
        <f t="shared" ref="AU58:AU64" si="96">(AE58*AM58+AF58*AN58)*AO58</f>
        <v>136.16513806186049</v>
      </c>
      <c r="AV58">
        <f t="shared" ref="AV58:AV64" si="97">((AU58+0.00000010773*(AT58^4-AS58^4))-AR58*44100)/(R58*51.4+0.00000043092*AS58^3)</f>
        <v>-0.28630359968508418</v>
      </c>
      <c r="AW58">
        <f t="shared" ref="AW58:AW64" si="98">0.61365*EXP(17.502*P58/(240.97+P58))</f>
        <v>2.1295069154260378</v>
      </c>
      <c r="AX58">
        <f t="shared" ref="AX58:AX64" si="99">AW58*1000/AG58</f>
        <v>21.601296270858953</v>
      </c>
      <c r="AY58">
        <f t="shared" ref="AY58:AY64" si="100">(AX58-AA58)</f>
        <v>5.936091269027898</v>
      </c>
      <c r="AZ58">
        <f t="shared" ref="AZ58:AZ64" si="101">IF(J58,V58,(U58+V58)/2)</f>
        <v>22.124190330505371</v>
      </c>
      <c r="BA58">
        <f t="shared" ref="BA58:BA64" si="102">0.61365*EXP(17.502*AZ58/(240.97+AZ58))</f>
        <v>2.6736712804222975</v>
      </c>
      <c r="BB58">
        <f t="shared" ref="BB58:BB64" si="103">IF(AY58&lt;&gt;0,(1000-(AX58+AA58)/2)/AY58*AR58,0)</f>
        <v>0.95505788351504006</v>
      </c>
      <c r="BC58">
        <f t="shared" ref="BC58:BC64" si="104">AA58*AG58/1000</f>
        <v>1.5443129877334576</v>
      </c>
      <c r="BD58">
        <f t="shared" ref="BD58:BD64" si="105">(BA58-BC58)</f>
        <v>1.1293582926888399</v>
      </c>
      <c r="BE58">
        <f t="shared" ref="BE58:BE64" si="106">1/(1.6/L58+1.37/T58)</f>
        <v>0.61528870765347232</v>
      </c>
      <c r="BF58">
        <f t="shared" ref="BF58:BF64" si="107">M58*AG58*0.001</f>
        <v>36.280726799868276</v>
      </c>
      <c r="BG58">
        <f t="shared" ref="BG58:BG64" si="108">M58/Y58</f>
        <v>0.93414057819127694</v>
      </c>
      <c r="BH58">
        <f t="shared" ref="BH58:BH64" si="109">(1-AR58*AG58/AW58/L58)*100</f>
        <v>77.816191475148912</v>
      </c>
      <c r="BI58">
        <f t="shared" ref="BI58:BI64" si="110">(Y58-K58/(T58/1.35))</f>
        <v>389.92881443792027</v>
      </c>
      <c r="BJ58">
        <f t="shared" ref="BJ58:BJ64" si="111">K58*BH58/100/BI58</f>
        <v>2.7467574036225972E-2</v>
      </c>
    </row>
    <row r="59" spans="1:62">
      <c r="A59" s="1">
        <v>27</v>
      </c>
      <c r="B59" s="1" t="s">
        <v>108</v>
      </c>
      <c r="C59" s="2">
        <v>41962</v>
      </c>
      <c r="D59" s="1" t="s">
        <v>74</v>
      </c>
      <c r="E59" s="1">
        <v>0</v>
      </c>
      <c r="F59" s="1">
        <v>200</v>
      </c>
      <c r="G59" s="1" t="s">
        <v>83</v>
      </c>
      <c r="H59" s="1">
        <v>0</v>
      </c>
      <c r="I59" s="1">
        <v>4445.5</v>
      </c>
      <c r="J59" s="1">
        <v>0</v>
      </c>
      <c r="K59">
        <f t="shared" si="84"/>
        <v>12.975253930848371</v>
      </c>
      <c r="L59">
        <f t="shared" si="85"/>
        <v>1.1383994319867172</v>
      </c>
      <c r="M59">
        <f t="shared" si="86"/>
        <v>367.07755689686041</v>
      </c>
      <c r="N59">
        <f t="shared" si="87"/>
        <v>5.2453268653387619</v>
      </c>
      <c r="O59">
        <f t="shared" si="88"/>
        <v>0.5615582024194341</v>
      </c>
      <c r="P59">
        <f t="shared" si="89"/>
        <v>18.535732269287109</v>
      </c>
      <c r="Q59" s="1">
        <v>2.5</v>
      </c>
      <c r="R59">
        <f t="shared" si="90"/>
        <v>2.1884783655405045</v>
      </c>
      <c r="S59" s="1">
        <v>1</v>
      </c>
      <c r="T59">
        <f t="shared" si="91"/>
        <v>4.3769567310810089</v>
      </c>
      <c r="U59" s="1">
        <v>26.025903701782227</v>
      </c>
      <c r="V59" s="1">
        <v>18.535732269287109</v>
      </c>
      <c r="W59" s="1">
        <v>26.006715774536133</v>
      </c>
      <c r="X59" s="1">
        <v>400.312255859375</v>
      </c>
      <c r="Y59" s="1">
        <v>392.80010986328125</v>
      </c>
      <c r="Z59" s="1">
        <v>13.454212188720703</v>
      </c>
      <c r="AA59" s="1">
        <v>16.032882690429688</v>
      </c>
      <c r="AB59" s="1">
        <v>39.247158050537109</v>
      </c>
      <c r="AC59" s="1">
        <v>46.769378662109375</v>
      </c>
      <c r="AD59" s="1">
        <v>500.376953125</v>
      </c>
      <c r="AE59" s="1">
        <v>628.90228271484375</v>
      </c>
      <c r="AF59" s="1">
        <v>622.972412109375</v>
      </c>
      <c r="AG59" s="1">
        <v>98.581161499023438</v>
      </c>
      <c r="AH59" s="1">
        <v>16.73859977722168</v>
      </c>
      <c r="AI59" s="1">
        <v>-0.57648307085037231</v>
      </c>
      <c r="AJ59" s="1">
        <v>1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92"/>
        <v>2.0015078124999999</v>
      </c>
      <c r="AR59">
        <f t="shared" si="93"/>
        <v>5.2453268653387623E-3</v>
      </c>
      <c r="AS59">
        <f t="shared" si="94"/>
        <v>291.68573226928709</v>
      </c>
      <c r="AT59">
        <f t="shared" si="95"/>
        <v>299.1759037017822</v>
      </c>
      <c r="AU59">
        <f t="shared" si="96"/>
        <v>119.49143221640043</v>
      </c>
      <c r="AV59">
        <f t="shared" si="97"/>
        <v>-0.23208556003071901</v>
      </c>
      <c r="AW59">
        <f t="shared" si="98"/>
        <v>2.1420984002195804</v>
      </c>
      <c r="AX59">
        <f t="shared" si="99"/>
        <v>21.729287499222664</v>
      </c>
      <c r="AY59">
        <f t="shared" si="100"/>
        <v>5.6964048087929768</v>
      </c>
      <c r="AZ59">
        <f t="shared" si="101"/>
        <v>22.280817985534668</v>
      </c>
      <c r="BA59">
        <f t="shared" si="102"/>
        <v>2.6992936228859623</v>
      </c>
      <c r="BB59">
        <f t="shared" si="103"/>
        <v>0.90342761358889123</v>
      </c>
      <c r="BC59">
        <f t="shared" si="104"/>
        <v>1.5805401978001463</v>
      </c>
      <c r="BD59">
        <f t="shared" si="105"/>
        <v>1.118753425085816</v>
      </c>
      <c r="BE59">
        <f t="shared" si="106"/>
        <v>0.58190792027145477</v>
      </c>
      <c r="BF59">
        <f t="shared" si="107"/>
        <v>36.186931919116361</v>
      </c>
      <c r="BG59">
        <f t="shared" si="108"/>
        <v>0.93451490383906999</v>
      </c>
      <c r="BH59">
        <f t="shared" si="109"/>
        <v>78.795286930869111</v>
      </c>
      <c r="BI59">
        <f t="shared" si="110"/>
        <v>388.79810712876503</v>
      </c>
      <c r="BJ59">
        <f t="shared" si="111"/>
        <v>2.6296137705821763E-2</v>
      </c>
    </row>
    <row r="60" spans="1:62">
      <c r="A60" s="1">
        <v>28</v>
      </c>
      <c r="B60" s="1" t="s">
        <v>107</v>
      </c>
      <c r="C60" s="2">
        <v>41962</v>
      </c>
      <c r="D60" s="1" t="s">
        <v>74</v>
      </c>
      <c r="E60" s="1">
        <v>0</v>
      </c>
      <c r="F60" s="1">
        <v>150</v>
      </c>
      <c r="G60" s="1" t="s">
        <v>90</v>
      </c>
      <c r="H60" s="1">
        <v>0</v>
      </c>
      <c r="I60" s="1">
        <v>4997.5</v>
      </c>
      <c r="J60" s="1">
        <v>0</v>
      </c>
      <c r="K60">
        <f t="shared" si="84"/>
        <v>6.3858259093277594</v>
      </c>
      <c r="L60">
        <f t="shared" si="85"/>
        <v>0.96094097829590985</v>
      </c>
      <c r="M60">
        <f t="shared" si="86"/>
        <v>380.84594499137711</v>
      </c>
      <c r="N60">
        <f t="shared" si="87"/>
        <v>4.2641582292210636</v>
      </c>
      <c r="O60">
        <f t="shared" si="88"/>
        <v>0.51915942198575538</v>
      </c>
      <c r="P60">
        <f t="shared" si="89"/>
        <v>18.019832611083984</v>
      </c>
      <c r="Q60" s="1">
        <v>2</v>
      </c>
      <c r="R60">
        <f t="shared" si="90"/>
        <v>2.2982609868049622</v>
      </c>
      <c r="S60" s="1">
        <v>1</v>
      </c>
      <c r="T60">
        <f t="shared" si="91"/>
        <v>4.5965219736099243</v>
      </c>
      <c r="U60" s="1">
        <v>25.105457305908203</v>
      </c>
      <c r="V60" s="1">
        <v>18.019832611083984</v>
      </c>
      <c r="W60" s="1">
        <v>25.097499847412109</v>
      </c>
      <c r="X60" s="1">
        <v>399.8643798828125</v>
      </c>
      <c r="Y60" s="1">
        <v>396.635986328125</v>
      </c>
      <c r="Z60" s="1">
        <v>14.093657493591309</v>
      </c>
      <c r="AA60" s="1">
        <v>15.771140098571777</v>
      </c>
      <c r="AB60" s="1">
        <v>43.420562744140625</v>
      </c>
      <c r="AC60" s="1">
        <v>48.588653564453125</v>
      </c>
      <c r="AD60" s="1">
        <v>500.38165283203125</v>
      </c>
      <c r="AE60" s="1">
        <v>239.9638671875</v>
      </c>
      <c r="AF60" s="1">
        <v>269.46929931640625</v>
      </c>
      <c r="AG60" s="1">
        <v>98.578971862792969</v>
      </c>
      <c r="AH60" s="1">
        <v>16.73859977722168</v>
      </c>
      <c r="AI60" s="1">
        <v>-0.57648307085037231</v>
      </c>
      <c r="AJ60" s="1">
        <v>1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92"/>
        <v>2.5019082641601558</v>
      </c>
      <c r="AR60">
        <f t="shared" si="93"/>
        <v>4.2641582292210637E-3</v>
      </c>
      <c r="AS60">
        <f t="shared" si="94"/>
        <v>291.16983261108396</v>
      </c>
      <c r="AT60">
        <f t="shared" si="95"/>
        <v>298.25545730590818</v>
      </c>
      <c r="AU60">
        <f t="shared" si="96"/>
        <v>45.593134193506557</v>
      </c>
      <c r="AV60">
        <f t="shared" si="97"/>
        <v>-0.49924948508691663</v>
      </c>
      <c r="AW60">
        <f t="shared" si="98"/>
        <v>2.0738621980070286</v>
      </c>
      <c r="AX60">
        <f t="shared" si="99"/>
        <v>21.037571794657502</v>
      </c>
      <c r="AY60">
        <f t="shared" si="100"/>
        <v>5.2664316960857249</v>
      </c>
      <c r="AZ60">
        <f t="shared" si="101"/>
        <v>21.562644958496094</v>
      </c>
      <c r="BA60">
        <f t="shared" si="102"/>
        <v>2.5835505508655849</v>
      </c>
      <c r="BB60">
        <f t="shared" si="103"/>
        <v>0.79478466348833487</v>
      </c>
      <c r="BC60">
        <f t="shared" si="104"/>
        <v>1.5547027760212733</v>
      </c>
      <c r="BD60">
        <f t="shared" si="105"/>
        <v>1.0288477748443117</v>
      </c>
      <c r="BE60">
        <f t="shared" si="106"/>
        <v>0.50940201646981798</v>
      </c>
      <c r="BF60">
        <f t="shared" si="107"/>
        <v>37.543401695363762</v>
      </c>
      <c r="BG60">
        <f t="shared" si="108"/>
        <v>0.96019009398787813</v>
      </c>
      <c r="BH60">
        <f t="shared" si="109"/>
        <v>78.90687206850437</v>
      </c>
      <c r="BI60">
        <f t="shared" si="110"/>
        <v>394.76046717971508</v>
      </c>
      <c r="BJ60">
        <f t="shared" si="111"/>
        <v>1.2764336603383129E-2</v>
      </c>
    </row>
    <row r="61" spans="1:62">
      <c r="A61" s="1">
        <v>29</v>
      </c>
      <c r="B61" s="1" t="s">
        <v>106</v>
      </c>
      <c r="C61" s="2">
        <v>41962</v>
      </c>
      <c r="D61" s="1" t="s">
        <v>74</v>
      </c>
      <c r="E61" s="1">
        <v>0</v>
      </c>
      <c r="F61" s="1">
        <v>100</v>
      </c>
      <c r="G61" s="1" t="s">
        <v>90</v>
      </c>
      <c r="H61" s="1">
        <v>0</v>
      </c>
      <c r="I61" s="1">
        <v>5164</v>
      </c>
      <c r="J61" s="1">
        <v>0</v>
      </c>
      <c r="K61">
        <f t="shared" si="84"/>
        <v>5.755735484802873</v>
      </c>
      <c r="L61">
        <f t="shared" si="85"/>
        <v>0.95301339265464957</v>
      </c>
      <c r="M61">
        <f t="shared" si="86"/>
        <v>382.74736342121548</v>
      </c>
      <c r="N61">
        <f t="shared" si="87"/>
        <v>4.0210419227004293</v>
      </c>
      <c r="O61">
        <f t="shared" si="88"/>
        <v>0.49303245043646582</v>
      </c>
      <c r="P61">
        <f t="shared" si="89"/>
        <v>17.71710205078125</v>
      </c>
      <c r="Q61" s="1">
        <v>2</v>
      </c>
      <c r="R61">
        <f t="shared" si="90"/>
        <v>2.2982609868049622</v>
      </c>
      <c r="S61" s="1">
        <v>1</v>
      </c>
      <c r="T61">
        <f t="shared" si="91"/>
        <v>4.5965219736099243</v>
      </c>
      <c r="U61" s="1">
        <v>24.746870040893555</v>
      </c>
      <c r="V61" s="1">
        <v>17.71710205078125</v>
      </c>
      <c r="W61" s="1">
        <v>24.746898651123047</v>
      </c>
      <c r="X61" s="1">
        <v>400.165283203125</v>
      </c>
      <c r="Y61" s="1">
        <v>397.22622680664062</v>
      </c>
      <c r="Z61" s="1">
        <v>14.057851791381836</v>
      </c>
      <c r="AA61" s="1">
        <v>15.639959335327148</v>
      </c>
      <c r="AB61" s="1">
        <v>44.244125366210938</v>
      </c>
      <c r="AC61" s="1">
        <v>49.223476409912109</v>
      </c>
      <c r="AD61" s="1">
        <v>500.36459350585938</v>
      </c>
      <c r="AE61" s="1">
        <v>174.30963134765625</v>
      </c>
      <c r="AF61" s="1">
        <v>247.55133056640625</v>
      </c>
      <c r="AG61" s="1">
        <v>98.573326110839844</v>
      </c>
      <c r="AH61" s="1">
        <v>16.73859977722168</v>
      </c>
      <c r="AI61" s="1">
        <v>-0.57648307085037231</v>
      </c>
      <c r="AJ61" s="1">
        <v>1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 t="shared" si="92"/>
        <v>2.5018229675292969</v>
      </c>
      <c r="AR61">
        <f t="shared" si="93"/>
        <v>4.0210419227004295E-3</v>
      </c>
      <c r="AS61">
        <f t="shared" si="94"/>
        <v>290.86710205078123</v>
      </c>
      <c r="AT61">
        <f t="shared" si="95"/>
        <v>297.89687004089353</v>
      </c>
      <c r="AU61">
        <f t="shared" si="96"/>
        <v>33.118829540468141</v>
      </c>
      <c r="AV61">
        <f t="shared" si="97"/>
        <v>-0.51980746968074076</v>
      </c>
      <c r="AW61">
        <f t="shared" si="98"/>
        <v>2.0347152623579428</v>
      </c>
      <c r="AX61">
        <f t="shared" si="99"/>
        <v>20.64164153363382</v>
      </c>
      <c r="AY61">
        <f t="shared" si="100"/>
        <v>5.0016821983066713</v>
      </c>
      <c r="AZ61">
        <f t="shared" si="101"/>
        <v>21.231986045837402</v>
      </c>
      <c r="BA61">
        <f t="shared" si="102"/>
        <v>2.5317377739901117</v>
      </c>
      <c r="BB61">
        <f t="shared" si="103"/>
        <v>0.78935383079290333</v>
      </c>
      <c r="BC61">
        <f t="shared" si="104"/>
        <v>1.5416828119214769</v>
      </c>
      <c r="BD61">
        <f t="shared" si="105"/>
        <v>0.99005496206863475</v>
      </c>
      <c r="BE61">
        <f t="shared" si="106"/>
        <v>0.50583312669611968</v>
      </c>
      <c r="BF61">
        <f t="shared" si="107"/>
        <v>37.728680672583607</v>
      </c>
      <c r="BG61">
        <f t="shared" si="108"/>
        <v>0.9635500820229751</v>
      </c>
      <c r="BH61">
        <f t="shared" si="109"/>
        <v>79.559318772361991</v>
      </c>
      <c r="BI61">
        <f t="shared" si="110"/>
        <v>395.53576542103315</v>
      </c>
      <c r="BJ61">
        <f t="shared" si="111"/>
        <v>1.1577268966243439E-2</v>
      </c>
    </row>
    <row r="62" spans="1:62">
      <c r="A62" s="1">
        <v>30</v>
      </c>
      <c r="B62" s="1" t="s">
        <v>105</v>
      </c>
      <c r="C62" s="2">
        <v>41962</v>
      </c>
      <c r="D62" s="1" t="s">
        <v>74</v>
      </c>
      <c r="E62" s="1">
        <v>0</v>
      </c>
      <c r="F62" s="1">
        <v>50</v>
      </c>
      <c r="G62" s="1" t="s">
        <v>90</v>
      </c>
      <c r="H62" s="1">
        <v>0</v>
      </c>
      <c r="I62" s="1">
        <v>5282</v>
      </c>
      <c r="J62" s="1">
        <v>0</v>
      </c>
      <c r="K62">
        <f t="shared" si="84"/>
        <v>3.6480801990156158</v>
      </c>
      <c r="L62">
        <f t="shared" si="85"/>
        <v>0.40640248665427586</v>
      </c>
      <c r="M62">
        <f t="shared" si="86"/>
        <v>378.41997800692775</v>
      </c>
      <c r="N62">
        <f t="shared" si="87"/>
        <v>2.1270299886801989</v>
      </c>
      <c r="O62">
        <f t="shared" si="88"/>
        <v>0.55606310601088693</v>
      </c>
      <c r="P62">
        <f t="shared" si="89"/>
        <v>17.939878463745117</v>
      </c>
      <c r="Q62" s="1">
        <v>3</v>
      </c>
      <c r="R62">
        <f t="shared" si="90"/>
        <v>2.0786957442760468</v>
      </c>
      <c r="S62" s="1">
        <v>1</v>
      </c>
      <c r="T62">
        <f t="shared" si="91"/>
        <v>4.1573914885520935</v>
      </c>
      <c r="U62" s="1">
        <v>24.787626266479492</v>
      </c>
      <c r="V62" s="1">
        <v>17.939878463745117</v>
      </c>
      <c r="W62" s="1">
        <v>24.806045532226562</v>
      </c>
      <c r="X62" s="1">
        <v>400.19937133789062</v>
      </c>
      <c r="Y62" s="1">
        <v>397.50534057617188</v>
      </c>
      <c r="Z62" s="1">
        <v>14.037088394165039</v>
      </c>
      <c r="AA62" s="1">
        <v>15.292800903320312</v>
      </c>
      <c r="AB62" s="1">
        <v>44.069442749023438</v>
      </c>
      <c r="AC62" s="1">
        <v>48.011756896972656</v>
      </c>
      <c r="AD62" s="1">
        <v>500.39361572265625</v>
      </c>
      <c r="AE62" s="1">
        <v>124.38404083251953</v>
      </c>
      <c r="AF62" s="1">
        <v>242.73481750488281</v>
      </c>
      <c r="AG62" s="1">
        <v>98.569015502929688</v>
      </c>
      <c r="AH62" s="1">
        <v>16.73859977722168</v>
      </c>
      <c r="AI62" s="1">
        <v>-0.57648307085037231</v>
      </c>
      <c r="AJ62" s="1">
        <v>1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 t="shared" si="92"/>
        <v>1.6679787190755206</v>
      </c>
      <c r="AR62">
        <f t="shared" si="93"/>
        <v>2.1270299886801988E-3</v>
      </c>
      <c r="AS62">
        <f t="shared" si="94"/>
        <v>291.08987846374509</v>
      </c>
      <c r="AT62">
        <f t="shared" si="95"/>
        <v>297.93762626647947</v>
      </c>
      <c r="AU62">
        <f t="shared" si="96"/>
        <v>23.632967461624048</v>
      </c>
      <c r="AV62">
        <f t="shared" si="97"/>
        <v>4.4452562441413726E-2</v>
      </c>
      <c r="AW62">
        <f t="shared" si="98"/>
        <v>2.0634594353334839</v>
      </c>
      <c r="AX62">
        <f t="shared" si="99"/>
        <v>20.934158922102181</v>
      </c>
      <c r="AY62">
        <f t="shared" si="100"/>
        <v>5.6413580187818688</v>
      </c>
      <c r="AZ62">
        <f t="shared" si="101"/>
        <v>21.363752365112305</v>
      </c>
      <c r="BA62">
        <f t="shared" si="102"/>
        <v>2.5522748773189083</v>
      </c>
      <c r="BB62">
        <f t="shared" si="103"/>
        <v>0.37021264503213946</v>
      </c>
      <c r="BC62">
        <f t="shared" si="104"/>
        <v>1.5073963293225969</v>
      </c>
      <c r="BD62">
        <f t="shared" si="105"/>
        <v>1.0448785479963114</v>
      </c>
      <c r="BE62">
        <f t="shared" si="106"/>
        <v>0.23438320302206431</v>
      </c>
      <c r="BF62">
        <f t="shared" si="107"/>
        <v>37.300484678783171</v>
      </c>
      <c r="BG62">
        <f t="shared" si="108"/>
        <v>0.95198715433211423</v>
      </c>
      <c r="BH62">
        <f t="shared" si="109"/>
        <v>74.998749036017969</v>
      </c>
      <c r="BI62">
        <f t="shared" si="110"/>
        <v>396.32072558808801</v>
      </c>
      <c r="BJ62">
        <f t="shared" si="111"/>
        <v>6.9035362938249063E-3</v>
      </c>
    </row>
    <row r="63" spans="1:62">
      <c r="A63" s="1">
        <v>31</v>
      </c>
      <c r="B63" s="1" t="s">
        <v>104</v>
      </c>
      <c r="C63" s="2">
        <v>41962</v>
      </c>
      <c r="D63" s="1" t="s">
        <v>74</v>
      </c>
      <c r="E63" s="1">
        <v>0</v>
      </c>
      <c r="F63" s="1">
        <v>100</v>
      </c>
      <c r="G63" s="1" t="s">
        <v>90</v>
      </c>
      <c r="H63" s="1">
        <v>0</v>
      </c>
      <c r="I63" s="1">
        <v>5424.5</v>
      </c>
      <c r="J63" s="1">
        <v>0</v>
      </c>
      <c r="K63">
        <f t="shared" si="84"/>
        <v>7.6147369884346841</v>
      </c>
      <c r="L63">
        <f t="shared" si="85"/>
        <v>2.548106599437121</v>
      </c>
      <c r="M63">
        <f t="shared" si="86"/>
        <v>387.02313249395263</v>
      </c>
      <c r="N63">
        <f t="shared" si="87"/>
        <v>8.1178352135552529</v>
      </c>
      <c r="O63">
        <f t="shared" si="88"/>
        <v>0.47110670347067751</v>
      </c>
      <c r="P63">
        <f t="shared" si="89"/>
        <v>18.149007797241211</v>
      </c>
      <c r="Q63" s="1">
        <v>1.5</v>
      </c>
      <c r="R63">
        <f t="shared" si="90"/>
        <v>2.4080436080694199</v>
      </c>
      <c r="S63" s="1">
        <v>1</v>
      </c>
      <c r="T63">
        <f t="shared" si="91"/>
        <v>4.8160872161388397</v>
      </c>
      <c r="U63" s="1">
        <v>24.876218795776367</v>
      </c>
      <c r="V63" s="1">
        <v>18.149007797241211</v>
      </c>
      <c r="W63" s="1">
        <v>24.870634078979492</v>
      </c>
      <c r="X63" s="1">
        <v>400.12228393554688</v>
      </c>
      <c r="Y63" s="1">
        <v>396.8736572265625</v>
      </c>
      <c r="Z63" s="1">
        <v>14.038951873779297</v>
      </c>
      <c r="AA63" s="1">
        <v>16.432573318481445</v>
      </c>
      <c r="AB63" s="1">
        <v>43.840572357177734</v>
      </c>
      <c r="AC63" s="1">
        <v>51.315330505371094</v>
      </c>
      <c r="AD63" s="1">
        <v>500.35720825195312</v>
      </c>
      <c r="AE63" s="1">
        <v>235.33622741699219</v>
      </c>
      <c r="AF63" s="1">
        <v>268.37530517578125</v>
      </c>
      <c r="AG63" s="1">
        <v>98.56396484375</v>
      </c>
      <c r="AH63" s="1">
        <v>16.73859977722168</v>
      </c>
      <c r="AI63" s="1">
        <v>-0.57648307085037231</v>
      </c>
      <c r="AJ63" s="1">
        <v>1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 t="shared" si="92"/>
        <v>3.335714721679687</v>
      </c>
      <c r="AR63">
        <f t="shared" si="93"/>
        <v>8.1178352135552537E-3</v>
      </c>
      <c r="AS63">
        <f t="shared" si="94"/>
        <v>291.29900779724119</v>
      </c>
      <c r="AT63">
        <f t="shared" si="95"/>
        <v>298.02621879577634</v>
      </c>
      <c r="AU63">
        <f t="shared" si="96"/>
        <v>44.713882648143226</v>
      </c>
      <c r="AV63">
        <f t="shared" si="97"/>
        <v>-1.7787363246151673</v>
      </c>
      <c r="AW63">
        <f t="shared" si="98"/>
        <v>2.0907662823258271</v>
      </c>
      <c r="AX63">
        <f t="shared" si="99"/>
        <v>21.212278601416305</v>
      </c>
      <c r="AY63">
        <f t="shared" si="100"/>
        <v>4.7797052829348594</v>
      </c>
      <c r="AZ63">
        <f t="shared" si="101"/>
        <v>21.512613296508789</v>
      </c>
      <c r="BA63">
        <f t="shared" si="102"/>
        <v>2.5756516993476075</v>
      </c>
      <c r="BB63">
        <f t="shared" si="103"/>
        <v>1.6664286582126482</v>
      </c>
      <c r="BC63">
        <f t="shared" si="104"/>
        <v>1.6196595788551496</v>
      </c>
      <c r="BD63">
        <f t="shared" si="105"/>
        <v>0.95599212049245796</v>
      </c>
      <c r="BE63">
        <f t="shared" si="106"/>
        <v>1.0960339436929818</v>
      </c>
      <c r="BF63">
        <f t="shared" si="107"/>
        <v>38.14653442485195</v>
      </c>
      <c r="BG63">
        <f t="shared" si="108"/>
        <v>0.97517969622512257</v>
      </c>
      <c r="BH63">
        <f t="shared" si="109"/>
        <v>84.981197162138784</v>
      </c>
      <c r="BI63">
        <f t="shared" si="110"/>
        <v>394.73916620240942</v>
      </c>
      <c r="BJ63">
        <f t="shared" si="111"/>
        <v>1.6393343269620782E-2</v>
      </c>
    </row>
    <row r="64" spans="1:62">
      <c r="A64" s="1">
        <v>32</v>
      </c>
      <c r="B64" s="1" t="s">
        <v>103</v>
      </c>
      <c r="C64" s="2">
        <v>41962</v>
      </c>
      <c r="D64" s="1" t="s">
        <v>74</v>
      </c>
      <c r="E64" s="1">
        <v>0</v>
      </c>
      <c r="F64" s="1">
        <v>50</v>
      </c>
      <c r="G64" s="1" t="s">
        <v>90</v>
      </c>
      <c r="H64" s="1">
        <v>0</v>
      </c>
      <c r="I64" s="1">
        <v>5551</v>
      </c>
      <c r="J64" s="1">
        <v>0</v>
      </c>
      <c r="K64">
        <f t="shared" si="84"/>
        <v>1.8698907130552003</v>
      </c>
      <c r="L64">
        <f t="shared" si="85"/>
        <v>1.6722356373320875</v>
      </c>
      <c r="M64">
        <f t="shared" si="86"/>
        <v>392.5919325241573</v>
      </c>
      <c r="N64">
        <f t="shared" si="87"/>
        <v>5.2207341880359612</v>
      </c>
      <c r="O64">
        <f t="shared" si="88"/>
        <v>0.42317669389198498</v>
      </c>
      <c r="P64">
        <f t="shared" si="89"/>
        <v>18.277034759521484</v>
      </c>
      <c r="Q64" s="1">
        <v>3</v>
      </c>
      <c r="R64">
        <f t="shared" si="90"/>
        <v>2.0786957442760468</v>
      </c>
      <c r="S64" s="1">
        <v>1</v>
      </c>
      <c r="T64">
        <f t="shared" si="91"/>
        <v>4.1573914885520935</v>
      </c>
      <c r="U64" s="1">
        <v>24.813653945922852</v>
      </c>
      <c r="V64" s="1">
        <v>18.277034759521484</v>
      </c>
      <c r="W64" s="1">
        <v>24.845552444458008</v>
      </c>
      <c r="X64" s="1">
        <v>400.01644897460938</v>
      </c>
      <c r="Y64" s="1">
        <v>397.65072631835938</v>
      </c>
      <c r="Z64" s="1">
        <v>14.014080047607422</v>
      </c>
      <c r="AA64" s="1">
        <v>17.090606689453125</v>
      </c>
      <c r="AB64" s="1">
        <v>43.925193786621094</v>
      </c>
      <c r="AC64" s="1">
        <v>53.568138122558594</v>
      </c>
      <c r="AD64" s="1">
        <v>500.38656616210938</v>
      </c>
      <c r="AE64" s="1">
        <v>32.790763854980469</v>
      </c>
      <c r="AF64" s="1">
        <v>73.394737243652344</v>
      </c>
      <c r="AG64" s="1">
        <v>98.560722351074219</v>
      </c>
      <c r="AH64" s="1">
        <v>16.73859977722168</v>
      </c>
      <c r="AI64" s="1">
        <v>-0.57648307085037231</v>
      </c>
      <c r="AJ64" s="1">
        <v>1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 t="shared" si="92"/>
        <v>1.6679552205403645</v>
      </c>
      <c r="AR64">
        <f t="shared" si="93"/>
        <v>5.2207341880359612E-3</v>
      </c>
      <c r="AS64">
        <f t="shared" si="94"/>
        <v>291.42703475952146</v>
      </c>
      <c r="AT64">
        <f t="shared" si="95"/>
        <v>297.96365394592283</v>
      </c>
      <c r="AU64">
        <f t="shared" si="96"/>
        <v>6.2302450542670158</v>
      </c>
      <c r="AV64">
        <f t="shared" si="97"/>
        <v>-1.2927019250031162</v>
      </c>
      <c r="AW64">
        <f t="shared" si="98"/>
        <v>2.1076392346225861</v>
      </c>
      <c r="AX64">
        <f t="shared" si="99"/>
        <v>21.384169924355419</v>
      </c>
      <c r="AY64">
        <f t="shared" si="100"/>
        <v>4.2935632349022939</v>
      </c>
      <c r="AZ64">
        <f t="shared" si="101"/>
        <v>21.545344352722168</v>
      </c>
      <c r="BA64">
        <f t="shared" si="102"/>
        <v>2.5808167866828744</v>
      </c>
      <c r="BB64">
        <f t="shared" si="103"/>
        <v>1.1925528091890565</v>
      </c>
      <c r="BC64">
        <f t="shared" si="104"/>
        <v>1.6844625407306011</v>
      </c>
      <c r="BD64">
        <f t="shared" si="105"/>
        <v>0.89635424595227331</v>
      </c>
      <c r="BE64">
        <f t="shared" si="106"/>
        <v>0.77740155182729453</v>
      </c>
      <c r="BF64">
        <f t="shared" si="107"/>
        <v>38.694144458785132</v>
      </c>
      <c r="BG64">
        <f t="shared" si="108"/>
        <v>0.98727829861889405</v>
      </c>
      <c r="BH64">
        <f t="shared" si="109"/>
        <v>85.400374674419439</v>
      </c>
      <c r="BI64">
        <f t="shared" si="110"/>
        <v>397.04353008255248</v>
      </c>
      <c r="BJ64">
        <f t="shared" si="111"/>
        <v>4.0219612056624906E-3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boardwalk nov 2014_.x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2016-02-26T22:04:24Z</dcterms:created>
  <dcterms:modified xsi:type="dcterms:W3CDTF">2016-02-26T22:16:28Z</dcterms:modified>
</cp:coreProperties>
</file>