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tres rios boardwalk sept 2014_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  <c r="AQ59" i="1"/>
  <c r="K59" i="1"/>
  <c r="AU59" i="1"/>
  <c r="AT59" i="1"/>
  <c r="AS59" i="1"/>
  <c r="AR59" i="1"/>
  <c r="R59" i="1"/>
  <c r="AV59" i="1"/>
  <c r="P59" i="1"/>
  <c r="AW59" i="1"/>
  <c r="AX59" i="1"/>
  <c r="AY59" i="1"/>
  <c r="BB59" i="1"/>
  <c r="T59" i="1"/>
  <c r="L59" i="1"/>
  <c r="BE59" i="1"/>
  <c r="M59" i="1"/>
  <c r="N59" i="1"/>
  <c r="BC59" i="1"/>
  <c r="O59" i="1"/>
  <c r="AZ59" i="1"/>
  <c r="BA59" i="1"/>
  <c r="BD59" i="1"/>
  <c r="BF59" i="1"/>
  <c r="BG59" i="1"/>
  <c r="BH59" i="1"/>
  <c r="BI59" i="1"/>
  <c r="BJ59" i="1"/>
  <c r="AQ60" i="1"/>
  <c r="K60" i="1"/>
  <c r="AU60" i="1"/>
  <c r="AT60" i="1"/>
  <c r="AS60" i="1"/>
  <c r="AR60" i="1"/>
  <c r="R60" i="1"/>
  <c r="AV60" i="1"/>
  <c r="P60" i="1"/>
  <c r="AW60" i="1"/>
  <c r="AX60" i="1"/>
  <c r="AY60" i="1"/>
  <c r="BB60" i="1"/>
  <c r="T60" i="1"/>
  <c r="L60" i="1"/>
  <c r="BE60" i="1"/>
  <c r="M60" i="1"/>
  <c r="N60" i="1"/>
  <c r="BC60" i="1"/>
  <c r="O60" i="1"/>
  <c r="AZ60" i="1"/>
  <c r="BA60" i="1"/>
  <c r="BD60" i="1"/>
  <c r="BF60" i="1"/>
  <c r="BG60" i="1"/>
  <c r="BH60" i="1"/>
  <c r="BI60" i="1"/>
  <c r="BJ60" i="1"/>
  <c r="AQ61" i="1"/>
  <c r="K61" i="1"/>
  <c r="AU61" i="1"/>
  <c r="AT61" i="1"/>
  <c r="AS61" i="1"/>
  <c r="AR61" i="1"/>
  <c r="R61" i="1"/>
  <c r="AV61" i="1"/>
  <c r="P61" i="1"/>
  <c r="AW61" i="1"/>
  <c r="AX61" i="1"/>
  <c r="AY61" i="1"/>
  <c r="BB61" i="1"/>
  <c r="T61" i="1"/>
  <c r="L61" i="1"/>
  <c r="BE61" i="1"/>
  <c r="M61" i="1"/>
  <c r="N61" i="1"/>
  <c r="BC61" i="1"/>
  <c r="O61" i="1"/>
  <c r="AZ61" i="1"/>
  <c r="BA61" i="1"/>
  <c r="BD61" i="1"/>
  <c r="BF61" i="1"/>
  <c r="BG61" i="1"/>
  <c r="BH61" i="1"/>
  <c r="BI61" i="1"/>
  <c r="BJ61" i="1"/>
  <c r="AQ62" i="1"/>
  <c r="K62" i="1"/>
  <c r="AU62" i="1"/>
  <c r="AT62" i="1"/>
  <c r="AS62" i="1"/>
  <c r="AR62" i="1"/>
  <c r="R62" i="1"/>
  <c r="AV62" i="1"/>
  <c r="P62" i="1"/>
  <c r="AW62" i="1"/>
  <c r="AX62" i="1"/>
  <c r="AY62" i="1"/>
  <c r="BB62" i="1"/>
  <c r="T62" i="1"/>
  <c r="L62" i="1"/>
  <c r="BE62" i="1"/>
  <c r="M62" i="1"/>
  <c r="N62" i="1"/>
  <c r="BC62" i="1"/>
  <c r="O62" i="1"/>
  <c r="AZ62" i="1"/>
  <c r="BA62" i="1"/>
  <c r="BD62" i="1"/>
  <c r="BF62" i="1"/>
  <c r="BG62" i="1"/>
  <c r="BH62" i="1"/>
  <c r="BI62" i="1"/>
  <c r="BJ62" i="1"/>
  <c r="AQ63" i="1"/>
  <c r="K63" i="1"/>
  <c r="AU63" i="1"/>
  <c r="AT63" i="1"/>
  <c r="AS63" i="1"/>
  <c r="AR63" i="1"/>
  <c r="R63" i="1"/>
  <c r="AV63" i="1"/>
  <c r="P63" i="1"/>
  <c r="AW63" i="1"/>
  <c r="AX63" i="1"/>
  <c r="AY63" i="1"/>
  <c r="BB63" i="1"/>
  <c r="T63" i="1"/>
  <c r="L63" i="1"/>
  <c r="BE63" i="1"/>
  <c r="M63" i="1"/>
  <c r="N63" i="1"/>
  <c r="BC63" i="1"/>
  <c r="O63" i="1"/>
  <c r="AZ63" i="1"/>
  <c r="BA63" i="1"/>
  <c r="BD63" i="1"/>
  <c r="BF63" i="1"/>
  <c r="BG63" i="1"/>
  <c r="BH63" i="1"/>
  <c r="BI63" i="1"/>
  <c r="BJ63" i="1"/>
  <c r="AQ64" i="1"/>
  <c r="K64" i="1"/>
  <c r="AU64" i="1"/>
  <c r="AT64" i="1"/>
  <c r="AS64" i="1"/>
  <c r="AR64" i="1"/>
  <c r="R64" i="1"/>
  <c r="AV64" i="1"/>
  <c r="P64" i="1"/>
  <c r="AW64" i="1"/>
  <c r="AX64" i="1"/>
  <c r="AY64" i="1"/>
  <c r="BB64" i="1"/>
  <c r="T64" i="1"/>
  <c r="L64" i="1"/>
  <c r="BE64" i="1"/>
  <c r="M64" i="1"/>
  <c r="N64" i="1"/>
  <c r="BC64" i="1"/>
  <c r="O64" i="1"/>
  <c r="AZ64" i="1"/>
  <c r="BA64" i="1"/>
  <c r="BD64" i="1"/>
  <c r="BF64" i="1"/>
  <c r="BG64" i="1"/>
  <c r="BH64" i="1"/>
  <c r="BI64" i="1"/>
  <c r="BJ64" i="1"/>
  <c r="AQ65" i="1"/>
  <c r="K65" i="1"/>
  <c r="AU65" i="1"/>
  <c r="AT65" i="1"/>
  <c r="AS65" i="1"/>
  <c r="AR65" i="1"/>
  <c r="R65" i="1"/>
  <c r="AV65" i="1"/>
  <c r="P65" i="1"/>
  <c r="AW65" i="1"/>
  <c r="AX65" i="1"/>
  <c r="AY65" i="1"/>
  <c r="BB65" i="1"/>
  <c r="T65" i="1"/>
  <c r="L65" i="1"/>
  <c r="BE65" i="1"/>
  <c r="M65" i="1"/>
  <c r="N65" i="1"/>
  <c r="BC65" i="1"/>
  <c r="O65" i="1"/>
  <c r="AZ65" i="1"/>
  <c r="BA65" i="1"/>
  <c r="BD65" i="1"/>
  <c r="BF65" i="1"/>
  <c r="BG65" i="1"/>
  <c r="BH65" i="1"/>
  <c r="BI65" i="1"/>
  <c r="BJ65" i="1"/>
  <c r="AQ66" i="1"/>
  <c r="K66" i="1"/>
  <c r="AU66" i="1"/>
  <c r="AT66" i="1"/>
  <c r="AS66" i="1"/>
  <c r="AR66" i="1"/>
  <c r="R66" i="1"/>
  <c r="AV66" i="1"/>
  <c r="P66" i="1"/>
  <c r="AW66" i="1"/>
  <c r="AX66" i="1"/>
  <c r="AY66" i="1"/>
  <c r="BB66" i="1"/>
  <c r="T66" i="1"/>
  <c r="L66" i="1"/>
  <c r="BE66" i="1"/>
  <c r="M66" i="1"/>
  <c r="N66" i="1"/>
  <c r="BC66" i="1"/>
  <c r="O66" i="1"/>
  <c r="AZ66" i="1"/>
  <c r="BA66" i="1"/>
  <c r="BD66" i="1"/>
  <c r="BF66" i="1"/>
  <c r="BG66" i="1"/>
  <c r="BH66" i="1"/>
  <c r="BI66" i="1"/>
  <c r="BJ66" i="1"/>
  <c r="AQ67" i="1"/>
  <c r="K67" i="1"/>
  <c r="AU67" i="1"/>
  <c r="AT67" i="1"/>
  <c r="AS67" i="1"/>
  <c r="AR67" i="1"/>
  <c r="R67" i="1"/>
  <c r="AV67" i="1"/>
  <c r="P67" i="1"/>
  <c r="AW67" i="1"/>
  <c r="AX67" i="1"/>
  <c r="AY67" i="1"/>
  <c r="BB67" i="1"/>
  <c r="T67" i="1"/>
  <c r="L67" i="1"/>
  <c r="BE67" i="1"/>
  <c r="M67" i="1"/>
  <c r="N67" i="1"/>
  <c r="BC67" i="1"/>
  <c r="O67" i="1"/>
  <c r="AZ67" i="1"/>
  <c r="BA67" i="1"/>
  <c r="BD67" i="1"/>
  <c r="BF67" i="1"/>
  <c r="BG67" i="1"/>
  <c r="BH67" i="1"/>
  <c r="BI67" i="1"/>
  <c r="BJ67" i="1"/>
  <c r="AQ68" i="1"/>
  <c r="K68" i="1"/>
  <c r="AU68" i="1"/>
  <c r="AT68" i="1"/>
  <c r="AS68" i="1"/>
  <c r="AR68" i="1"/>
  <c r="R68" i="1"/>
  <c r="AV68" i="1"/>
  <c r="P68" i="1"/>
  <c r="AW68" i="1"/>
  <c r="AX68" i="1"/>
  <c r="AY68" i="1"/>
  <c r="BB68" i="1"/>
  <c r="T68" i="1"/>
  <c r="L68" i="1"/>
  <c r="BE68" i="1"/>
  <c r="M68" i="1"/>
  <c r="N68" i="1"/>
  <c r="BC68" i="1"/>
  <c r="O68" i="1"/>
  <c r="AZ68" i="1"/>
  <c r="BA68" i="1"/>
  <c r="BD68" i="1"/>
  <c r="BF68" i="1"/>
  <c r="BG68" i="1"/>
  <c r="BH68" i="1"/>
  <c r="BI68" i="1"/>
  <c r="BJ68" i="1"/>
  <c r="AQ69" i="1"/>
  <c r="K69" i="1"/>
  <c r="AU69" i="1"/>
  <c r="AT69" i="1"/>
  <c r="AS69" i="1"/>
  <c r="AR69" i="1"/>
  <c r="R69" i="1"/>
  <c r="AV69" i="1"/>
  <c r="P69" i="1"/>
  <c r="AW69" i="1"/>
  <c r="AX69" i="1"/>
  <c r="AY69" i="1"/>
  <c r="BB69" i="1"/>
  <c r="T69" i="1"/>
  <c r="L69" i="1"/>
  <c r="BE69" i="1"/>
  <c r="M69" i="1"/>
  <c r="N69" i="1"/>
  <c r="BC69" i="1"/>
  <c r="O69" i="1"/>
  <c r="AZ69" i="1"/>
  <c r="BA69" i="1"/>
  <c r="BD69" i="1"/>
  <c r="BF69" i="1"/>
  <c r="BG69" i="1"/>
  <c r="BH69" i="1"/>
  <c r="BI69" i="1"/>
  <c r="BJ69" i="1"/>
  <c r="AQ70" i="1"/>
  <c r="K70" i="1"/>
  <c r="AU70" i="1"/>
  <c r="AT70" i="1"/>
  <c r="AS70" i="1"/>
  <c r="AR70" i="1"/>
  <c r="R70" i="1"/>
  <c r="AV70" i="1"/>
  <c r="P70" i="1"/>
  <c r="AW70" i="1"/>
  <c r="AX70" i="1"/>
  <c r="AY70" i="1"/>
  <c r="BB70" i="1"/>
  <c r="T70" i="1"/>
  <c r="L70" i="1"/>
  <c r="BE70" i="1"/>
  <c r="M70" i="1"/>
  <c r="N70" i="1"/>
  <c r="BC70" i="1"/>
  <c r="O70" i="1"/>
  <c r="AZ70" i="1"/>
  <c r="BA70" i="1"/>
  <c r="BD70" i="1"/>
  <c r="BF70" i="1"/>
  <c r="BG70" i="1"/>
  <c r="BH70" i="1"/>
  <c r="BI70" i="1"/>
  <c r="BJ70" i="1"/>
  <c r="AQ71" i="1"/>
  <c r="K71" i="1"/>
  <c r="AU71" i="1"/>
  <c r="AT71" i="1"/>
  <c r="AS71" i="1"/>
  <c r="AR71" i="1"/>
  <c r="R71" i="1"/>
  <c r="AV71" i="1"/>
  <c r="P71" i="1"/>
  <c r="AW71" i="1"/>
  <c r="AX71" i="1"/>
  <c r="AY71" i="1"/>
  <c r="BB71" i="1"/>
  <c r="T71" i="1"/>
  <c r="L71" i="1"/>
  <c r="BE71" i="1"/>
  <c r="M71" i="1"/>
  <c r="N71" i="1"/>
  <c r="BC71" i="1"/>
  <c r="O71" i="1"/>
  <c r="AZ71" i="1"/>
  <c r="BA71" i="1"/>
  <c r="BD71" i="1"/>
  <c r="BF71" i="1"/>
  <c r="BG71" i="1"/>
  <c r="BH71" i="1"/>
  <c r="BI71" i="1"/>
  <c r="BJ71" i="1"/>
  <c r="AQ72" i="1"/>
  <c r="K72" i="1"/>
  <c r="AU72" i="1"/>
  <c r="AT72" i="1"/>
  <c r="AS72" i="1"/>
  <c r="AR72" i="1"/>
  <c r="R72" i="1"/>
  <c r="AV72" i="1"/>
  <c r="P72" i="1"/>
  <c r="AW72" i="1"/>
  <c r="AX72" i="1"/>
  <c r="AY72" i="1"/>
  <c r="BB72" i="1"/>
  <c r="T72" i="1"/>
  <c r="L72" i="1"/>
  <c r="BE72" i="1"/>
  <c r="M72" i="1"/>
  <c r="N72" i="1"/>
  <c r="BC72" i="1"/>
  <c r="O72" i="1"/>
  <c r="AZ72" i="1"/>
  <c r="BA72" i="1"/>
  <c r="BD72" i="1"/>
  <c r="BF72" i="1"/>
  <c r="BG72" i="1"/>
  <c r="BH72" i="1"/>
  <c r="BI72" i="1"/>
  <c r="BJ72" i="1"/>
  <c r="AQ73" i="1"/>
  <c r="K73" i="1"/>
  <c r="AU73" i="1"/>
  <c r="AT73" i="1"/>
  <c r="AS73" i="1"/>
  <c r="AR73" i="1"/>
  <c r="R73" i="1"/>
  <c r="AV73" i="1"/>
  <c r="P73" i="1"/>
  <c r="AW73" i="1"/>
  <c r="AX73" i="1"/>
  <c r="AY73" i="1"/>
  <c r="BB73" i="1"/>
  <c r="T73" i="1"/>
  <c r="L73" i="1"/>
  <c r="BE73" i="1"/>
  <c r="M73" i="1"/>
  <c r="N73" i="1"/>
  <c r="BC73" i="1"/>
  <c r="O73" i="1"/>
  <c r="AZ73" i="1"/>
  <c r="BA73" i="1"/>
  <c r="BD73" i="1"/>
  <c r="BF73" i="1"/>
  <c r="BG73" i="1"/>
  <c r="BH73" i="1"/>
  <c r="BI73" i="1"/>
  <c r="BJ73" i="1"/>
  <c r="AQ74" i="1"/>
  <c r="K74" i="1"/>
  <c r="AU74" i="1"/>
  <c r="AT74" i="1"/>
  <c r="AS74" i="1"/>
  <c r="AR74" i="1"/>
  <c r="R74" i="1"/>
  <c r="AV74" i="1"/>
  <c r="P74" i="1"/>
  <c r="AW74" i="1"/>
  <c r="AX74" i="1"/>
  <c r="AY74" i="1"/>
  <c r="BB74" i="1"/>
  <c r="T74" i="1"/>
  <c r="L74" i="1"/>
  <c r="BE74" i="1"/>
  <c r="M74" i="1"/>
  <c r="N74" i="1"/>
  <c r="BC74" i="1"/>
  <c r="O74" i="1"/>
  <c r="AZ74" i="1"/>
  <c r="BA74" i="1"/>
  <c r="BD74" i="1"/>
  <c r="BF74" i="1"/>
  <c r="BG74" i="1"/>
  <c r="BH74" i="1"/>
  <c r="BI74" i="1"/>
  <c r="BJ74" i="1"/>
</calcChain>
</file>

<file path=xl/sharedStrings.xml><?xml version="1.0" encoding="utf-8"?>
<sst xmlns="http://schemas.openxmlformats.org/spreadsheetml/2006/main" count="393" uniqueCount="150">
  <si>
    <t>OPEN 6.1.4</t>
  </si>
  <si>
    <t>Mon Sep 29 2014 07:36:42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</si>
  <si>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</si>
  <si>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</si>
  <si>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</si>
  <si>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</si>
  <si>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</si>
  <si>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</si>
  <si>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</si>
  <si>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2 days since seeing Chris &amp; 2days to my bday!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</si>
  <si>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</si>
  <si>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</si>
  <si>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</si>
  <si>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</si>
  <si>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</si>
  <si>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</si>
  <si>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</si>
  <si>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</si>
  <si>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</si>
  <si>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</si>
  <si>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</si>
  <si>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</si>
  <si>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</si>
  <si>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</si>
  <si>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</si>
  <si>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</si>
  <si>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</si>
  <si>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</si>
  <si>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</si>
  <si>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</si>
  <si>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</si>
  <si>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</si>
  <si>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</si>
  <si>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</si>
  <si>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</si>
  <si>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</si>
  <si>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</si>
  <si>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</si>
  <si>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</si>
  <si>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</si>
  <si>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</si>
  <si>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</si>
  <si>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</si>
  <si>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</si>
  <si>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</si>
  <si>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</si>
  <si>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</si>
  <si>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</si>
  <si>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</si>
  <si>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</si>
  <si>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</si>
  <si>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</si>
  <si>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</si>
  <si>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</si>
  <si>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</si>
  <si>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</si>
  <si>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</si>
  <si>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</si>
  <si>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</si>
  <si>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</si>
  <si>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</si>
  <si>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</si>
  <si>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</si>
  <si>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</si>
  <si>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</si>
  <si>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</si>
  <si>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</si>
  <si>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</si>
  <si>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</si>
  <si>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</si>
  <si>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</si>
  <si>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</si>
  <si>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</si>
  <si>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07:42:53</t>
  </si>
  <si>
    <t>bw</t>
  </si>
  <si>
    <t>250</t>
  </si>
  <si>
    <t>typ</t>
  </si>
  <si>
    <t>07:44:34</t>
  </si>
  <si>
    <t>200</t>
  </si>
  <si>
    <t>07:46:18</t>
  </si>
  <si>
    <t>150</t>
  </si>
  <si>
    <t>07:48:33</t>
  </si>
  <si>
    <t>350</t>
  </si>
  <si>
    <t>07:49:49</t>
  </si>
  <si>
    <t>300</t>
  </si>
  <si>
    <t>07:50:59</t>
  </si>
  <si>
    <t>07:52:24</t>
  </si>
  <si>
    <t>07:56:55</t>
  </si>
  <si>
    <t>scal</t>
  </si>
  <si>
    <t>07:58:17</t>
  </si>
  <si>
    <t>07:59:37</t>
  </si>
  <si>
    <t>100</t>
  </si>
  <si>
    <t>08:02:14</t>
  </si>
  <si>
    <t>50</t>
  </si>
  <si>
    <t>08:03:56</t>
  </si>
  <si>
    <t>08:04:55</t>
  </si>
  <si>
    <t>08:06:43</t>
  </si>
  <si>
    <t>08:10:28</t>
  </si>
  <si>
    <t>sac/stab</t>
  </si>
  <si>
    <t>08:11:23</t>
  </si>
  <si>
    <t>08:14:10</t>
  </si>
  <si>
    <t>08:16:46</t>
  </si>
  <si>
    <t>08:17:53</t>
  </si>
  <si>
    <t>08:30:28</t>
  </si>
  <si>
    <t>08:32:33</t>
  </si>
  <si>
    <t>08:34:23</t>
  </si>
  <si>
    <t>08:36:07</t>
  </si>
  <si>
    <t>08:37:49</t>
  </si>
  <si>
    <t>08:41:38</t>
  </si>
  <si>
    <t>08:43:32</t>
  </si>
  <si>
    <t>08:44:31</t>
  </si>
  <si>
    <t>08:46:36</t>
  </si>
  <si>
    <t>08:48:18</t>
  </si>
  <si>
    <t>08:49:34</t>
  </si>
  <si>
    <t>08:52:28</t>
  </si>
  <si>
    <t>08:54:02</t>
  </si>
  <si>
    <t>08:55:27</t>
  </si>
  <si>
    <t>08:57:17</t>
  </si>
  <si>
    <t>08:59:01</t>
  </si>
  <si>
    <t>09:00:00</t>
  </si>
  <si>
    <t>09:21:03</t>
  </si>
  <si>
    <t>09:23:02</t>
  </si>
  <si>
    <t>09:24:08</t>
  </si>
  <si>
    <t>09:26:33</t>
  </si>
  <si>
    <t>09:28:09</t>
  </si>
  <si>
    <t>09:29:51</t>
  </si>
  <si>
    <t>09:32:48</t>
  </si>
  <si>
    <t>09:36:31</t>
  </si>
  <si>
    <t>09:38:38</t>
  </si>
  <si>
    <t>09:41:04</t>
  </si>
  <si>
    <t>09:42:49</t>
  </si>
  <si>
    <t>09:44:35</t>
  </si>
  <si>
    <t>09:47:31</t>
  </si>
  <si>
    <t>09:50:14</t>
  </si>
  <si>
    <t>09:52:16</t>
  </si>
  <si>
    <t>09:54:01</t>
  </si>
  <si>
    <t>09:56:45</t>
  </si>
  <si>
    <t>09:59:08</t>
  </si>
  <si>
    <t>10:01:29</t>
  </si>
  <si>
    <t>10:28:40</t>
  </si>
  <si>
    <t>10:30:57</t>
  </si>
  <si>
    <t>10:32:52</t>
  </si>
  <si>
    <t>10:35:53</t>
  </si>
  <si>
    <t>10:37:45</t>
  </si>
  <si>
    <t>10:39:49</t>
  </si>
  <si>
    <t>10:41:46</t>
  </si>
  <si>
    <t>10:43:04</t>
  </si>
  <si>
    <t>10:45:43</t>
  </si>
  <si>
    <t>10:47:34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</si>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</sst>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4"/>
  <sheetViews>
    <sheetView tabSelected="1" workbookViewId="0">
      <selection activeCell="A10" sqref="A10:XFD74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149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41911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484.5</v>
      </c>
      <c r="J10" s="1">
        <v>0</v>
      </c>
      <c r="K10">
        <f t="shared" ref="K10:K41" si="0">(X10-Y10*(1000-Z10)/(1000-AA10))*AQ10</f>
        <v>1.928797794284127</v>
      </c>
      <c r="L10">
        <f t="shared" ref="L10:L41" si="1">IF(BB10&lt;&gt;0,1/(1/BB10-1/T10),0)</f>
        <v>0.89708437438169553</v>
      </c>
      <c r="M10">
        <f t="shared" ref="M10:M41" si="2">((BE10-AR10/2)*Y10-K10)/(BE10+AR10/2)</f>
        <v>391.60662892563215</v>
      </c>
      <c r="N10">
        <f t="shared" ref="N10:N41" si="3">AR10*1000</f>
        <v>3.7953072881686269</v>
      </c>
      <c r="O10">
        <f t="shared" ref="O10:O41" si="4">(AW10-BC10)</f>
        <v>0.49394015746838349</v>
      </c>
      <c r="P10">
        <f t="shared" ref="P10:P41" si="5">(V10+AV10*J10)</f>
        <v>16.753292083740234</v>
      </c>
      <c r="Q10" s="1">
        <v>3</v>
      </c>
      <c r="R10">
        <f t="shared" ref="R10:R41" si="6">(Q10*AK10+AL10)</f>
        <v>2.0786957442760468</v>
      </c>
      <c r="S10" s="1">
        <v>1</v>
      </c>
      <c r="T10">
        <f t="shared" ref="T10:T41" si="7">R10*(S10+1)*(S10+1)/(S10*S10+1)</f>
        <v>4.1573914885520935</v>
      </c>
      <c r="U10" s="1">
        <v>23.668594360351562</v>
      </c>
      <c r="V10" s="1">
        <v>16.753292083740234</v>
      </c>
      <c r="W10" s="1">
        <v>23.679759979248047</v>
      </c>
      <c r="X10" s="1">
        <v>400.91598510742188</v>
      </c>
      <c r="Y10" s="1">
        <v>398.85202026367188</v>
      </c>
      <c r="Z10" s="1">
        <v>12.296710968017578</v>
      </c>
      <c r="AA10" s="1">
        <v>14.539077758789062</v>
      </c>
      <c r="AB10" s="1">
        <v>40.919841766357422</v>
      </c>
      <c r="AC10" s="1">
        <v>48.381778717041016</v>
      </c>
      <c r="AD10" s="1">
        <v>500.38116455078125</v>
      </c>
      <c r="AE10" s="1">
        <v>651.28363037109375</v>
      </c>
      <c r="AF10" s="1">
        <v>1100.210205078125</v>
      </c>
      <c r="AG10" s="1">
        <v>97.697074890136719</v>
      </c>
      <c r="AH10" s="1">
        <v>21.020620346069336</v>
      </c>
      <c r="AI10" s="1">
        <v>-0.55101758241653442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41" si="8">AD10*0.000001/(Q10*0.0001)</f>
        <v>1.6679372151692706</v>
      </c>
      <c r="AR10">
        <f t="shared" ref="AR10:AR41" si="9">(AA10-Z10)/(1000-AA10)*AQ10</f>
        <v>3.7953072881686269E-3</v>
      </c>
      <c r="AS10">
        <f t="shared" ref="AS10:AS41" si="10">(V10+273.15)</f>
        <v>289.90329208374021</v>
      </c>
      <c r="AT10">
        <f t="shared" ref="AT10:AT41" si="11">(U10+273.15)</f>
        <v>296.81859436035154</v>
      </c>
      <c r="AU10">
        <f t="shared" ref="AU10:AU41" si="12">(AE10*AM10+AF10*AN10)*AO10</f>
        <v>123.74388821772664</v>
      </c>
      <c r="AV10">
        <f t="shared" ref="AV10:AV41" si="13">((AU10+0.00000010773*(AT10^4-AS10^4))-AR10*44100)/(R10*51.4+0.00000043092*AS10^3)</f>
        <v>0.26942442892842933</v>
      </c>
      <c r="AW10">
        <f t="shared" ref="AW10:AW41" si="14">0.61365*EXP(17.502*P10/(240.97+P10))</f>
        <v>1.9143655261023196</v>
      </c>
      <c r="AX10">
        <f t="shared" ref="AX10:AX41" si="15">AW10*1000/AG10</f>
        <v>19.594911395812829</v>
      </c>
      <c r="AY10">
        <f t="shared" ref="AY10:AY41" si="16">(AX10-AA10)</f>
        <v>5.0558336370237669</v>
      </c>
      <c r="AZ10">
        <f t="shared" ref="AZ10:AZ41" si="17">IF(J10,V10,(U10+V10)/2)</f>
        <v>20.210943222045898</v>
      </c>
      <c r="BA10">
        <f t="shared" ref="BA10:BA41" si="18">0.61365*EXP(17.502*AZ10/(240.97+AZ10))</f>
        <v>2.3774423463131025</v>
      </c>
      <c r="BB10">
        <f t="shared" ref="BB10:BB41" si="19">IF(AY10&lt;&gt;0,(1000-(AX10+AA10)/2)/AY10*AR10,0)</f>
        <v>0.73786700020025309</v>
      </c>
      <c r="BC10">
        <f t="shared" ref="BC10:BC41" si="20">AA10*AG10/1000</f>
        <v>1.4204253686339361</v>
      </c>
      <c r="BD10">
        <f t="shared" ref="BD10:BD41" si="21">(BA10-BC10)</f>
        <v>0.95701697767916638</v>
      </c>
      <c r="BE10">
        <f t="shared" ref="BE10:BE41" si="22">1/(1.6/L10+1.37/T10)</f>
        <v>0.47324076374097968</v>
      </c>
      <c r="BF10">
        <f t="shared" ref="BF10:BF41" si="23">M10*AG10*0.001</f>
        <v>38.258822153621466</v>
      </c>
      <c r="BG10">
        <f t="shared" ref="BG10:BG41" si="24">M10/Y10</f>
        <v>0.98183438726661088</v>
      </c>
      <c r="BH10">
        <f t="shared" ref="BH10:BH41" si="25">(1-AR10*AG10/AW10/L10)*100</f>
        <v>78.409119768434607</v>
      </c>
      <c r="BI10">
        <f t="shared" ref="BI10:BI41" si="26">(Y10-K10/(T10/1.35))</f>
        <v>398.2256955527435</v>
      </c>
      <c r="BJ10">
        <f t="shared" ref="BJ10:BJ41" si="27">K10*BH10/100/BI10</f>
        <v>3.7977292512779612E-3</v>
      </c>
    </row>
    <row r="11" spans="1:62">
      <c r="A11" s="1">
        <v>2</v>
      </c>
      <c r="B11" s="1" t="s">
        <v>77</v>
      </c>
      <c r="C11" s="2">
        <v>41911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594</v>
      </c>
      <c r="J11" s="1">
        <v>0</v>
      </c>
      <c r="K11">
        <f t="shared" si="0"/>
        <v>0.93575491373413355</v>
      </c>
      <c r="L11">
        <f t="shared" si="1"/>
        <v>1.0842666050386995</v>
      </c>
      <c r="M11">
        <f t="shared" si="2"/>
        <v>394.16617392834689</v>
      </c>
      <c r="N11">
        <f t="shared" si="3"/>
        <v>4.2385705137832783</v>
      </c>
      <c r="O11">
        <f t="shared" si="4"/>
        <v>0.4842421410405191</v>
      </c>
      <c r="P11">
        <f t="shared" si="5"/>
        <v>17.709205627441406</v>
      </c>
      <c r="Q11" s="1">
        <v>4</v>
      </c>
      <c r="R11">
        <f t="shared" si="6"/>
        <v>1.8591305017471313</v>
      </c>
      <c r="S11" s="1">
        <v>1</v>
      </c>
      <c r="T11">
        <f t="shared" si="7"/>
        <v>3.7182610034942627</v>
      </c>
      <c r="U11" s="1">
        <v>23.993061065673828</v>
      </c>
      <c r="V11" s="1">
        <v>17.709205627441406</v>
      </c>
      <c r="W11" s="1">
        <v>23.992937088012695</v>
      </c>
      <c r="X11" s="1">
        <v>401.0914306640625</v>
      </c>
      <c r="Y11" s="1">
        <v>398.99160766601562</v>
      </c>
      <c r="Z11" s="1">
        <v>12.5252685546875</v>
      </c>
      <c r="AA11" s="1">
        <v>15.859641075134277</v>
      </c>
      <c r="AB11" s="1">
        <v>40.875415802001953</v>
      </c>
      <c r="AC11" s="1">
        <v>51.756923675537109</v>
      </c>
      <c r="AD11" s="1">
        <v>500.40579223632812</v>
      </c>
      <c r="AE11" s="1">
        <v>107.57592010498047</v>
      </c>
      <c r="AF11" s="1">
        <v>241.54344177246094</v>
      </c>
      <c r="AG11" s="1">
        <v>97.698348999023438</v>
      </c>
      <c r="AH11" s="1">
        <v>21.020620346069336</v>
      </c>
      <c r="AI11" s="1">
        <v>-0.55101758241653442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1.2510144805908201</v>
      </c>
      <c r="AR11">
        <f t="shared" si="9"/>
        <v>4.2385705137832786E-3</v>
      </c>
      <c r="AS11">
        <f t="shared" si="10"/>
        <v>290.85920562744138</v>
      </c>
      <c r="AT11">
        <f t="shared" si="11"/>
        <v>297.14306106567381</v>
      </c>
      <c r="AU11">
        <f t="shared" si="12"/>
        <v>20.439424563465309</v>
      </c>
      <c r="AV11">
        <f t="shared" si="13"/>
        <v>-0.91991605177174962</v>
      </c>
      <c r="AW11">
        <f t="shared" si="14"/>
        <v>2.033702889798235</v>
      </c>
      <c r="AX11">
        <f t="shared" si="15"/>
        <v>20.816143882007292</v>
      </c>
      <c r="AY11">
        <f t="shared" si="16"/>
        <v>4.956502806873015</v>
      </c>
      <c r="AZ11">
        <f t="shared" si="17"/>
        <v>20.851133346557617</v>
      </c>
      <c r="BA11">
        <f t="shared" si="18"/>
        <v>2.4731893818088544</v>
      </c>
      <c r="BB11">
        <f t="shared" si="19"/>
        <v>0.83947174561648152</v>
      </c>
      <c r="BC11">
        <f t="shared" si="20"/>
        <v>1.5494607487577159</v>
      </c>
      <c r="BD11">
        <f t="shared" si="21"/>
        <v>0.9237286330511385</v>
      </c>
      <c r="BE11">
        <f t="shared" si="22"/>
        <v>0.54226887134090329</v>
      </c>
      <c r="BF11">
        <f t="shared" si="23"/>
        <v>38.509384424061409</v>
      </c>
      <c r="BG11">
        <f t="shared" si="24"/>
        <v>0.9879059267288951</v>
      </c>
      <c r="BH11">
        <f t="shared" si="25"/>
        <v>81.220542181819553</v>
      </c>
      <c r="BI11">
        <f t="shared" si="26"/>
        <v>398.65186036684702</v>
      </c>
      <c r="BJ11">
        <f t="shared" si="27"/>
        <v>1.9064885680666118E-3</v>
      </c>
    </row>
    <row r="12" spans="1:62">
      <c r="A12" s="1">
        <v>3</v>
      </c>
      <c r="B12" s="1" t="s">
        <v>79</v>
      </c>
      <c r="C12" s="2">
        <v>41911</v>
      </c>
      <c r="D12" s="1" t="s">
        <v>74</v>
      </c>
      <c r="E12" s="1">
        <v>0</v>
      </c>
      <c r="F12" s="1" t="s">
        <v>80</v>
      </c>
      <c r="G12" s="1" t="s">
        <v>76</v>
      </c>
      <c r="H12" s="1">
        <v>0</v>
      </c>
      <c r="I12" s="1">
        <v>701.5</v>
      </c>
      <c r="J12" s="1">
        <v>0</v>
      </c>
      <c r="K12">
        <f t="shared" si="0"/>
        <v>-13.423536077901392</v>
      </c>
      <c r="L12">
        <f t="shared" si="1"/>
        <v>0.98220932775044067</v>
      </c>
      <c r="M12">
        <f t="shared" si="2"/>
        <v>435.55822252356973</v>
      </c>
      <c r="N12">
        <f t="shared" si="3"/>
        <v>3.8316255177589515</v>
      </c>
      <c r="O12">
        <f t="shared" si="4"/>
        <v>0.47906240820695278</v>
      </c>
      <c r="P12">
        <f t="shared" si="5"/>
        <v>17.86372184753418</v>
      </c>
      <c r="Q12" s="1">
        <v>4.5</v>
      </c>
      <c r="R12">
        <f t="shared" si="6"/>
        <v>1.7493478804826736</v>
      </c>
      <c r="S12" s="1">
        <v>1</v>
      </c>
      <c r="T12">
        <f t="shared" si="7"/>
        <v>3.4986957609653473</v>
      </c>
      <c r="U12" s="1">
        <v>24.2596435546875</v>
      </c>
      <c r="V12" s="1">
        <v>17.86372184753418</v>
      </c>
      <c r="W12" s="1">
        <v>24.248197555541992</v>
      </c>
      <c r="X12" s="1">
        <v>401.06231689453125</v>
      </c>
      <c r="Y12" s="1">
        <v>411.71502685546875</v>
      </c>
      <c r="Z12" s="1">
        <v>12.725905418395996</v>
      </c>
      <c r="AA12" s="1">
        <v>16.11602783203125</v>
      </c>
      <c r="AB12" s="1">
        <v>40.871616363525391</v>
      </c>
      <c r="AC12" s="1">
        <v>51.759624481201172</v>
      </c>
      <c r="AD12" s="1">
        <v>500.40780639648438</v>
      </c>
      <c r="AE12" s="1">
        <v>72.667930603027344</v>
      </c>
      <c r="AF12" s="1">
        <v>132.58447265625</v>
      </c>
      <c r="AG12" s="1">
        <v>97.699691772460938</v>
      </c>
      <c r="AH12" s="1">
        <v>21.020620346069336</v>
      </c>
      <c r="AI12" s="1">
        <v>-0.55101758241653442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1.1120173475477428</v>
      </c>
      <c r="AR12">
        <f t="shared" si="9"/>
        <v>3.8316255177589516E-3</v>
      </c>
      <c r="AS12">
        <f t="shared" si="10"/>
        <v>291.01372184753416</v>
      </c>
      <c r="AT12">
        <f t="shared" si="11"/>
        <v>297.40964355468748</v>
      </c>
      <c r="AU12">
        <f t="shared" si="12"/>
        <v>13.806906641321348</v>
      </c>
      <c r="AV12">
        <f t="shared" si="13"/>
        <v>-0.84515125825160087</v>
      </c>
      <c r="AW12">
        <f t="shared" si="14"/>
        <v>2.0535933599928078</v>
      </c>
      <c r="AX12">
        <f t="shared" si="15"/>
        <v>21.019445637306131</v>
      </c>
      <c r="AY12">
        <f t="shared" si="16"/>
        <v>4.9034178052748807</v>
      </c>
      <c r="AZ12">
        <f t="shared" si="17"/>
        <v>21.06168270111084</v>
      </c>
      <c r="BA12">
        <f t="shared" si="18"/>
        <v>2.5054087545249453</v>
      </c>
      <c r="BB12">
        <f t="shared" si="19"/>
        <v>0.7669101539407891</v>
      </c>
      <c r="BC12">
        <f t="shared" si="20"/>
        <v>1.574530951785855</v>
      </c>
      <c r="BD12">
        <f t="shared" si="21"/>
        <v>0.93087780273909027</v>
      </c>
      <c r="BE12">
        <f t="shared" si="22"/>
        <v>0.49491348981676142</v>
      </c>
      <c r="BF12">
        <f t="shared" si="23"/>
        <v>42.553904089513715</v>
      </c>
      <c r="BG12">
        <f t="shared" si="24"/>
        <v>1.05791189078088</v>
      </c>
      <c r="BH12">
        <f t="shared" si="25"/>
        <v>81.440864400984765</v>
      </c>
      <c r="BI12">
        <f t="shared" si="26"/>
        <v>416.89460660268486</v>
      </c>
      <c r="BJ12">
        <f t="shared" si="27"/>
        <v>-2.6223039688876935E-2</v>
      </c>
    </row>
    <row r="13" spans="1:62">
      <c r="A13" s="1">
        <v>4</v>
      </c>
      <c r="B13" s="1" t="s">
        <v>81</v>
      </c>
      <c r="C13" s="2">
        <v>41911</v>
      </c>
      <c r="D13" s="1" t="s">
        <v>74</v>
      </c>
      <c r="E13" s="1">
        <v>0</v>
      </c>
      <c r="F13" s="1" t="s">
        <v>82</v>
      </c>
      <c r="G13" s="1" t="s">
        <v>76</v>
      </c>
      <c r="H13" s="1">
        <v>0</v>
      </c>
      <c r="I13" s="1">
        <v>834.5</v>
      </c>
      <c r="J13" s="1">
        <v>0</v>
      </c>
      <c r="K13">
        <f t="shared" si="0"/>
        <v>18.444875348031925</v>
      </c>
      <c r="L13">
        <f t="shared" si="1"/>
        <v>26.542620172735852</v>
      </c>
      <c r="M13">
        <f t="shared" si="2"/>
        <v>375.13235376493083</v>
      </c>
      <c r="N13">
        <f t="shared" si="3"/>
        <v>7.421711152843276</v>
      </c>
      <c r="O13">
        <f t="shared" si="4"/>
        <v>0.21791797869698626</v>
      </c>
      <c r="P13">
        <f t="shared" si="5"/>
        <v>17.843982696533203</v>
      </c>
      <c r="Q13" s="1">
        <v>4</v>
      </c>
      <c r="R13">
        <f t="shared" si="6"/>
        <v>1.8591305017471313</v>
      </c>
      <c r="S13" s="1">
        <v>1</v>
      </c>
      <c r="T13">
        <f t="shared" si="7"/>
        <v>3.7182610034942627</v>
      </c>
      <c r="U13" s="1">
        <v>24.603813171386719</v>
      </c>
      <c r="V13" s="1">
        <v>17.843982696533203</v>
      </c>
      <c r="W13" s="1">
        <v>24.562223434448242</v>
      </c>
      <c r="X13" s="1">
        <v>401.2730712890625</v>
      </c>
      <c r="Y13" s="1">
        <v>384.2484130859375</v>
      </c>
      <c r="Z13" s="1">
        <v>12.940458297729492</v>
      </c>
      <c r="AA13" s="1">
        <v>18.76209831237793</v>
      </c>
      <c r="AB13" s="1">
        <v>40.714649200439453</v>
      </c>
      <c r="AC13" s="1">
        <v>59.031314849853516</v>
      </c>
      <c r="AD13" s="1">
        <v>500.37200927734375</v>
      </c>
      <c r="AE13" s="1">
        <v>915.2664794921875</v>
      </c>
      <c r="AF13" s="1">
        <v>904.87109375</v>
      </c>
      <c r="AG13" s="1">
        <v>97.703620910644531</v>
      </c>
      <c r="AH13" s="1">
        <v>21.020620346069336</v>
      </c>
      <c r="AI13" s="1">
        <v>-0.55101758241653442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1.2509300231933593</v>
      </c>
      <c r="AR13">
        <f t="shared" si="9"/>
        <v>7.4217111528432763E-3</v>
      </c>
      <c r="AS13">
        <f t="shared" si="10"/>
        <v>290.99398269653318</v>
      </c>
      <c r="AT13">
        <f t="shared" si="11"/>
        <v>297.7538131713867</v>
      </c>
      <c r="AU13">
        <f t="shared" si="12"/>
        <v>173.90062892135029</v>
      </c>
      <c r="AV13">
        <f t="shared" si="13"/>
        <v>-0.74479023355003993</v>
      </c>
      <c r="AW13">
        <f t="shared" si="14"/>
        <v>2.0510429196978031</v>
      </c>
      <c r="AX13">
        <f t="shared" si="15"/>
        <v>20.992496496865733</v>
      </c>
      <c r="AY13">
        <f t="shared" si="16"/>
        <v>2.2303981844878038</v>
      </c>
      <c r="AZ13">
        <f t="shared" si="17"/>
        <v>21.223897933959961</v>
      </c>
      <c r="BA13">
        <f t="shared" si="18"/>
        <v>2.5304818879535151</v>
      </c>
      <c r="BB13">
        <f t="shared" si="19"/>
        <v>3.2613851838645935</v>
      </c>
      <c r="BC13">
        <f t="shared" si="20"/>
        <v>1.8331249410008168</v>
      </c>
      <c r="BD13">
        <f t="shared" si="21"/>
        <v>0.69735694695269834</v>
      </c>
      <c r="BE13">
        <f t="shared" si="22"/>
        <v>2.332458242382268</v>
      </c>
      <c r="BF13">
        <f t="shared" si="23"/>
        <v>36.6517892835666</v>
      </c>
      <c r="BG13">
        <f t="shared" si="24"/>
        <v>0.97627560970832727</v>
      </c>
      <c r="BH13">
        <f t="shared" si="25"/>
        <v>98.668024715832203</v>
      </c>
      <c r="BI13">
        <f t="shared" si="26"/>
        <v>377.55157773832673</v>
      </c>
      <c r="BJ13">
        <f t="shared" si="27"/>
        <v>4.8203199881246606E-2</v>
      </c>
    </row>
    <row r="14" spans="1:62">
      <c r="A14" s="1">
        <v>5</v>
      </c>
      <c r="B14" s="1" t="s">
        <v>83</v>
      </c>
      <c r="C14" s="2">
        <v>41911</v>
      </c>
      <c r="D14" s="1" t="s">
        <v>74</v>
      </c>
      <c r="E14" s="1">
        <v>0</v>
      </c>
      <c r="F14" s="1" t="s">
        <v>84</v>
      </c>
      <c r="G14" s="1" t="s">
        <v>76</v>
      </c>
      <c r="H14" s="1">
        <v>0</v>
      </c>
      <c r="I14" s="1">
        <v>911</v>
      </c>
      <c r="J14" s="1">
        <v>0</v>
      </c>
      <c r="K14">
        <f t="shared" si="0"/>
        <v>7.4109999539940254</v>
      </c>
      <c r="L14">
        <f t="shared" si="1"/>
        <v>1.4207166041645412</v>
      </c>
      <c r="M14">
        <f t="shared" si="2"/>
        <v>378.07208808395524</v>
      </c>
      <c r="N14">
        <f t="shared" si="3"/>
        <v>4.2011439731325568</v>
      </c>
      <c r="O14">
        <f t="shared" si="4"/>
        <v>0.40612477722894069</v>
      </c>
      <c r="P14">
        <f t="shared" si="5"/>
        <v>18.098104476928711</v>
      </c>
      <c r="Q14" s="1">
        <v>5</v>
      </c>
      <c r="R14">
        <f t="shared" si="6"/>
        <v>1.6395652592182159</v>
      </c>
      <c r="S14" s="1">
        <v>1</v>
      </c>
      <c r="T14">
        <f t="shared" si="7"/>
        <v>3.2791305184364319</v>
      </c>
      <c r="U14" s="1">
        <v>24.804557800292969</v>
      </c>
      <c r="V14" s="1">
        <v>18.098104476928711</v>
      </c>
      <c r="W14" s="1">
        <v>24.758527755737305</v>
      </c>
      <c r="X14" s="1">
        <v>401.06256103515625</v>
      </c>
      <c r="Y14" s="1">
        <v>392.01214599609375</v>
      </c>
      <c r="Z14" s="1">
        <v>13.04820728302002</v>
      </c>
      <c r="AA14" s="1">
        <v>17.173789978027344</v>
      </c>
      <c r="AB14" s="1">
        <v>40.564754486083984</v>
      </c>
      <c r="AC14" s="1">
        <v>53.390522003173828</v>
      </c>
      <c r="AD14" s="1">
        <v>500.41348266601562</v>
      </c>
      <c r="AE14" s="1">
        <v>970.57647705078125</v>
      </c>
      <c r="AF14" s="1">
        <v>1071.7587890625</v>
      </c>
      <c r="AG14" s="1">
        <v>97.705039978027344</v>
      </c>
      <c r="AH14" s="1">
        <v>21.020620346069336</v>
      </c>
      <c r="AI14" s="1">
        <v>-0.55101758241653442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1.0008269653320312</v>
      </c>
      <c r="AR14">
        <f t="shared" si="9"/>
        <v>4.2011439731325572E-3</v>
      </c>
      <c r="AS14">
        <f t="shared" si="10"/>
        <v>291.24810447692869</v>
      </c>
      <c r="AT14">
        <f t="shared" si="11"/>
        <v>297.95455780029295</v>
      </c>
      <c r="AU14">
        <f t="shared" si="12"/>
        <v>184.40952832561379</v>
      </c>
      <c r="AV14">
        <f t="shared" si="13"/>
        <v>0.76949314574576122</v>
      </c>
      <c r="AW14">
        <f t="shared" si="14"/>
        <v>2.0840906136063477</v>
      </c>
      <c r="AX14">
        <f t="shared" si="15"/>
        <v>21.330431000028597</v>
      </c>
      <c r="AY14">
        <f t="shared" si="16"/>
        <v>4.1566410220012528</v>
      </c>
      <c r="AZ14">
        <f t="shared" si="17"/>
        <v>21.45133113861084</v>
      </c>
      <c r="BA14">
        <f t="shared" si="18"/>
        <v>2.5660054687053426</v>
      </c>
      <c r="BB14">
        <f t="shared" si="19"/>
        <v>0.9912482370675727</v>
      </c>
      <c r="BC14">
        <f t="shared" si="20"/>
        <v>1.677965836377407</v>
      </c>
      <c r="BD14">
        <f t="shared" si="21"/>
        <v>0.88803963232793559</v>
      </c>
      <c r="BE14">
        <f t="shared" si="22"/>
        <v>0.64767430525071013</v>
      </c>
      <c r="BF14">
        <f t="shared" si="23"/>
        <v>36.939548480819127</v>
      </c>
      <c r="BG14">
        <f t="shared" si="24"/>
        <v>0.96443972959889512</v>
      </c>
      <c r="BH14">
        <f t="shared" si="25"/>
        <v>86.136896103540508</v>
      </c>
      <c r="BI14">
        <f t="shared" si="26"/>
        <v>388.96107807377678</v>
      </c>
      <c r="BJ14">
        <f t="shared" si="27"/>
        <v>1.6411938598633893E-2</v>
      </c>
    </row>
    <row r="15" spans="1:62">
      <c r="A15" s="1">
        <v>6</v>
      </c>
      <c r="B15" s="1" t="s">
        <v>85</v>
      </c>
      <c r="C15" s="2">
        <v>41911</v>
      </c>
      <c r="D15" s="1" t="s">
        <v>74</v>
      </c>
      <c r="E15" s="1">
        <v>0</v>
      </c>
      <c r="F15" s="1" t="s">
        <v>75</v>
      </c>
      <c r="G15" s="1" t="s">
        <v>76</v>
      </c>
      <c r="H15" s="1">
        <v>0</v>
      </c>
      <c r="I15" s="1">
        <v>984</v>
      </c>
      <c r="J15" s="1">
        <v>0</v>
      </c>
      <c r="K15">
        <f t="shared" si="0"/>
        <v>2.496499056240586</v>
      </c>
      <c r="L15">
        <f t="shared" si="1"/>
        <v>0.33974777845472148</v>
      </c>
      <c r="M15">
        <f t="shared" si="2"/>
        <v>380.46891853856556</v>
      </c>
      <c r="N15">
        <f t="shared" si="3"/>
        <v>2.0246428618182164</v>
      </c>
      <c r="O15">
        <f t="shared" si="4"/>
        <v>0.63488962765196466</v>
      </c>
      <c r="P15">
        <f t="shared" si="5"/>
        <v>18.470582962036133</v>
      </c>
      <c r="Q15" s="1">
        <v>5.5</v>
      </c>
      <c r="R15">
        <f t="shared" si="6"/>
        <v>1.5297826379537582</v>
      </c>
      <c r="S15" s="1">
        <v>1</v>
      </c>
      <c r="T15">
        <f t="shared" si="7"/>
        <v>3.0595652759075165</v>
      </c>
      <c r="U15" s="1">
        <v>24.946542739868164</v>
      </c>
      <c r="V15" s="1">
        <v>18.470582962036133</v>
      </c>
      <c r="W15" s="1">
        <v>24.9031982421875</v>
      </c>
      <c r="X15" s="1">
        <v>401.0330810546875</v>
      </c>
      <c r="Y15" s="1">
        <v>397.40478515625</v>
      </c>
      <c r="Z15" s="1">
        <v>13.145431518554688</v>
      </c>
      <c r="AA15" s="1">
        <v>15.336621284484863</v>
      </c>
      <c r="AB15" s="1">
        <v>40.522731781005859</v>
      </c>
      <c r="AC15" s="1">
        <v>47.277397155761719</v>
      </c>
      <c r="AD15" s="1">
        <v>500.40185546875</v>
      </c>
      <c r="AE15" s="1">
        <v>933.6654052734375</v>
      </c>
      <c r="AF15" s="1">
        <v>723.77294921875</v>
      </c>
      <c r="AG15" s="1">
        <v>97.706298828125</v>
      </c>
      <c r="AH15" s="1">
        <v>21.020620346069336</v>
      </c>
      <c r="AI15" s="1">
        <v>-0.55101758241653442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0.90982155539772724</v>
      </c>
      <c r="AR15">
        <f t="shared" si="9"/>
        <v>2.0246428618182163E-3</v>
      </c>
      <c r="AS15">
        <f t="shared" si="10"/>
        <v>291.62058296203611</v>
      </c>
      <c r="AT15">
        <f t="shared" si="11"/>
        <v>298.09654273986814</v>
      </c>
      <c r="AU15">
        <f t="shared" si="12"/>
        <v>177.39642477592133</v>
      </c>
      <c r="AV15">
        <f t="shared" si="13"/>
        <v>1.7875196012525896</v>
      </c>
      <c r="AW15">
        <f t="shared" si="14"/>
        <v>2.133374129887625</v>
      </c>
      <c r="AX15">
        <f t="shared" si="15"/>
        <v>21.834560877599507</v>
      </c>
      <c r="AY15">
        <f t="shared" si="16"/>
        <v>6.4979395931146442</v>
      </c>
      <c r="AZ15">
        <f t="shared" si="17"/>
        <v>21.708562850952148</v>
      </c>
      <c r="BA15">
        <f t="shared" si="18"/>
        <v>2.6067088921324877</v>
      </c>
      <c r="BB15">
        <f t="shared" si="19"/>
        <v>0.30579134339888203</v>
      </c>
      <c r="BC15">
        <f t="shared" si="20"/>
        <v>1.4984845022356603</v>
      </c>
      <c r="BD15">
        <f t="shared" si="21"/>
        <v>1.1082243898968274</v>
      </c>
      <c r="BE15">
        <f t="shared" si="22"/>
        <v>0.19390547594431107</v>
      </c>
      <c r="BF15">
        <f t="shared" si="23"/>
        <v>37.174209849542635</v>
      </c>
      <c r="BG15">
        <f t="shared" si="24"/>
        <v>0.95738383821667961</v>
      </c>
      <c r="BH15">
        <f t="shared" si="25"/>
        <v>72.707247373206485</v>
      </c>
      <c r="BI15">
        <f t="shared" si="26"/>
        <v>396.30323201977535</v>
      </c>
      <c r="BJ15">
        <f t="shared" si="27"/>
        <v>4.5801689157055217E-3</v>
      </c>
    </row>
    <row r="16" spans="1:62">
      <c r="A16" s="1">
        <v>7</v>
      </c>
      <c r="B16" s="1" t="s">
        <v>86</v>
      </c>
      <c r="C16" s="2">
        <v>41911</v>
      </c>
      <c r="D16" s="1" t="s">
        <v>74</v>
      </c>
      <c r="E16" s="1">
        <v>0</v>
      </c>
      <c r="F16" s="1" t="s">
        <v>78</v>
      </c>
      <c r="G16" s="1" t="s">
        <v>76</v>
      </c>
      <c r="H16" s="1">
        <v>0</v>
      </c>
      <c r="I16" s="1">
        <v>1067</v>
      </c>
      <c r="J16" s="1">
        <v>0</v>
      </c>
      <c r="K16">
        <f t="shared" si="0"/>
        <v>-7.483236834918304</v>
      </c>
      <c r="L16">
        <f t="shared" si="1"/>
        <v>0.27953521848719781</v>
      </c>
      <c r="M16">
        <f t="shared" si="2"/>
        <v>450.3694178760714</v>
      </c>
      <c r="N16">
        <f t="shared" si="3"/>
        <v>1.846743130905188</v>
      </c>
      <c r="O16">
        <f t="shared" si="4"/>
        <v>0.69557017844425006</v>
      </c>
      <c r="P16">
        <f t="shared" si="5"/>
        <v>18.98748779296875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25.130138397216797</v>
      </c>
      <c r="V16" s="1">
        <v>18.98748779296875</v>
      </c>
      <c r="W16" s="1">
        <v>25.118104934692383</v>
      </c>
      <c r="X16" s="1">
        <v>400.78268432617188</v>
      </c>
      <c r="Y16" s="1">
        <v>408.8509521484375</v>
      </c>
      <c r="Z16" s="1">
        <v>13.252330780029297</v>
      </c>
      <c r="AA16" s="1">
        <v>15.432718276977539</v>
      </c>
      <c r="AB16" s="1">
        <v>40.4080810546875</v>
      </c>
      <c r="AC16" s="1">
        <v>47.056365966796875</v>
      </c>
      <c r="AD16" s="1">
        <v>500.34487915039062</v>
      </c>
      <c r="AE16" s="1">
        <v>521.16326904296875</v>
      </c>
      <c r="AF16" s="1">
        <v>449.89120483398438</v>
      </c>
      <c r="AG16" s="1">
        <v>97.707290649414062</v>
      </c>
      <c r="AH16" s="1">
        <v>21.020620346069336</v>
      </c>
      <c r="AI16" s="1">
        <v>-0.55101758241653442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0.83390813191731761</v>
      </c>
      <c r="AR16">
        <f t="shared" si="9"/>
        <v>1.846743130905188E-3</v>
      </c>
      <c r="AS16">
        <f t="shared" si="10"/>
        <v>292.13748779296873</v>
      </c>
      <c r="AT16">
        <f t="shared" si="11"/>
        <v>298.28013839721677</v>
      </c>
      <c r="AU16">
        <f t="shared" si="12"/>
        <v>99.021019875614002</v>
      </c>
      <c r="AV16">
        <f t="shared" si="13"/>
        <v>1.0233382469011216</v>
      </c>
      <c r="AW16">
        <f t="shared" si="14"/>
        <v>2.2034592686434191</v>
      </c>
      <c r="AX16">
        <f t="shared" si="15"/>
        <v>22.551636157323259</v>
      </c>
      <c r="AY16">
        <f t="shared" si="16"/>
        <v>7.1189178803457196</v>
      </c>
      <c r="AZ16">
        <f t="shared" si="17"/>
        <v>22.058813095092773</v>
      </c>
      <c r="BA16">
        <f t="shared" si="18"/>
        <v>2.663039506743702</v>
      </c>
      <c r="BB16">
        <f t="shared" si="19"/>
        <v>0.25448663526379944</v>
      </c>
      <c r="BC16">
        <f t="shared" si="20"/>
        <v>1.5078890901991691</v>
      </c>
      <c r="BD16">
        <f t="shared" si="21"/>
        <v>1.155150416544533</v>
      </c>
      <c r="BE16">
        <f t="shared" si="22"/>
        <v>0.16112968192674237</v>
      </c>
      <c r="BF16">
        <f t="shared" si="23"/>
        <v>44.004375612024731</v>
      </c>
      <c r="BG16">
        <f t="shared" si="24"/>
        <v>1.1015491477015324</v>
      </c>
      <c r="BH16">
        <f t="shared" si="25"/>
        <v>70.705107814943787</v>
      </c>
      <c r="BI16">
        <f t="shared" si="26"/>
        <v>412.40812454576366</v>
      </c>
      <c r="BJ16">
        <f t="shared" si="27"/>
        <v>-1.2829598539078842E-2</v>
      </c>
    </row>
    <row r="17" spans="1:62">
      <c r="A17" s="1">
        <v>8</v>
      </c>
      <c r="B17" s="1" t="s">
        <v>87</v>
      </c>
      <c r="C17" s="2">
        <v>41911</v>
      </c>
      <c r="D17" s="1" t="s">
        <v>74</v>
      </c>
      <c r="E17" s="1">
        <v>0</v>
      </c>
      <c r="F17" s="1" t="s">
        <v>78</v>
      </c>
      <c r="G17" s="1" t="s">
        <v>88</v>
      </c>
      <c r="H17" s="1">
        <v>0</v>
      </c>
      <c r="I17" s="1">
        <v>1333.5</v>
      </c>
      <c r="J17" s="1">
        <v>0</v>
      </c>
      <c r="K17">
        <f t="shared" si="0"/>
        <v>-61.288844862754992</v>
      </c>
      <c r="L17">
        <f t="shared" si="1"/>
        <v>2.9125643536486661</v>
      </c>
      <c r="M17">
        <f t="shared" si="2"/>
        <v>457.474084219335</v>
      </c>
      <c r="N17">
        <f t="shared" si="3"/>
        <v>13.217983494870387</v>
      </c>
      <c r="O17">
        <f t="shared" si="4"/>
        <v>0.68616520558801919</v>
      </c>
      <c r="P17">
        <f t="shared" si="5"/>
        <v>19.406009674072266</v>
      </c>
      <c r="Q17" s="1">
        <v>1</v>
      </c>
      <c r="R17">
        <f t="shared" si="6"/>
        <v>2.5178262293338776</v>
      </c>
      <c r="S17" s="1">
        <v>1</v>
      </c>
      <c r="T17">
        <f t="shared" si="7"/>
        <v>5.0356524586677551</v>
      </c>
      <c r="U17" s="1">
        <v>25.273866653442383</v>
      </c>
      <c r="V17" s="1">
        <v>19.406009674072266</v>
      </c>
      <c r="W17" s="1">
        <v>25.332023620605469</v>
      </c>
      <c r="X17" s="1">
        <v>400.68972778320312</v>
      </c>
      <c r="Y17" s="1">
        <v>411.85043334960938</v>
      </c>
      <c r="Z17" s="1">
        <v>13.525368690490723</v>
      </c>
      <c r="AA17" s="1">
        <v>16.124406814575195</v>
      </c>
      <c r="AB17" s="1">
        <v>40.8902587890625</v>
      </c>
      <c r="AC17" s="1">
        <v>48.74774169921875</v>
      </c>
      <c r="AD17" s="1">
        <v>500.3717041015625</v>
      </c>
      <c r="AE17" s="1">
        <v>109.89825439453125</v>
      </c>
      <c r="AF17" s="1">
        <v>164.07275390625</v>
      </c>
      <c r="AG17" s="1">
        <v>97.709671020507812</v>
      </c>
      <c r="AH17" s="1">
        <v>21.020620346069336</v>
      </c>
      <c r="AI17" s="1">
        <v>-0.55101758241653442</v>
      </c>
      <c r="AJ17" s="1">
        <v>0.66666668653488159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5.0037170410156238</v>
      </c>
      <c r="AR17">
        <f t="shared" si="9"/>
        <v>1.3217983494870387E-2</v>
      </c>
      <c r="AS17">
        <f t="shared" si="10"/>
        <v>292.55600967407224</v>
      </c>
      <c r="AT17">
        <f t="shared" si="11"/>
        <v>298.42386665344236</v>
      </c>
      <c r="AU17">
        <f t="shared" si="12"/>
        <v>20.880668072943081</v>
      </c>
      <c r="AV17">
        <f t="shared" si="13"/>
        <v>-3.5432597554060257</v>
      </c>
      <c r="AW17">
        <f t="shared" si="14"/>
        <v>2.2616756908409958</v>
      </c>
      <c r="AX17">
        <f t="shared" si="15"/>
        <v>23.146896998213244</v>
      </c>
      <c r="AY17">
        <f t="shared" si="16"/>
        <v>7.0224901836380482</v>
      </c>
      <c r="AZ17">
        <f t="shared" si="17"/>
        <v>22.339938163757324</v>
      </c>
      <c r="BA17">
        <f t="shared" si="18"/>
        <v>2.7090206666291894</v>
      </c>
      <c r="BB17">
        <f t="shared" si="19"/>
        <v>1.8452770218537267</v>
      </c>
      <c r="BC17">
        <f t="shared" si="20"/>
        <v>1.5755104852529767</v>
      </c>
      <c r="BD17">
        <f t="shared" si="21"/>
        <v>1.1335101813762127</v>
      </c>
      <c r="BE17">
        <f t="shared" si="22"/>
        <v>1.2174274798590399</v>
      </c>
      <c r="BF17">
        <f t="shared" si="23"/>
        <v>44.699642269479305</v>
      </c>
      <c r="BG17">
        <f t="shared" si="24"/>
        <v>1.1107772316728313</v>
      </c>
      <c r="BH17">
        <f t="shared" si="25"/>
        <v>80.393643449983159</v>
      </c>
      <c r="BI17">
        <f t="shared" si="26"/>
        <v>428.28126157769742</v>
      </c>
      <c r="BJ17">
        <f t="shared" si="27"/>
        <v>-0.11504667571041451</v>
      </c>
    </row>
    <row r="18" spans="1:62">
      <c r="A18" s="1">
        <v>9</v>
      </c>
      <c r="B18" s="1" t="s">
        <v>89</v>
      </c>
      <c r="C18" s="2">
        <v>41911</v>
      </c>
      <c r="D18" s="1" t="s">
        <v>74</v>
      </c>
      <c r="E18" s="1">
        <v>0</v>
      </c>
      <c r="F18" s="1" t="s">
        <v>80</v>
      </c>
      <c r="G18" s="1" t="s">
        <v>88</v>
      </c>
      <c r="H18" s="1">
        <v>0</v>
      </c>
      <c r="I18" s="1">
        <v>1422</v>
      </c>
      <c r="J18" s="1">
        <v>0</v>
      </c>
      <c r="K18">
        <f t="shared" si="0"/>
        <v>-1.7055417851657202</v>
      </c>
      <c r="L18">
        <f t="shared" si="1"/>
        <v>1.4929139229900821</v>
      </c>
      <c r="M18">
        <f t="shared" si="2"/>
        <v>398.59363338138598</v>
      </c>
      <c r="N18">
        <f t="shared" si="3"/>
        <v>6.8973557314433016</v>
      </c>
      <c r="O18">
        <f t="shared" si="4"/>
        <v>0.58648171364525536</v>
      </c>
      <c r="P18">
        <f t="shared" si="5"/>
        <v>18.836395263671875</v>
      </c>
      <c r="Q18" s="1">
        <v>2</v>
      </c>
      <c r="R18">
        <f t="shared" si="6"/>
        <v>2.2982609868049622</v>
      </c>
      <c r="S18" s="1">
        <v>1</v>
      </c>
      <c r="T18">
        <f t="shared" si="7"/>
        <v>4.5965219736099243</v>
      </c>
      <c r="U18" s="1">
        <v>25.371095657348633</v>
      </c>
      <c r="V18" s="1">
        <v>18.836395263671875</v>
      </c>
      <c r="W18" s="1">
        <v>25.385503768920898</v>
      </c>
      <c r="X18" s="1">
        <v>400.451171875</v>
      </c>
      <c r="Y18" s="1">
        <v>400.03005981445312</v>
      </c>
      <c r="Z18" s="1">
        <v>13.625214576721191</v>
      </c>
      <c r="AA18" s="1">
        <v>16.336952209472656</v>
      </c>
      <c r="AB18" s="1">
        <v>40.954792022705078</v>
      </c>
      <c r="AC18" s="1">
        <v>49.105758666992188</v>
      </c>
      <c r="AD18" s="1">
        <v>500.39309692382812</v>
      </c>
      <c r="AE18" s="1">
        <v>905.1448974609375</v>
      </c>
      <c r="AF18" s="1">
        <v>1029.3790283203125</v>
      </c>
      <c r="AG18" s="1">
        <v>97.710128784179688</v>
      </c>
      <c r="AH18" s="1">
        <v>21.020620346069336</v>
      </c>
      <c r="AI18" s="1">
        <v>-0.55101758241653442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2.5019654846191406</v>
      </c>
      <c r="AR18">
        <f t="shared" si="9"/>
        <v>6.8973557314433017E-3</v>
      </c>
      <c r="AS18">
        <f t="shared" si="10"/>
        <v>291.98639526367185</v>
      </c>
      <c r="AT18">
        <f t="shared" si="11"/>
        <v>298.52109565734861</v>
      </c>
      <c r="AU18">
        <f t="shared" si="12"/>
        <v>171.97752835954452</v>
      </c>
      <c r="AV18">
        <f t="shared" si="13"/>
        <v>-0.46336815764642297</v>
      </c>
      <c r="AW18">
        <f t="shared" si="14"/>
        <v>2.1827674179738175</v>
      </c>
      <c r="AX18">
        <f t="shared" si="15"/>
        <v>22.339213397160425</v>
      </c>
      <c r="AY18">
        <f t="shared" si="16"/>
        <v>6.0022611876877683</v>
      </c>
      <c r="AZ18">
        <f t="shared" si="17"/>
        <v>22.103745460510254</v>
      </c>
      <c r="BA18">
        <f t="shared" si="18"/>
        <v>2.6703425106216692</v>
      </c>
      <c r="BB18">
        <f t="shared" si="19"/>
        <v>1.1269043254997682</v>
      </c>
      <c r="BC18">
        <f t="shared" si="20"/>
        <v>1.5962857043285621</v>
      </c>
      <c r="BD18">
        <f t="shared" si="21"/>
        <v>1.0740568062931071</v>
      </c>
      <c r="BE18">
        <f t="shared" si="22"/>
        <v>0.73004370043546829</v>
      </c>
      <c r="BF18">
        <f t="shared" si="23"/>
        <v>38.946635250249329</v>
      </c>
      <c r="BG18">
        <f t="shared" si="24"/>
        <v>0.99640920376400366</v>
      </c>
      <c r="BH18">
        <f t="shared" si="25"/>
        <v>79.318597817578791</v>
      </c>
      <c r="BI18">
        <f t="shared" si="26"/>
        <v>400.53097799197798</v>
      </c>
      <c r="BJ18">
        <f t="shared" si="27"/>
        <v>-3.3775460663955088E-3</v>
      </c>
    </row>
    <row r="19" spans="1:62">
      <c r="A19" s="1">
        <v>10</v>
      </c>
      <c r="B19" s="1" t="s">
        <v>90</v>
      </c>
      <c r="C19" s="2">
        <v>41911</v>
      </c>
      <c r="D19" s="1" t="s">
        <v>74</v>
      </c>
      <c r="E19" s="1">
        <v>0</v>
      </c>
      <c r="F19" s="1" t="s">
        <v>91</v>
      </c>
      <c r="G19" s="1" t="s">
        <v>88</v>
      </c>
      <c r="H19" s="1">
        <v>0</v>
      </c>
      <c r="I19" s="1">
        <v>1500.5</v>
      </c>
      <c r="J19" s="1">
        <v>0</v>
      </c>
      <c r="K19">
        <f t="shared" si="0"/>
        <v>-28.807388696443368</v>
      </c>
      <c r="L19">
        <f t="shared" si="1"/>
        <v>0.73659936016828398</v>
      </c>
      <c r="M19">
        <f t="shared" si="2"/>
        <v>477.24712774506037</v>
      </c>
      <c r="N19">
        <f t="shared" si="3"/>
        <v>4.7329279443349099</v>
      </c>
      <c r="O19">
        <f t="shared" si="4"/>
        <v>0.71441916956495333</v>
      </c>
      <c r="P19">
        <f t="shared" si="5"/>
        <v>19.231281280517578</v>
      </c>
      <c r="Q19" s="1">
        <v>2</v>
      </c>
      <c r="R19">
        <f t="shared" si="6"/>
        <v>2.2982609868049622</v>
      </c>
      <c r="S19" s="1">
        <v>1</v>
      </c>
      <c r="T19">
        <f t="shared" si="7"/>
        <v>4.5965219736099243</v>
      </c>
      <c r="U19" s="1">
        <v>25.312843322753906</v>
      </c>
      <c r="V19" s="1">
        <v>19.231281280517578</v>
      </c>
      <c r="W19" s="1">
        <v>25.353445053100586</v>
      </c>
      <c r="X19" s="1">
        <v>400.54473876953125</v>
      </c>
      <c r="Y19" s="1">
        <v>411.28125</v>
      </c>
      <c r="Z19" s="1">
        <v>13.722447395324707</v>
      </c>
      <c r="AA19" s="1">
        <v>15.584757804870605</v>
      </c>
      <c r="AB19" s="1">
        <v>41.390220642089844</v>
      </c>
      <c r="AC19" s="1">
        <v>47.007400512695312</v>
      </c>
      <c r="AD19" s="1">
        <v>500.36410522460938</v>
      </c>
      <c r="AE19" s="1">
        <v>71.214424133300781</v>
      </c>
      <c r="AF19" s="1">
        <v>75.421577453613281</v>
      </c>
      <c r="AG19" s="1">
        <v>97.710205078125</v>
      </c>
      <c r="AH19" s="1">
        <v>21.020620346069336</v>
      </c>
      <c r="AI19" s="1">
        <v>-0.55101758241653442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2.5018205261230468</v>
      </c>
      <c r="AR19">
        <f t="shared" si="9"/>
        <v>4.7329279443349102E-3</v>
      </c>
      <c r="AS19">
        <f t="shared" si="10"/>
        <v>292.38128128051756</v>
      </c>
      <c r="AT19">
        <f t="shared" si="11"/>
        <v>298.46284332275388</v>
      </c>
      <c r="AU19">
        <f t="shared" si="12"/>
        <v>13.53074041553873</v>
      </c>
      <c r="AV19">
        <f t="shared" si="13"/>
        <v>-0.99003075198589208</v>
      </c>
      <c r="AW19">
        <f t="shared" si="14"/>
        <v>2.2372090507717695</v>
      </c>
      <c r="AX19">
        <f t="shared" si="15"/>
        <v>22.896370435237451</v>
      </c>
      <c r="AY19">
        <f t="shared" si="16"/>
        <v>7.3116126303668452</v>
      </c>
      <c r="AZ19">
        <f t="shared" si="17"/>
        <v>22.272062301635742</v>
      </c>
      <c r="BA19">
        <f t="shared" si="18"/>
        <v>2.6978556518399506</v>
      </c>
      <c r="BB19">
        <f t="shared" si="19"/>
        <v>0.63486182534720015</v>
      </c>
      <c r="BC19">
        <f t="shared" si="20"/>
        <v>1.5227898812068161</v>
      </c>
      <c r="BD19">
        <f t="shared" si="21"/>
        <v>1.1750657706331344</v>
      </c>
      <c r="BE19">
        <f t="shared" si="22"/>
        <v>0.40482624070383133</v>
      </c>
      <c r="BF19">
        <f t="shared" si="23"/>
        <v>46.631914724915966</v>
      </c>
      <c r="BG19">
        <f t="shared" si="24"/>
        <v>1.1603911623616694</v>
      </c>
      <c r="BH19">
        <f t="shared" si="25"/>
        <v>71.937141104332909</v>
      </c>
      <c r="BI19">
        <f t="shared" si="26"/>
        <v>419.74198943809648</v>
      </c>
      <c r="BJ19">
        <f t="shared" si="27"/>
        <v>-4.9371309939174844E-2</v>
      </c>
    </row>
    <row r="20" spans="1:62">
      <c r="A20" s="1">
        <v>11</v>
      </c>
      <c r="B20" s="1" t="s">
        <v>92</v>
      </c>
      <c r="C20" s="2">
        <v>41911</v>
      </c>
      <c r="D20" s="1" t="s">
        <v>74</v>
      </c>
      <c r="E20" s="1">
        <v>0</v>
      </c>
      <c r="F20" s="1" t="s">
        <v>93</v>
      </c>
      <c r="G20" s="1" t="s">
        <v>88</v>
      </c>
      <c r="H20" s="1">
        <v>0</v>
      </c>
      <c r="I20" s="1">
        <v>1658</v>
      </c>
      <c r="J20" s="1">
        <v>0</v>
      </c>
      <c r="K20">
        <f t="shared" si="0"/>
        <v>-12.089721319227058</v>
      </c>
      <c r="L20">
        <f t="shared" si="1"/>
        <v>0.23703186874395243</v>
      </c>
      <c r="M20">
        <f t="shared" si="2"/>
        <v>487.09511760813945</v>
      </c>
      <c r="N20">
        <f t="shared" si="3"/>
        <v>1.7736114886839014</v>
      </c>
      <c r="O20">
        <f t="shared" si="4"/>
        <v>0.75827988846759653</v>
      </c>
      <c r="P20">
        <f t="shared" si="5"/>
        <v>19.101455688476562</v>
      </c>
      <c r="Q20" s="1">
        <v>3</v>
      </c>
      <c r="R20">
        <f t="shared" si="6"/>
        <v>2.0786957442760468</v>
      </c>
      <c r="S20" s="1">
        <v>1</v>
      </c>
      <c r="T20">
        <f t="shared" si="7"/>
        <v>4.1573914885520935</v>
      </c>
      <c r="U20" s="1">
        <v>25.186555862426758</v>
      </c>
      <c r="V20" s="1">
        <v>19.101455688476562</v>
      </c>
      <c r="W20" s="1">
        <v>25.233818054199219</v>
      </c>
      <c r="X20" s="1">
        <v>400.3021240234375</v>
      </c>
      <c r="Y20" s="1">
        <v>407.11788940429688</v>
      </c>
      <c r="Z20" s="1">
        <v>13.903396606445312</v>
      </c>
      <c r="AA20" s="1">
        <v>14.950911521911621</v>
      </c>
      <c r="AB20" s="1">
        <v>42.253616333007812</v>
      </c>
      <c r="AC20" s="1">
        <v>45.437103271484375</v>
      </c>
      <c r="AD20" s="1">
        <v>500.35403442382812</v>
      </c>
      <c r="AE20" s="1">
        <v>25.106740951538086</v>
      </c>
      <c r="AF20" s="1">
        <v>35.905231475830078</v>
      </c>
      <c r="AG20" s="1">
        <v>97.713150024414062</v>
      </c>
      <c r="AH20" s="1">
        <v>21.020620346069336</v>
      </c>
      <c r="AI20" s="1">
        <v>-0.55101758241653442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1.6678467814127602</v>
      </c>
      <c r="AR20">
        <f t="shared" si="9"/>
        <v>1.7736114886839013E-3</v>
      </c>
      <c r="AS20">
        <f t="shared" si="10"/>
        <v>292.25145568847654</v>
      </c>
      <c r="AT20">
        <f t="shared" si="11"/>
        <v>298.33655586242674</v>
      </c>
      <c r="AU20">
        <f t="shared" si="12"/>
        <v>4.7702807209331013</v>
      </c>
      <c r="AV20">
        <f t="shared" si="13"/>
        <v>-5.0335000101234789E-2</v>
      </c>
      <c r="AW20">
        <f t="shared" si="14"/>
        <v>2.2191805490098875</v>
      </c>
      <c r="AX20">
        <f t="shared" si="15"/>
        <v>22.711176013212299</v>
      </c>
      <c r="AY20">
        <f t="shared" si="16"/>
        <v>7.7602644913006777</v>
      </c>
      <c r="AZ20">
        <f t="shared" si="17"/>
        <v>22.14400577545166</v>
      </c>
      <c r="BA20">
        <f t="shared" si="18"/>
        <v>2.6769010344676021</v>
      </c>
      <c r="BB20">
        <f t="shared" si="19"/>
        <v>0.22424654920777984</v>
      </c>
      <c r="BC20">
        <f t="shared" si="20"/>
        <v>1.460900660542291</v>
      </c>
      <c r="BD20">
        <f t="shared" si="21"/>
        <v>1.2160003739253111</v>
      </c>
      <c r="BE20">
        <f t="shared" si="22"/>
        <v>0.14124930735472016</v>
      </c>
      <c r="BF20">
        <f t="shared" si="23"/>
        <v>47.59559830300374</v>
      </c>
      <c r="BG20">
        <f t="shared" si="24"/>
        <v>1.196447344332785</v>
      </c>
      <c r="BH20">
        <f t="shared" si="25"/>
        <v>67.053284198586908</v>
      </c>
      <c r="BI20">
        <f t="shared" si="26"/>
        <v>411.04369812976785</v>
      </c>
      <c r="BJ20">
        <f t="shared" si="27"/>
        <v>-1.9721881716914687E-2</v>
      </c>
    </row>
    <row r="21" spans="1:62">
      <c r="A21" s="1">
        <v>12</v>
      </c>
      <c r="B21" s="1" t="s">
        <v>94</v>
      </c>
      <c r="C21" s="2">
        <v>41911</v>
      </c>
      <c r="D21" s="1" t="s">
        <v>74</v>
      </c>
      <c r="E21" s="1">
        <v>0</v>
      </c>
      <c r="F21" s="1" t="s">
        <v>78</v>
      </c>
      <c r="G21" s="1" t="s">
        <v>88</v>
      </c>
      <c r="H21" s="1">
        <v>0</v>
      </c>
      <c r="I21" s="1">
        <v>1762.5</v>
      </c>
      <c r="J21" s="1">
        <v>0</v>
      </c>
      <c r="K21">
        <f t="shared" si="0"/>
        <v>-26.401788993937643</v>
      </c>
      <c r="L21">
        <f t="shared" si="1"/>
        <v>5.7105884558729505</v>
      </c>
      <c r="M21">
        <f t="shared" si="2"/>
        <v>416.03169574739098</v>
      </c>
      <c r="N21">
        <f t="shared" si="3"/>
        <v>14.059278735274582</v>
      </c>
      <c r="O21">
        <f t="shared" si="4"/>
        <v>0.50346537613037579</v>
      </c>
      <c r="P21">
        <f t="shared" si="5"/>
        <v>18.520347595214844</v>
      </c>
      <c r="Q21" s="1">
        <v>1</v>
      </c>
      <c r="R21">
        <f t="shared" si="6"/>
        <v>2.5178262293338776</v>
      </c>
      <c r="S21" s="1">
        <v>1</v>
      </c>
      <c r="T21">
        <f t="shared" si="7"/>
        <v>5.0356524586677551</v>
      </c>
      <c r="U21" s="1">
        <v>25.110439300537109</v>
      </c>
      <c r="V21" s="1">
        <v>18.520347595214844</v>
      </c>
      <c r="W21" s="1">
        <v>25.154342651367188</v>
      </c>
      <c r="X21" s="1">
        <v>400.49795532226562</v>
      </c>
      <c r="Y21" s="1">
        <v>404.63742065429688</v>
      </c>
      <c r="Z21" s="1">
        <v>13.985712051391602</v>
      </c>
      <c r="AA21" s="1">
        <v>16.748397827148438</v>
      </c>
      <c r="AB21" s="1">
        <v>42.697700500488281</v>
      </c>
      <c r="AC21" s="1">
        <v>51.132045745849609</v>
      </c>
      <c r="AD21" s="1">
        <v>500.37570190429688</v>
      </c>
      <c r="AE21" s="1">
        <v>757.6448974609375</v>
      </c>
      <c r="AF21" s="1">
        <v>468.24911499023438</v>
      </c>
      <c r="AG21" s="1">
        <v>97.715019226074219</v>
      </c>
      <c r="AH21" s="1">
        <v>21.020620346069336</v>
      </c>
      <c r="AI21" s="1">
        <v>-0.55101758241653442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5.0037570190429683</v>
      </c>
      <c r="AR21">
        <f t="shared" si="9"/>
        <v>1.4059278735274582E-2</v>
      </c>
      <c r="AS21">
        <f t="shared" si="10"/>
        <v>291.67034759521482</v>
      </c>
      <c r="AT21">
        <f t="shared" si="11"/>
        <v>298.26043930053709</v>
      </c>
      <c r="AU21">
        <f t="shared" si="12"/>
        <v>143.95252871121193</v>
      </c>
      <c r="AV21">
        <f t="shared" si="13"/>
        <v>-2.8775798065103855</v>
      </c>
      <c r="AW21">
        <f t="shared" si="14"/>
        <v>2.140035391816125</v>
      </c>
      <c r="AX21">
        <f t="shared" si="15"/>
        <v>21.900782589674598</v>
      </c>
      <c r="AY21">
        <f t="shared" si="16"/>
        <v>5.152384762526161</v>
      </c>
      <c r="AZ21">
        <f t="shared" si="17"/>
        <v>21.815393447875977</v>
      </c>
      <c r="BA21">
        <f t="shared" si="18"/>
        <v>2.623778797186727</v>
      </c>
      <c r="BB21">
        <f t="shared" si="19"/>
        <v>2.6759626018942062</v>
      </c>
      <c r="BC21">
        <f t="shared" si="20"/>
        <v>1.6365700156857492</v>
      </c>
      <c r="BD21">
        <f t="shared" si="21"/>
        <v>0.98720878150097779</v>
      </c>
      <c r="BE21">
        <f t="shared" si="22"/>
        <v>1.8108024334063573</v>
      </c>
      <c r="BF21">
        <f t="shared" si="23"/>
        <v>40.652545148612568</v>
      </c>
      <c r="BG21">
        <f t="shared" si="24"/>
        <v>1.028159222334577</v>
      </c>
      <c r="BH21">
        <f t="shared" si="25"/>
        <v>88.758544536720422</v>
      </c>
      <c r="BI21">
        <f t="shared" si="26"/>
        <v>411.71543396724212</v>
      </c>
      <c r="BJ21">
        <f t="shared" si="27"/>
        <v>-5.6917573909895235E-2</v>
      </c>
    </row>
    <row r="22" spans="1:62">
      <c r="A22" s="1">
        <v>13</v>
      </c>
      <c r="B22" s="1" t="s">
        <v>95</v>
      </c>
      <c r="C22" s="2">
        <v>41911</v>
      </c>
      <c r="D22" s="1" t="s">
        <v>74</v>
      </c>
      <c r="E22" s="1">
        <v>0</v>
      </c>
      <c r="F22" s="1" t="s">
        <v>80</v>
      </c>
      <c r="G22" s="1" t="s">
        <v>88</v>
      </c>
      <c r="H22" s="1">
        <v>0</v>
      </c>
      <c r="I22" s="1">
        <v>1817.5</v>
      </c>
      <c r="J22" s="1">
        <v>0</v>
      </c>
      <c r="K22">
        <f t="shared" si="0"/>
        <v>-13.850371104126724</v>
      </c>
      <c r="L22">
        <f t="shared" si="1"/>
        <v>2.0391800901767496</v>
      </c>
      <c r="M22">
        <f t="shared" si="2"/>
        <v>416.63431697691311</v>
      </c>
      <c r="N22">
        <f t="shared" si="3"/>
        <v>7.4597127365443923</v>
      </c>
      <c r="O22">
        <f t="shared" si="4"/>
        <v>0.50594917710820142</v>
      </c>
      <c r="P22">
        <f t="shared" si="5"/>
        <v>18.687751770019531</v>
      </c>
      <c r="Q22" s="1">
        <v>2</v>
      </c>
      <c r="R22">
        <f t="shared" si="6"/>
        <v>2.2982609868049622</v>
      </c>
      <c r="S22" s="1">
        <v>1</v>
      </c>
      <c r="T22">
        <f t="shared" si="7"/>
        <v>4.5965219736099243</v>
      </c>
      <c r="U22" s="1">
        <v>25.174980163574219</v>
      </c>
      <c r="V22" s="1">
        <v>18.687751770019531</v>
      </c>
      <c r="W22" s="1">
        <v>25.221784591674805</v>
      </c>
      <c r="X22" s="1">
        <v>400.62774658203125</v>
      </c>
      <c r="Y22" s="1">
        <v>404.95657348632812</v>
      </c>
      <c r="Z22" s="1">
        <v>14.022666931152344</v>
      </c>
      <c r="AA22" s="1">
        <v>16.953947067260742</v>
      </c>
      <c r="AB22" s="1">
        <v>42.645587921142578</v>
      </c>
      <c r="AC22" s="1">
        <v>51.560169219970703</v>
      </c>
      <c r="AD22" s="1">
        <v>500.34393310546875</v>
      </c>
      <c r="AE22" s="1">
        <v>715.81683349609375</v>
      </c>
      <c r="AF22" s="1">
        <v>465.91665649414062</v>
      </c>
      <c r="AG22" s="1">
        <v>97.713424682617188</v>
      </c>
      <c r="AH22" s="1">
        <v>21.020620346069336</v>
      </c>
      <c r="AI22" s="1">
        <v>-0.55101758241653442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2.5017196655273435</v>
      </c>
      <c r="AR22">
        <f t="shared" si="9"/>
        <v>7.4597127365443926E-3</v>
      </c>
      <c r="AS22">
        <f t="shared" si="10"/>
        <v>291.83775177001951</v>
      </c>
      <c r="AT22">
        <f t="shared" si="11"/>
        <v>298.3249801635742</v>
      </c>
      <c r="AU22">
        <f t="shared" si="12"/>
        <v>136.00519665761749</v>
      </c>
      <c r="AV22">
        <f t="shared" si="13"/>
        <v>-0.9401756149454471</v>
      </c>
      <c r="AW22">
        <f t="shared" si="14"/>
        <v>2.1625774069380626</v>
      </c>
      <c r="AX22">
        <f t="shared" si="15"/>
        <v>22.131835149185761</v>
      </c>
      <c r="AY22">
        <f t="shared" si="16"/>
        <v>5.177888081925019</v>
      </c>
      <c r="AZ22">
        <f t="shared" si="17"/>
        <v>21.931365966796875</v>
      </c>
      <c r="BA22">
        <f t="shared" si="18"/>
        <v>2.6424201374621163</v>
      </c>
      <c r="BB22">
        <f t="shared" si="19"/>
        <v>1.4125311839718888</v>
      </c>
      <c r="BC22">
        <f t="shared" si="20"/>
        <v>1.6566282298298611</v>
      </c>
      <c r="BD22">
        <f t="shared" si="21"/>
        <v>0.98579190763225522</v>
      </c>
      <c r="BE22">
        <f t="shared" si="22"/>
        <v>0.92363349973511744</v>
      </c>
      <c r="BF22">
        <f t="shared" si="23"/>
        <v>40.710765952117256</v>
      </c>
      <c r="BG22">
        <f t="shared" si="24"/>
        <v>1.0288370266225084</v>
      </c>
      <c r="BH22">
        <f t="shared" si="25"/>
        <v>83.470904273754016</v>
      </c>
      <c r="BI22">
        <f t="shared" si="26"/>
        <v>409.02443198845697</v>
      </c>
      <c r="BJ22">
        <f t="shared" si="27"/>
        <v>-2.8264888602575134E-2</v>
      </c>
    </row>
    <row r="23" spans="1:62">
      <c r="A23" s="1">
        <v>14</v>
      </c>
      <c r="B23" s="1" t="s">
        <v>96</v>
      </c>
      <c r="C23" s="2">
        <v>41911</v>
      </c>
      <c r="D23" s="1" t="s">
        <v>74</v>
      </c>
      <c r="E23" s="1">
        <v>0</v>
      </c>
      <c r="F23" s="1" t="s">
        <v>91</v>
      </c>
      <c r="G23" s="1" t="s">
        <v>88</v>
      </c>
      <c r="H23" s="1">
        <v>0</v>
      </c>
      <c r="I23" s="1">
        <v>1930</v>
      </c>
      <c r="J23" s="1">
        <v>0</v>
      </c>
      <c r="K23">
        <f t="shared" si="0"/>
        <v>-14.792112910849452</v>
      </c>
      <c r="L23">
        <f t="shared" si="1"/>
        <v>0.69213672744449262</v>
      </c>
      <c r="M23">
        <f t="shared" si="2"/>
        <v>443.12608065528173</v>
      </c>
      <c r="N23">
        <f t="shared" si="3"/>
        <v>3.737248050772175</v>
      </c>
      <c r="O23">
        <f t="shared" si="4"/>
        <v>0.60350235736348412</v>
      </c>
      <c r="P23">
        <f t="shared" si="5"/>
        <v>18.929361343383789</v>
      </c>
      <c r="Q23" s="1">
        <v>3</v>
      </c>
      <c r="R23">
        <f t="shared" si="6"/>
        <v>2.0786957442760468</v>
      </c>
      <c r="S23" s="1">
        <v>1</v>
      </c>
      <c r="T23">
        <f t="shared" si="7"/>
        <v>4.1573914885520935</v>
      </c>
      <c r="U23" s="1">
        <v>25.084989547729492</v>
      </c>
      <c r="V23" s="1">
        <v>18.929361343383789</v>
      </c>
      <c r="W23" s="1">
        <v>25.150461196899414</v>
      </c>
      <c r="X23" s="1">
        <v>400.30551147460938</v>
      </c>
      <c r="Y23" s="1">
        <v>408.25888061523438</v>
      </c>
      <c r="Z23" s="1">
        <v>14.088799476623535</v>
      </c>
      <c r="AA23" s="1">
        <v>16.292829513549805</v>
      </c>
      <c r="AB23" s="1">
        <v>43.075580596923828</v>
      </c>
      <c r="AC23" s="1">
        <v>49.814262390136719</v>
      </c>
      <c r="AD23" s="1">
        <v>500.40484619140625</v>
      </c>
      <c r="AE23" s="1">
        <v>56.263435363769531</v>
      </c>
      <c r="AF23" s="1">
        <v>93.386581420898438</v>
      </c>
      <c r="AG23" s="1">
        <v>97.710243225097656</v>
      </c>
      <c r="AH23" s="1">
        <v>21.020620346069336</v>
      </c>
      <c r="AI23" s="1">
        <v>-0.55101758241653442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1.6680161539713538</v>
      </c>
      <c r="AR23">
        <f t="shared" si="9"/>
        <v>3.737248050772175E-3</v>
      </c>
      <c r="AS23">
        <f t="shared" si="10"/>
        <v>292.07936134338377</v>
      </c>
      <c r="AT23">
        <f t="shared" si="11"/>
        <v>298.23498954772947</v>
      </c>
      <c r="AU23">
        <f t="shared" si="12"/>
        <v>10.690052584973728</v>
      </c>
      <c r="AV23">
        <f t="shared" si="13"/>
        <v>-0.73062105199773464</v>
      </c>
      <c r="AW23">
        <f t="shared" si="14"/>
        <v>2.1954786919574851</v>
      </c>
      <c r="AX23">
        <f t="shared" si="15"/>
        <v>22.469278752072118</v>
      </c>
      <c r="AY23">
        <f t="shared" si="16"/>
        <v>6.1764492385223129</v>
      </c>
      <c r="AZ23">
        <f t="shared" si="17"/>
        <v>22.007175445556641</v>
      </c>
      <c r="BA23">
        <f t="shared" si="18"/>
        <v>2.6546682655653147</v>
      </c>
      <c r="BB23">
        <f t="shared" si="19"/>
        <v>0.59335325240513237</v>
      </c>
      <c r="BC23">
        <f t="shared" si="20"/>
        <v>1.591976334594001</v>
      </c>
      <c r="BD23">
        <f t="shared" si="21"/>
        <v>1.0626919309713136</v>
      </c>
      <c r="BE23">
        <f t="shared" si="22"/>
        <v>0.37861355377559719</v>
      </c>
      <c r="BF23">
        <f t="shared" si="23"/>
        <v>43.297957120211819</v>
      </c>
      <c r="BG23">
        <f t="shared" si="24"/>
        <v>1.0854046334215768</v>
      </c>
      <c r="BH23">
        <f t="shared" si="25"/>
        <v>75.969052383068259</v>
      </c>
      <c r="BI23">
        <f t="shared" si="26"/>
        <v>413.06221763187926</v>
      </c>
      <c r="BJ23">
        <f t="shared" si="27"/>
        <v>-2.7205170374165304E-2</v>
      </c>
    </row>
    <row r="24" spans="1:62">
      <c r="A24" s="1">
        <v>15</v>
      </c>
      <c r="B24" s="1" t="s">
        <v>97</v>
      </c>
      <c r="C24" s="2">
        <v>41911</v>
      </c>
      <c r="D24" s="1" t="s">
        <v>74</v>
      </c>
      <c r="E24" s="1">
        <v>0</v>
      </c>
      <c r="F24" s="1" t="s">
        <v>80</v>
      </c>
      <c r="G24" s="1" t="s">
        <v>98</v>
      </c>
      <c r="H24" s="1">
        <v>0</v>
      </c>
      <c r="I24" s="1">
        <v>2139</v>
      </c>
      <c r="J24" s="1">
        <v>0</v>
      </c>
      <c r="K24">
        <f t="shared" si="0"/>
        <v>-15.423416835238793</v>
      </c>
      <c r="L24">
        <f t="shared" si="1"/>
        <v>2.6530183072177467</v>
      </c>
      <c r="M24">
        <f t="shared" si="2"/>
        <v>413.73341810593666</v>
      </c>
      <c r="N24">
        <f t="shared" si="3"/>
        <v>10.254113137126454</v>
      </c>
      <c r="O24">
        <f t="shared" si="4"/>
        <v>0.57400725602353608</v>
      </c>
      <c r="P24">
        <f t="shared" si="5"/>
        <v>19.180524826049805</v>
      </c>
      <c r="Q24" s="1">
        <v>1.5</v>
      </c>
      <c r="R24">
        <f t="shared" si="6"/>
        <v>2.4080436080694199</v>
      </c>
      <c r="S24" s="1">
        <v>1</v>
      </c>
      <c r="T24">
        <f t="shared" si="7"/>
        <v>4.8160872161388397</v>
      </c>
      <c r="U24" s="1">
        <v>24.995084762573242</v>
      </c>
      <c r="V24" s="1">
        <v>19.180524826049805</v>
      </c>
      <c r="W24" s="1">
        <v>25.057714462280273</v>
      </c>
      <c r="X24" s="1">
        <v>400.38186645507812</v>
      </c>
      <c r="Y24" s="1">
        <v>403.764404296875</v>
      </c>
      <c r="Z24" s="1">
        <v>13.928738594055176</v>
      </c>
      <c r="AA24" s="1">
        <v>16.950672149658203</v>
      </c>
      <c r="AB24" s="1">
        <v>42.812007904052734</v>
      </c>
      <c r="AC24" s="1">
        <v>52.100360870361328</v>
      </c>
      <c r="AD24" s="1">
        <v>500.35675048828125</v>
      </c>
      <c r="AE24" s="1">
        <v>61.537429809570312</v>
      </c>
      <c r="AF24" s="1">
        <v>74.715690612792969</v>
      </c>
      <c r="AG24" s="1">
        <v>97.703392028808594</v>
      </c>
      <c r="AH24" s="1">
        <v>21.020620346069336</v>
      </c>
      <c r="AI24" s="1">
        <v>-0.55101758241653442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3.3357116699218743</v>
      </c>
      <c r="AR24">
        <f t="shared" si="9"/>
        <v>1.0254113137126455E-2</v>
      </c>
      <c r="AS24">
        <f t="shared" si="10"/>
        <v>292.33052482604978</v>
      </c>
      <c r="AT24">
        <f t="shared" si="11"/>
        <v>298.14508476257322</v>
      </c>
      <c r="AU24">
        <f t="shared" si="12"/>
        <v>11.692111517101694</v>
      </c>
      <c r="AV24">
        <f t="shared" si="13"/>
        <v>-2.7949411110587374</v>
      </c>
      <c r="AW24">
        <f t="shared" si="14"/>
        <v>2.2301454222133992</v>
      </c>
      <c r="AX24">
        <f t="shared" si="15"/>
        <v>22.825670387736629</v>
      </c>
      <c r="AY24">
        <f t="shared" si="16"/>
        <v>5.874998238078426</v>
      </c>
      <c r="AZ24">
        <f t="shared" si="17"/>
        <v>22.087804794311523</v>
      </c>
      <c r="BA24">
        <f t="shared" si="18"/>
        <v>2.6677496184276857</v>
      </c>
      <c r="BB24">
        <f t="shared" si="19"/>
        <v>1.7106690370912963</v>
      </c>
      <c r="BC24">
        <f t="shared" si="20"/>
        <v>1.6561381661898631</v>
      </c>
      <c r="BD24">
        <f t="shared" si="21"/>
        <v>1.0116114522378226</v>
      </c>
      <c r="BE24">
        <f t="shared" si="22"/>
        <v>1.1266971307525502</v>
      </c>
      <c r="BF24">
        <f t="shared" si="23"/>
        <v>40.423158344623303</v>
      </c>
      <c r="BG24">
        <f t="shared" si="24"/>
        <v>1.0246901750203115</v>
      </c>
      <c r="BH24">
        <f t="shared" si="25"/>
        <v>83.066984090617709</v>
      </c>
      <c r="BI24">
        <f t="shared" si="26"/>
        <v>408.08775057220794</v>
      </c>
      <c r="BJ24">
        <f t="shared" si="27"/>
        <v>-3.1394638017909635E-2</v>
      </c>
    </row>
    <row r="25" spans="1:62">
      <c r="A25" s="1">
        <v>16</v>
      </c>
      <c r="B25" s="1" t="s">
        <v>99</v>
      </c>
      <c r="C25" s="2">
        <v>41911</v>
      </c>
      <c r="D25" s="1" t="s">
        <v>74</v>
      </c>
      <c r="E25" s="1">
        <v>0</v>
      </c>
      <c r="F25" s="1" t="s">
        <v>91</v>
      </c>
      <c r="G25" s="1" t="s">
        <v>98</v>
      </c>
      <c r="H25" s="1">
        <v>0</v>
      </c>
      <c r="I25" s="1">
        <v>2209</v>
      </c>
      <c r="J25" s="1">
        <v>0</v>
      </c>
      <c r="K25">
        <f t="shared" si="0"/>
        <v>-9.5631684622325572</v>
      </c>
      <c r="L25">
        <f t="shared" si="1"/>
        <v>2.2742395942045599</v>
      </c>
      <c r="M25">
        <f t="shared" si="2"/>
        <v>409.12734211806253</v>
      </c>
      <c r="N25">
        <f t="shared" si="3"/>
        <v>8.3323450468207181</v>
      </c>
      <c r="O25">
        <f t="shared" si="4"/>
        <v>0.52438524745350401</v>
      </c>
      <c r="P25">
        <f t="shared" si="5"/>
        <v>19.063364028930664</v>
      </c>
      <c r="Q25" s="1">
        <v>2</v>
      </c>
      <c r="R25">
        <f t="shared" si="6"/>
        <v>2.2982609868049622</v>
      </c>
      <c r="S25" s="1">
        <v>1</v>
      </c>
      <c r="T25">
        <f t="shared" si="7"/>
        <v>4.5965219736099243</v>
      </c>
      <c r="U25" s="1">
        <v>25.003952026367188</v>
      </c>
      <c r="V25" s="1">
        <v>19.063364028930664</v>
      </c>
      <c r="W25" s="1">
        <v>25.059083938598633</v>
      </c>
      <c r="X25" s="1">
        <v>400.45721435546875</v>
      </c>
      <c r="Y25" s="1">
        <v>402.93759155273438</v>
      </c>
      <c r="Z25" s="1">
        <v>14.019769668579102</v>
      </c>
      <c r="AA25" s="1">
        <v>17.292533874511719</v>
      </c>
      <c r="AB25" s="1">
        <v>43.068794250488281</v>
      </c>
      <c r="AC25" s="1">
        <v>53.12274169921875</v>
      </c>
      <c r="AD25" s="1">
        <v>500.38787841796875</v>
      </c>
      <c r="AE25" s="1">
        <v>87.596572875976562</v>
      </c>
      <c r="AF25" s="1">
        <v>132.21171569824219</v>
      </c>
      <c r="AG25" s="1">
        <v>97.702850341796875</v>
      </c>
      <c r="AH25" s="1">
        <v>21.020620346069336</v>
      </c>
      <c r="AI25" s="1">
        <v>-0.55101758241653442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2.5019393920898434</v>
      </c>
      <c r="AR25">
        <f t="shared" si="9"/>
        <v>8.3323450468207189E-3</v>
      </c>
      <c r="AS25">
        <f t="shared" si="10"/>
        <v>292.21336402893064</v>
      </c>
      <c r="AT25">
        <f t="shared" si="11"/>
        <v>298.15395202636716</v>
      </c>
      <c r="AU25">
        <f t="shared" si="12"/>
        <v>16.643348637589042</v>
      </c>
      <c r="AV25">
        <f t="shared" si="13"/>
        <v>-2.2110350923928141</v>
      </c>
      <c r="AW25">
        <f t="shared" si="14"/>
        <v>2.2139150966253753</v>
      </c>
      <c r="AX25">
        <f t="shared" si="15"/>
        <v>22.659677674503545</v>
      </c>
      <c r="AY25">
        <f t="shared" si="16"/>
        <v>5.3671437999918261</v>
      </c>
      <c r="AZ25">
        <f t="shared" si="17"/>
        <v>22.033658027648926</v>
      </c>
      <c r="BA25">
        <f t="shared" si="18"/>
        <v>2.6589586094505342</v>
      </c>
      <c r="BB25">
        <f t="shared" si="19"/>
        <v>1.5214604909278133</v>
      </c>
      <c r="BC25">
        <f t="shared" si="20"/>
        <v>1.6895298491718713</v>
      </c>
      <c r="BD25">
        <f t="shared" si="21"/>
        <v>0.96942876027866287</v>
      </c>
      <c r="BE25">
        <f t="shared" si="22"/>
        <v>0.99841920657760541</v>
      </c>
      <c r="BF25">
        <f t="shared" si="23"/>
        <v>39.972907477698193</v>
      </c>
      <c r="BG25">
        <f t="shared" si="24"/>
        <v>1.0153615614305822</v>
      </c>
      <c r="BH25">
        <f t="shared" si="25"/>
        <v>83.831218139060255</v>
      </c>
      <c r="BI25">
        <f t="shared" si="26"/>
        <v>405.74629724328383</v>
      </c>
      <c r="BJ25">
        <f t="shared" si="27"/>
        <v>-1.9758456624369578E-2</v>
      </c>
    </row>
    <row r="26" spans="1:62">
      <c r="A26" s="1">
        <v>17</v>
      </c>
      <c r="B26" s="1" t="s">
        <v>100</v>
      </c>
      <c r="C26" s="2">
        <v>41911</v>
      </c>
      <c r="D26" s="1" t="s">
        <v>74</v>
      </c>
      <c r="E26" s="1">
        <v>0</v>
      </c>
      <c r="F26" s="1" t="s">
        <v>93</v>
      </c>
      <c r="G26" s="1" t="s">
        <v>98</v>
      </c>
      <c r="H26" s="1">
        <v>0</v>
      </c>
      <c r="I26" s="1">
        <v>2376.5</v>
      </c>
      <c r="J26" s="1">
        <v>0</v>
      </c>
      <c r="K26">
        <f t="shared" si="0"/>
        <v>-2.1557001966796845</v>
      </c>
      <c r="L26">
        <f t="shared" si="1"/>
        <v>3.2518040672587381</v>
      </c>
      <c r="M26">
        <f t="shared" si="2"/>
        <v>399.69787021990697</v>
      </c>
      <c r="N26">
        <f t="shared" si="3"/>
        <v>7.1027859383539109</v>
      </c>
      <c r="O26">
        <f t="shared" si="4"/>
        <v>0.37262457148671202</v>
      </c>
      <c r="P26">
        <f t="shared" si="5"/>
        <v>18.711355209350586</v>
      </c>
      <c r="Q26" s="1">
        <v>3</v>
      </c>
      <c r="R26">
        <f t="shared" si="6"/>
        <v>2.0786957442760468</v>
      </c>
      <c r="S26" s="1">
        <v>1</v>
      </c>
      <c r="T26">
        <f t="shared" si="7"/>
        <v>4.1573914885520935</v>
      </c>
      <c r="U26" s="1">
        <v>25.183555603027344</v>
      </c>
      <c r="V26" s="1">
        <v>18.711355209350586</v>
      </c>
      <c r="W26" s="1">
        <v>25.188796997070312</v>
      </c>
      <c r="X26" s="1">
        <v>400.67294311523438</v>
      </c>
      <c r="Y26" s="1">
        <v>400.2608642578125</v>
      </c>
      <c r="Z26" s="1">
        <v>14.172518730163574</v>
      </c>
      <c r="AA26" s="1">
        <v>18.353120803833008</v>
      </c>
      <c r="AB26" s="1">
        <v>43.074554443359375</v>
      </c>
      <c r="AC26" s="1">
        <v>55.780662536621094</v>
      </c>
      <c r="AD26" s="1">
        <v>500.34140014648438</v>
      </c>
      <c r="AE26" s="1">
        <v>1269.838134765625</v>
      </c>
      <c r="AF26" s="1">
        <v>1330.4505615234375</v>
      </c>
      <c r="AG26" s="1">
        <v>97.702613830566406</v>
      </c>
      <c r="AH26" s="1">
        <v>21.020620346069336</v>
      </c>
      <c r="AI26" s="1">
        <v>-0.55101758241653442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1.6678046671549478</v>
      </c>
      <c r="AR26">
        <f t="shared" si="9"/>
        <v>7.1027859383539105E-3</v>
      </c>
      <c r="AS26">
        <f t="shared" si="10"/>
        <v>291.86135520935056</v>
      </c>
      <c r="AT26">
        <f t="shared" si="11"/>
        <v>298.33355560302732</v>
      </c>
      <c r="AU26">
        <f t="shared" si="12"/>
        <v>241.26924257793871</v>
      </c>
      <c r="AV26">
        <f t="shared" si="13"/>
        <v>-2.4136501570488993E-3</v>
      </c>
      <c r="AW26">
        <f t="shared" si="14"/>
        <v>2.1657724459693428</v>
      </c>
      <c r="AX26">
        <f t="shared" si="15"/>
        <v>22.166985723894499</v>
      </c>
      <c r="AY26">
        <f t="shared" si="16"/>
        <v>3.8138649200614907</v>
      </c>
      <c r="AZ26">
        <f t="shared" si="17"/>
        <v>21.947455406188965</v>
      </c>
      <c r="BA26">
        <f t="shared" si="18"/>
        <v>2.6450154781051336</v>
      </c>
      <c r="BB26">
        <f t="shared" si="19"/>
        <v>1.8246275793136482</v>
      </c>
      <c r="BC26">
        <f t="shared" si="20"/>
        <v>1.7931478744826308</v>
      </c>
      <c r="BD26">
        <f t="shared" si="21"/>
        <v>0.8518676036225028</v>
      </c>
      <c r="BE26">
        <f t="shared" si="22"/>
        <v>1.2171845213949708</v>
      </c>
      <c r="BF26">
        <f t="shared" si="23"/>
        <v>39.051526662995421</v>
      </c>
      <c r="BG26">
        <f t="shared" si="24"/>
        <v>0.99859343221339048</v>
      </c>
      <c r="BH26">
        <f t="shared" si="25"/>
        <v>90.146336781942836</v>
      </c>
      <c r="BI26">
        <f t="shared" si="26"/>
        <v>400.96086936282393</v>
      </c>
      <c r="BJ26">
        <f t="shared" si="27"/>
        <v>-4.8465695976667019E-3</v>
      </c>
    </row>
    <row r="27" spans="1:62">
      <c r="A27" s="1">
        <v>18</v>
      </c>
      <c r="B27" s="1" t="s">
        <v>101</v>
      </c>
      <c r="C27" s="2">
        <v>41911</v>
      </c>
      <c r="D27" s="1" t="s">
        <v>74</v>
      </c>
      <c r="E27" s="1">
        <v>0</v>
      </c>
      <c r="F27" s="1" t="s">
        <v>91</v>
      </c>
      <c r="G27" s="1" t="s">
        <v>98</v>
      </c>
      <c r="H27" s="1">
        <v>0</v>
      </c>
      <c r="I27" s="1">
        <v>2531</v>
      </c>
      <c r="J27" s="1">
        <v>0</v>
      </c>
      <c r="K27">
        <f t="shared" si="0"/>
        <v>-8.2901941665310535</v>
      </c>
      <c r="L27">
        <f t="shared" si="1"/>
        <v>0.58979024688692372</v>
      </c>
      <c r="M27">
        <f t="shared" si="2"/>
        <v>422.77212094401671</v>
      </c>
      <c r="N27">
        <f t="shared" si="3"/>
        <v>4.1767758937210262</v>
      </c>
      <c r="O27">
        <f t="shared" si="4"/>
        <v>0.76516464479919177</v>
      </c>
      <c r="P27">
        <f t="shared" si="5"/>
        <v>19.873344421386719</v>
      </c>
      <c r="Q27" s="1">
        <v>2</v>
      </c>
      <c r="R27">
        <f t="shared" si="6"/>
        <v>2.2982609868049622</v>
      </c>
      <c r="S27" s="1">
        <v>1</v>
      </c>
      <c r="T27">
        <f t="shared" si="7"/>
        <v>4.5965219736099243</v>
      </c>
      <c r="U27" s="1">
        <v>25.144987106323242</v>
      </c>
      <c r="V27" s="1">
        <v>19.873344421386719</v>
      </c>
      <c r="W27" s="1">
        <v>25.177473068237305</v>
      </c>
      <c r="X27" s="1">
        <v>400.3629150390625</v>
      </c>
      <c r="Y27" s="1">
        <v>403.00372314453125</v>
      </c>
      <c r="Z27" s="1">
        <v>14.35543155670166</v>
      </c>
      <c r="AA27" s="1">
        <v>15.998189926147461</v>
      </c>
      <c r="AB27" s="1">
        <v>43.731956481933594</v>
      </c>
      <c r="AC27" s="1">
        <v>48.736404418945312</v>
      </c>
      <c r="AD27" s="1">
        <v>500.3724365234375</v>
      </c>
      <c r="AE27" s="1">
        <v>52.225719451904297</v>
      </c>
      <c r="AF27" s="1">
        <v>965.10858154296875</v>
      </c>
      <c r="AG27" s="1">
        <v>97.705215454101562</v>
      </c>
      <c r="AH27" s="1">
        <v>21.020620346069336</v>
      </c>
      <c r="AI27" s="1">
        <v>-0.55101758241653442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2.5018621826171876</v>
      </c>
      <c r="AR27">
        <f t="shared" si="9"/>
        <v>4.1767758937210266E-3</v>
      </c>
      <c r="AS27">
        <f t="shared" si="10"/>
        <v>293.0233444213867</v>
      </c>
      <c r="AT27">
        <f t="shared" si="11"/>
        <v>298.29498710632322</v>
      </c>
      <c r="AU27">
        <f t="shared" si="12"/>
        <v>9.9228865713459982</v>
      </c>
      <c r="AV27">
        <f t="shared" si="13"/>
        <v>-0.89598696336221673</v>
      </c>
      <c r="AW27">
        <f t="shared" si="14"/>
        <v>2.3282712384090667</v>
      </c>
      <c r="AX27">
        <f t="shared" si="15"/>
        <v>23.829549196407083</v>
      </c>
      <c r="AY27">
        <f t="shared" si="16"/>
        <v>7.8313592702596218</v>
      </c>
      <c r="AZ27">
        <f t="shared" si="17"/>
        <v>22.50916576385498</v>
      </c>
      <c r="BA27">
        <f t="shared" si="18"/>
        <v>2.7370334620497965</v>
      </c>
      <c r="BB27">
        <f t="shared" si="19"/>
        <v>0.52271897918572574</v>
      </c>
      <c r="BC27">
        <f t="shared" si="20"/>
        <v>1.5631065936098749</v>
      </c>
      <c r="BD27">
        <f t="shared" si="21"/>
        <v>1.1739268684399216</v>
      </c>
      <c r="BE27">
        <f t="shared" si="22"/>
        <v>0.33212878016340153</v>
      </c>
      <c r="BF27">
        <f t="shared" si="23"/>
        <v>41.307041164822635</v>
      </c>
      <c r="BG27">
        <f t="shared" si="24"/>
        <v>1.049052643100262</v>
      </c>
      <c r="BH27">
        <f t="shared" si="25"/>
        <v>70.281440096483692</v>
      </c>
      <c r="BI27">
        <f t="shared" si="26"/>
        <v>405.4385558700294</v>
      </c>
      <c r="BJ27">
        <f t="shared" si="27"/>
        <v>-1.4370778907619449E-2</v>
      </c>
    </row>
    <row r="28" spans="1:62">
      <c r="A28" s="1">
        <v>19</v>
      </c>
      <c r="B28" s="1" t="s">
        <v>102</v>
      </c>
      <c r="C28" s="2">
        <v>41911</v>
      </c>
      <c r="D28" s="1" t="s">
        <v>74</v>
      </c>
      <c r="E28" s="1">
        <v>0</v>
      </c>
      <c r="F28" s="1" t="s">
        <v>93</v>
      </c>
      <c r="G28" s="1" t="s">
        <v>98</v>
      </c>
      <c r="H28" s="1">
        <v>0</v>
      </c>
      <c r="I28" s="1">
        <v>2599.5</v>
      </c>
      <c r="J28" s="1">
        <v>0</v>
      </c>
      <c r="K28">
        <f t="shared" si="0"/>
        <v>-1.3326888846829712</v>
      </c>
      <c r="L28">
        <f t="shared" si="1"/>
        <v>3.0032446642464432</v>
      </c>
      <c r="M28">
        <f t="shared" si="2"/>
        <v>398.07163927821733</v>
      </c>
      <c r="N28">
        <f t="shared" si="3"/>
        <v>7.3827744248103198</v>
      </c>
      <c r="O28">
        <f t="shared" si="4"/>
        <v>0.40505956658175246</v>
      </c>
      <c r="P28">
        <f t="shared" si="5"/>
        <v>19.26515007019043</v>
      </c>
      <c r="Q28" s="1">
        <v>3</v>
      </c>
      <c r="R28">
        <f t="shared" si="6"/>
        <v>2.0786957442760468</v>
      </c>
      <c r="S28" s="1">
        <v>1</v>
      </c>
      <c r="T28">
        <f t="shared" si="7"/>
        <v>4.1573914885520935</v>
      </c>
      <c r="U28" s="1">
        <v>25.257619857788086</v>
      </c>
      <c r="V28" s="1">
        <v>19.26515007019043</v>
      </c>
      <c r="W28" s="1">
        <v>25.280973434448242</v>
      </c>
      <c r="X28" s="1">
        <v>400.43023681640625</v>
      </c>
      <c r="Y28" s="1">
        <v>399.4610595703125</v>
      </c>
      <c r="Z28" s="1">
        <v>14.456748962402344</v>
      </c>
      <c r="AA28" s="1">
        <v>18.800052642822266</v>
      </c>
      <c r="AB28" s="1">
        <v>43.746562957763672</v>
      </c>
      <c r="AC28" s="1">
        <v>56.889530181884766</v>
      </c>
      <c r="AD28" s="1">
        <v>500.35491943359375</v>
      </c>
      <c r="AE28" s="1">
        <v>1017.9332885742188</v>
      </c>
      <c r="AF28" s="1">
        <v>177.4564208984375</v>
      </c>
      <c r="AG28" s="1">
        <v>97.705780029296875</v>
      </c>
      <c r="AH28" s="1">
        <v>21.020620346069336</v>
      </c>
      <c r="AI28" s="1">
        <v>-0.55101758241653442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1.6678497314453125</v>
      </c>
      <c r="AR28">
        <f t="shared" si="9"/>
        <v>7.3827744248103197E-3</v>
      </c>
      <c r="AS28">
        <f t="shared" si="10"/>
        <v>292.41515007019041</v>
      </c>
      <c r="AT28">
        <f t="shared" si="11"/>
        <v>298.40761985778806</v>
      </c>
      <c r="AU28">
        <f t="shared" si="12"/>
        <v>193.40732240215948</v>
      </c>
      <c r="AV28">
        <f t="shared" si="13"/>
        <v>-0.5576911269055711</v>
      </c>
      <c r="AW28">
        <f t="shared" si="14"/>
        <v>2.2419333746405461</v>
      </c>
      <c r="AX28">
        <f t="shared" si="15"/>
        <v>22.945759953692676</v>
      </c>
      <c r="AY28">
        <f t="shared" si="16"/>
        <v>4.1457073108704101</v>
      </c>
      <c r="AZ28">
        <f t="shared" si="17"/>
        <v>22.261384963989258</v>
      </c>
      <c r="BA28">
        <f t="shared" si="18"/>
        <v>2.6961029893924624</v>
      </c>
      <c r="BB28">
        <f t="shared" si="19"/>
        <v>1.7436528736763111</v>
      </c>
      <c r="BC28">
        <f t="shared" si="20"/>
        <v>1.8368738080587936</v>
      </c>
      <c r="BD28">
        <f t="shared" si="21"/>
        <v>0.85922918133366877</v>
      </c>
      <c r="BE28">
        <f t="shared" si="22"/>
        <v>1.1597017335133992</v>
      </c>
      <c r="BF28">
        <f t="shared" si="23"/>
        <v>38.893900023219118</v>
      </c>
      <c r="BG28">
        <f t="shared" si="24"/>
        <v>0.99652176286321947</v>
      </c>
      <c r="BH28">
        <f t="shared" si="25"/>
        <v>89.286621737953809</v>
      </c>
      <c r="BI28">
        <f t="shared" si="26"/>
        <v>399.8938140990299</v>
      </c>
      <c r="BJ28">
        <f t="shared" si="27"/>
        <v>-2.9755721180422393E-3</v>
      </c>
    </row>
    <row r="29" spans="1:62">
      <c r="A29" s="1">
        <v>20</v>
      </c>
      <c r="B29" s="1" t="s">
        <v>103</v>
      </c>
      <c r="C29" s="2">
        <v>41911</v>
      </c>
      <c r="D29" s="1" t="s">
        <v>74</v>
      </c>
      <c r="E29" s="1">
        <v>0</v>
      </c>
      <c r="F29" s="1" t="s">
        <v>91</v>
      </c>
      <c r="G29" s="1" t="s">
        <v>98</v>
      </c>
      <c r="H29" s="1">
        <v>0</v>
      </c>
      <c r="I29" s="1">
        <v>3352.5</v>
      </c>
      <c r="J29" s="1">
        <v>0</v>
      </c>
      <c r="K29">
        <f t="shared" si="0"/>
        <v>5.5092018120723321</v>
      </c>
      <c r="L29">
        <f t="shared" si="1"/>
        <v>1.6395357382938358</v>
      </c>
      <c r="M29">
        <f t="shared" si="2"/>
        <v>386.18211239111059</v>
      </c>
      <c r="N29">
        <f t="shared" si="3"/>
        <v>8.9468500818331922</v>
      </c>
      <c r="O29">
        <f t="shared" si="4"/>
        <v>0.69927184002222575</v>
      </c>
      <c r="P29">
        <f t="shared" si="5"/>
        <v>20.746440887451172</v>
      </c>
      <c r="Q29" s="1">
        <v>1.5</v>
      </c>
      <c r="R29">
        <f t="shared" si="6"/>
        <v>2.4080436080694199</v>
      </c>
      <c r="S29" s="1">
        <v>1</v>
      </c>
      <c r="T29">
        <f t="shared" si="7"/>
        <v>4.8160872161388397</v>
      </c>
      <c r="U29" s="1">
        <v>25.809909820556641</v>
      </c>
      <c r="V29" s="1">
        <v>20.746440887451172</v>
      </c>
      <c r="W29" s="1">
        <v>25.804725646972656</v>
      </c>
      <c r="X29" s="1">
        <v>400.26223754882812</v>
      </c>
      <c r="Y29" s="1">
        <v>397.54434204101562</v>
      </c>
      <c r="Z29" s="1">
        <v>15.359055519104004</v>
      </c>
      <c r="AA29" s="1">
        <v>17.992979049682617</v>
      </c>
      <c r="AB29" s="1">
        <v>44.977832794189453</v>
      </c>
      <c r="AC29" s="1">
        <v>52.691074371337891</v>
      </c>
      <c r="AD29" s="1">
        <v>500.34878540039062</v>
      </c>
      <c r="AE29" s="1">
        <v>209.00881958007812</v>
      </c>
      <c r="AF29" s="1">
        <v>203.38163757324219</v>
      </c>
      <c r="AG29" s="1">
        <v>97.706581115722656</v>
      </c>
      <c r="AH29" s="1">
        <v>17.709218978881836</v>
      </c>
      <c r="AI29" s="1">
        <v>-0.86896497011184692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3.3356585693359371</v>
      </c>
      <c r="AR29">
        <f t="shared" si="9"/>
        <v>8.9468500818331922E-3</v>
      </c>
      <c r="AS29">
        <f t="shared" si="10"/>
        <v>293.89644088745115</v>
      </c>
      <c r="AT29">
        <f t="shared" si="11"/>
        <v>298.95990982055662</v>
      </c>
      <c r="AU29">
        <f t="shared" si="12"/>
        <v>39.711675221898986</v>
      </c>
      <c r="AV29">
        <f t="shared" si="13"/>
        <v>-2.2121698944373951</v>
      </c>
      <c r="AW29">
        <f t="shared" si="14"/>
        <v>2.4573043070535387</v>
      </c>
      <c r="AX29">
        <f t="shared" si="15"/>
        <v>25.149834115504799</v>
      </c>
      <c r="AY29">
        <f t="shared" si="16"/>
        <v>7.1568550658221817</v>
      </c>
      <c r="AZ29">
        <f t="shared" si="17"/>
        <v>23.278175354003906</v>
      </c>
      <c r="BA29">
        <f t="shared" si="18"/>
        <v>2.8675479733275679</v>
      </c>
      <c r="BB29">
        <f t="shared" si="19"/>
        <v>1.2231425480290641</v>
      </c>
      <c r="BC29">
        <f t="shared" si="20"/>
        <v>1.758032467031313</v>
      </c>
      <c r="BD29">
        <f t="shared" si="21"/>
        <v>1.1095155062962549</v>
      </c>
      <c r="BE29">
        <f t="shared" si="22"/>
        <v>0.79343083499752509</v>
      </c>
      <c r="BF29">
        <f t="shared" si="23"/>
        <v>37.73253388978317</v>
      </c>
      <c r="BG29">
        <f t="shared" si="24"/>
        <v>0.97141896274621675</v>
      </c>
      <c r="BH29">
        <f t="shared" si="25"/>
        <v>78.302277652542415</v>
      </c>
      <c r="BI29">
        <f t="shared" si="26"/>
        <v>396.00005471553391</v>
      </c>
      <c r="BJ29">
        <f t="shared" si="27"/>
        <v>1.0893509856776687E-2</v>
      </c>
    </row>
    <row r="30" spans="1:62">
      <c r="A30" s="1">
        <v>21</v>
      </c>
      <c r="B30" s="1" t="s">
        <v>104</v>
      </c>
      <c r="C30" s="2">
        <v>41911</v>
      </c>
      <c r="D30" s="1" t="s">
        <v>74</v>
      </c>
      <c r="E30" s="1">
        <v>0</v>
      </c>
      <c r="F30" s="1" t="s">
        <v>93</v>
      </c>
      <c r="G30" s="1" t="s">
        <v>98</v>
      </c>
      <c r="H30" s="1">
        <v>0</v>
      </c>
      <c r="I30" s="1">
        <v>3477.5</v>
      </c>
      <c r="J30" s="1">
        <v>0</v>
      </c>
      <c r="K30">
        <f t="shared" si="0"/>
        <v>2.9149768105316856</v>
      </c>
      <c r="L30">
        <f t="shared" si="1"/>
        <v>0.98081653579776862</v>
      </c>
      <c r="M30">
        <f t="shared" si="2"/>
        <v>387.79679843597143</v>
      </c>
      <c r="N30">
        <f t="shared" si="3"/>
        <v>5.4443034527957801</v>
      </c>
      <c r="O30">
        <f t="shared" si="4"/>
        <v>0.64958261999115696</v>
      </c>
      <c r="P30">
        <f t="shared" si="5"/>
        <v>20.552145004272461</v>
      </c>
      <c r="Q30" s="1">
        <v>2.5</v>
      </c>
      <c r="R30">
        <f t="shared" si="6"/>
        <v>2.1884783655405045</v>
      </c>
      <c r="S30" s="1">
        <v>1</v>
      </c>
      <c r="T30">
        <f t="shared" si="7"/>
        <v>4.3769567310810089</v>
      </c>
      <c r="U30" s="1">
        <v>25.679391860961914</v>
      </c>
      <c r="V30" s="1">
        <v>20.552145004272461</v>
      </c>
      <c r="W30" s="1">
        <v>25.699012756347656</v>
      </c>
      <c r="X30" s="1">
        <v>400.1595458984375</v>
      </c>
      <c r="Y30" s="1">
        <v>397.621337890625</v>
      </c>
      <c r="Z30" s="1">
        <v>15.531593322753906</v>
      </c>
      <c r="AA30" s="1">
        <v>18.202442169189453</v>
      </c>
      <c r="AB30" s="1">
        <v>45.83587646484375</v>
      </c>
      <c r="AC30" s="1">
        <v>53.717922210693359</v>
      </c>
      <c r="AD30" s="1">
        <v>500.32818603515625</v>
      </c>
      <c r="AE30" s="1">
        <v>189.14010620117188</v>
      </c>
      <c r="AF30" s="1">
        <v>191.2318115234375</v>
      </c>
      <c r="AG30" s="1">
        <v>97.7054443359375</v>
      </c>
      <c r="AH30" s="1">
        <v>17.709218978881836</v>
      </c>
      <c r="AI30" s="1">
        <v>-0.86896497011184692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2.0013127441406247</v>
      </c>
      <c r="AR30">
        <f t="shared" si="9"/>
        <v>5.4443034527957802E-3</v>
      </c>
      <c r="AS30">
        <f t="shared" si="10"/>
        <v>293.70214500427244</v>
      </c>
      <c r="AT30">
        <f t="shared" si="11"/>
        <v>298.82939186096189</v>
      </c>
      <c r="AU30">
        <f t="shared" si="12"/>
        <v>35.936619727277503</v>
      </c>
      <c r="AV30">
        <f t="shared" si="13"/>
        <v>-1.1887525440537901</v>
      </c>
      <c r="AW30">
        <f t="shared" si="14"/>
        <v>2.4280603201310185</v>
      </c>
      <c r="AX30">
        <f t="shared" si="15"/>
        <v>24.850819078031073</v>
      </c>
      <c r="AY30">
        <f t="shared" si="16"/>
        <v>6.6483769088416196</v>
      </c>
      <c r="AZ30">
        <f t="shared" si="17"/>
        <v>23.115768432617188</v>
      </c>
      <c r="BA30">
        <f t="shared" si="18"/>
        <v>2.8395401542217038</v>
      </c>
      <c r="BB30">
        <f t="shared" si="19"/>
        <v>0.80126413053991075</v>
      </c>
      <c r="BC30">
        <f t="shared" si="20"/>
        <v>1.7784777001398615</v>
      </c>
      <c r="BD30">
        <f t="shared" si="21"/>
        <v>1.0610624540818423</v>
      </c>
      <c r="BE30">
        <f t="shared" si="22"/>
        <v>0.51432478536018456</v>
      </c>
      <c r="BF30">
        <f t="shared" si="23"/>
        <v>37.889858503240582</v>
      </c>
      <c r="BG30">
        <f t="shared" si="24"/>
        <v>0.97529171973824991</v>
      </c>
      <c r="BH30">
        <f t="shared" si="25"/>
        <v>77.663566119475348</v>
      </c>
      <c r="BI30">
        <f t="shared" si="26"/>
        <v>396.72226144642036</v>
      </c>
      <c r="BJ30">
        <f t="shared" si="27"/>
        <v>5.7064479678068146E-3</v>
      </c>
    </row>
    <row r="31" spans="1:62">
      <c r="A31" s="1">
        <v>22</v>
      </c>
      <c r="B31" s="1" t="s">
        <v>105</v>
      </c>
      <c r="C31" s="2">
        <v>41911</v>
      </c>
      <c r="D31" s="1" t="s">
        <v>74</v>
      </c>
      <c r="E31" s="1">
        <v>0</v>
      </c>
      <c r="F31" s="1" t="s">
        <v>80</v>
      </c>
      <c r="G31" s="1" t="s">
        <v>98</v>
      </c>
      <c r="H31" s="1">
        <v>0</v>
      </c>
      <c r="I31" s="1">
        <v>3587</v>
      </c>
      <c r="J31" s="1">
        <v>0</v>
      </c>
      <c r="K31">
        <f t="shared" si="0"/>
        <v>12.253903923415947</v>
      </c>
      <c r="L31">
        <f t="shared" si="1"/>
        <v>11.563969079416028</v>
      </c>
      <c r="M31">
        <f t="shared" si="2"/>
        <v>388.5012228151113</v>
      </c>
      <c r="N31">
        <f t="shared" si="3"/>
        <v>17.748875637182707</v>
      </c>
      <c r="O31">
        <f t="shared" si="4"/>
        <v>0.48364924017492927</v>
      </c>
      <c r="P31">
        <f t="shared" si="5"/>
        <v>20.041772842407227</v>
      </c>
      <c r="Q31" s="1">
        <v>1</v>
      </c>
      <c r="R31">
        <f t="shared" si="6"/>
        <v>2.5178262293338776</v>
      </c>
      <c r="S31" s="1">
        <v>1</v>
      </c>
      <c r="T31">
        <f t="shared" si="7"/>
        <v>5.0356524586677551</v>
      </c>
      <c r="U31" s="1">
        <v>25.725425720214844</v>
      </c>
      <c r="V31" s="1">
        <v>20.041772842407227</v>
      </c>
      <c r="W31" s="1">
        <v>25.731008529663086</v>
      </c>
      <c r="X31" s="1">
        <v>400.24429321289062</v>
      </c>
      <c r="Y31" s="1">
        <v>396.38925170898438</v>
      </c>
      <c r="Z31" s="1">
        <v>15.650423049926758</v>
      </c>
      <c r="AA31" s="1">
        <v>19.129735946655273</v>
      </c>
      <c r="AB31" s="1">
        <v>46.059688568115234</v>
      </c>
      <c r="AC31" s="1">
        <v>56.299415588378906</v>
      </c>
      <c r="AD31" s="1">
        <v>500.3673095703125</v>
      </c>
      <c r="AE31" s="1">
        <v>1057.215576171875</v>
      </c>
      <c r="AF31" s="1">
        <v>1030.46435546875</v>
      </c>
      <c r="AG31" s="1">
        <v>97.703437805175781</v>
      </c>
      <c r="AH31" s="1">
        <v>17.709218978881836</v>
      </c>
      <c r="AI31" s="1">
        <v>-0.86896497011184692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5.0036730957031246</v>
      </c>
      <c r="AR31">
        <f t="shared" si="9"/>
        <v>1.7748875637182707E-2</v>
      </c>
      <c r="AS31">
        <f t="shared" si="10"/>
        <v>293.1917728424072</v>
      </c>
      <c r="AT31">
        <f t="shared" si="11"/>
        <v>298.87542572021482</v>
      </c>
      <c r="AU31">
        <f t="shared" si="12"/>
        <v>200.8709569520579</v>
      </c>
      <c r="AV31">
        <f t="shared" si="13"/>
        <v>-3.6948983707302374</v>
      </c>
      <c r="AW31">
        <f t="shared" si="14"/>
        <v>2.3526902064683983</v>
      </c>
      <c r="AX31">
        <f t="shared" si="15"/>
        <v>24.079912225399358</v>
      </c>
      <c r="AY31">
        <f t="shared" si="16"/>
        <v>4.9501762787440846</v>
      </c>
      <c r="AZ31">
        <f t="shared" si="17"/>
        <v>22.883599281311035</v>
      </c>
      <c r="BA31">
        <f t="shared" si="18"/>
        <v>2.7999171571995927</v>
      </c>
      <c r="BB31">
        <f t="shared" si="19"/>
        <v>3.5080395774758957</v>
      </c>
      <c r="BC31">
        <f t="shared" si="20"/>
        <v>1.8690409662934691</v>
      </c>
      <c r="BD31">
        <f t="shared" si="21"/>
        <v>0.93087619090612361</v>
      </c>
      <c r="BE31">
        <f t="shared" si="22"/>
        <v>2.4365232293853394</v>
      </c>
      <c r="BF31">
        <f t="shared" si="23"/>
        <v>37.957905060550971</v>
      </c>
      <c r="BG31">
        <f t="shared" si="24"/>
        <v>0.98010029570714952</v>
      </c>
      <c r="BH31">
        <f t="shared" si="25"/>
        <v>93.626044529055548</v>
      </c>
      <c r="BI31">
        <f t="shared" si="26"/>
        <v>393.10412223819714</v>
      </c>
      <c r="BJ31">
        <f t="shared" si="27"/>
        <v>2.9185258802585781E-2</v>
      </c>
    </row>
    <row r="32" spans="1:62">
      <c r="A32" s="1">
        <v>23</v>
      </c>
      <c r="B32" s="1" t="s">
        <v>106</v>
      </c>
      <c r="C32" s="2">
        <v>41911</v>
      </c>
      <c r="D32" s="1" t="s">
        <v>74</v>
      </c>
      <c r="E32" s="1">
        <v>0</v>
      </c>
      <c r="F32" s="1" t="s">
        <v>91</v>
      </c>
      <c r="G32" s="1" t="s">
        <v>98</v>
      </c>
      <c r="H32" s="1">
        <v>0</v>
      </c>
      <c r="I32" s="1">
        <v>3692</v>
      </c>
      <c r="J32" s="1">
        <v>0</v>
      </c>
      <c r="K32">
        <f t="shared" si="0"/>
        <v>0.88904216554704463</v>
      </c>
      <c r="L32">
        <f t="shared" si="1"/>
        <v>5.3403341144863488</v>
      </c>
      <c r="M32">
        <f t="shared" si="2"/>
        <v>394.98546834105838</v>
      </c>
      <c r="N32">
        <f t="shared" si="3"/>
        <v>12.719412140369979</v>
      </c>
      <c r="O32">
        <f t="shared" si="4"/>
        <v>0.47995402024861944</v>
      </c>
      <c r="P32">
        <f t="shared" si="5"/>
        <v>20.250007629394531</v>
      </c>
      <c r="Q32" s="1">
        <v>1.5</v>
      </c>
      <c r="R32">
        <f t="shared" si="6"/>
        <v>2.4080436080694199</v>
      </c>
      <c r="S32" s="1">
        <v>1</v>
      </c>
      <c r="T32">
        <f t="shared" si="7"/>
        <v>4.8160872161388397</v>
      </c>
      <c r="U32" s="1">
        <v>25.882192611694336</v>
      </c>
      <c r="V32" s="1">
        <v>20.250007629394531</v>
      </c>
      <c r="W32" s="1">
        <v>25.831996917724609</v>
      </c>
      <c r="X32" s="1">
        <v>400.23800659179688</v>
      </c>
      <c r="Y32" s="1">
        <v>398.45196533203125</v>
      </c>
      <c r="Z32" s="1">
        <v>15.74151611328125</v>
      </c>
      <c r="AA32" s="1">
        <v>19.480714797973633</v>
      </c>
      <c r="AB32" s="1">
        <v>45.897056579589844</v>
      </c>
      <c r="AC32" s="1">
        <v>56.799327850341797</v>
      </c>
      <c r="AD32" s="1">
        <v>500.30621337890625</v>
      </c>
      <c r="AE32" s="1">
        <v>994.6453857421875</v>
      </c>
      <c r="AF32" s="1">
        <v>774.1517333984375</v>
      </c>
      <c r="AG32" s="1">
        <v>97.698486328125</v>
      </c>
      <c r="AH32" s="1">
        <v>17.709218978881836</v>
      </c>
      <c r="AI32" s="1">
        <v>-0.86896497011184692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3.335374755859374</v>
      </c>
      <c r="AR32">
        <f t="shared" si="9"/>
        <v>1.2719412140369979E-2</v>
      </c>
      <c r="AS32">
        <f t="shared" si="10"/>
        <v>293.40000762939451</v>
      </c>
      <c r="AT32">
        <f t="shared" si="11"/>
        <v>299.03219261169431</v>
      </c>
      <c r="AU32">
        <f t="shared" si="12"/>
        <v>188.98262091959623</v>
      </c>
      <c r="AV32">
        <f t="shared" si="13"/>
        <v>-2.2936517346360801</v>
      </c>
      <c r="AW32">
        <f t="shared" si="14"/>
        <v>2.3831903686005487</v>
      </c>
      <c r="AX32">
        <f t="shared" si="15"/>
        <v>24.393319263887985</v>
      </c>
      <c r="AY32">
        <f t="shared" si="16"/>
        <v>4.9126044659143524</v>
      </c>
      <c r="AZ32">
        <f t="shared" si="17"/>
        <v>23.066100120544434</v>
      </c>
      <c r="BA32">
        <f t="shared" si="18"/>
        <v>2.8310225474601842</v>
      </c>
      <c r="BB32">
        <f t="shared" si="19"/>
        <v>2.5323402822148031</v>
      </c>
      <c r="BC32">
        <f t="shared" si="20"/>
        <v>1.9032363483519292</v>
      </c>
      <c r="BD32">
        <f t="shared" si="21"/>
        <v>0.92778619910825499</v>
      </c>
      <c r="BE32">
        <f t="shared" si="22"/>
        <v>1.7121235195776265</v>
      </c>
      <c r="BF32">
        <f t="shared" si="23"/>
        <v>38.589482378526938</v>
      </c>
      <c r="BG32">
        <f t="shared" si="24"/>
        <v>0.99130008810953107</v>
      </c>
      <c r="BH32">
        <f t="shared" si="25"/>
        <v>90.236001352290216</v>
      </c>
      <c r="BI32">
        <f t="shared" si="26"/>
        <v>398.20275744404563</v>
      </c>
      <c r="BJ32">
        <f t="shared" si="27"/>
        <v>2.0146422532952685E-3</v>
      </c>
    </row>
    <row r="33" spans="1:62">
      <c r="A33" s="1">
        <v>24</v>
      </c>
      <c r="B33" s="1" t="s">
        <v>107</v>
      </c>
      <c r="C33" s="2">
        <v>41911</v>
      </c>
      <c r="D33" s="1" t="s">
        <v>74</v>
      </c>
      <c r="E33" s="1">
        <v>0</v>
      </c>
      <c r="F33" s="1" t="s">
        <v>93</v>
      </c>
      <c r="G33" s="1" t="s">
        <v>98</v>
      </c>
      <c r="H33" s="1">
        <v>0</v>
      </c>
      <c r="I33" s="1">
        <v>3794</v>
      </c>
      <c r="J33" s="1">
        <v>0</v>
      </c>
      <c r="K33">
        <f t="shared" si="0"/>
        <v>2.0756654563595065</v>
      </c>
      <c r="L33">
        <f t="shared" si="1"/>
        <v>0.69252280556594215</v>
      </c>
      <c r="M33">
        <f t="shared" si="2"/>
        <v>388.63536547858041</v>
      </c>
      <c r="N33">
        <f t="shared" si="3"/>
        <v>3.960338907170299</v>
      </c>
      <c r="O33">
        <f t="shared" si="4"/>
        <v>0.63780445478259984</v>
      </c>
      <c r="P33">
        <f t="shared" si="5"/>
        <v>20.4412841796875</v>
      </c>
      <c r="Q33" s="1">
        <v>3</v>
      </c>
      <c r="R33">
        <f t="shared" si="6"/>
        <v>2.0786957442760468</v>
      </c>
      <c r="S33" s="1">
        <v>1</v>
      </c>
      <c r="T33">
        <f t="shared" si="7"/>
        <v>4.1573914885520935</v>
      </c>
      <c r="U33" s="1">
        <v>25.951980590820312</v>
      </c>
      <c r="V33" s="1">
        <v>20.4412841796875</v>
      </c>
      <c r="W33" s="1">
        <v>25.916652679443359</v>
      </c>
      <c r="X33" s="1">
        <v>400.41854858398438</v>
      </c>
      <c r="Y33" s="1">
        <v>398.22830200195312</v>
      </c>
      <c r="Z33" s="1">
        <v>15.823705673217773</v>
      </c>
      <c r="AA33" s="1">
        <v>18.155252456665039</v>
      </c>
      <c r="AB33" s="1">
        <v>45.945571899414062</v>
      </c>
      <c r="AC33" s="1">
        <v>52.715431213378906</v>
      </c>
      <c r="AD33" s="1">
        <v>500.32510375976562</v>
      </c>
      <c r="AE33" s="1">
        <v>339.29278564453125</v>
      </c>
      <c r="AF33" s="1">
        <v>515.56646728515625</v>
      </c>
      <c r="AG33" s="1">
        <v>97.696624755859375</v>
      </c>
      <c r="AH33" s="1">
        <v>17.709218978881836</v>
      </c>
      <c r="AI33" s="1">
        <v>-0.86896497011184692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1.6677503458658851</v>
      </c>
      <c r="AR33">
        <f t="shared" si="9"/>
        <v>3.9603389071702988E-3</v>
      </c>
      <c r="AS33">
        <f t="shared" si="10"/>
        <v>293.59128417968748</v>
      </c>
      <c r="AT33">
        <f t="shared" si="11"/>
        <v>299.10198059082029</v>
      </c>
      <c r="AU33">
        <f t="shared" si="12"/>
        <v>64.465628463523899</v>
      </c>
      <c r="AV33">
        <f t="shared" si="13"/>
        <v>-0.41085266239709112</v>
      </c>
      <c r="AW33">
        <f t="shared" si="14"/>
        <v>2.4115113413892981</v>
      </c>
      <c r="AX33">
        <f t="shared" si="15"/>
        <v>24.68367098060537</v>
      </c>
      <c r="AY33">
        <f t="shared" si="16"/>
        <v>6.5284185239403314</v>
      </c>
      <c r="AZ33">
        <f t="shared" si="17"/>
        <v>23.196632385253906</v>
      </c>
      <c r="BA33">
        <f t="shared" si="18"/>
        <v>2.8534554567909174</v>
      </c>
      <c r="BB33">
        <f t="shared" si="19"/>
        <v>0.59363696817896672</v>
      </c>
      <c r="BC33">
        <f t="shared" si="20"/>
        <v>1.7737068866066983</v>
      </c>
      <c r="BD33">
        <f t="shared" si="21"/>
        <v>1.0797485701842191</v>
      </c>
      <c r="BE33">
        <f t="shared" si="22"/>
        <v>0.37879838420559669</v>
      </c>
      <c r="BF33">
        <f t="shared" si="23"/>
        <v>37.968363468017138</v>
      </c>
      <c r="BG33">
        <f t="shared" si="24"/>
        <v>0.97591096244252962</v>
      </c>
      <c r="BH33">
        <f t="shared" si="25"/>
        <v>76.832001108976144</v>
      </c>
      <c r="BI33">
        <f t="shared" si="26"/>
        <v>397.55428600567245</v>
      </c>
      <c r="BJ33">
        <f t="shared" si="27"/>
        <v>4.011465509457534E-3</v>
      </c>
    </row>
    <row r="34" spans="1:62">
      <c r="A34" s="1">
        <v>25</v>
      </c>
      <c r="B34" s="1" t="s">
        <v>108</v>
      </c>
      <c r="C34" s="2">
        <v>41911</v>
      </c>
      <c r="D34" s="1" t="s">
        <v>74</v>
      </c>
      <c r="E34" s="1">
        <v>0</v>
      </c>
      <c r="F34" s="1" t="s">
        <v>78</v>
      </c>
      <c r="G34" s="1" t="s">
        <v>88</v>
      </c>
      <c r="H34" s="1">
        <v>0</v>
      </c>
      <c r="I34" s="1">
        <v>4015</v>
      </c>
      <c r="J34" s="1">
        <v>0</v>
      </c>
      <c r="K34">
        <f t="shared" si="0"/>
        <v>-3.3509462322927894</v>
      </c>
      <c r="L34">
        <f t="shared" si="1"/>
        <v>1.151252552255364</v>
      </c>
      <c r="M34">
        <f t="shared" si="2"/>
        <v>402.63366355985841</v>
      </c>
      <c r="N34">
        <f t="shared" si="3"/>
        <v>5.7424226567260455</v>
      </c>
      <c r="O34">
        <f t="shared" si="4"/>
        <v>0.59613353231069288</v>
      </c>
      <c r="P34">
        <f t="shared" si="5"/>
        <v>20.541984558105469</v>
      </c>
      <c r="Q34" s="1">
        <v>2</v>
      </c>
      <c r="R34">
        <f t="shared" si="6"/>
        <v>2.2982609868049622</v>
      </c>
      <c r="S34" s="1">
        <v>1</v>
      </c>
      <c r="T34">
        <f t="shared" si="7"/>
        <v>4.5965219736099243</v>
      </c>
      <c r="U34" s="1">
        <v>26.261629104614258</v>
      </c>
      <c r="V34" s="1">
        <v>20.541984558105469</v>
      </c>
      <c r="W34" s="1">
        <v>26.193937301635742</v>
      </c>
      <c r="X34" s="1">
        <v>400.452392578125</v>
      </c>
      <c r="Y34" s="1">
        <v>400.8717041015625</v>
      </c>
      <c r="Z34" s="1">
        <v>16.481666564941406</v>
      </c>
      <c r="AA34" s="1">
        <v>18.734115600585938</v>
      </c>
      <c r="AB34" s="1">
        <v>46.991584777832031</v>
      </c>
      <c r="AC34" s="1">
        <v>53.413639068603516</v>
      </c>
      <c r="AD34" s="1">
        <v>500.33038330078125</v>
      </c>
      <c r="AE34" s="1">
        <v>1444.0574951171875</v>
      </c>
      <c r="AF34" s="1">
        <v>1435.2352294921875</v>
      </c>
      <c r="AG34" s="1">
        <v>97.704421997070312</v>
      </c>
      <c r="AH34" s="1">
        <v>17.709218978881836</v>
      </c>
      <c r="AI34" s="1">
        <v>-0.86896497011184692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2.5016519165039059</v>
      </c>
      <c r="AR34">
        <f t="shared" si="9"/>
        <v>5.7424226567260456E-3</v>
      </c>
      <c r="AS34">
        <f t="shared" si="10"/>
        <v>293.69198455810545</v>
      </c>
      <c r="AT34">
        <f t="shared" si="11"/>
        <v>299.41162910461424</v>
      </c>
      <c r="AU34">
        <f t="shared" si="12"/>
        <v>274.37092062936426</v>
      </c>
      <c r="AV34">
        <f t="shared" si="13"/>
        <v>0.66188990540560166</v>
      </c>
      <c r="AW34">
        <f t="shared" si="14"/>
        <v>2.4265394686922397</v>
      </c>
      <c r="AX34">
        <f t="shared" si="15"/>
        <v>24.835513266380101</v>
      </c>
      <c r="AY34">
        <f t="shared" si="16"/>
        <v>6.1013976657941633</v>
      </c>
      <c r="AZ34">
        <f t="shared" si="17"/>
        <v>23.401806831359863</v>
      </c>
      <c r="BA34">
        <f t="shared" si="18"/>
        <v>2.889030482008752</v>
      </c>
      <c r="BB34">
        <f t="shared" si="19"/>
        <v>0.92066201097539579</v>
      </c>
      <c r="BC34">
        <f t="shared" si="20"/>
        <v>1.8304059363815468</v>
      </c>
      <c r="BD34">
        <f t="shared" si="21"/>
        <v>1.0586245456272052</v>
      </c>
      <c r="BE34">
        <f t="shared" si="22"/>
        <v>0.59247249608821928</v>
      </c>
      <c r="BF34">
        <f t="shared" si="23"/>
        <v>39.339089374678835</v>
      </c>
      <c r="BG34">
        <f t="shared" si="24"/>
        <v>1.0043953200993441</v>
      </c>
      <c r="BH34">
        <f t="shared" si="25"/>
        <v>79.915944692545466</v>
      </c>
      <c r="BI34">
        <f t="shared" si="26"/>
        <v>401.8558781008532</v>
      </c>
      <c r="BJ34">
        <f t="shared" si="27"/>
        <v>-6.6639322294645221E-3</v>
      </c>
    </row>
    <row r="35" spans="1:62">
      <c r="A35" s="1">
        <v>26</v>
      </c>
      <c r="B35" s="1" t="s">
        <v>109</v>
      </c>
      <c r="C35" s="2">
        <v>41911</v>
      </c>
      <c r="D35" s="1" t="s">
        <v>74</v>
      </c>
      <c r="E35" s="1">
        <v>0</v>
      </c>
      <c r="F35" s="1" t="s">
        <v>80</v>
      </c>
      <c r="G35" s="1" t="s">
        <v>88</v>
      </c>
      <c r="H35" s="1">
        <v>0</v>
      </c>
      <c r="I35" s="1">
        <v>4136.5</v>
      </c>
      <c r="J35" s="1">
        <v>0</v>
      </c>
      <c r="K35">
        <f t="shared" si="0"/>
        <v>-0.93351324272399538</v>
      </c>
      <c r="L35">
        <f t="shared" si="1"/>
        <v>0.72562115222502044</v>
      </c>
      <c r="M35">
        <f t="shared" si="2"/>
        <v>397.57873604475327</v>
      </c>
      <c r="N35">
        <f t="shared" si="3"/>
        <v>4.7347642739849478</v>
      </c>
      <c r="O35">
        <f t="shared" si="4"/>
        <v>0.73149480211831519</v>
      </c>
      <c r="P35">
        <f t="shared" si="5"/>
        <v>21.847753524780273</v>
      </c>
      <c r="Q35" s="1">
        <v>3</v>
      </c>
      <c r="R35">
        <f t="shared" si="6"/>
        <v>2.0786957442760468</v>
      </c>
      <c r="S35" s="1">
        <v>1</v>
      </c>
      <c r="T35">
        <f t="shared" si="7"/>
        <v>4.1573914885520935</v>
      </c>
      <c r="U35" s="1">
        <v>26.548454284667969</v>
      </c>
      <c r="V35" s="1">
        <v>21.847753524780273</v>
      </c>
      <c r="W35" s="1">
        <v>26.461635589599609</v>
      </c>
      <c r="X35" s="1">
        <v>400.57421875</v>
      </c>
      <c r="Y35" s="1">
        <v>399.99835205078125</v>
      </c>
      <c r="Z35" s="1">
        <v>16.635749816894531</v>
      </c>
      <c r="AA35" s="1">
        <v>19.419679641723633</v>
      </c>
      <c r="AB35" s="1">
        <v>46.637165069580078</v>
      </c>
      <c r="AC35" s="1">
        <v>54.441715240478516</v>
      </c>
      <c r="AD35" s="1">
        <v>500.31613159179688</v>
      </c>
      <c r="AE35" s="1">
        <v>663.6539306640625</v>
      </c>
      <c r="AF35" s="1">
        <v>778.6214599609375</v>
      </c>
      <c r="AG35" s="1">
        <v>97.708816528320312</v>
      </c>
      <c r="AH35" s="1">
        <v>17.709218978881836</v>
      </c>
      <c r="AI35" s="1">
        <v>-0.86896497011184692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1.6677204386393225</v>
      </c>
      <c r="AR35">
        <f t="shared" si="9"/>
        <v>4.7347642739849474E-3</v>
      </c>
      <c r="AS35">
        <f t="shared" si="10"/>
        <v>294.99775352478025</v>
      </c>
      <c r="AT35">
        <f t="shared" si="11"/>
        <v>299.69845428466795</v>
      </c>
      <c r="AU35">
        <f t="shared" si="12"/>
        <v>126.0942452438976</v>
      </c>
      <c r="AV35">
        <f t="shared" si="13"/>
        <v>-0.24978252449644206</v>
      </c>
      <c r="AW35">
        <f t="shared" si="14"/>
        <v>2.6289687172702467</v>
      </c>
      <c r="AX35">
        <f t="shared" si="15"/>
        <v>26.906156585247921</v>
      </c>
      <c r="AY35">
        <f t="shared" si="16"/>
        <v>7.4864769435242877</v>
      </c>
      <c r="AZ35">
        <f t="shared" si="17"/>
        <v>24.198103904724121</v>
      </c>
      <c r="BA35">
        <f t="shared" si="18"/>
        <v>3.0308009095472248</v>
      </c>
      <c r="BB35">
        <f t="shared" si="19"/>
        <v>0.61779303559074283</v>
      </c>
      <c r="BC35">
        <f t="shared" si="20"/>
        <v>1.8974739151519315</v>
      </c>
      <c r="BD35">
        <f t="shared" si="21"/>
        <v>1.1333269943952933</v>
      </c>
      <c r="BE35">
        <f t="shared" si="22"/>
        <v>0.39454876564276886</v>
      </c>
      <c r="BF35">
        <f t="shared" si="23"/>
        <v>38.846947775758288</v>
      </c>
      <c r="BG35">
        <f t="shared" si="24"/>
        <v>0.99395093506355048</v>
      </c>
      <c r="BH35">
        <f t="shared" si="25"/>
        <v>75.748602923334957</v>
      </c>
      <c r="BI35">
        <f t="shared" si="26"/>
        <v>400.30148512861325</v>
      </c>
      <c r="BJ35">
        <f t="shared" si="27"/>
        <v>-1.7664766825447951E-3</v>
      </c>
    </row>
    <row r="36" spans="1:62">
      <c r="A36" s="1">
        <v>27</v>
      </c>
      <c r="B36" s="1" t="s">
        <v>110</v>
      </c>
      <c r="C36" s="2">
        <v>41911</v>
      </c>
      <c r="D36" s="1" t="s">
        <v>74</v>
      </c>
      <c r="E36" s="1">
        <v>0</v>
      </c>
      <c r="F36" s="1" t="s">
        <v>91</v>
      </c>
      <c r="G36" s="1" t="s">
        <v>88</v>
      </c>
      <c r="H36" s="1">
        <v>0</v>
      </c>
      <c r="I36" s="1">
        <v>4193.5</v>
      </c>
      <c r="J36" s="1">
        <v>0</v>
      </c>
      <c r="K36">
        <f t="shared" si="0"/>
        <v>-6.8399761313848755</v>
      </c>
      <c r="L36">
        <f t="shared" si="1"/>
        <v>0.3486265763947925</v>
      </c>
      <c r="M36">
        <f t="shared" si="2"/>
        <v>433.10581936101659</v>
      </c>
      <c r="N36">
        <f t="shared" si="3"/>
        <v>2.8451408094160824</v>
      </c>
      <c r="O36">
        <f t="shared" si="4"/>
        <v>0.85185491257412727</v>
      </c>
      <c r="P36">
        <f t="shared" si="5"/>
        <v>22.294948577880859</v>
      </c>
      <c r="Q36" s="1">
        <v>4</v>
      </c>
      <c r="R36">
        <f t="shared" si="6"/>
        <v>1.8591305017471313</v>
      </c>
      <c r="S36" s="1">
        <v>1</v>
      </c>
      <c r="T36">
        <f t="shared" si="7"/>
        <v>3.7182610034942627</v>
      </c>
      <c r="U36" s="1">
        <v>26.794277191162109</v>
      </c>
      <c r="V36" s="1">
        <v>22.294948577880859</v>
      </c>
      <c r="W36" s="1">
        <v>26.735750198364258</v>
      </c>
      <c r="X36" s="1">
        <v>400.5589599609375</v>
      </c>
      <c r="Y36" s="1">
        <v>405.1058349609375</v>
      </c>
      <c r="Z36" s="1">
        <v>16.699790954589844</v>
      </c>
      <c r="AA36" s="1">
        <v>18.93132209777832</v>
      </c>
      <c r="AB36" s="1">
        <v>46.144084930419922</v>
      </c>
      <c r="AC36" s="1">
        <v>52.310150146484375</v>
      </c>
      <c r="AD36" s="1">
        <v>500.334228515625</v>
      </c>
      <c r="AE36" s="1">
        <v>123.06446075439453</v>
      </c>
      <c r="AF36" s="1">
        <v>313.95050048828125</v>
      </c>
      <c r="AG36" s="1">
        <v>97.709014892578125</v>
      </c>
      <c r="AH36" s="1">
        <v>17.709218978881836</v>
      </c>
      <c r="AI36" s="1">
        <v>-0.86896497011184692</v>
      </c>
      <c r="AJ36" s="1">
        <v>0.66666668653488159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1.2508355712890624</v>
      </c>
      <c r="AR36">
        <f t="shared" si="9"/>
        <v>2.8451408094160822E-3</v>
      </c>
      <c r="AS36">
        <f t="shared" si="10"/>
        <v>295.44494857788084</v>
      </c>
      <c r="AT36">
        <f t="shared" si="11"/>
        <v>299.94427719116209</v>
      </c>
      <c r="AU36">
        <f t="shared" si="12"/>
        <v>23.382247249926422</v>
      </c>
      <c r="AV36">
        <f t="shared" si="13"/>
        <v>-0.47748314793527463</v>
      </c>
      <c r="AW36">
        <f t="shared" si="14"/>
        <v>2.7016157453621426</v>
      </c>
      <c r="AX36">
        <f t="shared" si="15"/>
        <v>27.649605804871896</v>
      </c>
      <c r="AY36">
        <f t="shared" si="16"/>
        <v>8.7182837070935761</v>
      </c>
      <c r="AZ36">
        <f t="shared" si="17"/>
        <v>24.544612884521484</v>
      </c>
      <c r="BA36">
        <f t="shared" si="18"/>
        <v>3.0943673474451892</v>
      </c>
      <c r="BB36">
        <f t="shared" si="19"/>
        <v>0.31874119417528451</v>
      </c>
      <c r="BC36">
        <f t="shared" si="20"/>
        <v>1.8497608327880153</v>
      </c>
      <c r="BD36">
        <f t="shared" si="21"/>
        <v>1.2446065146571739</v>
      </c>
      <c r="BE36">
        <f t="shared" si="22"/>
        <v>0.20169872091247151</v>
      </c>
      <c r="BF36">
        <f t="shared" si="23"/>
        <v>42.318342954007825</v>
      </c>
      <c r="BG36">
        <f t="shared" si="24"/>
        <v>1.0691177020513145</v>
      </c>
      <c r="BH36">
        <f t="shared" si="25"/>
        <v>70.484215559786435</v>
      </c>
      <c r="BI36">
        <f t="shared" si="26"/>
        <v>407.58924528869341</v>
      </c>
      <c r="BJ36">
        <f t="shared" si="27"/>
        <v>-1.1828338398056831E-2</v>
      </c>
    </row>
    <row r="37" spans="1:62">
      <c r="A37" s="1">
        <v>28</v>
      </c>
      <c r="B37" s="1" t="s">
        <v>111</v>
      </c>
      <c r="C37" s="2">
        <v>41911</v>
      </c>
      <c r="D37" s="1" t="s">
        <v>74</v>
      </c>
      <c r="E37" s="1">
        <v>0</v>
      </c>
      <c r="F37" s="1" t="s">
        <v>78</v>
      </c>
      <c r="G37" s="1" t="s">
        <v>88</v>
      </c>
      <c r="H37" s="1">
        <v>0</v>
      </c>
      <c r="I37" s="1">
        <v>4319</v>
      </c>
      <c r="J37" s="1">
        <v>0</v>
      </c>
      <c r="K37">
        <f t="shared" si="0"/>
        <v>0.98179566122150164</v>
      </c>
      <c r="L37">
        <f t="shared" si="1"/>
        <v>1.3985368821753976</v>
      </c>
      <c r="M37">
        <f t="shared" si="2"/>
        <v>392.65185071560842</v>
      </c>
      <c r="N37">
        <f t="shared" si="3"/>
        <v>7.9610418914988266</v>
      </c>
      <c r="O37">
        <f t="shared" si="4"/>
        <v>0.70837300836970907</v>
      </c>
      <c r="P37">
        <f t="shared" si="5"/>
        <v>21.994352340698242</v>
      </c>
      <c r="Q37" s="1">
        <v>2</v>
      </c>
      <c r="R37">
        <f t="shared" si="6"/>
        <v>2.2982609868049622</v>
      </c>
      <c r="S37" s="1">
        <v>1</v>
      </c>
      <c r="T37">
        <f t="shared" si="7"/>
        <v>4.5965219736099243</v>
      </c>
      <c r="U37" s="1">
        <v>27.1248779296875</v>
      </c>
      <c r="V37" s="1">
        <v>21.994352340698242</v>
      </c>
      <c r="W37" s="1">
        <v>27.031826019287109</v>
      </c>
      <c r="X37" s="1">
        <v>400.27081298828125</v>
      </c>
      <c r="Y37" s="1">
        <v>398.60980224609375</v>
      </c>
      <c r="Z37" s="1">
        <v>16.778739929199219</v>
      </c>
      <c r="AA37" s="1">
        <v>19.8978271484375</v>
      </c>
      <c r="AB37" s="1">
        <v>45.470973968505859</v>
      </c>
      <c r="AC37" s="1">
        <v>53.923809051513672</v>
      </c>
      <c r="AD37" s="1">
        <v>500.31524658203125</v>
      </c>
      <c r="AE37" s="1">
        <v>1384.943115234375</v>
      </c>
      <c r="AF37" s="1">
        <v>1354.6868896484375</v>
      </c>
      <c r="AG37" s="1">
        <v>97.710166931152344</v>
      </c>
      <c r="AH37" s="1">
        <v>17.709218978881836</v>
      </c>
      <c r="AI37" s="1">
        <v>-0.86896497011184692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2.5015762329101561</v>
      </c>
      <c r="AR37">
        <f t="shared" si="9"/>
        <v>7.9610418914988264E-3</v>
      </c>
      <c r="AS37">
        <f t="shared" si="10"/>
        <v>295.14435234069822</v>
      </c>
      <c r="AT37">
        <f t="shared" si="11"/>
        <v>300.27487792968748</v>
      </c>
      <c r="AU37">
        <f t="shared" si="12"/>
        <v>263.13918859256955</v>
      </c>
      <c r="AV37">
        <f t="shared" si="13"/>
        <v>-0.22910346490163591</v>
      </c>
      <c r="AW37">
        <f t="shared" si="14"/>
        <v>2.6525930206107522</v>
      </c>
      <c r="AX37">
        <f t="shared" si="15"/>
        <v>27.147564106402545</v>
      </c>
      <c r="AY37">
        <f t="shared" si="16"/>
        <v>7.2497369579650446</v>
      </c>
      <c r="AZ37">
        <f t="shared" si="17"/>
        <v>24.559615135192871</v>
      </c>
      <c r="BA37">
        <f t="shared" si="18"/>
        <v>3.0971456046032078</v>
      </c>
      <c r="BB37">
        <f t="shared" si="19"/>
        <v>1.0722839699262703</v>
      </c>
      <c r="BC37">
        <f t="shared" si="20"/>
        <v>1.9442200122410431</v>
      </c>
      <c r="BD37">
        <f t="shared" si="21"/>
        <v>1.1529255923621646</v>
      </c>
      <c r="BE37">
        <f t="shared" si="22"/>
        <v>0.69343116056993792</v>
      </c>
      <c r="BF37">
        <f t="shared" si="23"/>
        <v>38.366077879248003</v>
      </c>
      <c r="BG37">
        <f t="shared" si="24"/>
        <v>0.98505317356243283</v>
      </c>
      <c r="BH37">
        <f t="shared" si="25"/>
        <v>79.031608447187267</v>
      </c>
      <c r="BI37">
        <f t="shared" si="26"/>
        <v>398.32144854077944</v>
      </c>
      <c r="BJ37">
        <f t="shared" si="27"/>
        <v>1.9479967889517557E-3</v>
      </c>
    </row>
    <row r="38" spans="1:62">
      <c r="A38" s="1">
        <v>29</v>
      </c>
      <c r="B38" s="1" t="s">
        <v>112</v>
      </c>
      <c r="C38" s="2">
        <v>41911</v>
      </c>
      <c r="D38" s="1" t="s">
        <v>74</v>
      </c>
      <c r="E38" s="1">
        <v>0</v>
      </c>
      <c r="F38" s="1" t="s">
        <v>80</v>
      </c>
      <c r="G38" s="1" t="s">
        <v>88</v>
      </c>
      <c r="H38" s="1">
        <v>0</v>
      </c>
      <c r="I38" s="1">
        <v>4423</v>
      </c>
      <c r="J38" s="1">
        <v>0</v>
      </c>
      <c r="K38">
        <f t="shared" si="0"/>
        <v>-2.6121866769569735</v>
      </c>
      <c r="L38">
        <f t="shared" si="1"/>
        <v>0.97348728712252974</v>
      </c>
      <c r="M38">
        <f t="shared" si="2"/>
        <v>400.59193014504541</v>
      </c>
      <c r="N38">
        <f t="shared" si="3"/>
        <v>6.3515626041756557</v>
      </c>
      <c r="O38">
        <f t="shared" si="4"/>
        <v>0.76748066596622699</v>
      </c>
      <c r="P38">
        <f t="shared" si="5"/>
        <v>22.782569885253906</v>
      </c>
      <c r="Q38" s="1">
        <v>3</v>
      </c>
      <c r="R38">
        <f t="shared" si="6"/>
        <v>2.0786957442760468</v>
      </c>
      <c r="S38" s="1">
        <v>1</v>
      </c>
      <c r="T38">
        <f t="shared" si="7"/>
        <v>4.1573914885520935</v>
      </c>
      <c r="U38" s="1">
        <v>27.358440399169922</v>
      </c>
      <c r="V38" s="1">
        <v>22.782569885253906</v>
      </c>
      <c r="W38" s="1">
        <v>27.262056350708008</v>
      </c>
      <c r="X38" s="1">
        <v>400.4161376953125</v>
      </c>
      <c r="Y38" s="1">
        <v>400.45730590820312</v>
      </c>
      <c r="Z38" s="1">
        <v>16.895641326904297</v>
      </c>
      <c r="AA38" s="1">
        <v>20.625619888305664</v>
      </c>
      <c r="AB38" s="1">
        <v>45.165374755859375</v>
      </c>
      <c r="AC38" s="1">
        <v>55.136341094970703</v>
      </c>
      <c r="AD38" s="1">
        <v>500.31582641601562</v>
      </c>
      <c r="AE38" s="1">
        <v>956.4290771484375</v>
      </c>
      <c r="AF38" s="1">
        <v>983.820068359375</v>
      </c>
      <c r="AG38" s="1">
        <v>97.710807800292969</v>
      </c>
      <c r="AH38" s="1">
        <v>17.709218978881836</v>
      </c>
      <c r="AI38" s="1">
        <v>-0.86896497011184692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1.6677194213867184</v>
      </c>
      <c r="AR38">
        <f t="shared" si="9"/>
        <v>6.3515626041756555E-3</v>
      </c>
      <c r="AS38">
        <f t="shared" si="10"/>
        <v>295.93256988525388</v>
      </c>
      <c r="AT38">
        <f t="shared" si="11"/>
        <v>300.5084403991699</v>
      </c>
      <c r="AU38">
        <f t="shared" si="12"/>
        <v>181.72152237789851</v>
      </c>
      <c r="AV38">
        <f t="shared" si="13"/>
        <v>-0.39047897054222175</v>
      </c>
      <c r="AW38">
        <f t="shared" si="14"/>
        <v>2.7828266466343621</v>
      </c>
      <c r="AX38">
        <f t="shared" si="15"/>
        <v>28.480233755942997</v>
      </c>
      <c r="AY38">
        <f t="shared" si="16"/>
        <v>7.8546138676373332</v>
      </c>
      <c r="AZ38">
        <f t="shared" si="17"/>
        <v>25.070505142211914</v>
      </c>
      <c r="BA38">
        <f t="shared" si="18"/>
        <v>3.1930677869260253</v>
      </c>
      <c r="BB38">
        <f t="shared" si="19"/>
        <v>0.78878647082530995</v>
      </c>
      <c r="BC38">
        <f t="shared" si="20"/>
        <v>2.0153459806681351</v>
      </c>
      <c r="BD38">
        <f t="shared" si="21"/>
        <v>1.1777218062578902</v>
      </c>
      <c r="BE38">
        <f t="shared" si="22"/>
        <v>0.50681431997460469</v>
      </c>
      <c r="BF38">
        <f t="shared" si="23"/>
        <v>39.142161092750918</v>
      </c>
      <c r="BG38">
        <f t="shared" si="24"/>
        <v>1.0003361762536382</v>
      </c>
      <c r="BH38">
        <f t="shared" si="25"/>
        <v>77.090967457092717</v>
      </c>
      <c r="BI38">
        <f t="shared" si="26"/>
        <v>401.30554260267911</v>
      </c>
      <c r="BJ38">
        <f t="shared" si="27"/>
        <v>-5.0180218493647288E-3</v>
      </c>
    </row>
    <row r="39" spans="1:62">
      <c r="A39" s="1">
        <v>30</v>
      </c>
      <c r="B39" s="1" t="s">
        <v>113</v>
      </c>
      <c r="C39" s="2">
        <v>41911</v>
      </c>
      <c r="D39" s="1" t="s">
        <v>74</v>
      </c>
      <c r="E39" s="1">
        <v>0</v>
      </c>
      <c r="F39" s="1" t="s">
        <v>91</v>
      </c>
      <c r="G39" s="1" t="s">
        <v>88</v>
      </c>
      <c r="H39" s="1">
        <v>0</v>
      </c>
      <c r="I39" s="1">
        <v>4498</v>
      </c>
      <c r="J39" s="1">
        <v>0</v>
      </c>
      <c r="K39">
        <f t="shared" si="0"/>
        <v>-7.2506547538746569</v>
      </c>
      <c r="L39">
        <f t="shared" si="1"/>
        <v>0.4962217992143016</v>
      </c>
      <c r="M39">
        <f t="shared" si="2"/>
        <v>424.73122399916269</v>
      </c>
      <c r="N39">
        <f t="shared" si="3"/>
        <v>3.9524638705979904</v>
      </c>
      <c r="O39">
        <f t="shared" si="4"/>
        <v>0.86050990842070862</v>
      </c>
      <c r="P39">
        <f t="shared" si="5"/>
        <v>23.032634735107422</v>
      </c>
      <c r="Q39" s="1">
        <v>4</v>
      </c>
      <c r="R39">
        <f t="shared" si="6"/>
        <v>1.8591305017471313</v>
      </c>
      <c r="S39" s="1">
        <v>1</v>
      </c>
      <c r="T39">
        <f t="shared" si="7"/>
        <v>3.7182610034942627</v>
      </c>
      <c r="U39" s="1">
        <v>27.541698455810547</v>
      </c>
      <c r="V39" s="1">
        <v>23.032634735107422</v>
      </c>
      <c r="W39" s="1">
        <v>27.497673034667969</v>
      </c>
      <c r="X39" s="1">
        <v>400.05050659179688</v>
      </c>
      <c r="Y39" s="1">
        <v>404.56918334960938</v>
      </c>
      <c r="Z39" s="1">
        <v>17.011819839477539</v>
      </c>
      <c r="AA39" s="1">
        <v>20.108419418334961</v>
      </c>
      <c r="AB39" s="1">
        <v>44.990180969238281</v>
      </c>
      <c r="AC39" s="1">
        <v>53.179580688476562</v>
      </c>
      <c r="AD39" s="1">
        <v>500.28890991210938</v>
      </c>
      <c r="AE39" s="1">
        <v>797.65545654296875</v>
      </c>
      <c r="AF39" s="1">
        <v>836.69140625</v>
      </c>
      <c r="AG39" s="1">
        <v>97.709632873535156</v>
      </c>
      <c r="AH39" s="1">
        <v>17.709218978881836</v>
      </c>
      <c r="AI39" s="1">
        <v>-0.86896497011184692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8"/>
        <v>1.2507222747802731</v>
      </c>
      <c r="AR39">
        <f t="shared" si="9"/>
        <v>3.9524638705979902E-3</v>
      </c>
      <c r="AS39">
        <f t="shared" si="10"/>
        <v>296.1826347351074</v>
      </c>
      <c r="AT39">
        <f t="shared" si="11"/>
        <v>300.69169845581052</v>
      </c>
      <c r="AU39">
        <f t="shared" si="12"/>
        <v>151.55453484140526</v>
      </c>
      <c r="AV39">
        <f t="shared" si="13"/>
        <v>0.27071571531259675</v>
      </c>
      <c r="AW39">
        <f t="shared" si="14"/>
        <v>2.8252961874532829</v>
      </c>
      <c r="AX39">
        <f t="shared" si="15"/>
        <v>28.915226721914333</v>
      </c>
      <c r="AY39">
        <f t="shared" si="16"/>
        <v>8.8068073035793724</v>
      </c>
      <c r="AZ39">
        <f t="shared" si="17"/>
        <v>25.287166595458984</v>
      </c>
      <c r="BA39">
        <f t="shared" si="18"/>
        <v>3.2345245649745884</v>
      </c>
      <c r="BB39">
        <f t="shared" si="19"/>
        <v>0.43779563269697053</v>
      </c>
      <c r="BC39">
        <f t="shared" si="20"/>
        <v>1.9647862790325743</v>
      </c>
      <c r="BD39">
        <f t="shared" si="21"/>
        <v>1.2697382859420141</v>
      </c>
      <c r="BE39">
        <f t="shared" si="22"/>
        <v>0.27833317581570644</v>
      </c>
      <c r="BF39">
        <f t="shared" si="23"/>
        <v>41.500331966885412</v>
      </c>
      <c r="BG39">
        <f t="shared" si="24"/>
        <v>1.049835829023414</v>
      </c>
      <c r="BH39">
        <f t="shared" si="25"/>
        <v>72.453560790112405</v>
      </c>
      <c r="BI39">
        <f t="shared" si="26"/>
        <v>407.20169997728345</v>
      </c>
      <c r="BJ39">
        <f t="shared" si="27"/>
        <v>-1.2901118905134281E-2</v>
      </c>
    </row>
    <row r="40" spans="1:62">
      <c r="A40" s="1">
        <v>31</v>
      </c>
      <c r="B40" s="1" t="s">
        <v>114</v>
      </c>
      <c r="C40" s="2">
        <v>41911</v>
      </c>
      <c r="D40" s="1" t="s">
        <v>74</v>
      </c>
      <c r="E40" s="1">
        <v>0</v>
      </c>
      <c r="F40" s="1" t="s">
        <v>75</v>
      </c>
      <c r="G40" s="1" t="s">
        <v>76</v>
      </c>
      <c r="H40" s="1">
        <v>0</v>
      </c>
      <c r="I40" s="1">
        <v>4668</v>
      </c>
      <c r="J40" s="1">
        <v>0</v>
      </c>
      <c r="K40">
        <f t="shared" si="0"/>
        <v>28.539948889500238</v>
      </c>
      <c r="L40">
        <f t="shared" si="1"/>
        <v>4.7069509644354781</v>
      </c>
      <c r="M40">
        <f t="shared" si="2"/>
        <v>358.27400339016634</v>
      </c>
      <c r="N40">
        <f t="shared" si="3"/>
        <v>11.804045053313512</v>
      </c>
      <c r="O40">
        <f t="shared" si="4"/>
        <v>0.5084907486752086</v>
      </c>
      <c r="P40">
        <f t="shared" si="5"/>
        <v>23.243076324462891</v>
      </c>
      <c r="Q40" s="1">
        <v>3</v>
      </c>
      <c r="R40">
        <f t="shared" si="6"/>
        <v>2.0786957442760468</v>
      </c>
      <c r="S40" s="1">
        <v>1</v>
      </c>
      <c r="T40">
        <f t="shared" si="7"/>
        <v>4.1573914885520935</v>
      </c>
      <c r="U40" s="1">
        <v>27.851160049438477</v>
      </c>
      <c r="V40" s="1">
        <v>23.243076324462891</v>
      </c>
      <c r="W40" s="1">
        <v>27.82928466796875</v>
      </c>
      <c r="X40" s="1">
        <v>400.1038818359375</v>
      </c>
      <c r="Y40" s="1">
        <v>380.2984619140625</v>
      </c>
      <c r="Z40" s="1">
        <v>17.175069808959961</v>
      </c>
      <c r="AA40" s="1">
        <v>24.082752227783203</v>
      </c>
      <c r="AB40" s="1">
        <v>44.605491638183594</v>
      </c>
      <c r="AC40" s="1">
        <v>62.545478820800781</v>
      </c>
      <c r="AD40" s="1">
        <v>500.30258178710938</v>
      </c>
      <c r="AE40" s="1">
        <v>822.220703125</v>
      </c>
      <c r="AF40" s="1">
        <v>1411.7138671875</v>
      </c>
      <c r="AG40" s="1">
        <v>97.704109191894531</v>
      </c>
      <c r="AH40" s="1">
        <v>17.709218978881836</v>
      </c>
      <c r="AI40" s="1">
        <v>-0.86896497011184692</v>
      </c>
      <c r="AJ40" s="1">
        <v>0.66666668653488159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8"/>
        <v>1.6676752726236976</v>
      </c>
      <c r="AR40">
        <f t="shared" si="9"/>
        <v>1.1804045053313512E-2</v>
      </c>
      <c r="AS40">
        <f t="shared" si="10"/>
        <v>296.39307632446287</v>
      </c>
      <c r="AT40">
        <f t="shared" si="11"/>
        <v>301.00116004943845</v>
      </c>
      <c r="AU40">
        <f t="shared" si="12"/>
        <v>156.22193163342308</v>
      </c>
      <c r="AV40">
        <f t="shared" si="13"/>
        <v>-2.6376491892032732</v>
      </c>
      <c r="AW40">
        <f t="shared" si="14"/>
        <v>2.86147460197988</v>
      </c>
      <c r="AX40">
        <f t="shared" si="15"/>
        <v>29.287146934217848</v>
      </c>
      <c r="AY40">
        <f t="shared" si="16"/>
        <v>5.2043947064346447</v>
      </c>
      <c r="AZ40">
        <f t="shared" si="17"/>
        <v>25.547118186950684</v>
      </c>
      <c r="BA40">
        <f t="shared" si="18"/>
        <v>3.2848846355519856</v>
      </c>
      <c r="BB40">
        <f t="shared" si="19"/>
        <v>2.2075679025668573</v>
      </c>
      <c r="BC40">
        <f t="shared" si="20"/>
        <v>2.3529838533046714</v>
      </c>
      <c r="BD40">
        <f t="shared" si="21"/>
        <v>0.93190078224731421</v>
      </c>
      <c r="BE40">
        <f t="shared" si="22"/>
        <v>1.4937493324341837</v>
      </c>
      <c r="BF40">
        <f t="shared" si="23"/>
        <v>35.004842347850008</v>
      </c>
      <c r="BG40">
        <f t="shared" si="24"/>
        <v>0.94208638548511114</v>
      </c>
      <c r="BH40">
        <f t="shared" si="25"/>
        <v>91.437233163650419</v>
      </c>
      <c r="BI40">
        <f t="shared" si="26"/>
        <v>371.0308884591883</v>
      </c>
      <c r="BJ40">
        <f t="shared" si="27"/>
        <v>7.0334143120133905E-2</v>
      </c>
    </row>
    <row r="41" spans="1:62">
      <c r="A41" s="1">
        <v>32</v>
      </c>
      <c r="B41" s="1" t="s">
        <v>115</v>
      </c>
      <c r="C41" s="2">
        <v>41911</v>
      </c>
      <c r="D41" s="1" t="s">
        <v>74</v>
      </c>
      <c r="E41" s="1">
        <v>0</v>
      </c>
      <c r="F41" s="1" t="s">
        <v>78</v>
      </c>
      <c r="G41" s="1" t="s">
        <v>76</v>
      </c>
      <c r="H41" s="1">
        <v>0</v>
      </c>
      <c r="I41" s="1">
        <v>4767.5</v>
      </c>
      <c r="J41" s="1">
        <v>0</v>
      </c>
      <c r="K41">
        <f t="shared" si="0"/>
        <v>28.265765777419233</v>
      </c>
      <c r="L41">
        <f t="shared" si="1"/>
        <v>3.0423593171416838</v>
      </c>
      <c r="M41">
        <f t="shared" si="2"/>
        <v>343.19907019894396</v>
      </c>
      <c r="N41">
        <f t="shared" si="3"/>
        <v>8.2809113453091125</v>
      </c>
      <c r="O41">
        <f t="shared" si="4"/>
        <v>0.48369508596703392</v>
      </c>
      <c r="P41">
        <f t="shared" si="5"/>
        <v>23.415651321411133</v>
      </c>
      <c r="Q41" s="1">
        <v>4.5</v>
      </c>
      <c r="R41">
        <f t="shared" si="6"/>
        <v>1.7493478804826736</v>
      </c>
      <c r="S41" s="1">
        <v>1</v>
      </c>
      <c r="T41">
        <f t="shared" si="7"/>
        <v>3.4986957609653473</v>
      </c>
      <c r="U41" s="1">
        <v>28.035234451293945</v>
      </c>
      <c r="V41" s="1">
        <v>23.415651321411133</v>
      </c>
      <c r="W41" s="1">
        <v>28.008790969848633</v>
      </c>
      <c r="X41" s="1">
        <v>400.04205322265625</v>
      </c>
      <c r="Y41" s="1">
        <v>371.84872436523438</v>
      </c>
      <c r="Z41" s="1">
        <v>17.379123687744141</v>
      </c>
      <c r="AA41" s="1">
        <v>24.643850326538086</v>
      </c>
      <c r="AB41" s="1">
        <v>44.652450561523438</v>
      </c>
      <c r="AC41" s="1">
        <v>63.317821502685547</v>
      </c>
      <c r="AD41" s="1">
        <v>500.30471801757812</v>
      </c>
      <c r="AE41" s="1">
        <v>1039.418701171875</v>
      </c>
      <c r="AF41" s="1">
        <v>996.05743408203125</v>
      </c>
      <c r="AG41" s="1">
        <v>97.701850891113281</v>
      </c>
      <c r="AH41" s="1">
        <v>17.709218978881836</v>
      </c>
      <c r="AI41" s="1">
        <v>-0.86896497011184692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8"/>
        <v>1.1117882622612847</v>
      </c>
      <c r="AR41">
        <f t="shared" si="9"/>
        <v>8.2809113453091131E-3</v>
      </c>
      <c r="AS41">
        <f t="shared" si="10"/>
        <v>296.56565132141111</v>
      </c>
      <c r="AT41">
        <f t="shared" si="11"/>
        <v>301.18523445129392</v>
      </c>
      <c r="AU41">
        <f t="shared" si="12"/>
        <v>197.48955074448895</v>
      </c>
      <c r="AV41">
        <f t="shared" si="13"/>
        <v>-1.1324012795273677</v>
      </c>
      <c r="AW41">
        <f t="shared" si="14"/>
        <v>2.8914448759533715</v>
      </c>
      <c r="AX41">
        <f t="shared" si="15"/>
        <v>29.594576249899585</v>
      </c>
      <c r="AY41">
        <f t="shared" si="16"/>
        <v>4.9507259233614995</v>
      </c>
      <c r="AZ41">
        <f t="shared" si="17"/>
        <v>25.725442886352539</v>
      </c>
      <c r="BA41">
        <f t="shared" si="18"/>
        <v>3.3198261085446923</v>
      </c>
      <c r="BB41">
        <f t="shared" si="19"/>
        <v>1.6273046961251816</v>
      </c>
      <c r="BC41">
        <f t="shared" si="20"/>
        <v>2.4077497899863376</v>
      </c>
      <c r="BD41">
        <f t="shared" si="21"/>
        <v>0.91207631855835469</v>
      </c>
      <c r="BE41">
        <f t="shared" si="22"/>
        <v>1.0899394908362643</v>
      </c>
      <c r="BF41">
        <f t="shared" si="23"/>
        <v>33.531184382545945</v>
      </c>
      <c r="BG41">
        <f t="shared" si="24"/>
        <v>0.92295346927652666</v>
      </c>
      <c r="BH41">
        <f t="shared" si="25"/>
        <v>90.802802676739617</v>
      </c>
      <c r="BI41">
        <f t="shared" si="26"/>
        <v>360.94215048554747</v>
      </c>
      <c r="BJ41">
        <f t="shared" si="27"/>
        <v>7.1108645774434376E-2</v>
      </c>
    </row>
    <row r="42" spans="1:62">
      <c r="A42" s="1">
        <v>33</v>
      </c>
      <c r="B42" s="1" t="s">
        <v>116</v>
      </c>
      <c r="C42" s="2">
        <v>41911</v>
      </c>
      <c r="D42" s="1" t="s">
        <v>74</v>
      </c>
      <c r="E42" s="1">
        <v>0</v>
      </c>
      <c r="F42" s="1" t="s">
        <v>80</v>
      </c>
      <c r="G42" s="1" t="s">
        <v>76</v>
      </c>
      <c r="H42" s="1">
        <v>0</v>
      </c>
      <c r="I42" s="1">
        <v>4848.5</v>
      </c>
      <c r="J42" s="1">
        <v>0</v>
      </c>
      <c r="K42">
        <f t="shared" ref="K42:K74" si="28">(X42-Y42*(1000-Z42)/(1000-AA42))*AQ42</f>
        <v>-6.3219179335520934</v>
      </c>
      <c r="L42">
        <f t="shared" ref="L42:L74" si="29">IF(BB42&lt;&gt;0,1/(1/BB42-1/T42),0)</f>
        <v>0.33806690614510215</v>
      </c>
      <c r="M42">
        <f t="shared" ref="M42:M74" si="30">((BE42-AR42/2)*Y42-K42)/(BE42+AR42/2)</f>
        <v>430.68617328492132</v>
      </c>
      <c r="N42">
        <f t="shared" ref="N42:N74" si="31">AR42*1000</f>
        <v>3.1637723893100933</v>
      </c>
      <c r="O42">
        <f t="shared" ref="O42:O74" si="32">(AW42-BC42)</f>
        <v>0.98269889814110734</v>
      </c>
      <c r="P42">
        <f t="shared" ref="P42:P74" si="33">(V42+AV42*J42)</f>
        <v>24.010343551635742</v>
      </c>
      <c r="Q42" s="1">
        <v>5</v>
      </c>
      <c r="R42">
        <f t="shared" ref="R42:R73" si="34">(Q42*AK42+AL42)</f>
        <v>1.6395652592182159</v>
      </c>
      <c r="S42" s="1">
        <v>1</v>
      </c>
      <c r="T42">
        <f t="shared" ref="T42:T73" si="35">R42*(S42+1)*(S42+1)/(S42*S42+1)</f>
        <v>3.2791305184364319</v>
      </c>
      <c r="U42" s="1">
        <v>28.079936981201172</v>
      </c>
      <c r="V42" s="1">
        <v>24.010343551635742</v>
      </c>
      <c r="W42" s="1">
        <v>28.099590301513672</v>
      </c>
      <c r="X42" s="1">
        <v>399.89495849609375</v>
      </c>
      <c r="Y42" s="1">
        <v>404.93292236328125</v>
      </c>
      <c r="Z42" s="1">
        <v>17.519071578979492</v>
      </c>
      <c r="AA42" s="1">
        <v>20.615875244140625</v>
      </c>
      <c r="AB42" s="1">
        <v>44.893310546875</v>
      </c>
      <c r="AC42" s="1">
        <v>52.828987121582031</v>
      </c>
      <c r="AD42" s="1">
        <v>500.28170776367188</v>
      </c>
      <c r="AE42" s="1">
        <v>168.34684753417969</v>
      </c>
      <c r="AF42" s="1">
        <v>247.94056701660156</v>
      </c>
      <c r="AG42" s="1">
        <v>97.698348999023438</v>
      </c>
      <c r="AH42" s="1">
        <v>17.709218978881836</v>
      </c>
      <c r="AI42" s="1">
        <v>-0.86896497011184692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ref="AQ42:AQ74" si="36">AD42*0.000001/(Q42*0.0001)</f>
        <v>1.0005634155273437</v>
      </c>
      <c r="AR42">
        <f t="shared" ref="AR42:AR73" si="37">(AA42-Z42)/(1000-AA42)*AQ42</f>
        <v>3.1637723893100933E-3</v>
      </c>
      <c r="AS42">
        <f t="shared" ref="AS42:AS74" si="38">(V42+273.15)</f>
        <v>297.16034355163572</v>
      </c>
      <c r="AT42">
        <f t="shared" ref="AT42:AT74" si="39">(U42+273.15)</f>
        <v>301.22993698120115</v>
      </c>
      <c r="AU42">
        <f t="shared" ref="AU42:AU74" si="40">(AE42*AM42+AF42*AN42)*AO42</f>
        <v>31.985900630123979</v>
      </c>
      <c r="AV42">
        <f t="shared" ref="AV42:AV73" si="41">((AU42+0.00000010773*(AT42^4-AS42^4))-AR42*44100)/(R42*51.4+0.00000043092*AS42^3)</f>
        <v>-0.63365263102901759</v>
      </c>
      <c r="AW42">
        <f t="shared" ref="AW42:AW74" si="42">0.61365*EXP(17.502*P42/(240.97+P42))</f>
        <v>2.9968358726634858</v>
      </c>
      <c r="AX42">
        <f t="shared" ref="AX42:AX73" si="43">AW42*1000/AG42</f>
        <v>30.674375804379679</v>
      </c>
      <c r="AY42">
        <f t="shared" ref="AY42:AY73" si="44">(AX42-AA42)</f>
        <v>10.058500560239054</v>
      </c>
      <c r="AZ42">
        <f t="shared" ref="AZ42:AZ74" si="45">IF(J42,V42,(U42+V42)/2)</f>
        <v>26.045140266418457</v>
      </c>
      <c r="BA42">
        <f t="shared" ref="BA42:BA73" si="46">0.61365*EXP(17.502*AZ42/(240.97+AZ42))</f>
        <v>3.3832819346211567</v>
      </c>
      <c r="BB42">
        <f t="shared" ref="BB42:BB74" si="47">IF(AY42&lt;&gt;0,(1000-(AX42+AA42)/2)/AY42*AR42,0)</f>
        <v>0.30647083338063502</v>
      </c>
      <c r="BC42">
        <f t="shared" ref="BC42:BC74" si="48">AA42*AG42/1000</f>
        <v>2.0141369745223785</v>
      </c>
      <c r="BD42">
        <f t="shared" ref="BD42:BD73" si="49">(BA42-BC42)</f>
        <v>1.3691449600987782</v>
      </c>
      <c r="BE42">
        <f t="shared" ref="BE42:BE74" si="50">1/(1.6/L42+1.37/T42)</f>
        <v>0.19415271638403442</v>
      </c>
      <c r="BF42">
        <f t="shared" ref="BF42:BF74" si="51">M42*AG42*0.001</f>
        <v>42.077328066644128</v>
      </c>
      <c r="BG42">
        <f t="shared" ref="BG42:BG74" si="52">M42/Y42</f>
        <v>1.0635988073563845</v>
      </c>
      <c r="BH42">
        <f t="shared" ref="BH42:BH74" si="53">(1-AR42*AG42/AW42/L42)*100</f>
        <v>69.491079695105199</v>
      </c>
      <c r="BI42">
        <f t="shared" ref="BI42:BI74" si="54">(Y42-K42/(T42/1.35))</f>
        <v>407.53562120747512</v>
      </c>
      <c r="BJ42">
        <f t="shared" ref="BJ42:BJ73" si="55">K42*BH42/100/BI42</f>
        <v>-1.0779840585339373E-2</v>
      </c>
    </row>
    <row r="43" spans="1:62">
      <c r="A43" s="1">
        <v>34</v>
      </c>
      <c r="B43" s="1" t="s">
        <v>117</v>
      </c>
      <c r="C43" s="2">
        <v>41911</v>
      </c>
      <c r="D43" s="1" t="s">
        <v>74</v>
      </c>
      <c r="E43" s="1">
        <v>0</v>
      </c>
      <c r="F43" s="1" t="s">
        <v>75</v>
      </c>
      <c r="G43" s="1" t="s">
        <v>76</v>
      </c>
      <c r="H43" s="1">
        <v>0</v>
      </c>
      <c r="I43" s="1">
        <v>4960.5</v>
      </c>
      <c r="J43" s="1">
        <v>0</v>
      </c>
      <c r="K43">
        <f t="shared" si="28"/>
        <v>24.077896611550599</v>
      </c>
      <c r="L43">
        <f t="shared" si="29"/>
        <v>2.5721865541992561</v>
      </c>
      <c r="M43">
        <f t="shared" si="30"/>
        <v>356.3824257699228</v>
      </c>
      <c r="N43">
        <f t="shared" si="31"/>
        <v>10.630173049274038</v>
      </c>
      <c r="O43">
        <f t="shared" si="32"/>
        <v>0.63581227917348704</v>
      </c>
      <c r="P43">
        <f t="shared" si="33"/>
        <v>23.869775772094727</v>
      </c>
      <c r="Q43" s="1">
        <v>3</v>
      </c>
      <c r="R43">
        <f t="shared" si="34"/>
        <v>2.0786957442760468</v>
      </c>
      <c r="S43" s="1">
        <v>1</v>
      </c>
      <c r="T43">
        <f t="shared" si="35"/>
        <v>4.1573914885520935</v>
      </c>
      <c r="U43" s="1">
        <v>28.169643402099609</v>
      </c>
      <c r="V43" s="1">
        <v>23.869775772094727</v>
      </c>
      <c r="W43" s="1">
        <v>28.194448471069336</v>
      </c>
      <c r="X43" s="1">
        <v>399.9136962890625</v>
      </c>
      <c r="Y43" s="1">
        <v>383.03402709960938</v>
      </c>
      <c r="Z43" s="1">
        <v>17.686721801757812</v>
      </c>
      <c r="AA43" s="1">
        <v>23.908611297607422</v>
      </c>
      <c r="AB43" s="1">
        <v>45.086391448974609</v>
      </c>
      <c r="AC43" s="1">
        <v>60.947021484375</v>
      </c>
      <c r="AD43" s="1">
        <v>500.29916381835938</v>
      </c>
      <c r="AE43" s="1">
        <v>1194.5220947265625</v>
      </c>
      <c r="AF43" s="1">
        <v>1305.5072021484375</v>
      </c>
      <c r="AG43" s="1">
        <v>97.697593688964844</v>
      </c>
      <c r="AH43" s="1">
        <v>17.709218978881836</v>
      </c>
      <c r="AI43" s="1">
        <v>-0.86896497011184692</v>
      </c>
      <c r="AJ43" s="1">
        <v>0.66666668653488159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36"/>
        <v>1.6676638793945309</v>
      </c>
      <c r="AR43">
        <f t="shared" si="37"/>
        <v>1.0630173049274038E-2</v>
      </c>
      <c r="AS43">
        <f t="shared" si="38"/>
        <v>297.0197757720947</v>
      </c>
      <c r="AT43">
        <f t="shared" si="39"/>
        <v>301.31964340209959</v>
      </c>
      <c r="AU43">
        <f t="shared" si="40"/>
        <v>226.95919515008427</v>
      </c>
      <c r="AV43">
        <f t="shared" si="41"/>
        <v>-1.6270572571347426</v>
      </c>
      <c r="AW43">
        <f t="shared" si="42"/>
        <v>2.9716260713945313</v>
      </c>
      <c r="AX43">
        <f t="shared" si="43"/>
        <v>30.416573829393947</v>
      </c>
      <c r="AY43">
        <f t="shared" si="44"/>
        <v>6.5079625317865251</v>
      </c>
      <c r="AZ43">
        <f t="shared" si="45"/>
        <v>26.019709587097168</v>
      </c>
      <c r="BA43">
        <f t="shared" si="46"/>
        <v>3.3781957777421532</v>
      </c>
      <c r="BB43">
        <f t="shared" si="47"/>
        <v>1.5890426441988499</v>
      </c>
      <c r="BC43">
        <f t="shared" si="48"/>
        <v>2.3358137922210442</v>
      </c>
      <c r="BD43">
        <f t="shared" si="49"/>
        <v>1.0423819855211089</v>
      </c>
      <c r="BE43">
        <f t="shared" si="50"/>
        <v>1.0508921655335937</v>
      </c>
      <c r="BF43">
        <f t="shared" si="51"/>
        <v>34.817705430757592</v>
      </c>
      <c r="BG43">
        <f t="shared" si="52"/>
        <v>0.93041975531130627</v>
      </c>
      <c r="BH43">
        <f t="shared" si="53"/>
        <v>86.412874778784698</v>
      </c>
      <c r="BI43">
        <f t="shared" si="54"/>
        <v>375.21538396361882</v>
      </c>
      <c r="BJ43">
        <f t="shared" si="55"/>
        <v>5.5451891200500113E-2</v>
      </c>
    </row>
    <row r="44" spans="1:62">
      <c r="A44" s="1">
        <v>35</v>
      </c>
      <c r="B44" s="1" t="s">
        <v>118</v>
      </c>
      <c r="C44" s="2">
        <v>41911</v>
      </c>
      <c r="D44" s="1" t="s">
        <v>74</v>
      </c>
      <c r="E44" s="1">
        <v>0</v>
      </c>
      <c r="F44" s="1" t="s">
        <v>78</v>
      </c>
      <c r="G44" s="1" t="s">
        <v>76</v>
      </c>
      <c r="H44" s="1">
        <v>0</v>
      </c>
      <c r="I44" s="1">
        <v>5067.5</v>
      </c>
      <c r="J44" s="1">
        <v>0</v>
      </c>
      <c r="K44">
        <f t="shared" si="28"/>
        <v>18.685625499635126</v>
      </c>
      <c r="L44">
        <f t="shared" si="29"/>
        <v>1.4949521094108205</v>
      </c>
      <c r="M44">
        <f t="shared" si="30"/>
        <v>349.66723551487371</v>
      </c>
      <c r="N44">
        <f t="shared" si="31"/>
        <v>7.2966807085779939</v>
      </c>
      <c r="O44">
        <f t="shared" si="32"/>
        <v>0.66181931304682573</v>
      </c>
      <c r="P44">
        <f t="shared" si="33"/>
        <v>24.177312850952148</v>
      </c>
      <c r="Q44" s="1">
        <v>4.5</v>
      </c>
      <c r="R44">
        <f t="shared" si="34"/>
        <v>1.7493478804826736</v>
      </c>
      <c r="S44" s="1">
        <v>1</v>
      </c>
      <c r="T44">
        <f t="shared" si="35"/>
        <v>3.4986957609653473</v>
      </c>
      <c r="U44" s="1">
        <v>28.259471893310547</v>
      </c>
      <c r="V44" s="1">
        <v>24.177312850952148</v>
      </c>
      <c r="W44" s="1">
        <v>28.273017883300781</v>
      </c>
      <c r="X44" s="1">
        <v>400.18624877929688</v>
      </c>
      <c r="Y44" s="1">
        <v>380.87890625</v>
      </c>
      <c r="Z44" s="1">
        <v>17.805086135864258</v>
      </c>
      <c r="AA44" s="1">
        <v>24.209480285644531</v>
      </c>
      <c r="AB44" s="1">
        <v>45.151363372802734</v>
      </c>
      <c r="AC44" s="1">
        <v>61.392066955566406</v>
      </c>
      <c r="AD44" s="1">
        <v>500.28375244140625</v>
      </c>
      <c r="AE44" s="1">
        <v>769.07171630859375</v>
      </c>
      <c r="AF44" s="1">
        <v>1168.508056640625</v>
      </c>
      <c r="AG44" s="1">
        <v>97.697433471679688</v>
      </c>
      <c r="AH44" s="1">
        <v>17.709218978881836</v>
      </c>
      <c r="AI44" s="1">
        <v>-0.86896497011184692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36"/>
        <v>1.1117416720920137</v>
      </c>
      <c r="AR44">
        <f t="shared" si="37"/>
        <v>7.2966807085779939E-3</v>
      </c>
      <c r="AS44">
        <f t="shared" si="38"/>
        <v>297.32731285095213</v>
      </c>
      <c r="AT44">
        <f t="shared" si="39"/>
        <v>301.40947189331052</v>
      </c>
      <c r="AU44">
        <f t="shared" si="40"/>
        <v>146.12362426502295</v>
      </c>
      <c r="AV44">
        <f t="shared" si="41"/>
        <v>-1.2688455867377182</v>
      </c>
      <c r="AW44">
        <f t="shared" si="42"/>
        <v>3.0270234026375231</v>
      </c>
      <c r="AX44">
        <f t="shared" si="43"/>
        <v>30.9836532554869</v>
      </c>
      <c r="AY44">
        <f t="shared" si="44"/>
        <v>6.7741729698423683</v>
      </c>
      <c r="AZ44">
        <f t="shared" si="45"/>
        <v>26.218392372131348</v>
      </c>
      <c r="BA44">
        <f t="shared" si="46"/>
        <v>3.4181108354060661</v>
      </c>
      <c r="BB44">
        <f t="shared" si="47"/>
        <v>1.0474071748370677</v>
      </c>
      <c r="BC44">
        <f t="shared" si="48"/>
        <v>2.3652040895906974</v>
      </c>
      <c r="BD44">
        <f t="shared" si="49"/>
        <v>1.0529067458153687</v>
      </c>
      <c r="BE44">
        <f t="shared" si="50"/>
        <v>0.68406804142263489</v>
      </c>
      <c r="BF44">
        <f t="shared" si="51"/>
        <v>34.161591478940529</v>
      </c>
      <c r="BG44">
        <f t="shared" si="52"/>
        <v>0.91805355922063148</v>
      </c>
      <c r="BH44">
        <f t="shared" si="53"/>
        <v>84.246921449048926</v>
      </c>
      <c r="BI44">
        <f t="shared" si="54"/>
        <v>373.66890682508654</v>
      </c>
      <c r="BJ44">
        <f t="shared" si="55"/>
        <v>4.2128376082171265E-2</v>
      </c>
    </row>
    <row r="45" spans="1:62">
      <c r="A45" s="1">
        <v>36</v>
      </c>
      <c r="B45" s="1" t="s">
        <v>119</v>
      </c>
      <c r="C45" s="2">
        <v>41911</v>
      </c>
      <c r="D45" s="1" t="s">
        <v>74</v>
      </c>
      <c r="E45" s="1">
        <v>0</v>
      </c>
      <c r="F45" s="1" t="s">
        <v>80</v>
      </c>
      <c r="G45" s="1" t="s">
        <v>76</v>
      </c>
      <c r="H45" s="1">
        <v>0</v>
      </c>
      <c r="I45" s="1">
        <v>5125</v>
      </c>
      <c r="J45" s="1">
        <v>0</v>
      </c>
      <c r="K45">
        <f t="shared" si="28"/>
        <v>-4.7272214518397195</v>
      </c>
      <c r="L45">
        <f t="shared" si="29"/>
        <v>0.31089989870992313</v>
      </c>
      <c r="M45">
        <f t="shared" si="30"/>
        <v>422.99900361552193</v>
      </c>
      <c r="N45">
        <f t="shared" si="31"/>
        <v>2.9487126365797587</v>
      </c>
      <c r="O45">
        <f t="shared" si="32"/>
        <v>0.9882757411161589</v>
      </c>
      <c r="P45">
        <f t="shared" si="33"/>
        <v>24.116861343383789</v>
      </c>
      <c r="Q45" s="1">
        <v>5</v>
      </c>
      <c r="R45">
        <f t="shared" si="34"/>
        <v>1.6395652592182159</v>
      </c>
      <c r="S45" s="1">
        <v>1</v>
      </c>
      <c r="T45">
        <f t="shared" si="35"/>
        <v>3.2791305184364319</v>
      </c>
      <c r="U45" s="1">
        <v>28.317880630493164</v>
      </c>
      <c r="V45" s="1">
        <v>24.116861343383789</v>
      </c>
      <c r="W45" s="1">
        <v>28.362556457519531</v>
      </c>
      <c r="X45" s="1">
        <v>399.94021606445312</v>
      </c>
      <c r="Y45" s="1">
        <v>403.47607421875</v>
      </c>
      <c r="Z45" s="1">
        <v>17.869535446166992</v>
      </c>
      <c r="AA45" s="1">
        <v>20.755716323852539</v>
      </c>
      <c r="AB45" s="1">
        <v>45.1612548828125</v>
      </c>
      <c r="AC45" s="1">
        <v>52.455432891845703</v>
      </c>
      <c r="AD45" s="1">
        <v>500.23025512695312</v>
      </c>
      <c r="AE45" s="1">
        <v>900.07611083984375</v>
      </c>
      <c r="AF45" s="1">
        <v>1364.421142578125</v>
      </c>
      <c r="AG45" s="1">
        <v>97.697792053222656</v>
      </c>
      <c r="AH45" s="1">
        <v>17.709218978881836</v>
      </c>
      <c r="AI45" s="1">
        <v>-0.86896497011184692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36"/>
        <v>1.0004605102539064</v>
      </c>
      <c r="AR45">
        <f t="shared" si="37"/>
        <v>2.9487126365797586E-3</v>
      </c>
      <c r="AS45">
        <f t="shared" si="38"/>
        <v>297.26686134338377</v>
      </c>
      <c r="AT45">
        <f t="shared" si="39"/>
        <v>301.46788063049314</v>
      </c>
      <c r="AU45">
        <f t="shared" si="40"/>
        <v>171.01445891362164</v>
      </c>
      <c r="AV45">
        <f t="shared" si="41"/>
        <v>0.93676191937114539</v>
      </c>
      <c r="AW45">
        <f t="shared" si="42"/>
        <v>3.016063398439583</v>
      </c>
      <c r="AX45">
        <f t="shared" si="43"/>
        <v>30.87135681425152</v>
      </c>
      <c r="AY45">
        <f t="shared" si="44"/>
        <v>10.115640490398981</v>
      </c>
      <c r="AZ45">
        <f t="shared" si="45"/>
        <v>26.217370986938477</v>
      </c>
      <c r="BA45">
        <f t="shared" si="46"/>
        <v>3.4179045921580742</v>
      </c>
      <c r="BB45">
        <f t="shared" si="47"/>
        <v>0.28397568476560991</v>
      </c>
      <c r="BC45">
        <f t="shared" si="48"/>
        <v>2.0277876573234241</v>
      </c>
      <c r="BD45">
        <f t="shared" si="49"/>
        <v>1.39011693483465</v>
      </c>
      <c r="BE45">
        <f t="shared" si="50"/>
        <v>0.17972214249290919</v>
      </c>
      <c r="BF45">
        <f t="shared" si="51"/>
        <v>41.326068693949637</v>
      </c>
      <c r="BG45">
        <f t="shared" si="52"/>
        <v>1.0483868329356929</v>
      </c>
      <c r="BH45">
        <f t="shared" si="53"/>
        <v>69.277528289797459</v>
      </c>
      <c r="BI45">
        <f t="shared" si="54"/>
        <v>405.42224529187536</v>
      </c>
      <c r="BJ45">
        <f t="shared" si="55"/>
        <v>-8.0777565036223836E-3</v>
      </c>
    </row>
    <row r="46" spans="1:62">
      <c r="A46" s="1">
        <v>37</v>
      </c>
      <c r="B46" s="1" t="s">
        <v>120</v>
      </c>
      <c r="C46" s="2">
        <v>41911</v>
      </c>
      <c r="D46" s="1" t="s">
        <v>74</v>
      </c>
      <c r="E46" s="1">
        <v>0</v>
      </c>
      <c r="F46" s="1" t="s">
        <v>78</v>
      </c>
      <c r="G46" s="1" t="s">
        <v>76</v>
      </c>
      <c r="H46" s="1">
        <v>0</v>
      </c>
      <c r="I46" s="1">
        <v>6386</v>
      </c>
      <c r="J46" s="1">
        <v>0</v>
      </c>
      <c r="K46">
        <f t="shared" si="28"/>
        <v>23.478589445765582</v>
      </c>
      <c r="L46">
        <f t="shared" si="29"/>
        <v>3.3914679609191034</v>
      </c>
      <c r="M46">
        <f t="shared" si="30"/>
        <v>355.71503904552662</v>
      </c>
      <c r="N46">
        <f t="shared" si="31"/>
        <v>8.970913065190274</v>
      </c>
      <c r="O46">
        <f t="shared" si="32"/>
        <v>0.47997246030770579</v>
      </c>
      <c r="P46">
        <f t="shared" si="33"/>
        <v>24.338895797729492</v>
      </c>
      <c r="Q46" s="1">
        <v>4</v>
      </c>
      <c r="R46">
        <f t="shared" si="34"/>
        <v>1.8591305017471313</v>
      </c>
      <c r="S46" s="1">
        <v>1</v>
      </c>
      <c r="T46">
        <f t="shared" si="35"/>
        <v>3.7182610034942627</v>
      </c>
      <c r="U46" s="1">
        <v>28.578393936157227</v>
      </c>
      <c r="V46" s="1">
        <v>24.338895797729492</v>
      </c>
      <c r="W46" s="1">
        <v>28.560033798217773</v>
      </c>
      <c r="X46" s="1">
        <v>399.69375610351562</v>
      </c>
      <c r="Y46" s="1">
        <v>378.20831298828125</v>
      </c>
      <c r="Z46" s="1">
        <v>19.384294509887695</v>
      </c>
      <c r="AA46" s="1">
        <v>26.367977142333984</v>
      </c>
      <c r="AB46" s="1">
        <v>48.261466979980469</v>
      </c>
      <c r="AC46" s="1">
        <v>65.648880004882812</v>
      </c>
      <c r="AD46" s="1">
        <v>500.27291870117188</v>
      </c>
      <c r="AE46" s="1">
        <v>894.7032470703125</v>
      </c>
      <c r="AF46" s="1">
        <v>909.158203125</v>
      </c>
      <c r="AG46" s="1">
        <v>97.713882446289062</v>
      </c>
      <c r="AH46" s="1">
        <v>17.709218978881836</v>
      </c>
      <c r="AI46" s="1">
        <v>-0.86896497011184692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36"/>
        <v>1.2506822967529296</v>
      </c>
      <c r="AR46">
        <f t="shared" si="37"/>
        <v>8.9709130651902738E-3</v>
      </c>
      <c r="AS46">
        <f t="shared" si="38"/>
        <v>297.48889579772947</v>
      </c>
      <c r="AT46">
        <f t="shared" si="39"/>
        <v>301.7283939361572</v>
      </c>
      <c r="AU46">
        <f t="shared" si="40"/>
        <v>169.99361481022061</v>
      </c>
      <c r="AV46">
        <f t="shared" si="41"/>
        <v>-1.6508961114021756</v>
      </c>
      <c r="AW46">
        <f t="shared" si="42"/>
        <v>3.0564898791401656</v>
      </c>
      <c r="AX46">
        <f t="shared" si="43"/>
        <v>31.279996277092394</v>
      </c>
      <c r="AY46">
        <f t="shared" si="44"/>
        <v>4.9120191347584097</v>
      </c>
      <c r="AZ46">
        <f t="shared" si="45"/>
        <v>26.458644866943359</v>
      </c>
      <c r="BA46">
        <f t="shared" si="46"/>
        <v>3.4669268252239491</v>
      </c>
      <c r="BB46">
        <f t="shared" si="47"/>
        <v>1.7736770454689486</v>
      </c>
      <c r="BC46">
        <f t="shared" si="48"/>
        <v>2.5765174188324598</v>
      </c>
      <c r="BD46">
        <f t="shared" si="49"/>
        <v>0.89040940639148936</v>
      </c>
      <c r="BE46">
        <f t="shared" si="50"/>
        <v>1.1901589251836298</v>
      </c>
      <c r="BF46">
        <f t="shared" si="51"/>
        <v>34.758297509671713</v>
      </c>
      <c r="BG46">
        <f t="shared" si="52"/>
        <v>0.94052675953885878</v>
      </c>
      <c r="BH46">
        <f t="shared" si="53"/>
        <v>91.54366388287734</v>
      </c>
      <c r="BI46">
        <f t="shared" si="54"/>
        <v>369.68387220211889</v>
      </c>
      <c r="BJ46">
        <f t="shared" si="55"/>
        <v>5.8139298527259825E-2</v>
      </c>
    </row>
    <row r="47" spans="1:62">
      <c r="A47" s="1">
        <v>38</v>
      </c>
      <c r="B47" s="1" t="s">
        <v>121</v>
      </c>
      <c r="C47" s="2">
        <v>41911</v>
      </c>
      <c r="D47" s="1" t="s">
        <v>74</v>
      </c>
      <c r="E47" s="1">
        <v>0</v>
      </c>
      <c r="F47" s="1" t="s">
        <v>80</v>
      </c>
      <c r="G47" s="1" t="s">
        <v>76</v>
      </c>
      <c r="H47" s="1">
        <v>0</v>
      </c>
      <c r="I47" s="1">
        <v>6507.5</v>
      </c>
      <c r="J47" s="1">
        <v>0</v>
      </c>
      <c r="K47">
        <f t="shared" si="28"/>
        <v>17.148056166823366</v>
      </c>
      <c r="L47">
        <f t="shared" si="29"/>
        <v>4.8746782787493705</v>
      </c>
      <c r="M47">
        <f t="shared" si="30"/>
        <v>359.77222486268255</v>
      </c>
      <c r="N47">
        <f t="shared" si="31"/>
        <v>7.3079597094805573</v>
      </c>
      <c r="O47">
        <f t="shared" si="32"/>
        <v>0.38599836027073842</v>
      </c>
      <c r="P47">
        <f t="shared" si="33"/>
        <v>24.710296630859375</v>
      </c>
      <c r="Q47" s="1">
        <v>6</v>
      </c>
      <c r="R47">
        <f t="shared" si="34"/>
        <v>1.4200000166893005</v>
      </c>
      <c r="S47" s="1">
        <v>1</v>
      </c>
      <c r="T47">
        <f t="shared" si="35"/>
        <v>2.8400000333786011</v>
      </c>
      <c r="U47" s="1">
        <v>28.899055480957031</v>
      </c>
      <c r="V47" s="1">
        <v>24.710296630859375</v>
      </c>
      <c r="W47" s="1">
        <v>28.877920150756836</v>
      </c>
      <c r="X47" s="1">
        <v>399.71157836914062</v>
      </c>
      <c r="Y47" s="1">
        <v>375.85171508789062</v>
      </c>
      <c r="Z47" s="1">
        <v>19.513105392456055</v>
      </c>
      <c r="AA47" s="1">
        <v>28.031883239746094</v>
      </c>
      <c r="AB47" s="1">
        <v>47.688514709472656</v>
      </c>
      <c r="AC47" s="1">
        <v>68.507743835449219</v>
      </c>
      <c r="AD47" s="1">
        <v>500.29034423828125</v>
      </c>
      <c r="AE47" s="1">
        <v>1393.314697265625</v>
      </c>
      <c r="AF47" s="1">
        <v>1233.2991943359375</v>
      </c>
      <c r="AG47" s="1">
        <v>97.716339111328125</v>
      </c>
      <c r="AH47" s="1">
        <v>17.709218978881836</v>
      </c>
      <c r="AI47" s="1">
        <v>-0.86896497011184692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36"/>
        <v>0.83381724039713534</v>
      </c>
      <c r="AR47">
        <f t="shared" si="37"/>
        <v>7.3079597094805569E-3</v>
      </c>
      <c r="AS47">
        <f t="shared" si="38"/>
        <v>297.86029663085935</v>
      </c>
      <c r="AT47">
        <f t="shared" si="39"/>
        <v>302.04905548095701</v>
      </c>
      <c r="AU47">
        <f t="shared" si="40"/>
        <v>264.72978915854765</v>
      </c>
      <c r="AV47">
        <f t="shared" si="41"/>
        <v>-0.10471509795060438</v>
      </c>
      <c r="AW47">
        <f t="shared" si="42"/>
        <v>3.125171368854923</v>
      </c>
      <c r="AX47">
        <f t="shared" si="43"/>
        <v>31.982075846030401</v>
      </c>
      <c r="AY47">
        <f t="shared" si="44"/>
        <v>3.9501926062843076</v>
      </c>
      <c r="AZ47">
        <f t="shared" si="45"/>
        <v>26.804676055908203</v>
      </c>
      <c r="BA47">
        <f t="shared" si="46"/>
        <v>3.5383050869386414</v>
      </c>
      <c r="BB47">
        <f t="shared" si="47"/>
        <v>1.7945124753412411</v>
      </c>
      <c r="BC47">
        <f t="shared" si="48"/>
        <v>2.7391730085841846</v>
      </c>
      <c r="BD47">
        <f t="shared" si="49"/>
        <v>0.79913207835445688</v>
      </c>
      <c r="BE47">
        <f t="shared" si="50"/>
        <v>1.2336218963565326</v>
      </c>
      <c r="BF47">
        <f t="shared" si="51"/>
        <v>35.155624727518891</v>
      </c>
      <c r="BG47">
        <f t="shared" si="52"/>
        <v>0.9572185264035632</v>
      </c>
      <c r="BH47">
        <f t="shared" si="53"/>
        <v>95.312475644818875</v>
      </c>
      <c r="BI47">
        <f t="shared" si="54"/>
        <v>367.70035045650667</v>
      </c>
      <c r="BJ47">
        <f t="shared" si="55"/>
        <v>4.4449881098214121E-2</v>
      </c>
    </row>
    <row r="48" spans="1:62">
      <c r="A48" s="1">
        <v>39</v>
      </c>
      <c r="B48" s="1" t="s">
        <v>122</v>
      </c>
      <c r="C48" s="2">
        <v>41911</v>
      </c>
      <c r="D48" s="1" t="s">
        <v>74</v>
      </c>
      <c r="E48" s="1">
        <v>0</v>
      </c>
      <c r="F48" s="1" t="s">
        <v>91</v>
      </c>
      <c r="G48" s="1" t="s">
        <v>76</v>
      </c>
      <c r="H48" s="1">
        <v>0</v>
      </c>
      <c r="I48" s="1">
        <v>6571</v>
      </c>
      <c r="J48" s="1">
        <v>0</v>
      </c>
      <c r="K48">
        <f t="shared" si="28"/>
        <v>-12.442000212774099</v>
      </c>
      <c r="L48">
        <f t="shared" si="29"/>
        <v>0.21873748361867446</v>
      </c>
      <c r="M48">
        <f t="shared" si="30"/>
        <v>502.9908038779958</v>
      </c>
      <c r="N48">
        <f t="shared" si="31"/>
        <v>2.1046159512793841</v>
      </c>
      <c r="O48">
        <f t="shared" si="32"/>
        <v>0.98520021881558861</v>
      </c>
      <c r="P48">
        <f t="shared" si="33"/>
        <v>24.787874221801758</v>
      </c>
      <c r="Q48" s="1">
        <v>6</v>
      </c>
      <c r="R48">
        <f t="shared" si="34"/>
        <v>1.4200000166893005</v>
      </c>
      <c r="S48" s="1">
        <v>1</v>
      </c>
      <c r="T48">
        <f t="shared" si="35"/>
        <v>2.8400000333786011</v>
      </c>
      <c r="U48" s="1">
        <v>29.039846420288086</v>
      </c>
      <c r="V48" s="1">
        <v>24.787874221801758</v>
      </c>
      <c r="W48" s="1">
        <v>29.052648544311523</v>
      </c>
      <c r="X48" s="1">
        <v>399.62014770507812</v>
      </c>
      <c r="Y48" s="1">
        <v>413.49905395507812</v>
      </c>
      <c r="Z48" s="1">
        <v>19.579256057739258</v>
      </c>
      <c r="AA48" s="1">
        <v>22.047834396362305</v>
      </c>
      <c r="AB48" s="1">
        <v>47.463005065917969</v>
      </c>
      <c r="AC48" s="1">
        <v>53.44720458984375</v>
      </c>
      <c r="AD48" s="1">
        <v>500.25888061523438</v>
      </c>
      <c r="AE48" s="1">
        <v>1187.721435546875</v>
      </c>
      <c r="AF48" s="1">
        <v>494.94796752929688</v>
      </c>
      <c r="AG48" s="1">
        <v>97.718727111816406</v>
      </c>
      <c r="AH48" s="1">
        <v>17.709218978881836</v>
      </c>
      <c r="AI48" s="1">
        <v>-0.86896497011184692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36"/>
        <v>0.83376480102539052</v>
      </c>
      <c r="AR48">
        <f t="shared" si="37"/>
        <v>2.104615951279384E-3</v>
      </c>
      <c r="AS48">
        <f t="shared" si="38"/>
        <v>297.93787422180174</v>
      </c>
      <c r="AT48">
        <f t="shared" si="39"/>
        <v>302.18984642028806</v>
      </c>
      <c r="AU48">
        <f t="shared" si="40"/>
        <v>225.66706992215768</v>
      </c>
      <c r="AV48">
        <f t="shared" si="41"/>
        <v>2.1610423053132406</v>
      </c>
      <c r="AW48">
        <f t="shared" si="42"/>
        <v>3.139686531600236</v>
      </c>
      <c r="AX48">
        <f t="shared" si="43"/>
        <v>32.129834519923627</v>
      </c>
      <c r="AY48">
        <f t="shared" si="44"/>
        <v>10.082000123561322</v>
      </c>
      <c r="AZ48">
        <f t="shared" si="45"/>
        <v>26.913860321044922</v>
      </c>
      <c r="BA48">
        <f t="shared" si="46"/>
        <v>3.5610919550957525</v>
      </c>
      <c r="BB48">
        <f t="shared" si="47"/>
        <v>0.20309505386654594</v>
      </c>
      <c r="BC48">
        <f t="shared" si="48"/>
        <v>2.1544863127846474</v>
      </c>
      <c r="BD48">
        <f t="shared" si="49"/>
        <v>1.4066056423111051</v>
      </c>
      <c r="BE48">
        <f t="shared" si="50"/>
        <v>0.12825283487773459</v>
      </c>
      <c r="BF48">
        <f t="shared" si="51"/>
        <v>49.15162110390704</v>
      </c>
      <c r="BG48">
        <f t="shared" si="52"/>
        <v>1.2164255252023863</v>
      </c>
      <c r="BH48">
        <f t="shared" si="53"/>
        <v>70.053838855562603</v>
      </c>
      <c r="BI48">
        <f t="shared" si="54"/>
        <v>419.41338497262495</v>
      </c>
      <c r="BJ48">
        <f t="shared" si="55"/>
        <v>-2.0781641911677241E-2</v>
      </c>
    </row>
    <row r="49" spans="1:62">
      <c r="A49" s="1">
        <v>40</v>
      </c>
      <c r="B49" s="1" t="s">
        <v>123</v>
      </c>
      <c r="C49" s="2">
        <v>41911</v>
      </c>
      <c r="D49" s="1" t="s">
        <v>74</v>
      </c>
      <c r="E49" s="1">
        <v>0</v>
      </c>
      <c r="F49" s="1" t="s">
        <v>75</v>
      </c>
      <c r="G49" s="1" t="s">
        <v>76</v>
      </c>
      <c r="H49" s="1">
        <v>0</v>
      </c>
      <c r="I49" s="1">
        <v>6716</v>
      </c>
      <c r="J49" s="1">
        <v>0</v>
      </c>
      <c r="K49">
        <f t="shared" si="28"/>
        <v>26.228488644012124</v>
      </c>
      <c r="L49">
        <f t="shared" si="29"/>
        <v>4.5032243384210426</v>
      </c>
      <c r="M49">
        <f t="shared" si="30"/>
        <v>354.02578291154668</v>
      </c>
      <c r="N49">
        <f t="shared" si="31"/>
        <v>10.399474715949603</v>
      </c>
      <c r="O49">
        <f t="shared" si="32"/>
        <v>0.48387637379567661</v>
      </c>
      <c r="P49">
        <f t="shared" si="33"/>
        <v>25.124662399291992</v>
      </c>
      <c r="Q49" s="1">
        <v>4</v>
      </c>
      <c r="R49">
        <f t="shared" si="34"/>
        <v>1.8591305017471313</v>
      </c>
      <c r="S49" s="1">
        <v>1</v>
      </c>
      <c r="T49">
        <f t="shared" si="35"/>
        <v>3.7182610034942627</v>
      </c>
      <c r="U49" s="1">
        <v>29.51837158203125</v>
      </c>
      <c r="V49" s="1">
        <v>25.124662399291992</v>
      </c>
      <c r="W49" s="1">
        <v>29.461912155151367</v>
      </c>
      <c r="X49" s="1">
        <v>399.8485107421875</v>
      </c>
      <c r="Y49" s="1">
        <v>375.755126953125</v>
      </c>
      <c r="Z49" s="1">
        <v>19.74566650390625</v>
      </c>
      <c r="AA49" s="1">
        <v>27.828514099121094</v>
      </c>
      <c r="AB49" s="1">
        <v>46.564281463623047</v>
      </c>
      <c r="AC49" s="1">
        <v>65.625267028808594</v>
      </c>
      <c r="AD49" s="1">
        <v>500.32232666015625</v>
      </c>
      <c r="AE49" s="1">
        <v>1611.1153564453125</v>
      </c>
      <c r="AF49" s="1">
        <v>1758.4432373046875</v>
      </c>
      <c r="AG49" s="1">
        <v>97.723876953125</v>
      </c>
      <c r="AH49" s="1">
        <v>17.709218978881836</v>
      </c>
      <c r="AI49" s="1">
        <v>-0.86896497011184692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36"/>
        <v>1.2508058166503906</v>
      </c>
      <c r="AR49">
        <f t="shared" si="37"/>
        <v>1.0399474715949604E-2</v>
      </c>
      <c r="AS49">
        <f t="shared" si="38"/>
        <v>298.27466239929197</v>
      </c>
      <c r="AT49">
        <f t="shared" si="39"/>
        <v>302.66837158203123</v>
      </c>
      <c r="AU49">
        <f t="shared" si="40"/>
        <v>306.11191388341103</v>
      </c>
      <c r="AV49">
        <f t="shared" si="41"/>
        <v>-0.94528781035949327</v>
      </c>
      <c r="AW49">
        <f t="shared" si="42"/>
        <v>3.2033866614064905</v>
      </c>
      <c r="AX49">
        <f t="shared" si="43"/>
        <v>32.779979277153032</v>
      </c>
      <c r="AY49">
        <f t="shared" si="44"/>
        <v>4.9514651780319383</v>
      </c>
      <c r="AZ49">
        <f t="shared" si="45"/>
        <v>27.321516990661621</v>
      </c>
      <c r="BA49">
        <f t="shared" si="46"/>
        <v>3.6473063511437438</v>
      </c>
      <c r="BB49">
        <f t="shared" si="47"/>
        <v>2.0366348355778294</v>
      </c>
      <c r="BC49">
        <f t="shared" si="48"/>
        <v>2.7195102876108139</v>
      </c>
      <c r="BD49">
        <f t="shared" si="49"/>
        <v>0.92779606353292987</v>
      </c>
      <c r="BE49">
        <f t="shared" si="50"/>
        <v>1.3816872541906511</v>
      </c>
      <c r="BF49">
        <f t="shared" si="51"/>
        <v>34.596772047481736</v>
      </c>
      <c r="BG49">
        <f t="shared" si="52"/>
        <v>0.94217153011916444</v>
      </c>
      <c r="BH49">
        <f t="shared" si="53"/>
        <v>92.95503003668945</v>
      </c>
      <c r="BI49">
        <f t="shared" si="54"/>
        <v>366.2322721464987</v>
      </c>
      <c r="BJ49">
        <f t="shared" si="55"/>
        <v>6.6571685106599471E-2</v>
      </c>
    </row>
    <row r="50" spans="1:62">
      <c r="A50" s="1">
        <v>41</v>
      </c>
      <c r="B50" s="1" t="s">
        <v>124</v>
      </c>
      <c r="C50" s="2">
        <v>41911</v>
      </c>
      <c r="D50" s="1" t="s">
        <v>74</v>
      </c>
      <c r="E50" s="1">
        <v>0</v>
      </c>
      <c r="F50" s="1" t="s">
        <v>78</v>
      </c>
      <c r="G50" s="1" t="s">
        <v>76</v>
      </c>
      <c r="H50" s="1">
        <v>0</v>
      </c>
      <c r="I50" s="1">
        <v>6812.5</v>
      </c>
      <c r="J50" s="1">
        <v>0</v>
      </c>
      <c r="K50">
        <f t="shared" si="28"/>
        <v>21.364474946497285</v>
      </c>
      <c r="L50">
        <f t="shared" si="29"/>
        <v>1.947250791883725</v>
      </c>
      <c r="M50">
        <f t="shared" si="30"/>
        <v>345.09435125222456</v>
      </c>
      <c r="N50">
        <f t="shared" si="31"/>
        <v>8.1976148855026238</v>
      </c>
      <c r="O50">
        <f t="shared" si="32"/>
        <v>0.63535484619301608</v>
      </c>
      <c r="P50">
        <f t="shared" si="33"/>
        <v>25.883203506469727</v>
      </c>
      <c r="Q50" s="1">
        <v>5</v>
      </c>
      <c r="R50">
        <f t="shared" si="34"/>
        <v>1.6395652592182159</v>
      </c>
      <c r="S50" s="1">
        <v>1</v>
      </c>
      <c r="T50">
        <f t="shared" si="35"/>
        <v>3.2791305184364319</v>
      </c>
      <c r="U50" s="1">
        <v>29.731794357299805</v>
      </c>
      <c r="V50" s="1">
        <v>25.883203506469727</v>
      </c>
      <c r="W50" s="1">
        <v>29.6885986328125</v>
      </c>
      <c r="X50" s="1">
        <v>399.66085815429688</v>
      </c>
      <c r="Y50" s="1">
        <v>375.234375</v>
      </c>
      <c r="Z50" s="1">
        <v>19.823701858520508</v>
      </c>
      <c r="AA50" s="1">
        <v>27.788942337036133</v>
      </c>
      <c r="AB50" s="1">
        <v>46.177330017089844</v>
      </c>
      <c r="AC50" s="1">
        <v>64.731559753417969</v>
      </c>
      <c r="AD50" s="1">
        <v>500.28695678710938</v>
      </c>
      <c r="AE50" s="1">
        <v>875.12091064453125</v>
      </c>
      <c r="AF50" s="1">
        <v>1437.1988525390625</v>
      </c>
      <c r="AG50" s="1">
        <v>97.724250793457031</v>
      </c>
      <c r="AH50" s="1">
        <v>17.709218978881836</v>
      </c>
      <c r="AI50" s="1">
        <v>-0.86896497011184692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36"/>
        <v>1.0005739135742187</v>
      </c>
      <c r="AR50">
        <f t="shared" si="37"/>
        <v>8.1976148855026233E-3</v>
      </c>
      <c r="AS50">
        <f t="shared" si="38"/>
        <v>299.0332035064697</v>
      </c>
      <c r="AT50">
        <f t="shared" si="39"/>
        <v>302.88179435729978</v>
      </c>
      <c r="AU50">
        <f t="shared" si="40"/>
        <v>166.2729709360101</v>
      </c>
      <c r="AV50">
        <f t="shared" si="41"/>
        <v>-1.5661568430205299</v>
      </c>
      <c r="AW50">
        <f t="shared" si="42"/>
        <v>3.351008416422451</v>
      </c>
      <c r="AX50">
        <f t="shared" si="43"/>
        <v>34.290448780261329</v>
      </c>
      <c r="AY50">
        <f t="shared" si="44"/>
        <v>6.5015064432251961</v>
      </c>
      <c r="AZ50">
        <f t="shared" si="45"/>
        <v>27.807498931884766</v>
      </c>
      <c r="BA50">
        <f t="shared" si="46"/>
        <v>3.752461318149594</v>
      </c>
      <c r="BB50">
        <f t="shared" si="47"/>
        <v>1.2217419892626018</v>
      </c>
      <c r="BC50">
        <f t="shared" si="48"/>
        <v>2.7156535702294349</v>
      </c>
      <c r="BD50">
        <f t="shared" si="49"/>
        <v>1.0368077479201592</v>
      </c>
      <c r="BE50">
        <f t="shared" si="50"/>
        <v>0.80679975219602107</v>
      </c>
      <c r="BF50">
        <f t="shared" si="51"/>
        <v>33.724086929177744</v>
      </c>
      <c r="BG50">
        <f t="shared" si="52"/>
        <v>0.91967680533593055</v>
      </c>
      <c r="BH50">
        <f t="shared" si="53"/>
        <v>87.722994408258458</v>
      </c>
      <c r="BI50">
        <f t="shared" si="54"/>
        <v>366.43873816407319</v>
      </c>
      <c r="BJ50">
        <f t="shared" si="55"/>
        <v>5.1145130715623328E-2</v>
      </c>
    </row>
    <row r="51" spans="1:62">
      <c r="A51" s="1">
        <v>42</v>
      </c>
      <c r="B51" s="1" t="s">
        <v>125</v>
      </c>
      <c r="C51" s="2">
        <v>41911</v>
      </c>
      <c r="D51" s="1" t="s">
        <v>74</v>
      </c>
      <c r="E51" s="1">
        <v>0</v>
      </c>
      <c r="F51" s="1" t="s">
        <v>80</v>
      </c>
      <c r="G51" s="1" t="s">
        <v>76</v>
      </c>
      <c r="H51" s="1">
        <v>0</v>
      </c>
      <c r="I51" s="1">
        <v>6916</v>
      </c>
      <c r="J51" s="1">
        <v>0</v>
      </c>
      <c r="K51">
        <f t="shared" si="28"/>
        <v>-5.5684322397833563</v>
      </c>
      <c r="L51">
        <f t="shared" si="29"/>
        <v>0.35044654815641907</v>
      </c>
      <c r="M51">
        <f t="shared" si="30"/>
        <v>425.3645145072029</v>
      </c>
      <c r="N51">
        <f t="shared" si="31"/>
        <v>3.2710460531717538</v>
      </c>
      <c r="O51">
        <f t="shared" si="32"/>
        <v>0.98765952127894341</v>
      </c>
      <c r="P51">
        <f t="shared" si="33"/>
        <v>25.51483154296875</v>
      </c>
      <c r="Q51" s="1">
        <v>5.5</v>
      </c>
      <c r="R51">
        <f t="shared" si="34"/>
        <v>1.5297826379537582</v>
      </c>
      <c r="S51" s="1">
        <v>1</v>
      </c>
      <c r="T51">
        <f t="shared" si="35"/>
        <v>3.0595652759075165</v>
      </c>
      <c r="U51" s="1">
        <v>29.783054351806641</v>
      </c>
      <c r="V51" s="1">
        <v>25.51483154296875</v>
      </c>
      <c r="W51" s="1">
        <v>29.748220443725586</v>
      </c>
      <c r="X51" s="1">
        <v>399.58233642578125</v>
      </c>
      <c r="Y51" s="1">
        <v>404.25027465820312</v>
      </c>
      <c r="Z51" s="1">
        <v>19.931161880493164</v>
      </c>
      <c r="AA51" s="1">
        <v>23.442867279052734</v>
      </c>
      <c r="AB51" s="1">
        <v>46.290836334228516</v>
      </c>
      <c r="AC51" s="1">
        <v>54.446895599365234</v>
      </c>
      <c r="AD51" s="1">
        <v>500.29818725585938</v>
      </c>
      <c r="AE51" s="1">
        <v>1305.01708984375</v>
      </c>
      <c r="AF51" s="1">
        <v>692.2637939453125</v>
      </c>
      <c r="AG51" s="1">
        <v>97.724105834960938</v>
      </c>
      <c r="AH51" s="1">
        <v>17.709218978881836</v>
      </c>
      <c r="AI51" s="1">
        <v>-0.86896497011184692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36"/>
        <v>0.90963306773792618</v>
      </c>
      <c r="AR51">
        <f t="shared" si="37"/>
        <v>3.2710460531717536E-3</v>
      </c>
      <c r="AS51">
        <f t="shared" si="38"/>
        <v>298.66483154296873</v>
      </c>
      <c r="AT51">
        <f t="shared" si="39"/>
        <v>302.93305435180662</v>
      </c>
      <c r="AU51">
        <f t="shared" si="40"/>
        <v>247.9532439589093</v>
      </c>
      <c r="AV51">
        <f t="shared" si="41"/>
        <v>1.7063456513172752</v>
      </c>
      <c r="AW51">
        <f t="shared" si="42"/>
        <v>3.2785927643320356</v>
      </c>
      <c r="AX51">
        <f t="shared" si="43"/>
        <v>33.549478261474299</v>
      </c>
      <c r="AY51">
        <f t="shared" si="44"/>
        <v>10.106610982421564</v>
      </c>
      <c r="AZ51">
        <f t="shared" si="45"/>
        <v>27.648942947387695</v>
      </c>
      <c r="BA51">
        <f t="shared" si="46"/>
        <v>3.7178665587115924</v>
      </c>
      <c r="BB51">
        <f t="shared" si="47"/>
        <v>0.31443119411920484</v>
      </c>
      <c r="BC51">
        <f t="shared" si="48"/>
        <v>2.2909332430530922</v>
      </c>
      <c r="BD51">
        <f t="shared" si="49"/>
        <v>1.4269333156585002</v>
      </c>
      <c r="BE51">
        <f t="shared" si="50"/>
        <v>0.19946624548298222</v>
      </c>
      <c r="BF51">
        <f t="shared" si="51"/>
        <v>41.568366834138672</v>
      </c>
      <c r="BG51">
        <f t="shared" si="52"/>
        <v>1.0522306134902495</v>
      </c>
      <c r="BH51">
        <f t="shared" si="53"/>
        <v>72.178592250385833</v>
      </c>
      <c r="BI51">
        <f t="shared" si="54"/>
        <v>406.70728499980396</v>
      </c>
      <c r="BJ51">
        <f t="shared" si="55"/>
        <v>-9.8823309769191705E-3</v>
      </c>
    </row>
    <row r="52" spans="1:62">
      <c r="A52" s="1">
        <v>43</v>
      </c>
      <c r="B52" s="1" t="s">
        <v>126</v>
      </c>
      <c r="C52" s="2">
        <v>41911</v>
      </c>
      <c r="D52" s="1" t="s">
        <v>74</v>
      </c>
      <c r="E52" s="1">
        <v>0</v>
      </c>
      <c r="F52" s="1" t="s">
        <v>91</v>
      </c>
      <c r="G52" s="1" t="s">
        <v>76</v>
      </c>
      <c r="H52" s="1">
        <v>0</v>
      </c>
      <c r="I52" s="1">
        <v>7091.5</v>
      </c>
      <c r="J52" s="1">
        <v>0</v>
      </c>
      <c r="K52">
        <f t="shared" si="28"/>
        <v>-8.6343931711001805</v>
      </c>
      <c r="L52">
        <f t="shared" si="29"/>
        <v>0.15589000554548407</v>
      </c>
      <c r="M52">
        <f t="shared" si="30"/>
        <v>491.76471471607152</v>
      </c>
      <c r="N52">
        <f t="shared" si="31"/>
        <v>2.110466116952888</v>
      </c>
      <c r="O52">
        <f t="shared" si="32"/>
        <v>1.3544132818845371</v>
      </c>
      <c r="P52">
        <f t="shared" si="33"/>
        <v>26.912191390991211</v>
      </c>
      <c r="Q52" s="1">
        <v>6</v>
      </c>
      <c r="R52">
        <f t="shared" si="34"/>
        <v>1.4200000166893005</v>
      </c>
      <c r="S52" s="1">
        <v>1</v>
      </c>
      <c r="T52">
        <f t="shared" si="35"/>
        <v>2.8400000333786011</v>
      </c>
      <c r="U52" s="1">
        <v>30.023139953613281</v>
      </c>
      <c r="V52" s="1">
        <v>26.912191390991211</v>
      </c>
      <c r="W52" s="1">
        <v>30.011568069458008</v>
      </c>
      <c r="X52" s="1">
        <v>399.87738037109375</v>
      </c>
      <c r="Y52" s="1">
        <v>409.1956787109375</v>
      </c>
      <c r="Z52" s="1">
        <v>20.104047775268555</v>
      </c>
      <c r="AA52" s="1">
        <v>22.577659606933594</v>
      </c>
      <c r="AB52" s="1">
        <v>46.051342010498047</v>
      </c>
      <c r="AC52" s="1">
        <v>51.717521667480469</v>
      </c>
      <c r="AD52" s="1">
        <v>500.357421875</v>
      </c>
      <c r="AE52" s="1">
        <v>121.708740234375</v>
      </c>
      <c r="AF52" s="1">
        <v>1457.458740234375</v>
      </c>
      <c r="AG52" s="1">
        <v>97.721794128417969</v>
      </c>
      <c r="AH52" s="1">
        <v>17.709218978881836</v>
      </c>
      <c r="AI52" s="1">
        <v>-0.86896497011184692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36"/>
        <v>0.83392903645833327</v>
      </c>
      <c r="AR52">
        <f t="shared" si="37"/>
        <v>2.110466116952888E-3</v>
      </c>
      <c r="AS52">
        <f t="shared" si="38"/>
        <v>300.06219139099119</v>
      </c>
      <c r="AT52">
        <f t="shared" si="39"/>
        <v>303.17313995361326</v>
      </c>
      <c r="AU52">
        <f t="shared" si="40"/>
        <v>23.124660354355001</v>
      </c>
      <c r="AV52">
        <f t="shared" si="41"/>
        <v>-0.39184466936520768</v>
      </c>
      <c r="AW52">
        <f t="shared" si="42"/>
        <v>3.5607426858947999</v>
      </c>
      <c r="AX52">
        <f t="shared" si="43"/>
        <v>36.437549245315367</v>
      </c>
      <c r="AY52">
        <f t="shared" si="44"/>
        <v>13.859889638381773</v>
      </c>
      <c r="AZ52">
        <f t="shared" si="45"/>
        <v>28.467665672302246</v>
      </c>
      <c r="BA52">
        <f t="shared" si="46"/>
        <v>3.8995382402777001</v>
      </c>
      <c r="BB52">
        <f t="shared" si="47"/>
        <v>0.14777832804289504</v>
      </c>
      <c r="BC52">
        <f t="shared" si="48"/>
        <v>2.2063294040102628</v>
      </c>
      <c r="BD52">
        <f t="shared" si="49"/>
        <v>1.6932088362674373</v>
      </c>
      <c r="BE52">
        <f t="shared" si="50"/>
        <v>9.3057523150691657E-2</v>
      </c>
      <c r="BF52">
        <f t="shared" si="51"/>
        <v>48.05613021110414</v>
      </c>
      <c r="BG52">
        <f t="shared" si="52"/>
        <v>1.201783743819695</v>
      </c>
      <c r="BH52">
        <f t="shared" si="53"/>
        <v>62.845540101508803</v>
      </c>
      <c r="BI52">
        <f t="shared" si="54"/>
        <v>413.30005569825681</v>
      </c>
      <c r="BJ52">
        <f t="shared" si="55"/>
        <v>-1.3129277260072212E-2</v>
      </c>
    </row>
    <row r="53" spans="1:62">
      <c r="A53" s="1">
        <v>44</v>
      </c>
      <c r="B53" s="1" t="s">
        <v>127</v>
      </c>
      <c r="C53" s="2">
        <v>41911</v>
      </c>
      <c r="D53" s="1" t="s">
        <v>74</v>
      </c>
      <c r="E53" s="1">
        <v>0</v>
      </c>
      <c r="F53" s="1" t="s">
        <v>75</v>
      </c>
      <c r="G53" s="1" t="s">
        <v>88</v>
      </c>
      <c r="H53" s="1">
        <v>0</v>
      </c>
      <c r="I53" s="1">
        <v>7311</v>
      </c>
      <c r="J53" s="1">
        <v>0</v>
      </c>
      <c r="K53">
        <f t="shared" si="28"/>
        <v>17.491978531650158</v>
      </c>
      <c r="L53">
        <f t="shared" si="29"/>
        <v>0.70061502610436077</v>
      </c>
      <c r="M53">
        <f t="shared" si="30"/>
        <v>339.51038820286442</v>
      </c>
      <c r="N53">
        <f t="shared" si="31"/>
        <v>9.352609092389482</v>
      </c>
      <c r="O53">
        <f t="shared" si="32"/>
        <v>1.4490635608165663</v>
      </c>
      <c r="P53">
        <f t="shared" si="33"/>
        <v>27.464027404785156</v>
      </c>
      <c r="Q53" s="1">
        <v>1.5</v>
      </c>
      <c r="R53">
        <f t="shared" si="34"/>
        <v>2.4080436080694199</v>
      </c>
      <c r="S53" s="1">
        <v>1</v>
      </c>
      <c r="T53">
        <f t="shared" si="35"/>
        <v>4.8160872161388397</v>
      </c>
      <c r="U53" s="1">
        <v>30.487756729125977</v>
      </c>
      <c r="V53" s="1">
        <v>27.464027404785156</v>
      </c>
      <c r="W53" s="1">
        <v>30.468967437744141</v>
      </c>
      <c r="X53" s="1">
        <v>399.57955932617188</v>
      </c>
      <c r="Y53" s="1">
        <v>393.23269653320312</v>
      </c>
      <c r="Z53" s="1">
        <v>20.068416595458984</v>
      </c>
      <c r="AA53" s="1">
        <v>22.808452606201172</v>
      </c>
      <c r="AB53" s="1">
        <v>44.759906768798828</v>
      </c>
      <c r="AC53" s="1">
        <v>50.871192932128906</v>
      </c>
      <c r="AD53" s="1">
        <v>500.31954956054688</v>
      </c>
      <c r="AE53" s="1">
        <v>1190.8128662109375</v>
      </c>
      <c r="AF53" s="1">
        <v>1104.609619140625</v>
      </c>
      <c r="AG53" s="1">
        <v>97.718544006347656</v>
      </c>
      <c r="AH53" s="1">
        <v>17.709218978881836</v>
      </c>
      <c r="AI53" s="1">
        <v>-0.86896497011184692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36"/>
        <v>3.3354636637369786</v>
      </c>
      <c r="AR53">
        <f t="shared" si="37"/>
        <v>9.3526090923894828E-3</v>
      </c>
      <c r="AS53">
        <f t="shared" si="38"/>
        <v>300.61402740478513</v>
      </c>
      <c r="AT53">
        <f t="shared" si="39"/>
        <v>303.63775672912595</v>
      </c>
      <c r="AU53">
        <f t="shared" si="40"/>
        <v>226.25444174095901</v>
      </c>
      <c r="AV53">
        <f t="shared" si="41"/>
        <v>-1.1091012978805594</v>
      </c>
      <c r="AW53">
        <f t="shared" si="42"/>
        <v>3.6778723405323306</v>
      </c>
      <c r="AX53">
        <f t="shared" si="43"/>
        <v>37.637404219749953</v>
      </c>
      <c r="AY53">
        <f t="shared" si="44"/>
        <v>14.828951613548782</v>
      </c>
      <c r="AZ53">
        <f t="shared" si="45"/>
        <v>28.975892066955566</v>
      </c>
      <c r="BA53">
        <f t="shared" si="46"/>
        <v>4.0161657395638155</v>
      </c>
      <c r="BB53">
        <f t="shared" si="47"/>
        <v>0.61163769993211836</v>
      </c>
      <c r="BC53">
        <f t="shared" si="48"/>
        <v>2.2288087797157643</v>
      </c>
      <c r="BD53">
        <f t="shared" si="49"/>
        <v>1.7873569598480512</v>
      </c>
      <c r="BE53">
        <f t="shared" si="50"/>
        <v>0.38938215799228421</v>
      </c>
      <c r="BF53">
        <f t="shared" si="51"/>
        <v>33.17646081021379</v>
      </c>
      <c r="BG53">
        <f t="shared" si="52"/>
        <v>0.8633829058367668</v>
      </c>
      <c r="BH53">
        <f t="shared" si="53"/>
        <v>64.532247277345277</v>
      </c>
      <c r="BI53">
        <f t="shared" si="54"/>
        <v>388.32951061526626</v>
      </c>
      <c r="BJ53">
        <f t="shared" si="55"/>
        <v>2.9068011910452187E-2</v>
      </c>
    </row>
    <row r="54" spans="1:62">
      <c r="A54" s="1">
        <v>45</v>
      </c>
      <c r="B54" s="1" t="s">
        <v>128</v>
      </c>
      <c r="C54" s="2">
        <v>41911</v>
      </c>
      <c r="D54" s="1" t="s">
        <v>74</v>
      </c>
      <c r="E54" s="1">
        <v>0</v>
      </c>
      <c r="F54" s="1" t="s">
        <v>78</v>
      </c>
      <c r="G54" s="1" t="s">
        <v>88</v>
      </c>
      <c r="H54" s="1">
        <v>0</v>
      </c>
      <c r="I54" s="1">
        <v>7442.5</v>
      </c>
      <c r="J54" s="1">
        <v>0</v>
      </c>
      <c r="K54">
        <f t="shared" si="28"/>
        <v>-3.9649288298805079</v>
      </c>
      <c r="L54">
        <f t="shared" si="29"/>
        <v>0.5240464695719973</v>
      </c>
      <c r="M54">
        <f t="shared" si="30"/>
        <v>403.27306069539191</v>
      </c>
      <c r="N54">
        <f t="shared" si="31"/>
        <v>7.5366630766969038</v>
      </c>
      <c r="O54">
        <f t="shared" si="32"/>
        <v>1.5312859014794773</v>
      </c>
      <c r="P54">
        <f t="shared" si="33"/>
        <v>28.588472366333008</v>
      </c>
      <c r="Q54" s="1">
        <v>3</v>
      </c>
      <c r="R54">
        <f t="shared" si="34"/>
        <v>2.0786957442760468</v>
      </c>
      <c r="S54" s="1">
        <v>1</v>
      </c>
      <c r="T54">
        <f t="shared" si="35"/>
        <v>4.1573914885520935</v>
      </c>
      <c r="U54" s="1">
        <v>30.927543640136719</v>
      </c>
      <c r="V54" s="1">
        <v>28.588472366333008</v>
      </c>
      <c r="W54" s="1">
        <v>30.980056762695312</v>
      </c>
      <c r="X54" s="1">
        <v>399.53228759765625</v>
      </c>
      <c r="Y54" s="1">
        <v>400.10162353515625</v>
      </c>
      <c r="Z54" s="1">
        <v>20.108369827270508</v>
      </c>
      <c r="AA54" s="1">
        <v>24.516695022583008</v>
      </c>
      <c r="AB54" s="1">
        <v>43.735443115234375</v>
      </c>
      <c r="AC54" s="1">
        <v>53.323493957519531</v>
      </c>
      <c r="AD54" s="1">
        <v>500.31851196289062</v>
      </c>
      <c r="AE54" s="1">
        <v>602.74658203125</v>
      </c>
      <c r="AF54" s="1">
        <v>702.90216064453125</v>
      </c>
      <c r="AG54" s="1">
        <v>97.717247009277344</v>
      </c>
      <c r="AH54" s="1">
        <v>17.709218978881836</v>
      </c>
      <c r="AI54" s="1">
        <v>-0.86896497011184692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36"/>
        <v>1.6677283732096353</v>
      </c>
      <c r="AR54">
        <f t="shared" si="37"/>
        <v>7.5366630766969039E-3</v>
      </c>
      <c r="AS54">
        <f t="shared" si="38"/>
        <v>301.73847236633299</v>
      </c>
      <c r="AT54">
        <f t="shared" si="39"/>
        <v>304.0775436401367</v>
      </c>
      <c r="AU54">
        <f t="shared" si="40"/>
        <v>114.52184914887766</v>
      </c>
      <c r="AV54">
        <f t="shared" si="41"/>
        <v>-1.5994739096281958</v>
      </c>
      <c r="AW54">
        <f t="shared" si="42"/>
        <v>3.9269898448523413</v>
      </c>
      <c r="AX54">
        <f t="shared" si="43"/>
        <v>40.187274662777902</v>
      </c>
      <c r="AY54">
        <f t="shared" si="44"/>
        <v>15.670579640194894</v>
      </c>
      <c r="AZ54">
        <f t="shared" si="45"/>
        <v>29.758008003234863</v>
      </c>
      <c r="BA54">
        <f t="shared" si="46"/>
        <v>4.2015877462741225</v>
      </c>
      <c r="BB54">
        <f t="shared" si="47"/>
        <v>0.46538400202945623</v>
      </c>
      <c r="BC54">
        <f t="shared" si="48"/>
        <v>2.395703943372864</v>
      </c>
      <c r="BD54">
        <f t="shared" si="49"/>
        <v>1.8058838029012585</v>
      </c>
      <c r="BE54">
        <f t="shared" si="50"/>
        <v>0.29562202333346838</v>
      </c>
      <c r="BF54">
        <f t="shared" si="51"/>
        <v>39.406733284158911</v>
      </c>
      <c r="BG54">
        <f t="shared" si="52"/>
        <v>1.0079265790831189</v>
      </c>
      <c r="BH54">
        <f t="shared" si="53"/>
        <v>64.213374699498075</v>
      </c>
      <c r="BI54">
        <f t="shared" si="54"/>
        <v>401.38912651270306</v>
      </c>
      <c r="BJ54">
        <f t="shared" si="55"/>
        <v>-6.3430084123592204E-3</v>
      </c>
    </row>
    <row r="55" spans="1:62">
      <c r="A55" s="1">
        <v>46</v>
      </c>
      <c r="B55" s="1" t="s">
        <v>129</v>
      </c>
      <c r="C55" s="2">
        <v>41911</v>
      </c>
      <c r="D55" s="1" t="s">
        <v>74</v>
      </c>
      <c r="E55" s="1">
        <v>0</v>
      </c>
      <c r="F55" s="1" t="s">
        <v>80</v>
      </c>
      <c r="G55" s="1" t="s">
        <v>88</v>
      </c>
      <c r="H55" s="1">
        <v>0</v>
      </c>
      <c r="I55" s="1">
        <v>7590</v>
      </c>
      <c r="J55" s="1">
        <v>0</v>
      </c>
      <c r="K55">
        <f t="shared" si="28"/>
        <v>0.86859213565405335</v>
      </c>
      <c r="L55">
        <f t="shared" si="29"/>
        <v>0.1832836423414525</v>
      </c>
      <c r="M55">
        <f t="shared" si="30"/>
        <v>377.866650024129</v>
      </c>
      <c r="N55">
        <f t="shared" si="31"/>
        <v>3.2301561124138254</v>
      </c>
      <c r="O55">
        <f t="shared" si="32"/>
        <v>1.759705658855252</v>
      </c>
      <c r="P55">
        <f t="shared" si="33"/>
        <v>29.051849365234375</v>
      </c>
      <c r="Q55" s="1">
        <v>5</v>
      </c>
      <c r="R55">
        <f t="shared" si="34"/>
        <v>1.6395652592182159</v>
      </c>
      <c r="S55" s="1">
        <v>1</v>
      </c>
      <c r="T55">
        <f t="shared" si="35"/>
        <v>3.2791305184364319</v>
      </c>
      <c r="U55" s="1">
        <v>31.115158081054688</v>
      </c>
      <c r="V55" s="1">
        <v>29.051849365234375</v>
      </c>
      <c r="W55" s="1">
        <v>31.184545516967773</v>
      </c>
      <c r="X55" s="1">
        <v>399.4141845703125</v>
      </c>
      <c r="Y55" s="1">
        <v>397.263671875</v>
      </c>
      <c r="Z55" s="1">
        <v>20.119810104370117</v>
      </c>
      <c r="AA55" s="1">
        <v>23.272880554199219</v>
      </c>
      <c r="AB55" s="1">
        <v>43.294532775878906</v>
      </c>
      <c r="AC55" s="1">
        <v>50.079425811767578</v>
      </c>
      <c r="AD55" s="1">
        <v>500.302978515625</v>
      </c>
      <c r="AE55" s="1">
        <v>71.278373718261719</v>
      </c>
      <c r="AF55" s="1">
        <v>107.27217102050781</v>
      </c>
      <c r="AG55" s="1">
        <v>97.716712951660156</v>
      </c>
      <c r="AH55" s="1">
        <v>17.709218978881836</v>
      </c>
      <c r="AI55" s="1">
        <v>-0.86896497011184692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36"/>
        <v>1.00060595703125</v>
      </c>
      <c r="AR55">
        <f t="shared" si="37"/>
        <v>3.2301561124138253E-3</v>
      </c>
      <c r="AS55">
        <f t="shared" si="38"/>
        <v>302.20184936523435</v>
      </c>
      <c r="AT55">
        <f t="shared" si="39"/>
        <v>304.26515808105466</v>
      </c>
      <c r="AU55">
        <f t="shared" si="40"/>
        <v>13.542890836528841</v>
      </c>
      <c r="AV55">
        <f t="shared" si="41"/>
        <v>-1.0826611547088054</v>
      </c>
      <c r="AW55">
        <f t="shared" si="42"/>
        <v>4.0338550475282107</v>
      </c>
      <c r="AX55">
        <f t="shared" si="43"/>
        <v>41.281116870189173</v>
      </c>
      <c r="AY55">
        <f t="shared" si="44"/>
        <v>18.008236315989954</v>
      </c>
      <c r="AZ55">
        <f t="shared" si="45"/>
        <v>30.083503723144531</v>
      </c>
      <c r="BA55">
        <f t="shared" si="46"/>
        <v>4.2809272909077869</v>
      </c>
      <c r="BB55">
        <f t="shared" si="47"/>
        <v>0.17358148309935814</v>
      </c>
      <c r="BC55">
        <f t="shared" si="48"/>
        <v>2.2741493886729587</v>
      </c>
      <c r="BD55">
        <f t="shared" si="49"/>
        <v>2.0067779022348282</v>
      </c>
      <c r="BE55">
        <f t="shared" si="50"/>
        <v>0.10932029285509706</v>
      </c>
      <c r="BF55">
        <f t="shared" si="51"/>
        <v>36.923886974413243</v>
      </c>
      <c r="BG55">
        <f t="shared" si="52"/>
        <v>0.95117343159186651</v>
      </c>
      <c r="BH55">
        <f t="shared" si="53"/>
        <v>57.307816586895321</v>
      </c>
      <c r="BI55">
        <f t="shared" si="54"/>
        <v>396.90607726980198</v>
      </c>
      <c r="BJ55">
        <f t="shared" si="55"/>
        <v>1.254128410965236E-3</v>
      </c>
    </row>
    <row r="56" spans="1:62">
      <c r="A56" s="1">
        <v>47</v>
      </c>
      <c r="B56" s="1" t="s">
        <v>130</v>
      </c>
      <c r="C56" s="2">
        <v>41911</v>
      </c>
      <c r="D56" s="1" t="s">
        <v>74</v>
      </c>
      <c r="E56" s="1">
        <v>0</v>
      </c>
      <c r="F56" s="1" t="s">
        <v>75</v>
      </c>
      <c r="G56" s="1" t="s">
        <v>88</v>
      </c>
      <c r="H56" s="1">
        <v>0</v>
      </c>
      <c r="I56" s="1">
        <v>7693.5</v>
      </c>
      <c r="J56" s="1">
        <v>0</v>
      </c>
      <c r="K56">
        <f t="shared" si="28"/>
        <v>11.940247050356652</v>
      </c>
      <c r="L56">
        <f t="shared" si="29"/>
        <v>0.57848935078599562</v>
      </c>
      <c r="M56">
        <f t="shared" si="30"/>
        <v>347.69525520493397</v>
      </c>
      <c r="N56">
        <f t="shared" si="31"/>
        <v>9.3517081688392469</v>
      </c>
      <c r="O56">
        <f t="shared" si="32"/>
        <v>1.7134628181463736</v>
      </c>
      <c r="P56">
        <f t="shared" si="33"/>
        <v>28.674705505371094</v>
      </c>
      <c r="Q56" s="1">
        <v>1.5</v>
      </c>
      <c r="R56">
        <f t="shared" si="34"/>
        <v>2.4080436080694199</v>
      </c>
      <c r="S56" s="1">
        <v>1</v>
      </c>
      <c r="T56">
        <f t="shared" si="35"/>
        <v>4.8160872161388397</v>
      </c>
      <c r="U56" s="1">
        <v>30.981569290161133</v>
      </c>
      <c r="V56" s="1">
        <v>28.674705505371094</v>
      </c>
      <c r="W56" s="1">
        <v>31.021308898925781</v>
      </c>
      <c r="X56" s="1">
        <v>399.39163208007812</v>
      </c>
      <c r="Y56" s="1">
        <v>394.705078125</v>
      </c>
      <c r="Z56" s="1">
        <v>20.114250183105469</v>
      </c>
      <c r="AA56" s="1">
        <v>22.853967666625977</v>
      </c>
      <c r="AB56" s="1">
        <v>43.613601684570312</v>
      </c>
      <c r="AC56" s="1">
        <v>49.554115295410156</v>
      </c>
      <c r="AD56" s="1">
        <v>500.30621337890625</v>
      </c>
      <c r="AE56" s="1">
        <v>498.86703491210938</v>
      </c>
      <c r="AF56" s="1">
        <v>493.63217163085938</v>
      </c>
      <c r="AG56" s="1">
        <v>97.717178344726562</v>
      </c>
      <c r="AH56" s="1">
        <v>17.709218978881836</v>
      </c>
      <c r="AI56" s="1">
        <v>-0.86896497011184692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36"/>
        <v>3.335374755859374</v>
      </c>
      <c r="AR56">
        <f t="shared" si="37"/>
        <v>9.3517081688392466E-3</v>
      </c>
      <c r="AS56">
        <f t="shared" si="38"/>
        <v>301.82470550537107</v>
      </c>
      <c r="AT56">
        <f t="shared" si="39"/>
        <v>304.13156929016111</v>
      </c>
      <c r="AU56">
        <f t="shared" si="40"/>
        <v>94.784735443909085</v>
      </c>
      <c r="AV56">
        <f t="shared" si="41"/>
        <v>-2.1381352072038138</v>
      </c>
      <c r="AW56">
        <f t="shared" si="42"/>
        <v>3.9466880525106784</v>
      </c>
      <c r="AX56">
        <f t="shared" si="43"/>
        <v>40.388886778817501</v>
      </c>
      <c r="AY56">
        <f t="shared" si="44"/>
        <v>17.534919112191524</v>
      </c>
      <c r="AZ56">
        <f t="shared" si="45"/>
        <v>29.828137397766113</v>
      </c>
      <c r="BA56">
        <f t="shared" si="46"/>
        <v>4.2185725942025671</v>
      </c>
      <c r="BB56">
        <f t="shared" si="47"/>
        <v>0.51645483800799474</v>
      </c>
      <c r="BC56">
        <f t="shared" si="48"/>
        <v>2.2332252343643049</v>
      </c>
      <c r="BD56">
        <f t="shared" si="49"/>
        <v>1.9853473598382623</v>
      </c>
      <c r="BE56">
        <f t="shared" si="50"/>
        <v>0.32783792245797855</v>
      </c>
      <c r="BF56">
        <f t="shared" si="51"/>
        <v>33.975799262475746</v>
      </c>
      <c r="BG56">
        <f t="shared" si="52"/>
        <v>0.88089886468301681</v>
      </c>
      <c r="BH56">
        <f t="shared" si="53"/>
        <v>59.97478310313187</v>
      </c>
      <c r="BI56">
        <f t="shared" si="54"/>
        <v>391.35810104701744</v>
      </c>
      <c r="BJ56">
        <f t="shared" si="55"/>
        <v>1.8298170527889929E-2</v>
      </c>
    </row>
    <row r="57" spans="1:62">
      <c r="A57" s="1">
        <v>48</v>
      </c>
      <c r="B57" s="1" t="s">
        <v>131</v>
      </c>
      <c r="C57" s="2">
        <v>41911</v>
      </c>
      <c r="D57" s="1" t="s">
        <v>74</v>
      </c>
      <c r="E57" s="1">
        <v>0</v>
      </c>
      <c r="F57" s="1" t="s">
        <v>78</v>
      </c>
      <c r="G57" s="1" t="s">
        <v>88</v>
      </c>
      <c r="H57" s="1">
        <v>0</v>
      </c>
      <c r="I57" s="1">
        <v>7802</v>
      </c>
      <c r="J57" s="1">
        <v>0</v>
      </c>
      <c r="K57">
        <f t="shared" si="28"/>
        <v>5.1425697362322822</v>
      </c>
      <c r="L57">
        <f t="shared" si="29"/>
        <v>0.43461698892846978</v>
      </c>
      <c r="M57">
        <f t="shared" si="30"/>
        <v>364.23422397234731</v>
      </c>
      <c r="N57">
        <f t="shared" si="31"/>
        <v>6.6536883836889524</v>
      </c>
      <c r="O57">
        <f t="shared" si="32"/>
        <v>1.5991718665389971</v>
      </c>
      <c r="P57">
        <f t="shared" si="33"/>
        <v>28.667543411254883</v>
      </c>
      <c r="Q57" s="1">
        <v>3</v>
      </c>
      <c r="R57">
        <f t="shared" si="34"/>
        <v>2.0786957442760468</v>
      </c>
      <c r="S57" s="1">
        <v>1</v>
      </c>
      <c r="T57">
        <f t="shared" si="35"/>
        <v>4.1573914885520935</v>
      </c>
      <c r="U57" s="1">
        <v>31.093782424926758</v>
      </c>
      <c r="V57" s="1">
        <v>28.667543411254883</v>
      </c>
      <c r="W57" s="1">
        <v>31.139846801757812</v>
      </c>
      <c r="X57" s="1">
        <v>399.65103149414062</v>
      </c>
      <c r="Y57" s="1">
        <v>394.99166870117188</v>
      </c>
      <c r="Z57" s="1">
        <v>20.113189697265625</v>
      </c>
      <c r="AA57" s="1">
        <v>24.006996154785156</v>
      </c>
      <c r="AB57" s="1">
        <v>43.3328857421875</v>
      </c>
      <c r="AC57" s="1">
        <v>51.721900939941406</v>
      </c>
      <c r="AD57" s="1">
        <v>500.32943725585938</v>
      </c>
      <c r="AE57" s="1">
        <v>963.5048828125</v>
      </c>
      <c r="AF57" s="1">
        <v>897.1695556640625</v>
      </c>
      <c r="AG57" s="1">
        <v>97.716384887695312</v>
      </c>
      <c r="AH57" s="1">
        <v>17.709218978881836</v>
      </c>
      <c r="AI57" s="1">
        <v>-0.86896497011184692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36"/>
        <v>1.6677647908528643</v>
      </c>
      <c r="AR57">
        <f t="shared" si="37"/>
        <v>6.6536883836889526E-3</v>
      </c>
      <c r="AS57">
        <f t="shared" si="38"/>
        <v>301.81754341125486</v>
      </c>
      <c r="AT57">
        <f t="shared" si="39"/>
        <v>304.24378242492674</v>
      </c>
      <c r="AU57">
        <f t="shared" si="40"/>
        <v>183.06592543720035</v>
      </c>
      <c r="AV57">
        <f t="shared" si="41"/>
        <v>-0.68469475455363826</v>
      </c>
      <c r="AW57">
        <f t="shared" si="42"/>
        <v>3.9450487427974048</v>
      </c>
      <c r="AX57">
        <f t="shared" si="43"/>
        <v>40.372438535578439</v>
      </c>
      <c r="AY57">
        <f t="shared" si="44"/>
        <v>16.365442380793283</v>
      </c>
      <c r="AZ57">
        <f t="shared" si="45"/>
        <v>29.88066291809082</v>
      </c>
      <c r="BA57">
        <f t="shared" si="46"/>
        <v>4.2313330732726735</v>
      </c>
      <c r="BB57">
        <f t="shared" si="47"/>
        <v>0.39348206333075264</v>
      </c>
      <c r="BC57">
        <f t="shared" si="48"/>
        <v>2.3458768762584077</v>
      </c>
      <c r="BD57">
        <f t="shared" si="49"/>
        <v>1.8854561970142658</v>
      </c>
      <c r="BE57">
        <f t="shared" si="50"/>
        <v>0.2493183700785335</v>
      </c>
      <c r="BF57">
        <f t="shared" si="51"/>
        <v>35.591651618952909</v>
      </c>
      <c r="BG57">
        <f t="shared" si="52"/>
        <v>0.92213140892322498</v>
      </c>
      <c r="BH57">
        <f t="shared" si="53"/>
        <v>62.07978624596241</v>
      </c>
      <c r="BI57">
        <f t="shared" si="54"/>
        <v>393.3217588158434</v>
      </c>
      <c r="BJ57">
        <f t="shared" si="55"/>
        <v>8.1167548660772363E-3</v>
      </c>
    </row>
    <row r="58" spans="1:62">
      <c r="A58" s="1">
        <v>49</v>
      </c>
      <c r="B58" s="1" t="s">
        <v>132</v>
      </c>
      <c r="C58" s="2">
        <v>41911</v>
      </c>
      <c r="D58" s="1" t="s">
        <v>74</v>
      </c>
      <c r="E58" s="1">
        <v>0</v>
      </c>
      <c r="F58" s="1" t="s">
        <v>80</v>
      </c>
      <c r="G58" s="1" t="s">
        <v>88</v>
      </c>
      <c r="H58" s="1">
        <v>0</v>
      </c>
      <c r="I58" s="1">
        <v>7977.5</v>
      </c>
      <c r="J58" s="1">
        <v>0</v>
      </c>
      <c r="K58">
        <f t="shared" si="28"/>
        <v>7.26135381990614</v>
      </c>
      <c r="L58">
        <f t="shared" si="29"/>
        <v>0.48323171498045403</v>
      </c>
      <c r="M58">
        <f t="shared" si="30"/>
        <v>356.71444583753652</v>
      </c>
      <c r="N58">
        <f t="shared" si="31"/>
        <v>6.8901020532044868</v>
      </c>
      <c r="O58">
        <f t="shared" si="32"/>
        <v>1.5134250064006203</v>
      </c>
      <c r="P58">
        <f t="shared" si="33"/>
        <v>28.619503021240234</v>
      </c>
      <c r="Q58" s="1">
        <v>3.5</v>
      </c>
      <c r="R58">
        <f t="shared" si="34"/>
        <v>1.9689131230115891</v>
      </c>
      <c r="S58" s="1">
        <v>1</v>
      </c>
      <c r="T58">
        <f t="shared" si="35"/>
        <v>3.9378262460231781</v>
      </c>
      <c r="U58" s="1">
        <v>31.266695022583008</v>
      </c>
      <c r="V58" s="1">
        <v>28.619503021240234</v>
      </c>
      <c r="W58" s="1">
        <v>31.240283966064453</v>
      </c>
      <c r="X58" s="1">
        <v>399.7027587890625</v>
      </c>
      <c r="Y58" s="1">
        <v>392.73031616210938</v>
      </c>
      <c r="Z58" s="1">
        <v>20.071140289306641</v>
      </c>
      <c r="AA58" s="1">
        <v>24.771587371826172</v>
      </c>
      <c r="AB58" s="1">
        <v>42.819561004638672</v>
      </c>
      <c r="AC58" s="1">
        <v>52.847446441650391</v>
      </c>
      <c r="AD58" s="1">
        <v>500.33499145507812</v>
      </c>
      <c r="AE58" s="1">
        <v>1484.7867431640625</v>
      </c>
      <c r="AF58" s="1">
        <v>1445.4810791015625</v>
      </c>
      <c r="AG58" s="1">
        <v>97.718536376953125</v>
      </c>
      <c r="AH58" s="1">
        <v>17.709218978881836</v>
      </c>
      <c r="AI58" s="1">
        <v>-0.86896497011184692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36"/>
        <v>1.4295285470145089</v>
      </c>
      <c r="AR58">
        <f t="shared" si="37"/>
        <v>6.8901020532044863E-3</v>
      </c>
      <c r="AS58">
        <f t="shared" si="38"/>
        <v>301.76950302124021</v>
      </c>
      <c r="AT58">
        <f t="shared" si="39"/>
        <v>304.41669502258299</v>
      </c>
      <c r="AU58">
        <f t="shared" si="40"/>
        <v>282.10947766116442</v>
      </c>
      <c r="AV58">
        <f t="shared" si="41"/>
        <v>8.8627011412133361E-2</v>
      </c>
      <c r="AW58">
        <f t="shared" si="42"/>
        <v>3.9340682681092889</v>
      </c>
      <c r="AX58">
        <f t="shared" si="43"/>
        <v>40.259181256394022</v>
      </c>
      <c r="AY58">
        <f t="shared" si="44"/>
        <v>15.48759388456785</v>
      </c>
      <c r="AZ58">
        <f t="shared" si="45"/>
        <v>29.943099021911621</v>
      </c>
      <c r="BA58">
        <f t="shared" si="46"/>
        <v>4.2465449657487282</v>
      </c>
      <c r="BB58">
        <f t="shared" si="47"/>
        <v>0.43041338678329544</v>
      </c>
      <c r="BC58">
        <f t="shared" si="48"/>
        <v>2.4206432617086686</v>
      </c>
      <c r="BD58">
        <f t="shared" si="49"/>
        <v>1.8259017040400596</v>
      </c>
      <c r="BE58">
        <f t="shared" si="50"/>
        <v>0.27330255184473112</v>
      </c>
      <c r="BF58">
        <f t="shared" si="51"/>
        <v>34.857613551759989</v>
      </c>
      <c r="BG58">
        <f t="shared" si="52"/>
        <v>0.90829363346193426</v>
      </c>
      <c r="BH58">
        <f t="shared" si="53"/>
        <v>64.583528862534109</v>
      </c>
      <c r="BI58">
        <f t="shared" si="54"/>
        <v>390.24091540026183</v>
      </c>
      <c r="BJ58">
        <f t="shared" si="55"/>
        <v>1.201729074277038E-2</v>
      </c>
    </row>
    <row r="59" spans="1:62">
      <c r="A59" s="1">
        <v>50</v>
      </c>
      <c r="B59" s="1" t="s">
        <v>133</v>
      </c>
      <c r="C59" s="2">
        <v>41911</v>
      </c>
      <c r="D59" s="1" t="s">
        <v>74</v>
      </c>
      <c r="E59" s="1">
        <v>0</v>
      </c>
      <c r="F59" s="1" t="s">
        <v>80</v>
      </c>
      <c r="G59" s="1" t="s">
        <v>98</v>
      </c>
      <c r="H59" s="1">
        <v>0</v>
      </c>
      <c r="I59" s="1">
        <v>8132.5</v>
      </c>
      <c r="J59" s="1">
        <v>0</v>
      </c>
      <c r="K59">
        <f t="shared" si="28"/>
        <v>27.270150903611992</v>
      </c>
      <c r="L59">
        <f t="shared" si="29"/>
        <v>2.581672380540621</v>
      </c>
      <c r="M59">
        <f t="shared" si="30"/>
        <v>358.90456086898405</v>
      </c>
      <c r="N59">
        <f t="shared" si="31"/>
        <v>26.893005480222836</v>
      </c>
      <c r="O59">
        <f t="shared" si="32"/>
        <v>1.4891022951262589</v>
      </c>
      <c r="P59">
        <f t="shared" si="33"/>
        <v>28.745878219604492</v>
      </c>
      <c r="Q59" s="1">
        <v>1</v>
      </c>
      <c r="R59">
        <f t="shared" si="34"/>
        <v>2.5178262293338776</v>
      </c>
      <c r="S59" s="1">
        <v>1</v>
      </c>
      <c r="T59">
        <f t="shared" si="35"/>
        <v>5.0356524586677551</v>
      </c>
      <c r="U59" s="1">
        <v>31.402759552001953</v>
      </c>
      <c r="V59" s="1">
        <v>28.745878219604492</v>
      </c>
      <c r="W59" s="1">
        <v>31.375022888183594</v>
      </c>
      <c r="X59" s="1">
        <v>399.790771484375</v>
      </c>
      <c r="Y59" s="1">
        <v>392.23190307617188</v>
      </c>
      <c r="Z59" s="1">
        <v>20.077163696289062</v>
      </c>
      <c r="AA59" s="1">
        <v>25.316257476806641</v>
      </c>
      <c r="AB59" s="1">
        <v>42.502914428710938</v>
      </c>
      <c r="AC59" s="1">
        <v>53.593963623046875</v>
      </c>
      <c r="AD59" s="1">
        <v>500.31887817382812</v>
      </c>
      <c r="AE59" s="1">
        <v>1339.4337158203125</v>
      </c>
      <c r="AF59" s="1">
        <v>1354.0601806640625</v>
      </c>
      <c r="AG59" s="1">
        <v>97.72015380859375</v>
      </c>
      <c r="AH59" s="1">
        <v>17.709218978881836</v>
      </c>
      <c r="AI59" s="1">
        <v>-0.86896497011184692</v>
      </c>
      <c r="AJ59" s="1">
        <v>1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36"/>
        <v>5.0031887817382801</v>
      </c>
      <c r="AR59">
        <f t="shared" si="37"/>
        <v>2.6893005480222835E-2</v>
      </c>
      <c r="AS59">
        <f t="shared" si="38"/>
        <v>301.89587821960447</v>
      </c>
      <c r="AT59">
        <f t="shared" si="39"/>
        <v>304.55275955200193</v>
      </c>
      <c r="AU59">
        <f t="shared" si="40"/>
        <v>254.49240281240054</v>
      </c>
      <c r="AV59">
        <f t="shared" si="41"/>
        <v>-6.3675869767583624</v>
      </c>
      <c r="AW59">
        <f t="shared" si="42"/>
        <v>3.9630108696177655</v>
      </c>
      <c r="AX59">
        <f t="shared" si="43"/>
        <v>40.554693327439772</v>
      </c>
      <c r="AY59">
        <f t="shared" si="44"/>
        <v>15.238435850633131</v>
      </c>
      <c r="AZ59">
        <f t="shared" si="45"/>
        <v>30.074318885803223</v>
      </c>
      <c r="BA59">
        <f t="shared" si="46"/>
        <v>4.2786707139171316</v>
      </c>
      <c r="BB59">
        <f t="shared" si="47"/>
        <v>1.7066890470034188</v>
      </c>
      <c r="BC59">
        <f t="shared" si="48"/>
        <v>2.4739085744915066</v>
      </c>
      <c r="BD59">
        <f t="shared" si="49"/>
        <v>1.804762139425625</v>
      </c>
      <c r="BE59">
        <f t="shared" si="50"/>
        <v>1.1213108201646003</v>
      </c>
      <c r="BF59">
        <f t="shared" si="51"/>
        <v>35.072208890722919</v>
      </c>
      <c r="BG59">
        <f t="shared" si="52"/>
        <v>0.91503153632886502</v>
      </c>
      <c r="BH59">
        <f t="shared" si="53"/>
        <v>74.313963807829268</v>
      </c>
      <c r="BI59">
        <f t="shared" si="54"/>
        <v>384.92109201006906</v>
      </c>
      <c r="BJ59">
        <f t="shared" si="55"/>
        <v>5.2648531071715132E-2</v>
      </c>
    </row>
    <row r="60" spans="1:62">
      <c r="A60" s="1">
        <v>51</v>
      </c>
      <c r="B60" s="1" t="s">
        <v>134</v>
      </c>
      <c r="C60" s="2">
        <v>41911</v>
      </c>
      <c r="D60" s="1" t="s">
        <v>74</v>
      </c>
      <c r="E60" s="1">
        <v>0</v>
      </c>
      <c r="F60" s="1" t="s">
        <v>91</v>
      </c>
      <c r="G60" s="1" t="s">
        <v>98</v>
      </c>
      <c r="H60" s="1">
        <v>0</v>
      </c>
      <c r="I60" s="1">
        <v>8261.5</v>
      </c>
      <c r="J60" s="1">
        <v>0</v>
      </c>
      <c r="K60">
        <f t="shared" si="28"/>
        <v>30.154066662966912</v>
      </c>
      <c r="L60">
        <f t="shared" si="29"/>
        <v>1.2434368941041534</v>
      </c>
      <c r="M60">
        <f t="shared" si="30"/>
        <v>331.54183870923782</v>
      </c>
      <c r="N60">
        <f t="shared" si="31"/>
        <v>17.196906756522722</v>
      </c>
      <c r="O60">
        <f t="shared" si="32"/>
        <v>1.6431222662454741</v>
      </c>
      <c r="P60">
        <f t="shared" si="33"/>
        <v>29.40782356262207</v>
      </c>
      <c r="Q60" s="1">
        <v>1.5</v>
      </c>
      <c r="R60">
        <f t="shared" si="34"/>
        <v>2.4080436080694199</v>
      </c>
      <c r="S60" s="1">
        <v>1</v>
      </c>
      <c r="T60">
        <f t="shared" si="35"/>
        <v>4.8160872161388397</v>
      </c>
      <c r="U60" s="1">
        <v>31.622682571411133</v>
      </c>
      <c r="V60" s="1">
        <v>29.40782356262207</v>
      </c>
      <c r="W60" s="1">
        <v>31.562150955200195</v>
      </c>
      <c r="X60" s="1">
        <v>399.69473266601562</v>
      </c>
      <c r="Y60" s="1">
        <v>388.65032958984375</v>
      </c>
      <c r="Z60" s="1">
        <v>20.296512603759766</v>
      </c>
      <c r="AA60" s="1">
        <v>25.321811676025391</v>
      </c>
      <c r="AB60" s="1">
        <v>42.435401916503906</v>
      </c>
      <c r="AC60" s="1">
        <v>52.942165374755859</v>
      </c>
      <c r="AD60" s="1">
        <v>500.31201171875</v>
      </c>
      <c r="AE60" s="1">
        <v>1345.5859375</v>
      </c>
      <c r="AF60" s="1">
        <v>1298.0367431640625</v>
      </c>
      <c r="AG60" s="1">
        <v>97.723739624023438</v>
      </c>
      <c r="AH60" s="1">
        <v>17.709218978881836</v>
      </c>
      <c r="AI60" s="1">
        <v>-0.86896497011184692</v>
      </c>
      <c r="AJ60" s="1">
        <v>1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36"/>
        <v>3.3354134114583327</v>
      </c>
      <c r="AR60">
        <f t="shared" si="37"/>
        <v>1.7196906756522721E-2</v>
      </c>
      <c r="AS60">
        <f t="shared" si="38"/>
        <v>302.55782356262205</v>
      </c>
      <c r="AT60">
        <f t="shared" si="39"/>
        <v>304.77268257141111</v>
      </c>
      <c r="AU60">
        <f t="shared" si="40"/>
        <v>255.66132491687313</v>
      </c>
      <c r="AV60">
        <f t="shared" si="41"/>
        <v>-3.5074924296591279</v>
      </c>
      <c r="AW60">
        <f t="shared" si="42"/>
        <v>4.1176643972819358</v>
      </c>
      <c r="AX60">
        <f t="shared" si="43"/>
        <v>42.135763665246493</v>
      </c>
      <c r="AY60">
        <f t="shared" si="44"/>
        <v>16.813951989221103</v>
      </c>
      <c r="AZ60">
        <f t="shared" si="45"/>
        <v>30.515253067016602</v>
      </c>
      <c r="BA60">
        <f t="shared" si="46"/>
        <v>4.3881787563615431</v>
      </c>
      <c r="BB60">
        <f t="shared" si="47"/>
        <v>0.9882790167708817</v>
      </c>
      <c r="BC60">
        <f t="shared" si="48"/>
        <v>2.4745421310364617</v>
      </c>
      <c r="BD60">
        <f t="shared" si="49"/>
        <v>1.9136366253250814</v>
      </c>
      <c r="BE60">
        <f t="shared" si="50"/>
        <v>0.63644836144354966</v>
      </c>
      <c r="BF60">
        <f t="shared" si="51"/>
        <v>32.399508320491535</v>
      </c>
      <c r="BG60">
        <f t="shared" si="52"/>
        <v>0.85305945593594501</v>
      </c>
      <c r="BH60">
        <f t="shared" si="53"/>
        <v>67.177193095137795</v>
      </c>
      <c r="BI60">
        <f t="shared" si="54"/>
        <v>380.19782693196169</v>
      </c>
      <c r="BJ60">
        <f t="shared" si="55"/>
        <v>5.3279251361536287E-2</v>
      </c>
    </row>
    <row r="61" spans="1:62">
      <c r="A61" s="1">
        <v>52</v>
      </c>
      <c r="B61" s="1" t="s">
        <v>135</v>
      </c>
      <c r="C61" s="2">
        <v>41911</v>
      </c>
      <c r="D61" s="1" t="s">
        <v>74</v>
      </c>
      <c r="E61" s="1">
        <v>0</v>
      </c>
      <c r="F61" s="1" t="s">
        <v>93</v>
      </c>
      <c r="G61" s="1" t="s">
        <v>98</v>
      </c>
      <c r="H61" s="1">
        <v>0</v>
      </c>
      <c r="I61" s="1">
        <v>8368.5</v>
      </c>
      <c r="J61" s="1">
        <v>0</v>
      </c>
      <c r="K61">
        <f t="shared" si="28"/>
        <v>14.21118672315249</v>
      </c>
      <c r="L61">
        <f t="shared" si="29"/>
        <v>0.56602821664088665</v>
      </c>
      <c r="M61">
        <f t="shared" si="30"/>
        <v>334.73172142645484</v>
      </c>
      <c r="N61">
        <f t="shared" si="31"/>
        <v>9.9711030543598156</v>
      </c>
      <c r="O61">
        <f t="shared" si="32"/>
        <v>1.8761806881776431</v>
      </c>
      <c r="P61">
        <f t="shared" si="33"/>
        <v>30.387228012084961</v>
      </c>
      <c r="Q61" s="1">
        <v>2.5</v>
      </c>
      <c r="R61">
        <f t="shared" si="34"/>
        <v>2.1884783655405045</v>
      </c>
      <c r="S61" s="1">
        <v>1</v>
      </c>
      <c r="T61">
        <f t="shared" si="35"/>
        <v>4.3769567310810089</v>
      </c>
      <c r="U61" s="1">
        <v>31.892673492431641</v>
      </c>
      <c r="V61" s="1">
        <v>30.387228012084961</v>
      </c>
      <c r="W61" s="1">
        <v>31.863393783569336</v>
      </c>
      <c r="X61" s="1">
        <v>399.75314331054688</v>
      </c>
      <c r="Y61" s="1">
        <v>390.70626831054688</v>
      </c>
      <c r="Z61" s="1">
        <v>20.5208740234375</v>
      </c>
      <c r="AA61" s="1">
        <v>25.376365661621094</v>
      </c>
      <c r="AB61" s="1">
        <v>42.254047393798828</v>
      </c>
      <c r="AC61" s="1">
        <v>52.251876831054688</v>
      </c>
      <c r="AD61" s="1">
        <v>500.36502075195312</v>
      </c>
      <c r="AE61" s="1">
        <v>585.9749755859375</v>
      </c>
      <c r="AF61" s="1">
        <v>427.99465942382812</v>
      </c>
      <c r="AG61" s="1">
        <v>97.726905822753906</v>
      </c>
      <c r="AH61" s="1">
        <v>17.709218978881836</v>
      </c>
      <c r="AI61" s="1">
        <v>-0.86896497011184692</v>
      </c>
      <c r="AJ61" s="1">
        <v>1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 t="shared" si="36"/>
        <v>2.0014600830078124</v>
      </c>
      <c r="AR61">
        <f t="shared" si="37"/>
        <v>9.9711030543598155E-3</v>
      </c>
      <c r="AS61">
        <f t="shared" si="38"/>
        <v>303.53722801208494</v>
      </c>
      <c r="AT61">
        <f t="shared" si="39"/>
        <v>305.04267349243162</v>
      </c>
      <c r="AU61">
        <f t="shared" si="40"/>
        <v>111.33524396425491</v>
      </c>
      <c r="AV61">
        <f t="shared" si="41"/>
        <v>-2.4900821310568526</v>
      </c>
      <c r="AW61">
        <f t="shared" si="42"/>
        <v>4.3561343853146539</v>
      </c>
      <c r="AX61">
        <f t="shared" si="43"/>
        <v>44.57456571085266</v>
      </c>
      <c r="AY61">
        <f t="shared" si="44"/>
        <v>19.198200049231566</v>
      </c>
      <c r="AZ61">
        <f t="shared" si="45"/>
        <v>31.139950752258301</v>
      </c>
      <c r="BA61">
        <f t="shared" si="46"/>
        <v>4.5475028839289422</v>
      </c>
      <c r="BB61">
        <f t="shared" si="47"/>
        <v>0.50121152279654835</v>
      </c>
      <c r="BC61">
        <f t="shared" si="48"/>
        <v>2.4799536971370109</v>
      </c>
      <c r="BD61">
        <f t="shared" si="49"/>
        <v>2.0675491867919313</v>
      </c>
      <c r="BE61">
        <f t="shared" si="50"/>
        <v>0.31850003605525928</v>
      </c>
      <c r="BF61">
        <f t="shared" si="51"/>
        <v>32.712295415731447</v>
      </c>
      <c r="BG61">
        <f t="shared" si="52"/>
        <v>0.85673496581938247</v>
      </c>
      <c r="BH61">
        <f t="shared" si="53"/>
        <v>60.47990290738867</v>
      </c>
      <c r="BI61">
        <f t="shared" si="54"/>
        <v>386.32306252283109</v>
      </c>
      <c r="BJ61">
        <f t="shared" si="55"/>
        <v>2.2247990777517688E-2</v>
      </c>
    </row>
    <row r="62" spans="1:62">
      <c r="A62" s="1">
        <v>53</v>
      </c>
      <c r="B62" s="1" t="s">
        <v>136</v>
      </c>
      <c r="C62" s="2">
        <v>41911</v>
      </c>
      <c r="D62" s="1" t="s">
        <v>74</v>
      </c>
      <c r="E62" s="1">
        <v>0</v>
      </c>
      <c r="F62" s="1" t="s">
        <v>80</v>
      </c>
      <c r="G62" s="1" t="s">
        <v>98</v>
      </c>
      <c r="H62" s="1">
        <v>0</v>
      </c>
      <c r="I62" s="1">
        <v>8530</v>
      </c>
      <c r="J62" s="1">
        <v>0</v>
      </c>
      <c r="K62">
        <f t="shared" si="28"/>
        <v>34.981421755847897</v>
      </c>
      <c r="L62">
        <f t="shared" si="29"/>
        <v>0.85397903234384642</v>
      </c>
      <c r="M62">
        <f t="shared" si="30"/>
        <v>301.75528374661883</v>
      </c>
      <c r="N62">
        <f t="shared" si="31"/>
        <v>14.260266758283562</v>
      </c>
      <c r="O62">
        <f t="shared" si="32"/>
        <v>1.8548813332499425</v>
      </c>
      <c r="P62">
        <f t="shared" si="33"/>
        <v>30.188869476318359</v>
      </c>
      <c r="Q62" s="1">
        <v>1.5</v>
      </c>
      <c r="R62">
        <f t="shared" si="34"/>
        <v>2.4080436080694199</v>
      </c>
      <c r="S62" s="1">
        <v>1</v>
      </c>
      <c r="T62">
        <f t="shared" si="35"/>
        <v>4.8160872161388397</v>
      </c>
      <c r="U62" s="1">
        <v>32.235897064208984</v>
      </c>
      <c r="V62" s="1">
        <v>30.188869476318359</v>
      </c>
      <c r="W62" s="1">
        <v>32.176506042480469</v>
      </c>
      <c r="X62" s="1">
        <v>400.00393676757812</v>
      </c>
      <c r="Y62" s="1">
        <v>387.85797119140625</v>
      </c>
      <c r="Z62" s="1">
        <v>20.921661376953125</v>
      </c>
      <c r="AA62" s="1">
        <v>25.089746475219727</v>
      </c>
      <c r="AB62" s="1">
        <v>42.251972198486328</v>
      </c>
      <c r="AC62" s="1">
        <v>50.669559478759766</v>
      </c>
      <c r="AD62" s="1">
        <v>500.3189697265625</v>
      </c>
      <c r="AE62" s="1">
        <v>1677.7647705078125</v>
      </c>
      <c r="AF62" s="1">
        <v>1689.441162109375</v>
      </c>
      <c r="AG62" s="1">
        <v>97.729446411132812</v>
      </c>
      <c r="AH62" s="1">
        <v>17.709218978881836</v>
      </c>
      <c r="AI62" s="1">
        <v>-0.86896497011184692</v>
      </c>
      <c r="AJ62" s="1">
        <v>0.66666668653488159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 t="shared" si="36"/>
        <v>3.3354597981770824</v>
      </c>
      <c r="AR62">
        <f t="shared" si="37"/>
        <v>1.4260266758283562E-2</v>
      </c>
      <c r="AS62">
        <f t="shared" si="38"/>
        <v>303.33886947631834</v>
      </c>
      <c r="AT62">
        <f t="shared" si="39"/>
        <v>305.38589706420896</v>
      </c>
      <c r="AU62">
        <f t="shared" si="40"/>
        <v>318.77530239638145</v>
      </c>
      <c r="AV62">
        <f t="shared" si="41"/>
        <v>-2.1003599617762148</v>
      </c>
      <c r="AW62">
        <f t="shared" si="42"/>
        <v>4.3068883668688374</v>
      </c>
      <c r="AX62">
        <f t="shared" si="43"/>
        <v>44.069505405263612</v>
      </c>
      <c r="AY62">
        <f t="shared" si="44"/>
        <v>18.979758930043886</v>
      </c>
      <c r="AZ62">
        <f t="shared" si="45"/>
        <v>31.212383270263672</v>
      </c>
      <c r="BA62">
        <f t="shared" si="46"/>
        <v>4.5662981611744611</v>
      </c>
      <c r="BB62">
        <f t="shared" si="47"/>
        <v>0.7253596907483072</v>
      </c>
      <c r="BC62">
        <f t="shared" si="48"/>
        <v>2.4520070336188948</v>
      </c>
      <c r="BD62">
        <f t="shared" si="49"/>
        <v>2.1142911275555663</v>
      </c>
      <c r="BE62">
        <f t="shared" si="50"/>
        <v>0.4633822407594958</v>
      </c>
      <c r="BF62">
        <f t="shared" si="51"/>
        <v>29.490376832191359</v>
      </c>
      <c r="BG62">
        <f t="shared" si="52"/>
        <v>0.77800459487708684</v>
      </c>
      <c r="BH62">
        <f t="shared" si="53"/>
        <v>62.108459192654109</v>
      </c>
      <c r="BI62">
        <f t="shared" si="54"/>
        <v>378.05231002892924</v>
      </c>
      <c r="BJ62">
        <f t="shared" si="55"/>
        <v>5.7469354054676909E-2</v>
      </c>
    </row>
    <row r="63" spans="1:62">
      <c r="A63" s="1">
        <v>54</v>
      </c>
      <c r="B63" s="1" t="s">
        <v>137</v>
      </c>
      <c r="C63" s="2">
        <v>41911</v>
      </c>
      <c r="D63" s="1" t="s">
        <v>74</v>
      </c>
      <c r="E63" s="1">
        <v>0</v>
      </c>
      <c r="F63" s="1" t="s">
        <v>91</v>
      </c>
      <c r="G63" s="1" t="s">
        <v>98</v>
      </c>
      <c r="H63" s="1">
        <v>0</v>
      </c>
      <c r="I63" s="1">
        <v>8673.5</v>
      </c>
      <c r="J63" s="1">
        <v>0</v>
      </c>
      <c r="K63">
        <f t="shared" si="28"/>
        <v>17.741714100056416</v>
      </c>
      <c r="L63">
        <f t="shared" si="29"/>
        <v>0.62591906617872961</v>
      </c>
      <c r="M63">
        <f t="shared" si="30"/>
        <v>326.37023227760301</v>
      </c>
      <c r="N63">
        <f t="shared" si="31"/>
        <v>11.388191299291554</v>
      </c>
      <c r="O63">
        <f t="shared" si="32"/>
        <v>1.9575176044077591</v>
      </c>
      <c r="P63">
        <f t="shared" si="33"/>
        <v>31.265029907226562</v>
      </c>
      <c r="Q63" s="1">
        <v>2.5</v>
      </c>
      <c r="R63">
        <f t="shared" si="34"/>
        <v>2.1884783655405045</v>
      </c>
      <c r="S63" s="1">
        <v>1</v>
      </c>
      <c r="T63">
        <f t="shared" si="35"/>
        <v>4.3769567310810089</v>
      </c>
      <c r="U63" s="1">
        <v>32.626296997070312</v>
      </c>
      <c r="V63" s="1">
        <v>31.265029907226562</v>
      </c>
      <c r="W63" s="1">
        <v>32.566078186035156</v>
      </c>
      <c r="X63" s="1">
        <v>400.04095458984375</v>
      </c>
      <c r="Y63" s="1">
        <v>388.96246337890625</v>
      </c>
      <c r="Z63" s="1">
        <v>21.296289443969727</v>
      </c>
      <c r="AA63" s="1">
        <v>26.834012985229492</v>
      </c>
      <c r="AB63" s="1">
        <v>42.071723937988281</v>
      </c>
      <c r="AC63" s="1">
        <v>53.011730194091797</v>
      </c>
      <c r="AD63" s="1">
        <v>500.32293701171875</v>
      </c>
      <c r="AE63" s="1">
        <v>1231.86474609375</v>
      </c>
      <c r="AF63" s="1">
        <v>1253.7860107421875</v>
      </c>
      <c r="AG63" s="1">
        <v>97.729850769042969</v>
      </c>
      <c r="AH63" s="1">
        <v>17.709218978881836</v>
      </c>
      <c r="AI63" s="1">
        <v>-0.86896497011184692</v>
      </c>
      <c r="AJ63" s="1">
        <v>1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 t="shared" si="36"/>
        <v>2.0012917480468748</v>
      </c>
      <c r="AR63">
        <f t="shared" si="37"/>
        <v>1.1388191299291554E-2</v>
      </c>
      <c r="AS63">
        <f t="shared" si="38"/>
        <v>304.41502990722654</v>
      </c>
      <c r="AT63">
        <f t="shared" si="39"/>
        <v>305.77629699707029</v>
      </c>
      <c r="AU63">
        <f t="shared" si="40"/>
        <v>234.05429882081808</v>
      </c>
      <c r="AV63">
        <f t="shared" si="41"/>
        <v>-2.0177952812646738</v>
      </c>
      <c r="AW63">
        <f t="shared" si="42"/>
        <v>4.5800016889887987</v>
      </c>
      <c r="AX63">
        <f t="shared" si="43"/>
        <v>46.863897293901992</v>
      </c>
      <c r="AY63">
        <f t="shared" si="44"/>
        <v>20.0298843086725</v>
      </c>
      <c r="AZ63">
        <f t="shared" si="45"/>
        <v>31.945663452148438</v>
      </c>
      <c r="BA63">
        <f t="shared" si="46"/>
        <v>4.7604172013155059</v>
      </c>
      <c r="BB63">
        <f t="shared" si="47"/>
        <v>0.54760917137369713</v>
      </c>
      <c r="BC63">
        <f t="shared" si="48"/>
        <v>2.6224840845810395</v>
      </c>
      <c r="BD63">
        <f t="shared" si="49"/>
        <v>2.1379331167344664</v>
      </c>
      <c r="BE63">
        <f t="shared" si="50"/>
        <v>0.34852387439484223</v>
      </c>
      <c r="BF63">
        <f t="shared" si="51"/>
        <v>31.896114095948032</v>
      </c>
      <c r="BG63">
        <f t="shared" si="52"/>
        <v>0.83907899349061543</v>
      </c>
      <c r="BH63">
        <f t="shared" si="53"/>
        <v>61.176188432935099</v>
      </c>
      <c r="BI63">
        <f t="shared" si="54"/>
        <v>383.49032474317414</v>
      </c>
      <c r="BJ63">
        <f t="shared" si="55"/>
        <v>2.8302420553509202E-2</v>
      </c>
    </row>
    <row r="64" spans="1:62">
      <c r="A64" s="1">
        <v>55</v>
      </c>
      <c r="B64" s="1" t="s">
        <v>138</v>
      </c>
      <c r="C64" s="2">
        <v>41911</v>
      </c>
      <c r="D64" s="1" t="s">
        <v>74</v>
      </c>
      <c r="E64" s="1">
        <v>0</v>
      </c>
      <c r="F64" s="1" t="s">
        <v>93</v>
      </c>
      <c r="G64" s="1" t="s">
        <v>98</v>
      </c>
      <c r="H64" s="1">
        <v>0</v>
      </c>
      <c r="I64" s="1">
        <v>8813</v>
      </c>
      <c r="J64" s="1">
        <v>0</v>
      </c>
      <c r="K64">
        <f t="shared" si="28"/>
        <v>4.7456976730732148</v>
      </c>
      <c r="L64">
        <f t="shared" si="29"/>
        <v>0.24676893501127928</v>
      </c>
      <c r="M64">
        <f t="shared" si="30"/>
        <v>347.44537168721047</v>
      </c>
      <c r="N64">
        <f t="shared" si="31"/>
        <v>5.9325057143671351</v>
      </c>
      <c r="O64">
        <f t="shared" si="32"/>
        <v>2.4021214365498365</v>
      </c>
      <c r="P64">
        <f t="shared" si="33"/>
        <v>32.472850799560547</v>
      </c>
      <c r="Q64" s="1">
        <v>3.5</v>
      </c>
      <c r="R64">
        <f t="shared" si="34"/>
        <v>1.9689131230115891</v>
      </c>
      <c r="S64" s="1">
        <v>1</v>
      </c>
      <c r="T64">
        <f t="shared" si="35"/>
        <v>3.9378262460231781</v>
      </c>
      <c r="U64" s="1">
        <v>32.936302185058594</v>
      </c>
      <c r="V64" s="1">
        <v>32.472850799560547</v>
      </c>
      <c r="W64" s="1">
        <v>32.889129638671875</v>
      </c>
      <c r="X64" s="1">
        <v>399.86892700195312</v>
      </c>
      <c r="Y64" s="1">
        <v>394.91009521484375</v>
      </c>
      <c r="Z64" s="1">
        <v>21.559953689575195</v>
      </c>
      <c r="AA64" s="1">
        <v>25.603836059570312</v>
      </c>
      <c r="AB64" s="1">
        <v>41.855949401855469</v>
      </c>
      <c r="AC64" s="1">
        <v>49.706645965576172</v>
      </c>
      <c r="AD64" s="1">
        <v>500.314697265625</v>
      </c>
      <c r="AE64" s="1">
        <v>120.81855010986328</v>
      </c>
      <c r="AF64" s="1">
        <v>331.831298828125</v>
      </c>
      <c r="AG64" s="1">
        <v>97.729843139648438</v>
      </c>
      <c r="AH64" s="1">
        <v>17.709218978881836</v>
      </c>
      <c r="AI64" s="1">
        <v>-0.86896497011184692</v>
      </c>
      <c r="AJ64" s="1">
        <v>1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 t="shared" si="36"/>
        <v>1.4294705636160714</v>
      </c>
      <c r="AR64">
        <f t="shared" si="37"/>
        <v>5.9325057143671351E-3</v>
      </c>
      <c r="AS64">
        <f t="shared" si="38"/>
        <v>305.62285079956052</v>
      </c>
      <c r="AT64">
        <f t="shared" si="39"/>
        <v>306.08630218505857</v>
      </c>
      <c r="AU64">
        <f t="shared" si="40"/>
        <v>22.955524232820153</v>
      </c>
      <c r="AV64">
        <f t="shared" si="41"/>
        <v>-2.0523935839434984</v>
      </c>
      <c r="AW64">
        <f t="shared" si="42"/>
        <v>4.9043803184249173</v>
      </c>
      <c r="AX64">
        <f t="shared" si="43"/>
        <v>50.183036837754202</v>
      </c>
      <c r="AY64">
        <f t="shared" si="44"/>
        <v>24.579200778183889</v>
      </c>
      <c r="AZ64">
        <f t="shared" si="45"/>
        <v>32.70457649230957</v>
      </c>
      <c r="BA64">
        <f t="shared" si="46"/>
        <v>4.9688487140071258</v>
      </c>
      <c r="BB64">
        <f t="shared" si="47"/>
        <v>0.23221677293773138</v>
      </c>
      <c r="BC64">
        <f t="shared" si="48"/>
        <v>2.5022588818750808</v>
      </c>
      <c r="BD64">
        <f t="shared" si="49"/>
        <v>2.466589832132045</v>
      </c>
      <c r="BE64">
        <f t="shared" si="50"/>
        <v>0.14637632290794694</v>
      </c>
      <c r="BF64">
        <f t="shared" si="51"/>
        <v>33.955781674587925</v>
      </c>
      <c r="BG64">
        <f t="shared" si="52"/>
        <v>0.87980878660037554</v>
      </c>
      <c r="BH64">
        <f t="shared" si="53"/>
        <v>52.093908547465759</v>
      </c>
      <c r="BI64">
        <f t="shared" si="54"/>
        <v>393.28313367353172</v>
      </c>
      <c r="BJ64">
        <f t="shared" si="55"/>
        <v>6.2861058460803075E-3</v>
      </c>
    </row>
    <row r="65" spans="1:62">
      <c r="A65" s="1">
        <v>56</v>
      </c>
      <c r="B65" s="1" t="s">
        <v>139</v>
      </c>
      <c r="C65" s="2">
        <v>41911</v>
      </c>
      <c r="D65" s="1" t="s">
        <v>74</v>
      </c>
      <c r="E65" s="1">
        <v>0</v>
      </c>
      <c r="F65" s="1" t="s">
        <v>75</v>
      </c>
      <c r="G65" s="1" t="s">
        <v>76</v>
      </c>
      <c r="H65" s="1">
        <v>0</v>
      </c>
      <c r="I65" s="1">
        <v>10440.5</v>
      </c>
      <c r="J65" s="1">
        <v>0</v>
      </c>
      <c r="K65">
        <f t="shared" si="28"/>
        <v>23.107806123502623</v>
      </c>
      <c r="L65">
        <f t="shared" si="29"/>
        <v>0.47646123350190572</v>
      </c>
      <c r="M65">
        <f t="shared" si="30"/>
        <v>286.59451066670397</v>
      </c>
      <c r="N65">
        <f t="shared" si="31"/>
        <v>11.685905103076408</v>
      </c>
      <c r="O65">
        <f t="shared" si="32"/>
        <v>2.542794262739716</v>
      </c>
      <c r="P65">
        <f t="shared" si="33"/>
        <v>34.4930419921875</v>
      </c>
      <c r="Q65" s="1">
        <v>2.5</v>
      </c>
      <c r="R65">
        <f t="shared" si="34"/>
        <v>2.1884783655405045</v>
      </c>
      <c r="S65" s="1">
        <v>1</v>
      </c>
      <c r="T65">
        <f t="shared" si="35"/>
        <v>4.3769567310810089</v>
      </c>
      <c r="U65" s="1">
        <v>33.949306488037109</v>
      </c>
      <c r="V65" s="1">
        <v>34.4930419921875</v>
      </c>
      <c r="W65" s="1">
        <v>33.873409271240234</v>
      </c>
      <c r="X65" s="1">
        <v>399.6490478515625</v>
      </c>
      <c r="Y65" s="1">
        <v>385.849365234375</v>
      </c>
      <c r="Z65" s="1">
        <v>24.514883041381836</v>
      </c>
      <c r="AA65" s="1">
        <v>30.177928924560547</v>
      </c>
      <c r="AB65" s="1">
        <v>44.962123870849609</v>
      </c>
      <c r="AC65" s="1">
        <v>55.34857177734375</v>
      </c>
      <c r="AD65" s="1">
        <v>500.31594848632812</v>
      </c>
      <c r="AE65" s="1">
        <v>1392.6456298828125</v>
      </c>
      <c r="AF65" s="1">
        <v>1412.7677001953125</v>
      </c>
      <c r="AG65" s="1">
        <v>97.718040466308594</v>
      </c>
      <c r="AH65" s="1">
        <v>17.709218978881836</v>
      </c>
      <c r="AI65" s="1">
        <v>-0.86896497011184692</v>
      </c>
      <c r="AJ65" s="1">
        <v>1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 t="shared" si="36"/>
        <v>2.0012637939453124</v>
      </c>
      <c r="AR65">
        <f t="shared" si="37"/>
        <v>1.1685905103076408E-2</v>
      </c>
      <c r="AS65">
        <f t="shared" si="38"/>
        <v>307.64304199218748</v>
      </c>
      <c r="AT65">
        <f t="shared" si="39"/>
        <v>307.09930648803709</v>
      </c>
      <c r="AU65">
        <f t="shared" si="40"/>
        <v>264.60266635740845</v>
      </c>
      <c r="AV65">
        <f t="shared" si="41"/>
        <v>-2.0598268893156275</v>
      </c>
      <c r="AW65">
        <f t="shared" si="42"/>
        <v>5.4917223425793082</v>
      </c>
      <c r="AX65">
        <f t="shared" si="43"/>
        <v>56.19967732030765</v>
      </c>
      <c r="AY65">
        <f t="shared" si="44"/>
        <v>26.021748395747103</v>
      </c>
      <c r="AZ65">
        <f t="shared" si="45"/>
        <v>34.221174240112305</v>
      </c>
      <c r="BA65">
        <f t="shared" si="46"/>
        <v>5.4092821955039447</v>
      </c>
      <c r="BB65">
        <f t="shared" si="47"/>
        <v>0.42968691719806218</v>
      </c>
      <c r="BC65">
        <f t="shared" si="48"/>
        <v>2.9489280798395923</v>
      </c>
      <c r="BD65">
        <f t="shared" si="49"/>
        <v>2.4603541156643525</v>
      </c>
      <c r="BE65">
        <f t="shared" si="50"/>
        <v>0.27239840209056571</v>
      </c>
      <c r="BF65">
        <f t="shared" si="51"/>
        <v>28.005453990750887</v>
      </c>
      <c r="BG65">
        <f t="shared" si="52"/>
        <v>0.74276268536199086</v>
      </c>
      <c r="BH65">
        <f t="shared" si="53"/>
        <v>56.358370047531835</v>
      </c>
      <c r="BI65">
        <f t="shared" si="54"/>
        <v>378.72214415740905</v>
      </c>
      <c r="BJ65">
        <f t="shared" si="55"/>
        <v>3.4387170346017522E-2</v>
      </c>
    </row>
    <row r="66" spans="1:62">
      <c r="A66" s="1">
        <v>57</v>
      </c>
      <c r="B66" s="1" t="s">
        <v>140</v>
      </c>
      <c r="C66" s="2">
        <v>41911</v>
      </c>
      <c r="D66" s="1" t="s">
        <v>74</v>
      </c>
      <c r="E66" s="1">
        <v>0</v>
      </c>
      <c r="F66" s="1" t="s">
        <v>78</v>
      </c>
      <c r="G66" s="1" t="s">
        <v>76</v>
      </c>
      <c r="H66" s="1">
        <v>0</v>
      </c>
      <c r="I66" s="1">
        <v>10582.5</v>
      </c>
      <c r="J66" s="1">
        <v>0</v>
      </c>
      <c r="K66">
        <f t="shared" si="28"/>
        <v>19.217626382257503</v>
      </c>
      <c r="L66">
        <f t="shared" si="29"/>
        <v>0.42837861080810558</v>
      </c>
      <c r="M66">
        <f t="shared" si="30"/>
        <v>288.38369425598029</v>
      </c>
      <c r="N66">
        <f t="shared" si="31"/>
        <v>10.013326122311243</v>
      </c>
      <c r="O66">
        <f t="shared" si="32"/>
        <v>2.4330757592419956</v>
      </c>
      <c r="P66">
        <f t="shared" si="33"/>
        <v>34.841564178466797</v>
      </c>
      <c r="Q66" s="1">
        <v>4</v>
      </c>
      <c r="R66">
        <f t="shared" si="34"/>
        <v>1.8591305017471313</v>
      </c>
      <c r="S66" s="1">
        <v>1</v>
      </c>
      <c r="T66">
        <f t="shared" si="35"/>
        <v>3.7182610034942627</v>
      </c>
      <c r="U66" s="1">
        <v>34.118980407714844</v>
      </c>
      <c r="V66" s="1">
        <v>34.841564178466797</v>
      </c>
      <c r="W66" s="1">
        <v>34.087509155273438</v>
      </c>
      <c r="X66" s="1">
        <v>399.41000366210938</v>
      </c>
      <c r="Y66" s="1">
        <v>380.99472045898438</v>
      </c>
      <c r="Z66" s="1">
        <v>24.651926040649414</v>
      </c>
      <c r="AA66" s="1">
        <v>32.398494720458984</v>
      </c>
      <c r="AB66" s="1">
        <v>44.787815093994141</v>
      </c>
      <c r="AC66" s="1">
        <v>58.861843109130859</v>
      </c>
      <c r="AD66" s="1">
        <v>500.29425048828125</v>
      </c>
      <c r="AE66" s="1">
        <v>1525.146728515625</v>
      </c>
      <c r="AF66" s="1">
        <v>1537.58837890625</v>
      </c>
      <c r="AG66" s="1">
        <v>97.718345642089844</v>
      </c>
      <c r="AH66" s="1">
        <v>17.709218978881836</v>
      </c>
      <c r="AI66" s="1">
        <v>-0.86896497011184692</v>
      </c>
      <c r="AJ66" s="1">
        <v>1</v>
      </c>
      <c r="AK66" s="1">
        <v>-0.21956524252891541</v>
      </c>
      <c r="AL66" s="1">
        <v>2.737391471862793</v>
      </c>
      <c r="AM66" s="1">
        <v>1</v>
      </c>
      <c r="AN66" s="1">
        <v>0</v>
      </c>
      <c r="AO66" s="1">
        <v>0.18999999761581421</v>
      </c>
      <c r="AP66" s="1">
        <v>111115</v>
      </c>
      <c r="AQ66">
        <f t="shared" si="36"/>
        <v>1.250735626220703</v>
      </c>
      <c r="AR66">
        <f t="shared" si="37"/>
        <v>1.0013326122311242E-2</v>
      </c>
      <c r="AS66">
        <f t="shared" si="38"/>
        <v>307.99156417846677</v>
      </c>
      <c r="AT66">
        <f t="shared" si="39"/>
        <v>307.26898040771482</v>
      </c>
      <c r="AU66">
        <f t="shared" si="40"/>
        <v>289.77787478173559</v>
      </c>
      <c r="AV66">
        <f t="shared" si="41"/>
        <v>-1.4875310420343906</v>
      </c>
      <c r="AW66">
        <f t="shared" si="42"/>
        <v>5.5990030646192297</v>
      </c>
      <c r="AX66">
        <f t="shared" si="43"/>
        <v>57.297358319250883</v>
      </c>
      <c r="AY66">
        <f t="shared" si="44"/>
        <v>24.898863598791898</v>
      </c>
      <c r="AZ66">
        <f t="shared" si="45"/>
        <v>34.48027229309082</v>
      </c>
      <c r="BA66">
        <f t="shared" si="46"/>
        <v>5.4878258017688095</v>
      </c>
      <c r="BB66">
        <f t="shared" si="47"/>
        <v>0.3841239247811512</v>
      </c>
      <c r="BC66">
        <f t="shared" si="48"/>
        <v>3.1659273053772341</v>
      </c>
      <c r="BD66">
        <f t="shared" si="49"/>
        <v>2.3218984963915754</v>
      </c>
      <c r="BE66">
        <f t="shared" si="50"/>
        <v>0.24369645268452655</v>
      </c>
      <c r="BF66">
        <f t="shared" si="51"/>
        <v>28.180377512848644</v>
      </c>
      <c r="BG66">
        <f t="shared" si="52"/>
        <v>0.75692307207975063</v>
      </c>
      <c r="BH66">
        <f t="shared" si="53"/>
        <v>59.204150275911616</v>
      </c>
      <c r="BI66">
        <f t="shared" si="54"/>
        <v>374.01732011197623</v>
      </c>
      <c r="BJ66">
        <f t="shared" si="55"/>
        <v>3.0420068245525751E-2</v>
      </c>
    </row>
    <row r="67" spans="1:62">
      <c r="A67" s="1">
        <v>58</v>
      </c>
      <c r="B67" s="1" t="s">
        <v>141</v>
      </c>
      <c r="C67" s="2">
        <v>41911</v>
      </c>
      <c r="D67" s="1" t="s">
        <v>74</v>
      </c>
      <c r="E67" s="1">
        <v>0</v>
      </c>
      <c r="F67" s="1" t="s">
        <v>80</v>
      </c>
      <c r="G67" s="1" t="s">
        <v>76</v>
      </c>
      <c r="H67" s="1">
        <v>0</v>
      </c>
      <c r="I67" s="1">
        <v>10698.5</v>
      </c>
      <c r="J67" s="1">
        <v>0</v>
      </c>
      <c r="K67">
        <f t="shared" si="28"/>
        <v>5.9254416135670755</v>
      </c>
      <c r="L67">
        <f t="shared" si="29"/>
        <v>2.5424991586785978E-3</v>
      </c>
      <c r="M67">
        <f t="shared" si="30"/>
        <v>-3259.9175906005576</v>
      </c>
      <c r="N67">
        <f t="shared" si="31"/>
        <v>8.5597911777822014E-2</v>
      </c>
      <c r="O67">
        <f t="shared" si="32"/>
        <v>3.1575539308166873</v>
      </c>
      <c r="P67">
        <f t="shared" si="33"/>
        <v>34.772567749023438</v>
      </c>
      <c r="Q67" s="1">
        <v>4.5</v>
      </c>
      <c r="R67">
        <f t="shared" si="34"/>
        <v>1.7493478804826736</v>
      </c>
      <c r="S67" s="1">
        <v>1</v>
      </c>
      <c r="T67">
        <f t="shared" si="35"/>
        <v>3.4986957609653473</v>
      </c>
      <c r="U67" s="1">
        <v>34.031223297119141</v>
      </c>
      <c r="V67" s="1">
        <v>34.772567749023438</v>
      </c>
      <c r="W67" s="1">
        <v>34.028663635253906</v>
      </c>
      <c r="X67" s="1">
        <v>399.42025756835938</v>
      </c>
      <c r="Y67" s="1">
        <v>394.05984497070312</v>
      </c>
      <c r="Z67" s="1">
        <v>24.69049072265625</v>
      </c>
      <c r="AA67" s="1">
        <v>24.765581130981445</v>
      </c>
      <c r="AB67" s="1">
        <v>45.078182220458984</v>
      </c>
      <c r="AC67" s="1">
        <v>45.215274810791016</v>
      </c>
      <c r="AD67" s="1">
        <v>500.26513671875</v>
      </c>
      <c r="AE67" s="1">
        <v>1341.841064453125</v>
      </c>
      <c r="AF67" s="1">
        <v>1539.1922607421875</v>
      </c>
      <c r="AG67" s="1">
        <v>97.718986511230469</v>
      </c>
      <c r="AH67" s="1">
        <v>17.709218978881836</v>
      </c>
      <c r="AI67" s="1">
        <v>-0.86896497011184692</v>
      </c>
      <c r="AJ67" s="1">
        <v>0.66666668653488159</v>
      </c>
      <c r="AK67" s="1">
        <v>-0.21956524252891541</v>
      </c>
      <c r="AL67" s="1">
        <v>2.737391471862793</v>
      </c>
      <c r="AM67" s="1">
        <v>1</v>
      </c>
      <c r="AN67" s="1">
        <v>0</v>
      </c>
      <c r="AO67" s="1">
        <v>0.18999999761581421</v>
      </c>
      <c r="AP67" s="1">
        <v>111115</v>
      </c>
      <c r="AQ67">
        <f t="shared" si="36"/>
        <v>1.1117003038194444</v>
      </c>
      <c r="AR67">
        <f t="shared" si="37"/>
        <v>8.5597911777822013E-5</v>
      </c>
      <c r="AS67">
        <f t="shared" si="38"/>
        <v>307.92256774902341</v>
      </c>
      <c r="AT67">
        <f t="shared" si="39"/>
        <v>307.18122329711912</v>
      </c>
      <c r="AU67">
        <f t="shared" si="40"/>
        <v>254.94979904689535</v>
      </c>
      <c r="AV67">
        <f t="shared" si="41"/>
        <v>2.3598742110998261</v>
      </c>
      <c r="AW67">
        <f t="shared" si="42"/>
        <v>5.5776214192978468</v>
      </c>
      <c r="AX67">
        <f t="shared" si="43"/>
        <v>57.078175065362885</v>
      </c>
      <c r="AY67">
        <f t="shared" si="44"/>
        <v>32.312593934381439</v>
      </c>
      <c r="AZ67">
        <f t="shared" si="45"/>
        <v>34.401895523071289</v>
      </c>
      <c r="BA67">
        <f t="shared" si="46"/>
        <v>5.4639625535681597</v>
      </c>
      <c r="BB67">
        <f t="shared" si="47"/>
        <v>2.5406528684545062E-3</v>
      </c>
      <c r="BC67">
        <f t="shared" si="48"/>
        <v>2.4200674884811595</v>
      </c>
      <c r="BD67">
        <f t="shared" si="49"/>
        <v>3.0438950650870003</v>
      </c>
      <c r="BE67">
        <f t="shared" si="50"/>
        <v>1.5880738172705125E-3</v>
      </c>
      <c r="BF67">
        <f t="shared" si="51"/>
        <v>-318.55584306361879</v>
      </c>
      <c r="BG67">
        <f t="shared" si="52"/>
        <v>-8.2726459754936972</v>
      </c>
      <c r="BH67">
        <f t="shared" si="53"/>
        <v>41.016264576742579</v>
      </c>
      <c r="BI67">
        <f t="shared" si="54"/>
        <v>391.7734654953673</v>
      </c>
      <c r="BJ67">
        <f t="shared" si="55"/>
        <v>6.2035717668832676E-3</v>
      </c>
    </row>
    <row r="68" spans="1:62">
      <c r="A68" s="1">
        <v>59</v>
      </c>
      <c r="B68" s="1" t="s">
        <v>142</v>
      </c>
      <c r="C68" s="2">
        <v>41911</v>
      </c>
      <c r="D68" s="1" t="s">
        <v>74</v>
      </c>
      <c r="E68" s="1">
        <v>0</v>
      </c>
      <c r="F68" s="1" t="s">
        <v>91</v>
      </c>
      <c r="G68" s="1" t="s">
        <v>76</v>
      </c>
      <c r="H68" s="1">
        <v>0</v>
      </c>
      <c r="I68" s="1">
        <v>10878</v>
      </c>
      <c r="J68" s="1">
        <v>0</v>
      </c>
      <c r="K68">
        <f t="shared" si="28"/>
        <v>7.8597271091296097</v>
      </c>
      <c r="L68">
        <f t="shared" si="29"/>
        <v>4.1167961503884576E-2</v>
      </c>
      <c r="M68">
        <f t="shared" si="30"/>
        <v>70.850296233961956</v>
      </c>
      <c r="N68">
        <f t="shared" si="31"/>
        <v>1.3494775275902962</v>
      </c>
      <c r="O68">
        <f t="shared" si="32"/>
        <v>3.1056400649081688</v>
      </c>
      <c r="P68">
        <f t="shared" si="33"/>
        <v>34.94500732421875</v>
      </c>
      <c r="Q68" s="1">
        <v>4.5</v>
      </c>
      <c r="R68">
        <f t="shared" si="34"/>
        <v>1.7493478804826736</v>
      </c>
      <c r="S68" s="1">
        <v>1</v>
      </c>
      <c r="T68">
        <f t="shared" si="35"/>
        <v>3.4986957609653473</v>
      </c>
      <c r="U68" s="1">
        <v>34.039955139160156</v>
      </c>
      <c r="V68" s="1">
        <v>34.94500732421875</v>
      </c>
      <c r="W68" s="1">
        <v>34.013790130615234</v>
      </c>
      <c r="X68" s="1">
        <v>399.19375610351562</v>
      </c>
      <c r="Y68" s="1">
        <v>391.6483154296875</v>
      </c>
      <c r="Z68" s="1">
        <v>24.662530899047852</v>
      </c>
      <c r="AA68" s="1">
        <v>25.845046997070312</v>
      </c>
      <c r="AB68" s="1">
        <v>45.005237579345703</v>
      </c>
      <c r="AC68" s="1">
        <v>47.163143157958984</v>
      </c>
      <c r="AD68" s="1">
        <v>500.26388549804688</v>
      </c>
      <c r="AE68" s="1">
        <v>1065.0694580078125</v>
      </c>
      <c r="AF68" s="1">
        <v>29.618303298950195</v>
      </c>
      <c r="AG68" s="1">
        <v>97.719032287597656</v>
      </c>
      <c r="AH68" s="1">
        <v>17.709218978881836</v>
      </c>
      <c r="AI68" s="1">
        <v>-0.86896497011184692</v>
      </c>
      <c r="AJ68" s="1">
        <v>1</v>
      </c>
      <c r="AK68" s="1">
        <v>-0.21956524252891541</v>
      </c>
      <c r="AL68" s="1">
        <v>2.737391471862793</v>
      </c>
      <c r="AM68" s="1">
        <v>1</v>
      </c>
      <c r="AN68" s="1">
        <v>0</v>
      </c>
      <c r="AO68" s="1">
        <v>0.18999999761581421</v>
      </c>
      <c r="AP68" s="1">
        <v>111115</v>
      </c>
      <c r="AQ68">
        <f t="shared" si="36"/>
        <v>1.111697523328993</v>
      </c>
      <c r="AR68">
        <f t="shared" si="37"/>
        <v>1.3494775275902961E-3</v>
      </c>
      <c r="AS68">
        <f t="shared" si="38"/>
        <v>308.09500732421873</v>
      </c>
      <c r="AT68">
        <f t="shared" si="39"/>
        <v>307.18995513916013</v>
      </c>
      <c r="AU68">
        <f t="shared" si="40"/>
        <v>202.36319448216091</v>
      </c>
      <c r="AV68">
        <f t="shared" si="41"/>
        <v>1.2826489211580259</v>
      </c>
      <c r="AW68">
        <f t="shared" si="42"/>
        <v>5.6311930468893614</v>
      </c>
      <c r="AX68">
        <f t="shared" si="43"/>
        <v>57.626369347540738</v>
      </c>
      <c r="AY68">
        <f t="shared" si="44"/>
        <v>31.781322350470425</v>
      </c>
      <c r="AZ68">
        <f t="shared" si="45"/>
        <v>34.492481231689453</v>
      </c>
      <c r="BA68">
        <f t="shared" si="46"/>
        <v>5.4915511818693235</v>
      </c>
      <c r="BB68">
        <f t="shared" si="47"/>
        <v>4.0689185712707195E-2</v>
      </c>
      <c r="BC68">
        <f t="shared" si="48"/>
        <v>2.5255529819811926</v>
      </c>
      <c r="BD68">
        <f t="shared" si="49"/>
        <v>2.9659981998881308</v>
      </c>
      <c r="BE68">
        <f t="shared" si="50"/>
        <v>2.5473327020871451E-2</v>
      </c>
      <c r="BF68">
        <f t="shared" si="51"/>
        <v>6.9234223852723868</v>
      </c>
      <c r="BG68">
        <f t="shared" si="52"/>
        <v>0.18090284942558801</v>
      </c>
      <c r="BH68">
        <f t="shared" si="53"/>
        <v>43.116666969880043</v>
      </c>
      <c r="BI68">
        <f t="shared" si="54"/>
        <v>388.61557628280116</v>
      </c>
      <c r="BJ68">
        <f t="shared" si="55"/>
        <v>8.720320463734263E-3</v>
      </c>
    </row>
    <row r="69" spans="1:62">
      <c r="A69" s="1">
        <v>60</v>
      </c>
      <c r="B69" s="1" t="s">
        <v>143</v>
      </c>
      <c r="C69" s="2">
        <v>41911</v>
      </c>
      <c r="D69" s="1" t="s">
        <v>74</v>
      </c>
      <c r="E69" s="1">
        <v>0</v>
      </c>
      <c r="F69" s="1" t="s">
        <v>75</v>
      </c>
      <c r="G69" s="1" t="s">
        <v>76</v>
      </c>
      <c r="H69" s="1">
        <v>0</v>
      </c>
      <c r="I69" s="1">
        <v>10988</v>
      </c>
      <c r="J69" s="1">
        <v>0</v>
      </c>
      <c r="K69">
        <f t="shared" si="28"/>
        <v>26.215559183234951</v>
      </c>
      <c r="L69">
        <f t="shared" si="29"/>
        <v>0.53667280170940901</v>
      </c>
      <c r="M69">
        <f t="shared" si="30"/>
        <v>280.33084006704718</v>
      </c>
      <c r="N69">
        <f t="shared" si="31"/>
        <v>12.349552679493019</v>
      </c>
      <c r="O69">
        <f t="shared" si="32"/>
        <v>2.4267378278686045</v>
      </c>
      <c r="P69">
        <f t="shared" si="33"/>
        <v>34.627285003662109</v>
      </c>
      <c r="Q69" s="1">
        <v>3</v>
      </c>
      <c r="R69">
        <f t="shared" si="34"/>
        <v>2.0786957442760468</v>
      </c>
      <c r="S69" s="1">
        <v>1</v>
      </c>
      <c r="T69">
        <f t="shared" si="35"/>
        <v>4.1573914885520935</v>
      </c>
      <c r="U69" s="1">
        <v>34.004184722900391</v>
      </c>
      <c r="V69" s="1">
        <v>34.627285003662109</v>
      </c>
      <c r="W69" s="1">
        <v>33.962257385253906</v>
      </c>
      <c r="X69" s="1">
        <v>399.1793212890625</v>
      </c>
      <c r="Y69" s="1">
        <v>380.63983154296875</v>
      </c>
      <c r="Z69" s="1">
        <v>24.615150451660156</v>
      </c>
      <c r="AA69" s="1">
        <v>31.785383224487305</v>
      </c>
      <c r="AB69" s="1">
        <v>45.009288787841797</v>
      </c>
      <c r="AC69" s="1">
        <v>58.120201110839844</v>
      </c>
      <c r="AD69" s="1">
        <v>500.27737426757812</v>
      </c>
      <c r="AE69" s="1">
        <v>1710.6802978515625</v>
      </c>
      <c r="AF69" s="1">
        <v>1685.4669189453125</v>
      </c>
      <c r="AG69" s="1">
        <v>97.720802307128906</v>
      </c>
      <c r="AH69" s="1">
        <v>17.709218978881836</v>
      </c>
      <c r="AI69" s="1">
        <v>-0.86896497011184692</v>
      </c>
      <c r="AJ69" s="1">
        <v>1</v>
      </c>
      <c r="AK69" s="1">
        <v>-0.21956524252891541</v>
      </c>
      <c r="AL69" s="1">
        <v>2.737391471862793</v>
      </c>
      <c r="AM69" s="1">
        <v>1</v>
      </c>
      <c r="AN69" s="1">
        <v>0</v>
      </c>
      <c r="AO69" s="1">
        <v>0.18999999761581421</v>
      </c>
      <c r="AP69" s="1">
        <v>111115</v>
      </c>
      <c r="AQ69">
        <f t="shared" si="36"/>
        <v>1.6675912475585937</v>
      </c>
      <c r="AR69">
        <f t="shared" si="37"/>
        <v>1.2349552679493019E-2</v>
      </c>
      <c r="AS69">
        <f t="shared" si="38"/>
        <v>307.77728500366209</v>
      </c>
      <c r="AT69">
        <f t="shared" si="39"/>
        <v>307.15418472290037</v>
      </c>
      <c r="AU69">
        <f t="shared" si="40"/>
        <v>325.02925251321722</v>
      </c>
      <c r="AV69">
        <f t="shared" si="41"/>
        <v>-1.904310276409386</v>
      </c>
      <c r="AW69">
        <f t="shared" si="42"/>
        <v>5.5328309782050598</v>
      </c>
      <c r="AX69">
        <f t="shared" si="43"/>
        <v>56.618763329590777</v>
      </c>
      <c r="AY69">
        <f t="shared" si="44"/>
        <v>24.833380105103473</v>
      </c>
      <c r="AZ69">
        <f t="shared" si="45"/>
        <v>34.31573486328125</v>
      </c>
      <c r="BA69">
        <f t="shared" si="46"/>
        <v>5.4378335060835328</v>
      </c>
      <c r="BB69">
        <f t="shared" si="47"/>
        <v>0.4753149509675349</v>
      </c>
      <c r="BC69">
        <f t="shared" si="48"/>
        <v>3.1060931503364553</v>
      </c>
      <c r="BD69">
        <f t="shared" si="49"/>
        <v>2.3317403557470775</v>
      </c>
      <c r="BE69">
        <f t="shared" si="50"/>
        <v>0.30203578763755584</v>
      </c>
      <c r="BF69">
        <f t="shared" si="51"/>
        <v>27.394154602783289</v>
      </c>
      <c r="BG69">
        <f t="shared" si="52"/>
        <v>0.73647268844853375</v>
      </c>
      <c r="BH69">
        <f t="shared" si="53"/>
        <v>59.357420701782601</v>
      </c>
      <c r="BI69">
        <f t="shared" si="54"/>
        <v>372.12704053090727</v>
      </c>
      <c r="BJ69">
        <f t="shared" si="55"/>
        <v>4.1816041455942386E-2</v>
      </c>
    </row>
    <row r="70" spans="1:62">
      <c r="A70" s="1">
        <v>61</v>
      </c>
      <c r="B70" s="1" t="s">
        <v>144</v>
      </c>
      <c r="C70" s="2">
        <v>41911</v>
      </c>
      <c r="D70" s="1" t="s">
        <v>74</v>
      </c>
      <c r="E70" s="1">
        <v>0</v>
      </c>
      <c r="F70" s="1" t="s">
        <v>78</v>
      </c>
      <c r="G70" s="1" t="s">
        <v>76</v>
      </c>
      <c r="H70" s="1">
        <v>0</v>
      </c>
      <c r="I70" s="1">
        <v>11115</v>
      </c>
      <c r="J70" s="1">
        <v>0</v>
      </c>
      <c r="K70">
        <f t="shared" si="28"/>
        <v>29.374280223925933</v>
      </c>
      <c r="L70">
        <f t="shared" si="29"/>
        <v>0.49756803009108846</v>
      </c>
      <c r="M70">
        <f t="shared" si="30"/>
        <v>254.30725647381863</v>
      </c>
      <c r="N70">
        <f t="shared" si="31"/>
        <v>11.516089170405618</v>
      </c>
      <c r="O70">
        <f t="shared" si="32"/>
        <v>2.4466057884734305</v>
      </c>
      <c r="P70">
        <f t="shared" si="33"/>
        <v>35.206809997558594</v>
      </c>
      <c r="Q70" s="1">
        <v>4</v>
      </c>
      <c r="R70">
        <f t="shared" si="34"/>
        <v>1.8591305017471313</v>
      </c>
      <c r="S70" s="1">
        <v>1</v>
      </c>
      <c r="T70">
        <f t="shared" si="35"/>
        <v>3.7182610034942627</v>
      </c>
      <c r="U70" s="1">
        <v>34.188858032226562</v>
      </c>
      <c r="V70" s="1">
        <v>35.206809997558594</v>
      </c>
      <c r="W70" s="1">
        <v>34.127613067626953</v>
      </c>
      <c r="X70" s="1">
        <v>399.44122314453125</v>
      </c>
      <c r="Y70" s="1">
        <v>372.52352905273438</v>
      </c>
      <c r="Z70" s="1">
        <v>24.528657913208008</v>
      </c>
      <c r="AA70" s="1">
        <v>33.429008483886719</v>
      </c>
      <c r="AB70" s="1">
        <v>44.392715454101562</v>
      </c>
      <c r="AC70" s="1">
        <v>60.500843048095703</v>
      </c>
      <c r="AD70" s="1">
        <v>500.2552490234375</v>
      </c>
      <c r="AE70" s="1">
        <v>1377.662841796875</v>
      </c>
      <c r="AF70" s="1">
        <v>1156.1556396484375</v>
      </c>
      <c r="AG70" s="1">
        <v>97.722793579101562</v>
      </c>
      <c r="AH70" s="1">
        <v>17.709218978881836</v>
      </c>
      <c r="AI70" s="1">
        <v>-0.86896497011184692</v>
      </c>
      <c r="AJ70" s="1">
        <v>1</v>
      </c>
      <c r="AK70" s="1">
        <v>-0.21956524252891541</v>
      </c>
      <c r="AL70" s="1">
        <v>2.737391471862793</v>
      </c>
      <c r="AM70" s="1">
        <v>1</v>
      </c>
      <c r="AN70" s="1">
        <v>0</v>
      </c>
      <c r="AO70" s="1">
        <v>0.18999999761581421</v>
      </c>
      <c r="AP70" s="1">
        <v>111115</v>
      </c>
      <c r="AQ70">
        <f t="shared" si="36"/>
        <v>1.2506381225585936</v>
      </c>
      <c r="AR70">
        <f t="shared" si="37"/>
        <v>1.1516089170405617E-2</v>
      </c>
      <c r="AS70">
        <f t="shared" si="38"/>
        <v>308.35680999755857</v>
      </c>
      <c r="AT70">
        <f t="shared" si="39"/>
        <v>307.33885803222654</v>
      </c>
      <c r="AU70">
        <f t="shared" si="40"/>
        <v>261.75593665680208</v>
      </c>
      <c r="AV70">
        <f t="shared" si="41"/>
        <v>-2.3929409586569843</v>
      </c>
      <c r="AW70">
        <f t="shared" si="42"/>
        <v>5.713381884098327</v>
      </c>
      <c r="AX70">
        <f t="shared" si="43"/>
        <v>58.465191945967433</v>
      </c>
      <c r="AY70">
        <f t="shared" si="44"/>
        <v>25.036183462080714</v>
      </c>
      <c r="AZ70">
        <f t="shared" si="45"/>
        <v>34.697834014892578</v>
      </c>
      <c r="BA70">
        <f t="shared" si="46"/>
        <v>5.5545419200089921</v>
      </c>
      <c r="BB70">
        <f t="shared" si="47"/>
        <v>0.43884317607152751</v>
      </c>
      <c r="BC70">
        <f t="shared" si="48"/>
        <v>3.2667760956248966</v>
      </c>
      <c r="BD70">
        <f t="shared" si="49"/>
        <v>2.2877658243840955</v>
      </c>
      <c r="BE70">
        <f t="shared" si="50"/>
        <v>0.27901065661114621</v>
      </c>
      <c r="BF70">
        <f t="shared" si="51"/>
        <v>24.85161553005862</v>
      </c>
      <c r="BG70">
        <f t="shared" si="52"/>
        <v>0.68266092378239795</v>
      </c>
      <c r="BH70">
        <f t="shared" si="53"/>
        <v>60.412764832755286</v>
      </c>
      <c r="BI70">
        <f t="shared" si="54"/>
        <v>361.85852240983502</v>
      </c>
      <c r="BJ70">
        <f t="shared" si="55"/>
        <v>4.9040754145611355E-2</v>
      </c>
    </row>
    <row r="71" spans="1:62">
      <c r="A71" s="1">
        <v>62</v>
      </c>
      <c r="B71" s="1" t="s">
        <v>145</v>
      </c>
      <c r="C71" s="2">
        <v>41911</v>
      </c>
      <c r="D71" s="1" t="s">
        <v>74</v>
      </c>
      <c r="E71" s="1">
        <v>0</v>
      </c>
      <c r="F71" s="1" t="s">
        <v>80</v>
      </c>
      <c r="G71" s="1" t="s">
        <v>76</v>
      </c>
      <c r="H71" s="1">
        <v>0</v>
      </c>
      <c r="I71" s="1">
        <v>11229.5</v>
      </c>
      <c r="J71" s="1">
        <v>0</v>
      </c>
      <c r="K71">
        <f t="shared" si="28"/>
        <v>-11.00118689355196</v>
      </c>
      <c r="L71">
        <f t="shared" si="29"/>
        <v>0.15327330897728234</v>
      </c>
      <c r="M71">
        <f t="shared" si="30"/>
        <v>505.28892664530866</v>
      </c>
      <c r="N71">
        <f t="shared" si="31"/>
        <v>4.518077061445263</v>
      </c>
      <c r="O71">
        <f t="shared" si="32"/>
        <v>2.8837537585413502</v>
      </c>
      <c r="P71">
        <f t="shared" si="33"/>
        <v>35.179637908935547</v>
      </c>
      <c r="Q71" s="1">
        <v>5</v>
      </c>
      <c r="R71">
        <f t="shared" si="34"/>
        <v>1.6395652592182159</v>
      </c>
      <c r="S71" s="1">
        <v>1</v>
      </c>
      <c r="T71">
        <f t="shared" si="35"/>
        <v>3.2791305184364319</v>
      </c>
      <c r="U71" s="1">
        <v>34.220539093017578</v>
      </c>
      <c r="V71" s="1">
        <v>35.179637908935547</v>
      </c>
      <c r="W71" s="1">
        <v>34.175525665283203</v>
      </c>
      <c r="X71" s="1">
        <v>399.10641479492188</v>
      </c>
      <c r="Y71" s="1">
        <v>408.258056640625</v>
      </c>
      <c r="Z71" s="1">
        <v>24.482227325439453</v>
      </c>
      <c r="AA71" s="1">
        <v>28.867481231689453</v>
      </c>
      <c r="AB71" s="1">
        <v>44.231178283691406</v>
      </c>
      <c r="AC71" s="1">
        <v>52.153858184814453</v>
      </c>
      <c r="AD71" s="1">
        <v>500.27337646484375</v>
      </c>
      <c r="AE71" s="1">
        <v>1470.9140625</v>
      </c>
      <c r="AF71" s="1">
        <v>1509.5926513671875</v>
      </c>
      <c r="AG71" s="1">
        <v>97.724136352539062</v>
      </c>
      <c r="AH71" s="1">
        <v>17.709218978881836</v>
      </c>
      <c r="AI71" s="1">
        <v>-0.86896497011184692</v>
      </c>
      <c r="AJ71" s="1">
        <v>0.66666668653488159</v>
      </c>
      <c r="AK71" s="1">
        <v>-0.21956524252891541</v>
      </c>
      <c r="AL71" s="1">
        <v>2.737391471862793</v>
      </c>
      <c r="AM71" s="1">
        <v>1</v>
      </c>
      <c r="AN71" s="1">
        <v>0</v>
      </c>
      <c r="AO71" s="1">
        <v>0.18999999761581421</v>
      </c>
      <c r="AP71" s="1">
        <v>111115</v>
      </c>
      <c r="AQ71">
        <f t="shared" si="36"/>
        <v>1.0005467529296874</v>
      </c>
      <c r="AR71">
        <f t="shared" si="37"/>
        <v>4.5180770614452626E-3</v>
      </c>
      <c r="AS71">
        <f t="shared" si="38"/>
        <v>308.32963790893552</v>
      </c>
      <c r="AT71">
        <f t="shared" si="39"/>
        <v>307.37053909301756</v>
      </c>
      <c r="AU71">
        <f t="shared" si="40"/>
        <v>279.47366836806759</v>
      </c>
      <c r="AV71">
        <f t="shared" si="41"/>
        <v>0.70345715400521669</v>
      </c>
      <c r="AW71">
        <f t="shared" si="42"/>
        <v>5.7048034305813324</v>
      </c>
      <c r="AX71">
        <f t="shared" si="43"/>
        <v>58.376606266452931</v>
      </c>
      <c r="AY71">
        <f t="shared" si="44"/>
        <v>29.509125034763478</v>
      </c>
      <c r="AZ71">
        <f t="shared" si="45"/>
        <v>34.700088500976562</v>
      </c>
      <c r="BA71">
        <f t="shared" si="46"/>
        <v>5.555236940957399</v>
      </c>
      <c r="BB71">
        <f t="shared" si="47"/>
        <v>0.14642891990592211</v>
      </c>
      <c r="BC71">
        <f t="shared" si="48"/>
        <v>2.8210496720399822</v>
      </c>
      <c r="BD71">
        <f t="shared" si="49"/>
        <v>2.7341872689174167</v>
      </c>
      <c r="BE71">
        <f t="shared" si="50"/>
        <v>9.2109336526119953E-2</v>
      </c>
      <c r="BF71">
        <f t="shared" si="51"/>
        <v>49.378923964914257</v>
      </c>
      <c r="BG71">
        <f t="shared" si="52"/>
        <v>1.2376704352220451</v>
      </c>
      <c r="BH71">
        <f t="shared" si="53"/>
        <v>49.505013886247397</v>
      </c>
      <c r="BI71">
        <f t="shared" si="54"/>
        <v>412.7871847807811</v>
      </c>
      <c r="BJ71">
        <f t="shared" si="55"/>
        <v>-1.3193576012291194E-2</v>
      </c>
    </row>
    <row r="72" spans="1:62">
      <c r="A72" s="1">
        <v>63</v>
      </c>
      <c r="B72" s="1" t="s">
        <v>146</v>
      </c>
      <c r="C72" s="2">
        <v>41911</v>
      </c>
      <c r="D72" s="1" t="s">
        <v>74</v>
      </c>
      <c r="E72" s="1">
        <v>0</v>
      </c>
      <c r="F72" s="1" t="s">
        <v>91</v>
      </c>
      <c r="G72" s="1" t="s">
        <v>76</v>
      </c>
      <c r="H72" s="1">
        <v>0</v>
      </c>
      <c r="I72" s="1">
        <v>11307.5</v>
      </c>
      <c r="J72" s="1">
        <v>0</v>
      </c>
      <c r="K72">
        <f t="shared" si="28"/>
        <v>2.1500195980083214</v>
      </c>
      <c r="L72">
        <f t="shared" si="29"/>
        <v>1.4930221222257194E-2</v>
      </c>
      <c r="M72">
        <f t="shared" si="30"/>
        <v>148.85347586032495</v>
      </c>
      <c r="N72">
        <f t="shared" si="31"/>
        <v>0.5642571439393278</v>
      </c>
      <c r="O72">
        <f t="shared" si="32"/>
        <v>3.5498172368741154</v>
      </c>
      <c r="P72">
        <f t="shared" si="33"/>
        <v>36.089088439941406</v>
      </c>
      <c r="Q72" s="1">
        <v>5</v>
      </c>
      <c r="R72">
        <f t="shared" si="34"/>
        <v>1.6395652592182159</v>
      </c>
      <c r="S72" s="1">
        <v>1</v>
      </c>
      <c r="T72">
        <f t="shared" si="35"/>
        <v>3.2791305184364319</v>
      </c>
      <c r="U72" s="1">
        <v>34.252063751220703</v>
      </c>
      <c r="V72" s="1">
        <v>36.089088439941406</v>
      </c>
      <c r="W72" s="1">
        <v>34.263446807861328</v>
      </c>
      <c r="X72" s="1">
        <v>399.09103393554688</v>
      </c>
      <c r="Y72" s="1">
        <v>396.71832275390625</v>
      </c>
      <c r="Z72" s="1">
        <v>24.502653121948242</v>
      </c>
      <c r="AA72" s="1">
        <v>25.052505493164062</v>
      </c>
      <c r="AB72" s="1">
        <v>44.191043853759766</v>
      </c>
      <c r="AC72" s="1">
        <v>45.182712554931641</v>
      </c>
      <c r="AD72" s="1">
        <v>500.24435424804688</v>
      </c>
      <c r="AE72" s="1">
        <v>57.455356597900391</v>
      </c>
      <c r="AF72" s="1">
        <v>82.1572265625</v>
      </c>
      <c r="AG72" s="1">
        <v>97.725471496582031</v>
      </c>
      <c r="AH72" s="1">
        <v>17.709218978881836</v>
      </c>
      <c r="AI72" s="1">
        <v>-0.86896497011184692</v>
      </c>
      <c r="AJ72" s="1">
        <v>1</v>
      </c>
      <c r="AK72" s="1">
        <v>-0.21956524252891541</v>
      </c>
      <c r="AL72" s="1">
        <v>2.737391471862793</v>
      </c>
      <c r="AM72" s="1">
        <v>1</v>
      </c>
      <c r="AN72" s="1">
        <v>0</v>
      </c>
      <c r="AO72" s="1">
        <v>0.18999999761581421</v>
      </c>
      <c r="AP72" s="1">
        <v>111115</v>
      </c>
      <c r="AQ72">
        <f t="shared" si="36"/>
        <v>1.0004887084960936</v>
      </c>
      <c r="AR72">
        <f t="shared" si="37"/>
        <v>5.6425714393932777E-4</v>
      </c>
      <c r="AS72">
        <f t="shared" si="38"/>
        <v>309.23908843994138</v>
      </c>
      <c r="AT72">
        <f t="shared" si="39"/>
        <v>307.40206375122068</v>
      </c>
      <c r="AU72">
        <f t="shared" si="40"/>
        <v>10.916517616616829</v>
      </c>
      <c r="AV72">
        <f t="shared" si="41"/>
        <v>-0.38311981903259845</v>
      </c>
      <c r="AW72">
        <f t="shared" si="42"/>
        <v>5.998085148364285</v>
      </c>
      <c r="AX72">
        <f t="shared" si="43"/>
        <v>61.376886256047065</v>
      </c>
      <c r="AY72">
        <f t="shared" si="44"/>
        <v>36.324380762883003</v>
      </c>
      <c r="AZ72">
        <f t="shared" si="45"/>
        <v>35.170576095581055</v>
      </c>
      <c r="BA72">
        <f t="shared" si="46"/>
        <v>5.7019450310942643</v>
      </c>
      <c r="BB72">
        <f t="shared" si="47"/>
        <v>1.4862550488969915E-2</v>
      </c>
      <c r="BC72">
        <f t="shared" si="48"/>
        <v>2.4482679114901695</v>
      </c>
      <c r="BD72">
        <f t="shared" si="49"/>
        <v>3.2536771196040948</v>
      </c>
      <c r="BE72">
        <f t="shared" si="50"/>
        <v>9.2951502374495776E-3</v>
      </c>
      <c r="BF72">
        <f t="shared" si="51"/>
        <v>14.546776112355346</v>
      </c>
      <c r="BG72">
        <f t="shared" si="52"/>
        <v>0.37521200136919886</v>
      </c>
      <c r="BH72">
        <f t="shared" si="53"/>
        <v>38.424780123394754</v>
      </c>
      <c r="BI72">
        <f t="shared" si="54"/>
        <v>395.83317151000421</v>
      </c>
      <c r="BJ72">
        <f t="shared" si="55"/>
        <v>2.0870921453931598E-3</v>
      </c>
    </row>
    <row r="73" spans="1:62">
      <c r="A73" s="1">
        <v>64</v>
      </c>
      <c r="B73" s="1" t="s">
        <v>147</v>
      </c>
      <c r="C73" s="2">
        <v>41911</v>
      </c>
      <c r="D73" s="1" t="s">
        <v>74</v>
      </c>
      <c r="E73" s="1">
        <v>0</v>
      </c>
      <c r="F73" s="1" t="s">
        <v>75</v>
      </c>
      <c r="G73" s="1" t="s">
        <v>76</v>
      </c>
      <c r="H73" s="1">
        <v>0</v>
      </c>
      <c r="I73" s="1">
        <v>11463.5</v>
      </c>
      <c r="J73" s="1">
        <v>0</v>
      </c>
      <c r="K73">
        <f t="shared" si="28"/>
        <v>28.762463179064419</v>
      </c>
      <c r="L73">
        <f t="shared" si="29"/>
        <v>0.49934763832317824</v>
      </c>
      <c r="M73">
        <f t="shared" si="30"/>
        <v>266.46279731417735</v>
      </c>
      <c r="N73">
        <f t="shared" si="31"/>
        <v>13.038666128321168</v>
      </c>
      <c r="O73">
        <f t="shared" si="32"/>
        <v>2.7154960054247037</v>
      </c>
      <c r="P73">
        <f t="shared" si="33"/>
        <v>35.272056579589844</v>
      </c>
      <c r="Q73" s="1">
        <v>2.5</v>
      </c>
      <c r="R73">
        <f t="shared" si="34"/>
        <v>2.1884783655405045</v>
      </c>
      <c r="S73" s="1">
        <v>1</v>
      </c>
      <c r="T73">
        <f t="shared" si="35"/>
        <v>4.3769567310810089</v>
      </c>
      <c r="U73" s="1">
        <v>34.375240325927734</v>
      </c>
      <c r="V73" s="1">
        <v>35.272056579589844</v>
      </c>
      <c r="W73" s="1">
        <v>34.329204559326172</v>
      </c>
      <c r="X73" s="1">
        <v>399.37164306640625</v>
      </c>
      <c r="Y73" s="1">
        <v>382.50631713867188</v>
      </c>
      <c r="Z73" s="1">
        <v>24.574176788330078</v>
      </c>
      <c r="AA73" s="1">
        <v>30.888545989990234</v>
      </c>
      <c r="AB73" s="1">
        <v>44.016277313232422</v>
      </c>
      <c r="AC73" s="1">
        <v>55.326320648193359</v>
      </c>
      <c r="AD73" s="1">
        <v>500.28436279296875</v>
      </c>
      <c r="AE73" s="1">
        <v>1586.3389892578125</v>
      </c>
      <c r="AF73" s="1">
        <v>1648.5635986328125</v>
      </c>
      <c r="AG73" s="1">
        <v>97.723297119140625</v>
      </c>
      <c r="AH73" s="1">
        <v>17.709218978881836</v>
      </c>
      <c r="AI73" s="1">
        <v>-0.86896497011184692</v>
      </c>
      <c r="AJ73" s="1">
        <v>0.66666668653488159</v>
      </c>
      <c r="AK73" s="1">
        <v>-0.21956524252891541</v>
      </c>
      <c r="AL73" s="1">
        <v>2.737391471862793</v>
      </c>
      <c r="AM73" s="1">
        <v>1</v>
      </c>
      <c r="AN73" s="1">
        <v>0</v>
      </c>
      <c r="AO73" s="1">
        <v>0.18999999761581421</v>
      </c>
      <c r="AP73" s="1">
        <v>111115</v>
      </c>
      <c r="AQ73">
        <f t="shared" si="36"/>
        <v>2.0011374511718749</v>
      </c>
      <c r="AR73">
        <f t="shared" si="37"/>
        <v>1.3038666128321169E-2</v>
      </c>
      <c r="AS73">
        <f t="shared" si="38"/>
        <v>308.42205657958982</v>
      </c>
      <c r="AT73">
        <f t="shared" si="39"/>
        <v>307.52524032592771</v>
      </c>
      <c r="AU73">
        <f t="shared" si="40"/>
        <v>301.4044041768575</v>
      </c>
      <c r="AV73">
        <f t="shared" si="41"/>
        <v>-2.2767422718461252</v>
      </c>
      <c r="AW73">
        <f t="shared" si="42"/>
        <v>5.7340265627827591</v>
      </c>
      <c r="AX73">
        <f t="shared" si="43"/>
        <v>58.676147160610498</v>
      </c>
      <c r="AY73">
        <f t="shared" si="44"/>
        <v>27.787601170620263</v>
      </c>
      <c r="AZ73">
        <f t="shared" si="45"/>
        <v>34.823648452758789</v>
      </c>
      <c r="BA73">
        <f t="shared" si="46"/>
        <v>5.593444235071785</v>
      </c>
      <c r="BB73">
        <f t="shared" si="47"/>
        <v>0.44821299925851249</v>
      </c>
      <c r="BC73">
        <f t="shared" si="48"/>
        <v>3.0185305573580554</v>
      </c>
      <c r="BD73">
        <f t="shared" si="49"/>
        <v>2.5749136777137296</v>
      </c>
      <c r="BE73">
        <f t="shared" si="50"/>
        <v>0.28431840945910053</v>
      </c>
      <c r="BF73">
        <f t="shared" si="51"/>
        <v>26.039623113130698</v>
      </c>
      <c r="BG73">
        <f t="shared" si="52"/>
        <v>0.69662325921162582</v>
      </c>
      <c r="BH73">
        <f t="shared" si="53"/>
        <v>55.499122430310145</v>
      </c>
      <c r="BI73">
        <f t="shared" si="54"/>
        <v>373.63501050317149</v>
      </c>
      <c r="BJ73">
        <f t="shared" si="55"/>
        <v>4.2723283966951325E-2</v>
      </c>
    </row>
    <row r="74" spans="1:62">
      <c r="A74" s="1">
        <v>65</v>
      </c>
      <c r="B74" s="1" t="s">
        <v>148</v>
      </c>
      <c r="C74" s="2">
        <v>41911</v>
      </c>
      <c r="D74" s="1" t="s">
        <v>74</v>
      </c>
      <c r="E74" s="1">
        <v>0</v>
      </c>
      <c r="F74" s="1" t="s">
        <v>78</v>
      </c>
      <c r="G74" s="1" t="s">
        <v>76</v>
      </c>
      <c r="H74" s="1">
        <v>0</v>
      </c>
      <c r="I74" s="1">
        <v>11578.5</v>
      </c>
      <c r="J74" s="1">
        <v>0</v>
      </c>
      <c r="K74">
        <f t="shared" si="28"/>
        <v>17.451475504570926</v>
      </c>
      <c r="L74">
        <f t="shared" si="29"/>
        <v>0.29285731174187835</v>
      </c>
      <c r="M74">
        <f t="shared" si="30"/>
        <v>264.77678142228478</v>
      </c>
      <c r="N74">
        <f t="shared" si="31"/>
        <v>8.5679083066400032</v>
      </c>
      <c r="O74">
        <f t="shared" si="32"/>
        <v>2.9417742762342947</v>
      </c>
      <c r="P74">
        <f t="shared" si="33"/>
        <v>36.045326232910156</v>
      </c>
      <c r="Q74" s="1">
        <v>4</v>
      </c>
      <c r="R74">
        <f t="shared" ref="R74:R105" si="56">(Q74*AK74+AL74)</f>
        <v>1.8591305017471313</v>
      </c>
      <c r="S74" s="1">
        <v>1</v>
      </c>
      <c r="T74">
        <f t="shared" ref="T74:T105" si="57">R74*(S74+1)*(S74+1)/(S74*S74+1)</f>
        <v>3.7182610034942627</v>
      </c>
      <c r="U74" s="1">
        <v>34.722049713134766</v>
      </c>
      <c r="V74" s="1">
        <v>36.045326232910156</v>
      </c>
      <c r="W74" s="1">
        <v>34.667964935302734</v>
      </c>
      <c r="X74" s="1">
        <v>399.30337524414062</v>
      </c>
      <c r="Y74" s="1">
        <v>382.72830200195312</v>
      </c>
      <c r="Z74" s="1">
        <v>24.490535736083984</v>
      </c>
      <c r="AA74" s="1">
        <v>31.127717971801758</v>
      </c>
      <c r="AB74" s="1">
        <v>43.029338836669922</v>
      </c>
      <c r="AC74" s="1">
        <v>54.690723419189453</v>
      </c>
      <c r="AD74" s="1">
        <v>500.28512573242188</v>
      </c>
      <c r="AE74" s="1">
        <v>1273.3736572265625</v>
      </c>
      <c r="AF74" s="1">
        <v>1509.7181396484375</v>
      </c>
      <c r="AG74" s="1">
        <v>97.72332763671875</v>
      </c>
      <c r="AH74" s="1">
        <v>17.709218978881836</v>
      </c>
      <c r="AI74" s="1">
        <v>-0.86896497011184692</v>
      </c>
      <c r="AJ74" s="1">
        <v>1</v>
      </c>
      <c r="AK74" s="1">
        <v>-0.21956524252891541</v>
      </c>
      <c r="AL74" s="1">
        <v>2.737391471862793</v>
      </c>
      <c r="AM74" s="1">
        <v>1</v>
      </c>
      <c r="AN74" s="1">
        <v>0</v>
      </c>
      <c r="AO74" s="1">
        <v>0.18999999761581421</v>
      </c>
      <c r="AP74" s="1">
        <v>111115</v>
      </c>
      <c r="AQ74">
        <f t="shared" si="36"/>
        <v>1.2507128143310544</v>
      </c>
      <c r="AR74">
        <f t="shared" ref="AR74:AR105" si="58">(AA74-Z74)/(1000-AA74)*AQ74</f>
        <v>8.5679083066400041E-3</v>
      </c>
      <c r="AS74">
        <f t="shared" si="38"/>
        <v>309.19532623291013</v>
      </c>
      <c r="AT74">
        <f t="shared" si="39"/>
        <v>307.87204971313474</v>
      </c>
      <c r="AU74">
        <f t="shared" si="40"/>
        <v>241.94099183708749</v>
      </c>
      <c r="AV74">
        <f t="shared" ref="AV74:AV105" si="59">((AU74+0.00000010773*(AT74^4-AS74^4))-AR74*44100)/(R74*51.4+0.00000043092*AS74^3)</f>
        <v>-1.4095620673135403</v>
      </c>
      <c r="AW74">
        <f t="shared" si="42"/>
        <v>5.9836784581760565</v>
      </c>
      <c r="AX74">
        <f t="shared" ref="AX74:AX105" si="60">AW74*1000/AG74</f>
        <v>61.230809499447886</v>
      </c>
      <c r="AY74">
        <f t="shared" ref="AY74:AY105" si="61">(AX74-AA74)</f>
        <v>30.103091527646129</v>
      </c>
      <c r="AZ74">
        <f t="shared" si="45"/>
        <v>35.383687973022461</v>
      </c>
      <c r="BA74">
        <f t="shared" ref="BA74:BA105" si="62">0.61365*EXP(17.502*AZ74/(240.97+AZ74))</f>
        <v>5.7694982217272637</v>
      </c>
      <c r="BB74">
        <f t="shared" si="47"/>
        <v>0.27147539320935793</v>
      </c>
      <c r="BC74">
        <f t="shared" si="48"/>
        <v>3.0419041819417618</v>
      </c>
      <c r="BD74">
        <f t="shared" ref="BD74:BD105" si="63">(BA74-BC74)</f>
        <v>2.7275940397855019</v>
      </c>
      <c r="BE74">
        <f t="shared" si="50"/>
        <v>0.17147178346328432</v>
      </c>
      <c r="BF74">
        <f t="shared" si="51"/>
        <v>25.874868161525804</v>
      </c>
      <c r="BG74">
        <f t="shared" si="52"/>
        <v>0.69181395793649347</v>
      </c>
      <c r="BH74">
        <f t="shared" si="53"/>
        <v>52.219714822887951</v>
      </c>
      <c r="BI74">
        <f t="shared" si="54"/>
        <v>376.39214326833263</v>
      </c>
      <c r="BJ74">
        <f t="shared" ref="BJ74:BJ105" si="64">K74*BH74/100/BI74</f>
        <v>2.42117453933577E-2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boardwalk sept 2014_.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2016-02-26T22:14:06Z</dcterms:created>
  <dcterms:modified xsi:type="dcterms:W3CDTF">2016-02-26T22:14:07Z</dcterms:modified>
</cp:coreProperties>
</file>