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checkCompatibility="1" autoCompressPictures="0"/>
  <bookViews>
    <workbookView minimized="1" xWindow="2380" yWindow="680" windowWidth="25600" windowHeight="19020" tabRatio="500"/>
  </bookViews>
  <sheets>
    <sheet name="boardwalk sept2015_.xl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Q10" i="1" l="1"/>
  <c r="K10" i="1"/>
  <c r="AU10" i="1"/>
  <c r="AT10" i="1"/>
  <c r="AS10" i="1"/>
  <c r="AR10" i="1"/>
  <c r="R10" i="1"/>
  <c r="AV10" i="1"/>
  <c r="P10" i="1"/>
  <c r="AW10" i="1"/>
  <c r="AX10" i="1"/>
  <c r="AY10" i="1"/>
  <c r="BB10" i="1"/>
  <c r="T10" i="1"/>
  <c r="L10" i="1"/>
  <c r="BE10" i="1"/>
  <c r="M10" i="1"/>
  <c r="N10" i="1"/>
  <c r="BC10" i="1"/>
  <c r="O10" i="1"/>
  <c r="AZ10" i="1"/>
  <c r="BA10" i="1"/>
  <c r="BD10" i="1"/>
  <c r="BF10" i="1"/>
  <c r="BG10" i="1"/>
  <c r="BH10" i="1"/>
  <c r="BI10" i="1"/>
  <c r="BJ10" i="1"/>
  <c r="AQ11" i="1"/>
  <c r="K11" i="1"/>
  <c r="AU11" i="1"/>
  <c r="AT11" i="1"/>
  <c r="AS11" i="1"/>
  <c r="AR11" i="1"/>
  <c r="R11" i="1"/>
  <c r="AV11" i="1"/>
  <c r="P11" i="1"/>
  <c r="AW11" i="1"/>
  <c r="AX11" i="1"/>
  <c r="AY11" i="1"/>
  <c r="BB11" i="1"/>
  <c r="T11" i="1"/>
  <c r="L11" i="1"/>
  <c r="BE11" i="1"/>
  <c r="M11" i="1"/>
  <c r="N11" i="1"/>
  <c r="BC11" i="1"/>
  <c r="O11" i="1"/>
  <c r="AZ11" i="1"/>
  <c r="BA11" i="1"/>
  <c r="BD11" i="1"/>
  <c r="BF11" i="1"/>
  <c r="BG11" i="1"/>
  <c r="BH11" i="1"/>
  <c r="BI11" i="1"/>
  <c r="BJ11" i="1"/>
  <c r="AQ12" i="1"/>
  <c r="K12" i="1"/>
  <c r="AU12" i="1"/>
  <c r="AT12" i="1"/>
  <c r="AS12" i="1"/>
  <c r="AR12" i="1"/>
  <c r="R12" i="1"/>
  <c r="AV12" i="1"/>
  <c r="P12" i="1"/>
  <c r="AW12" i="1"/>
  <c r="AX12" i="1"/>
  <c r="AY12" i="1"/>
  <c r="BB12" i="1"/>
  <c r="T12" i="1"/>
  <c r="L12" i="1"/>
  <c r="BE12" i="1"/>
  <c r="M12" i="1"/>
  <c r="N12" i="1"/>
  <c r="BC12" i="1"/>
  <c r="O12" i="1"/>
  <c r="AZ12" i="1"/>
  <c r="BA12" i="1"/>
  <c r="BD12" i="1"/>
  <c r="BF12" i="1"/>
  <c r="BG12" i="1"/>
  <c r="BH12" i="1"/>
  <c r="BI12" i="1"/>
  <c r="BJ12" i="1"/>
  <c r="AQ13" i="1"/>
  <c r="K13" i="1"/>
  <c r="AU13" i="1"/>
  <c r="AT13" i="1"/>
  <c r="AS13" i="1"/>
  <c r="AR13" i="1"/>
  <c r="R13" i="1"/>
  <c r="AV13" i="1"/>
  <c r="P13" i="1"/>
  <c r="AW13" i="1"/>
  <c r="AX13" i="1"/>
  <c r="AY13" i="1"/>
  <c r="BB13" i="1"/>
  <c r="T13" i="1"/>
  <c r="L13" i="1"/>
  <c r="BE13" i="1"/>
  <c r="M13" i="1"/>
  <c r="N13" i="1"/>
  <c r="BC13" i="1"/>
  <c r="O13" i="1"/>
  <c r="AZ13" i="1"/>
  <c r="BA13" i="1"/>
  <c r="BD13" i="1"/>
  <c r="BF13" i="1"/>
  <c r="BG13" i="1"/>
  <c r="BH13" i="1"/>
  <c r="BI13" i="1"/>
  <c r="BJ13" i="1"/>
  <c r="AQ14" i="1"/>
  <c r="K14" i="1"/>
  <c r="AU14" i="1"/>
  <c r="AT14" i="1"/>
  <c r="AS14" i="1"/>
  <c r="AR14" i="1"/>
  <c r="R14" i="1"/>
  <c r="AV14" i="1"/>
  <c r="P14" i="1"/>
  <c r="AW14" i="1"/>
  <c r="AX14" i="1"/>
  <c r="AY14" i="1"/>
  <c r="BB14" i="1"/>
  <c r="T14" i="1"/>
  <c r="L14" i="1"/>
  <c r="BE14" i="1"/>
  <c r="M14" i="1"/>
  <c r="N14" i="1"/>
  <c r="BC14" i="1"/>
  <c r="O14" i="1"/>
  <c r="AZ14" i="1"/>
  <c r="BA14" i="1"/>
  <c r="BD14" i="1"/>
  <c r="BF14" i="1"/>
  <c r="BG14" i="1"/>
  <c r="BH14" i="1"/>
  <c r="BI14" i="1"/>
  <c r="BJ14" i="1"/>
  <c r="AQ15" i="1"/>
  <c r="K15" i="1"/>
  <c r="AU15" i="1"/>
  <c r="AT15" i="1"/>
  <c r="AS15" i="1"/>
  <c r="AR15" i="1"/>
  <c r="R15" i="1"/>
  <c r="AV15" i="1"/>
  <c r="P15" i="1"/>
  <c r="AW15" i="1"/>
  <c r="AX15" i="1"/>
  <c r="AY15" i="1"/>
  <c r="BB15" i="1"/>
  <c r="T15" i="1"/>
  <c r="L15" i="1"/>
  <c r="BE15" i="1"/>
  <c r="M15" i="1"/>
  <c r="N15" i="1"/>
  <c r="BC15" i="1"/>
  <c r="O15" i="1"/>
  <c r="AZ15" i="1"/>
  <c r="BA15" i="1"/>
  <c r="BD15" i="1"/>
  <c r="BF15" i="1"/>
  <c r="BG15" i="1"/>
  <c r="BH15" i="1"/>
  <c r="BI15" i="1"/>
  <c r="BJ15" i="1"/>
  <c r="AQ16" i="1"/>
  <c r="K16" i="1"/>
  <c r="AU16" i="1"/>
  <c r="AT16" i="1"/>
  <c r="AS16" i="1"/>
  <c r="AR16" i="1"/>
  <c r="R16" i="1"/>
  <c r="AV16" i="1"/>
  <c r="P16" i="1"/>
  <c r="AW16" i="1"/>
  <c r="AX16" i="1"/>
  <c r="AY16" i="1"/>
  <c r="BB16" i="1"/>
  <c r="T16" i="1"/>
  <c r="L16" i="1"/>
  <c r="BE16" i="1"/>
  <c r="M16" i="1"/>
  <c r="N16" i="1"/>
  <c r="BC16" i="1"/>
  <c r="O16" i="1"/>
  <c r="AZ16" i="1"/>
  <c r="BA16" i="1"/>
  <c r="BD16" i="1"/>
  <c r="BF16" i="1"/>
  <c r="BG16" i="1"/>
  <c r="BH16" i="1"/>
  <c r="BI16" i="1"/>
  <c r="BJ16" i="1"/>
  <c r="AQ17" i="1"/>
  <c r="K17" i="1"/>
  <c r="AU17" i="1"/>
  <c r="AT17" i="1"/>
  <c r="AS17" i="1"/>
  <c r="AR17" i="1"/>
  <c r="R17" i="1"/>
  <c r="AV17" i="1"/>
  <c r="P17" i="1"/>
  <c r="AW17" i="1"/>
  <c r="AX17" i="1"/>
  <c r="AY17" i="1"/>
  <c r="BB17" i="1"/>
  <c r="T17" i="1"/>
  <c r="L17" i="1"/>
  <c r="BE17" i="1"/>
  <c r="M17" i="1"/>
  <c r="N17" i="1"/>
  <c r="BC17" i="1"/>
  <c r="O17" i="1"/>
  <c r="AZ17" i="1"/>
  <c r="BA17" i="1"/>
  <c r="BD17" i="1"/>
  <c r="BF17" i="1"/>
  <c r="BG17" i="1"/>
  <c r="BH17" i="1"/>
  <c r="BI17" i="1"/>
  <c r="BJ17" i="1"/>
  <c r="AQ18" i="1"/>
  <c r="K18" i="1"/>
  <c r="AU18" i="1"/>
  <c r="AT18" i="1"/>
  <c r="AS18" i="1"/>
  <c r="AR18" i="1"/>
  <c r="R18" i="1"/>
  <c r="AV18" i="1"/>
  <c r="P18" i="1"/>
  <c r="AW18" i="1"/>
  <c r="AX18" i="1"/>
  <c r="AY18" i="1"/>
  <c r="BB18" i="1"/>
  <c r="T18" i="1"/>
  <c r="L18" i="1"/>
  <c r="BE18" i="1"/>
  <c r="M18" i="1"/>
  <c r="N18" i="1"/>
  <c r="BC18" i="1"/>
  <c r="O18" i="1"/>
  <c r="AZ18" i="1"/>
  <c r="BA18" i="1"/>
  <c r="BD18" i="1"/>
  <c r="BF18" i="1"/>
  <c r="BG18" i="1"/>
  <c r="BH18" i="1"/>
  <c r="BI18" i="1"/>
  <c r="BJ18" i="1"/>
  <c r="AQ19" i="1"/>
  <c r="K19" i="1"/>
  <c r="AU19" i="1"/>
  <c r="AT19" i="1"/>
  <c r="AS19" i="1"/>
  <c r="AR19" i="1"/>
  <c r="R19" i="1"/>
  <c r="AV19" i="1"/>
  <c r="P19" i="1"/>
  <c r="AW19" i="1"/>
  <c r="AX19" i="1"/>
  <c r="AY19" i="1"/>
  <c r="BB19" i="1"/>
  <c r="T19" i="1"/>
  <c r="L19" i="1"/>
  <c r="BE19" i="1"/>
  <c r="M19" i="1"/>
  <c r="N19" i="1"/>
  <c r="BC19" i="1"/>
  <c r="O19" i="1"/>
  <c r="AZ19" i="1"/>
  <c r="BA19" i="1"/>
  <c r="BD19" i="1"/>
  <c r="BF19" i="1"/>
  <c r="BG19" i="1"/>
  <c r="BH19" i="1"/>
  <c r="BI19" i="1"/>
  <c r="BJ19" i="1"/>
  <c r="AQ20" i="1"/>
  <c r="K20" i="1"/>
  <c r="AU20" i="1"/>
  <c r="AT20" i="1"/>
  <c r="AS20" i="1"/>
  <c r="AR20" i="1"/>
  <c r="R20" i="1"/>
  <c r="AV20" i="1"/>
  <c r="P20" i="1"/>
  <c r="AW20" i="1"/>
  <c r="AX20" i="1"/>
  <c r="AY20" i="1"/>
  <c r="BB20" i="1"/>
  <c r="T20" i="1"/>
  <c r="L20" i="1"/>
  <c r="BE20" i="1"/>
  <c r="M20" i="1"/>
  <c r="N20" i="1"/>
  <c r="BC20" i="1"/>
  <c r="O20" i="1"/>
  <c r="AZ20" i="1"/>
  <c r="BA20" i="1"/>
  <c r="BD20" i="1"/>
  <c r="BF20" i="1"/>
  <c r="BG20" i="1"/>
  <c r="BH20" i="1"/>
  <c r="BI20" i="1"/>
  <c r="BJ20" i="1"/>
  <c r="AQ21" i="1"/>
  <c r="K21" i="1"/>
  <c r="AU21" i="1"/>
  <c r="AT21" i="1"/>
  <c r="AS21" i="1"/>
  <c r="AR21" i="1"/>
  <c r="R21" i="1"/>
  <c r="AV21" i="1"/>
  <c r="P21" i="1"/>
  <c r="AW21" i="1"/>
  <c r="AX21" i="1"/>
  <c r="AY21" i="1"/>
  <c r="BB21" i="1"/>
  <c r="T21" i="1"/>
  <c r="L21" i="1"/>
  <c r="BE21" i="1"/>
  <c r="M21" i="1"/>
  <c r="N21" i="1"/>
  <c r="BC21" i="1"/>
  <c r="O21" i="1"/>
  <c r="AZ21" i="1"/>
  <c r="BA21" i="1"/>
  <c r="BD21" i="1"/>
  <c r="BF21" i="1"/>
  <c r="BG21" i="1"/>
  <c r="BH21" i="1"/>
  <c r="BI21" i="1"/>
  <c r="BJ21" i="1"/>
  <c r="AQ22" i="1"/>
  <c r="K22" i="1"/>
  <c r="AU22" i="1"/>
  <c r="AT22" i="1"/>
  <c r="AS22" i="1"/>
  <c r="AR22" i="1"/>
  <c r="R22" i="1"/>
  <c r="AV22" i="1"/>
  <c r="P22" i="1"/>
  <c r="AW22" i="1"/>
  <c r="AX22" i="1"/>
  <c r="AY22" i="1"/>
  <c r="BB22" i="1"/>
  <c r="T22" i="1"/>
  <c r="L22" i="1"/>
  <c r="BE22" i="1"/>
  <c r="M22" i="1"/>
  <c r="N22" i="1"/>
  <c r="BC22" i="1"/>
  <c r="O22" i="1"/>
  <c r="AZ22" i="1"/>
  <c r="BA22" i="1"/>
  <c r="BD22" i="1"/>
  <c r="BF22" i="1"/>
  <c r="BG22" i="1"/>
  <c r="BH22" i="1"/>
  <c r="BI22" i="1"/>
  <c r="BJ22" i="1"/>
  <c r="AQ23" i="1"/>
  <c r="K23" i="1"/>
  <c r="AU23" i="1"/>
  <c r="AT23" i="1"/>
  <c r="AS23" i="1"/>
  <c r="AR23" i="1"/>
  <c r="R23" i="1"/>
  <c r="AV23" i="1"/>
  <c r="P23" i="1"/>
  <c r="AW23" i="1"/>
  <c r="AX23" i="1"/>
  <c r="AY23" i="1"/>
  <c r="BB23" i="1"/>
  <c r="T23" i="1"/>
  <c r="L23" i="1"/>
  <c r="BE23" i="1"/>
  <c r="M23" i="1"/>
  <c r="N23" i="1"/>
  <c r="BC23" i="1"/>
  <c r="O23" i="1"/>
  <c r="AZ23" i="1"/>
  <c r="BA23" i="1"/>
  <c r="BD23" i="1"/>
  <c r="BF23" i="1"/>
  <c r="BG23" i="1"/>
  <c r="BH23" i="1"/>
  <c r="BI23" i="1"/>
  <c r="BJ23" i="1"/>
  <c r="AQ24" i="1"/>
  <c r="K24" i="1"/>
  <c r="AU24" i="1"/>
  <c r="AT24" i="1"/>
  <c r="AS24" i="1"/>
  <c r="AR24" i="1"/>
  <c r="R24" i="1"/>
  <c r="AV24" i="1"/>
  <c r="P24" i="1"/>
  <c r="AW24" i="1"/>
  <c r="AX24" i="1"/>
  <c r="AY24" i="1"/>
  <c r="BB24" i="1"/>
  <c r="T24" i="1"/>
  <c r="L24" i="1"/>
  <c r="BE24" i="1"/>
  <c r="M24" i="1"/>
  <c r="N24" i="1"/>
  <c r="BC24" i="1"/>
  <c r="O24" i="1"/>
  <c r="AZ24" i="1"/>
  <c r="BA24" i="1"/>
  <c r="BD24" i="1"/>
  <c r="BF24" i="1"/>
  <c r="BG24" i="1"/>
  <c r="BH24" i="1"/>
  <c r="BI24" i="1"/>
  <c r="BJ24" i="1"/>
  <c r="AQ25" i="1"/>
  <c r="K25" i="1"/>
  <c r="AU25" i="1"/>
  <c r="AT25" i="1"/>
  <c r="AS25" i="1"/>
  <c r="AR25" i="1"/>
  <c r="R25" i="1"/>
  <c r="AV25" i="1"/>
  <c r="P25" i="1"/>
  <c r="AW25" i="1"/>
  <c r="AX25" i="1"/>
  <c r="AY25" i="1"/>
  <c r="BB25" i="1"/>
  <c r="T25" i="1"/>
  <c r="L25" i="1"/>
  <c r="BE25" i="1"/>
  <c r="M25" i="1"/>
  <c r="N25" i="1"/>
  <c r="BC25" i="1"/>
  <c r="O25" i="1"/>
  <c r="AZ25" i="1"/>
  <c r="BA25" i="1"/>
  <c r="BD25" i="1"/>
  <c r="BF25" i="1"/>
  <c r="BG25" i="1"/>
  <c r="BH25" i="1"/>
  <c r="BI25" i="1"/>
  <c r="BJ25" i="1"/>
  <c r="AQ26" i="1"/>
  <c r="K26" i="1"/>
  <c r="AU26" i="1"/>
  <c r="AT26" i="1"/>
  <c r="AS26" i="1"/>
  <c r="AR26" i="1"/>
  <c r="R26" i="1"/>
  <c r="AV26" i="1"/>
  <c r="P26" i="1"/>
  <c r="AW26" i="1"/>
  <c r="AX26" i="1"/>
  <c r="AY26" i="1"/>
  <c r="BB26" i="1"/>
  <c r="T26" i="1"/>
  <c r="L26" i="1"/>
  <c r="BE26" i="1"/>
  <c r="M26" i="1"/>
  <c r="N26" i="1"/>
  <c r="BC26" i="1"/>
  <c r="O26" i="1"/>
  <c r="AZ26" i="1"/>
  <c r="BA26" i="1"/>
  <c r="BD26" i="1"/>
  <c r="BF26" i="1"/>
  <c r="BG26" i="1"/>
  <c r="BH26" i="1"/>
  <c r="BI26" i="1"/>
  <c r="BJ26" i="1"/>
  <c r="AQ27" i="1"/>
  <c r="K27" i="1"/>
  <c r="AU27" i="1"/>
  <c r="AT27" i="1"/>
  <c r="AS27" i="1"/>
  <c r="AR27" i="1"/>
  <c r="R27" i="1"/>
  <c r="AV27" i="1"/>
  <c r="P27" i="1"/>
  <c r="AW27" i="1"/>
  <c r="AX27" i="1"/>
  <c r="AY27" i="1"/>
  <c r="BB27" i="1"/>
  <c r="T27" i="1"/>
  <c r="L27" i="1"/>
  <c r="BE27" i="1"/>
  <c r="M27" i="1"/>
  <c r="N27" i="1"/>
  <c r="BC27" i="1"/>
  <c r="O27" i="1"/>
  <c r="AZ27" i="1"/>
  <c r="BA27" i="1"/>
  <c r="BD27" i="1"/>
  <c r="BF27" i="1"/>
  <c r="BG27" i="1"/>
  <c r="BH27" i="1"/>
  <c r="BI27" i="1"/>
  <c r="BJ27" i="1"/>
  <c r="AQ28" i="1"/>
  <c r="K28" i="1"/>
  <c r="AU28" i="1"/>
  <c r="AT28" i="1"/>
  <c r="AS28" i="1"/>
  <c r="AR28" i="1"/>
  <c r="R28" i="1"/>
  <c r="AV28" i="1"/>
  <c r="P28" i="1"/>
  <c r="AW28" i="1"/>
  <c r="AX28" i="1"/>
  <c r="AY28" i="1"/>
  <c r="BB28" i="1"/>
  <c r="T28" i="1"/>
  <c r="L28" i="1"/>
  <c r="BE28" i="1"/>
  <c r="M28" i="1"/>
  <c r="N28" i="1"/>
  <c r="BC28" i="1"/>
  <c r="O28" i="1"/>
  <c r="AZ28" i="1"/>
  <c r="BA28" i="1"/>
  <c r="BD28" i="1"/>
  <c r="BF28" i="1"/>
  <c r="BG28" i="1"/>
  <c r="BH28" i="1"/>
  <c r="BI28" i="1"/>
  <c r="BJ28" i="1"/>
  <c r="AQ29" i="1"/>
  <c r="K29" i="1"/>
  <c r="AU29" i="1"/>
  <c r="AT29" i="1"/>
  <c r="AS29" i="1"/>
  <c r="AR29" i="1"/>
  <c r="R29" i="1"/>
  <c r="AV29" i="1"/>
  <c r="P29" i="1"/>
  <c r="AW29" i="1"/>
  <c r="AX29" i="1"/>
  <c r="AY29" i="1"/>
  <c r="BB29" i="1"/>
  <c r="T29" i="1"/>
  <c r="L29" i="1"/>
  <c r="BE29" i="1"/>
  <c r="M29" i="1"/>
  <c r="N29" i="1"/>
  <c r="BC29" i="1"/>
  <c r="O29" i="1"/>
  <c r="AZ29" i="1"/>
  <c r="BA29" i="1"/>
  <c r="BD29" i="1"/>
  <c r="BF29" i="1"/>
  <c r="BG29" i="1"/>
  <c r="BH29" i="1"/>
  <c r="BI29" i="1"/>
  <c r="BJ29" i="1"/>
  <c r="AQ30" i="1"/>
  <c r="K30" i="1"/>
  <c r="AU30" i="1"/>
  <c r="AT30" i="1"/>
  <c r="AS30" i="1"/>
  <c r="AR30" i="1"/>
  <c r="R30" i="1"/>
  <c r="AV30" i="1"/>
  <c r="P30" i="1"/>
  <c r="AW30" i="1"/>
  <c r="AX30" i="1"/>
  <c r="AY30" i="1"/>
  <c r="BB30" i="1"/>
  <c r="T30" i="1"/>
  <c r="L30" i="1"/>
  <c r="BE30" i="1"/>
  <c r="M30" i="1"/>
  <c r="N30" i="1"/>
  <c r="BC30" i="1"/>
  <c r="O30" i="1"/>
  <c r="AZ30" i="1"/>
  <c r="BA30" i="1"/>
  <c r="BD30" i="1"/>
  <c r="BF30" i="1"/>
  <c r="BG30" i="1"/>
  <c r="BH30" i="1"/>
  <c r="BI30" i="1"/>
  <c r="BJ30" i="1"/>
  <c r="AQ31" i="1"/>
  <c r="K31" i="1"/>
  <c r="AU31" i="1"/>
  <c r="AT31" i="1"/>
  <c r="AS31" i="1"/>
  <c r="AR31" i="1"/>
  <c r="R31" i="1"/>
  <c r="AV31" i="1"/>
  <c r="P31" i="1"/>
  <c r="AW31" i="1"/>
  <c r="AX31" i="1"/>
  <c r="AY31" i="1"/>
  <c r="BB31" i="1"/>
  <c r="T31" i="1"/>
  <c r="L31" i="1"/>
  <c r="BE31" i="1"/>
  <c r="M31" i="1"/>
  <c r="N31" i="1"/>
  <c r="BC31" i="1"/>
  <c r="O31" i="1"/>
  <c r="AZ31" i="1"/>
  <c r="BA31" i="1"/>
  <c r="BD31" i="1"/>
  <c r="BF31" i="1"/>
  <c r="BG31" i="1"/>
  <c r="BH31" i="1"/>
  <c r="BI31" i="1"/>
  <c r="BJ31" i="1"/>
  <c r="AQ32" i="1"/>
  <c r="K32" i="1"/>
  <c r="AU32" i="1"/>
  <c r="AT32" i="1"/>
  <c r="AS32" i="1"/>
  <c r="AR32" i="1"/>
  <c r="R32" i="1"/>
  <c r="AV32" i="1"/>
  <c r="P32" i="1"/>
  <c r="AW32" i="1"/>
  <c r="AX32" i="1"/>
  <c r="AY32" i="1"/>
  <c r="BB32" i="1"/>
  <c r="T32" i="1"/>
  <c r="L32" i="1"/>
  <c r="BE32" i="1"/>
  <c r="M32" i="1"/>
  <c r="N32" i="1"/>
  <c r="BC32" i="1"/>
  <c r="O32" i="1"/>
  <c r="AZ32" i="1"/>
  <c r="BA32" i="1"/>
  <c r="BD32" i="1"/>
  <c r="BF32" i="1"/>
  <c r="BG32" i="1"/>
  <c r="BH32" i="1"/>
  <c r="BI32" i="1"/>
  <c r="BJ32" i="1"/>
  <c r="AQ33" i="1"/>
  <c r="K33" i="1"/>
  <c r="AU33" i="1"/>
  <c r="AT33" i="1"/>
  <c r="AS33" i="1"/>
  <c r="AR33" i="1"/>
  <c r="R33" i="1"/>
  <c r="AV33" i="1"/>
  <c r="P33" i="1"/>
  <c r="AW33" i="1"/>
  <c r="AX33" i="1"/>
  <c r="AY33" i="1"/>
  <c r="BB33" i="1"/>
  <c r="T33" i="1"/>
  <c r="L33" i="1"/>
  <c r="BE33" i="1"/>
  <c r="M33" i="1"/>
  <c r="N33" i="1"/>
  <c r="BC33" i="1"/>
  <c r="O33" i="1"/>
  <c r="AZ33" i="1"/>
  <c r="BA33" i="1"/>
  <c r="BD33" i="1"/>
  <c r="BF33" i="1"/>
  <c r="BG33" i="1"/>
  <c r="BH33" i="1"/>
  <c r="BI33" i="1"/>
  <c r="BJ33" i="1"/>
  <c r="AQ34" i="1"/>
  <c r="K34" i="1"/>
  <c r="AU34" i="1"/>
  <c r="AT34" i="1"/>
  <c r="AS34" i="1"/>
  <c r="AR34" i="1"/>
  <c r="R34" i="1"/>
  <c r="AV34" i="1"/>
  <c r="P34" i="1"/>
  <c r="AW34" i="1"/>
  <c r="AX34" i="1"/>
  <c r="AY34" i="1"/>
  <c r="BB34" i="1"/>
  <c r="T34" i="1"/>
  <c r="L34" i="1"/>
  <c r="BE34" i="1"/>
  <c r="M34" i="1"/>
  <c r="N34" i="1"/>
  <c r="BC34" i="1"/>
  <c r="O34" i="1"/>
  <c r="AZ34" i="1"/>
  <c r="BA34" i="1"/>
  <c r="BD34" i="1"/>
  <c r="BF34" i="1"/>
  <c r="BG34" i="1"/>
  <c r="BH34" i="1"/>
  <c r="BI34" i="1"/>
  <c r="BJ34" i="1"/>
  <c r="AQ35" i="1"/>
  <c r="K35" i="1"/>
  <c r="AU35" i="1"/>
  <c r="AT35" i="1"/>
  <c r="AS35" i="1"/>
  <c r="AR35" i="1"/>
  <c r="R35" i="1"/>
  <c r="AV35" i="1"/>
  <c r="P35" i="1"/>
  <c r="AW35" i="1"/>
  <c r="AX35" i="1"/>
  <c r="AY35" i="1"/>
  <c r="BB35" i="1"/>
  <c r="T35" i="1"/>
  <c r="L35" i="1"/>
  <c r="BE35" i="1"/>
  <c r="M35" i="1"/>
  <c r="N35" i="1"/>
  <c r="BC35" i="1"/>
  <c r="O35" i="1"/>
  <c r="AZ35" i="1"/>
  <c r="BA35" i="1"/>
  <c r="BD35" i="1"/>
  <c r="BF35" i="1"/>
  <c r="BG35" i="1"/>
  <c r="BH35" i="1"/>
  <c r="BI35" i="1"/>
  <c r="BJ35" i="1"/>
  <c r="AQ36" i="1"/>
  <c r="K36" i="1"/>
  <c r="AU36" i="1"/>
  <c r="AT36" i="1"/>
  <c r="AS36" i="1"/>
  <c r="AR36" i="1"/>
  <c r="R36" i="1"/>
  <c r="AV36" i="1"/>
  <c r="P36" i="1"/>
  <c r="AW36" i="1"/>
  <c r="AX36" i="1"/>
  <c r="AY36" i="1"/>
  <c r="BB36" i="1"/>
  <c r="T36" i="1"/>
  <c r="L36" i="1"/>
  <c r="BE36" i="1"/>
  <c r="M36" i="1"/>
  <c r="N36" i="1"/>
  <c r="BC36" i="1"/>
  <c r="O36" i="1"/>
  <c r="AZ36" i="1"/>
  <c r="BA36" i="1"/>
  <c r="BD36" i="1"/>
  <c r="BF36" i="1"/>
  <c r="BG36" i="1"/>
  <c r="BH36" i="1"/>
  <c r="BI36" i="1"/>
  <c r="BJ36" i="1"/>
  <c r="AQ37" i="1"/>
  <c r="K37" i="1"/>
  <c r="AU37" i="1"/>
  <c r="AT37" i="1"/>
  <c r="AS37" i="1"/>
  <c r="AR37" i="1"/>
  <c r="R37" i="1"/>
  <c r="AV37" i="1"/>
  <c r="P37" i="1"/>
  <c r="AW37" i="1"/>
  <c r="AX37" i="1"/>
  <c r="AY37" i="1"/>
  <c r="BB37" i="1"/>
  <c r="T37" i="1"/>
  <c r="L37" i="1"/>
  <c r="BE37" i="1"/>
  <c r="M37" i="1"/>
  <c r="N37" i="1"/>
  <c r="BC37" i="1"/>
  <c r="O37" i="1"/>
  <c r="AZ37" i="1"/>
  <c r="BA37" i="1"/>
  <c r="BD37" i="1"/>
  <c r="BF37" i="1"/>
  <c r="BG37" i="1"/>
  <c r="BH37" i="1"/>
  <c r="BI37" i="1"/>
  <c r="BJ37" i="1"/>
  <c r="AQ38" i="1"/>
  <c r="K38" i="1"/>
  <c r="AU38" i="1"/>
  <c r="AT38" i="1"/>
  <c r="AS38" i="1"/>
  <c r="AR38" i="1"/>
  <c r="R38" i="1"/>
  <c r="AV38" i="1"/>
  <c r="P38" i="1"/>
  <c r="AW38" i="1"/>
  <c r="AX38" i="1"/>
  <c r="AY38" i="1"/>
  <c r="BB38" i="1"/>
  <c r="T38" i="1"/>
  <c r="L38" i="1"/>
  <c r="BE38" i="1"/>
  <c r="M38" i="1"/>
  <c r="N38" i="1"/>
  <c r="BC38" i="1"/>
  <c r="O38" i="1"/>
  <c r="AZ38" i="1"/>
  <c r="BA38" i="1"/>
  <c r="BD38" i="1"/>
  <c r="BF38" i="1"/>
  <c r="BG38" i="1"/>
  <c r="BH38" i="1"/>
  <c r="BI38" i="1"/>
  <c r="BJ38" i="1"/>
  <c r="AQ39" i="1"/>
  <c r="K39" i="1"/>
  <c r="AU39" i="1"/>
  <c r="AT39" i="1"/>
  <c r="AS39" i="1"/>
  <c r="AR39" i="1"/>
  <c r="R39" i="1"/>
  <c r="AV39" i="1"/>
  <c r="P39" i="1"/>
  <c r="AW39" i="1"/>
  <c r="AX39" i="1"/>
  <c r="AY39" i="1"/>
  <c r="BB39" i="1"/>
  <c r="T39" i="1"/>
  <c r="L39" i="1"/>
  <c r="BE39" i="1"/>
  <c r="M39" i="1"/>
  <c r="N39" i="1"/>
  <c r="BC39" i="1"/>
  <c r="O39" i="1"/>
  <c r="AZ39" i="1"/>
  <c r="BA39" i="1"/>
  <c r="BD39" i="1"/>
  <c r="BF39" i="1"/>
  <c r="BG39" i="1"/>
  <c r="BH39" i="1"/>
  <c r="BI39" i="1"/>
  <c r="BJ39" i="1"/>
  <c r="AQ40" i="1"/>
  <c r="K40" i="1"/>
  <c r="AU40" i="1"/>
  <c r="AT40" i="1"/>
  <c r="AS40" i="1"/>
  <c r="AR40" i="1"/>
  <c r="R40" i="1"/>
  <c r="AV40" i="1"/>
  <c r="P40" i="1"/>
  <c r="AW40" i="1"/>
  <c r="AX40" i="1"/>
  <c r="AY40" i="1"/>
  <c r="BB40" i="1"/>
  <c r="T40" i="1"/>
  <c r="L40" i="1"/>
  <c r="BE40" i="1"/>
  <c r="M40" i="1"/>
  <c r="N40" i="1"/>
  <c r="BC40" i="1"/>
  <c r="O40" i="1"/>
  <c r="AZ40" i="1"/>
  <c r="BA40" i="1"/>
  <c r="BD40" i="1"/>
  <c r="BF40" i="1"/>
  <c r="BG40" i="1"/>
  <c r="BH40" i="1"/>
  <c r="BI40" i="1"/>
  <c r="BJ40" i="1"/>
  <c r="AQ41" i="1"/>
  <c r="K41" i="1"/>
  <c r="AU41" i="1"/>
  <c r="AT41" i="1"/>
  <c r="AS41" i="1"/>
  <c r="AR41" i="1"/>
  <c r="R41" i="1"/>
  <c r="AV41" i="1"/>
  <c r="P41" i="1"/>
  <c r="AW41" i="1"/>
  <c r="AX41" i="1"/>
  <c r="AY41" i="1"/>
  <c r="BB41" i="1"/>
  <c r="T41" i="1"/>
  <c r="L41" i="1"/>
  <c r="BE41" i="1"/>
  <c r="M41" i="1"/>
  <c r="N41" i="1"/>
  <c r="BC41" i="1"/>
  <c r="O41" i="1"/>
  <c r="AZ41" i="1"/>
  <c r="BA41" i="1"/>
  <c r="BD41" i="1"/>
  <c r="BF41" i="1"/>
  <c r="BG41" i="1"/>
  <c r="BH41" i="1"/>
  <c r="BI41" i="1"/>
  <c r="BJ41" i="1"/>
  <c r="AQ42" i="1"/>
  <c r="K42" i="1"/>
  <c r="AU42" i="1"/>
  <c r="AT42" i="1"/>
  <c r="AS42" i="1"/>
  <c r="AR42" i="1"/>
  <c r="R42" i="1"/>
  <c r="AV42" i="1"/>
  <c r="P42" i="1"/>
  <c r="AW42" i="1"/>
  <c r="AX42" i="1"/>
  <c r="AY42" i="1"/>
  <c r="BB42" i="1"/>
  <c r="T42" i="1"/>
  <c r="L42" i="1"/>
  <c r="BE42" i="1"/>
  <c r="M42" i="1"/>
  <c r="N42" i="1"/>
  <c r="BC42" i="1"/>
  <c r="O42" i="1"/>
  <c r="AZ42" i="1"/>
  <c r="BA42" i="1"/>
  <c r="BD42" i="1"/>
  <c r="BF42" i="1"/>
  <c r="BG42" i="1"/>
  <c r="BH42" i="1"/>
  <c r="BI42" i="1"/>
  <c r="BJ42" i="1"/>
  <c r="AQ43" i="1"/>
  <c r="K43" i="1"/>
  <c r="AU43" i="1"/>
  <c r="AT43" i="1"/>
  <c r="AS43" i="1"/>
  <c r="AR43" i="1"/>
  <c r="R43" i="1"/>
  <c r="AV43" i="1"/>
  <c r="P43" i="1"/>
  <c r="AW43" i="1"/>
  <c r="AX43" i="1"/>
  <c r="AY43" i="1"/>
  <c r="BB43" i="1"/>
  <c r="T43" i="1"/>
  <c r="L43" i="1"/>
  <c r="BE43" i="1"/>
  <c r="M43" i="1"/>
  <c r="N43" i="1"/>
  <c r="BC43" i="1"/>
  <c r="O43" i="1"/>
  <c r="AZ43" i="1"/>
  <c r="BA43" i="1"/>
  <c r="BD43" i="1"/>
  <c r="BF43" i="1"/>
  <c r="BG43" i="1"/>
  <c r="BH43" i="1"/>
  <c r="BI43" i="1"/>
  <c r="BJ43" i="1"/>
  <c r="AQ44" i="1"/>
  <c r="K44" i="1"/>
  <c r="AU44" i="1"/>
  <c r="AT44" i="1"/>
  <c r="AS44" i="1"/>
  <c r="AR44" i="1"/>
  <c r="R44" i="1"/>
  <c r="AV44" i="1"/>
  <c r="P44" i="1"/>
  <c r="AW44" i="1"/>
  <c r="AX44" i="1"/>
  <c r="AY44" i="1"/>
  <c r="BB44" i="1"/>
  <c r="T44" i="1"/>
  <c r="L44" i="1"/>
  <c r="BE44" i="1"/>
  <c r="M44" i="1"/>
  <c r="N44" i="1"/>
  <c r="BC44" i="1"/>
  <c r="O44" i="1"/>
  <c r="AZ44" i="1"/>
  <c r="BA44" i="1"/>
  <c r="BD44" i="1"/>
  <c r="BF44" i="1"/>
  <c r="BG44" i="1"/>
  <c r="BH44" i="1"/>
  <c r="BI44" i="1"/>
  <c r="BJ44" i="1"/>
  <c r="AQ45" i="1"/>
  <c r="K45" i="1"/>
  <c r="AU45" i="1"/>
  <c r="AT45" i="1"/>
  <c r="AS45" i="1"/>
  <c r="AR45" i="1"/>
  <c r="R45" i="1"/>
  <c r="AV45" i="1"/>
  <c r="P45" i="1"/>
  <c r="AW45" i="1"/>
  <c r="AX45" i="1"/>
  <c r="AY45" i="1"/>
  <c r="BB45" i="1"/>
  <c r="T45" i="1"/>
  <c r="L45" i="1"/>
  <c r="BE45" i="1"/>
  <c r="M45" i="1"/>
  <c r="N45" i="1"/>
  <c r="BC45" i="1"/>
  <c r="O45" i="1"/>
  <c r="AZ45" i="1"/>
  <c r="BA45" i="1"/>
  <c r="BD45" i="1"/>
  <c r="BF45" i="1"/>
  <c r="BG45" i="1"/>
  <c r="BH45" i="1"/>
  <c r="BI45" i="1"/>
  <c r="BJ45" i="1"/>
  <c r="AQ46" i="1"/>
  <c r="K46" i="1"/>
  <c r="AU46" i="1"/>
  <c r="AT46" i="1"/>
  <c r="AS46" i="1"/>
  <c r="AR46" i="1"/>
  <c r="R46" i="1"/>
  <c r="AV46" i="1"/>
  <c r="P46" i="1"/>
  <c r="AW46" i="1"/>
  <c r="AX46" i="1"/>
  <c r="AY46" i="1"/>
  <c r="BB46" i="1"/>
  <c r="T46" i="1"/>
  <c r="L46" i="1"/>
  <c r="BE46" i="1"/>
  <c r="M46" i="1"/>
  <c r="N46" i="1"/>
  <c r="BC46" i="1"/>
  <c r="O46" i="1"/>
  <c r="AZ46" i="1"/>
  <c r="BA46" i="1"/>
  <c r="BD46" i="1"/>
  <c r="BF46" i="1"/>
  <c r="BG46" i="1"/>
  <c r="BH46" i="1"/>
  <c r="BI46" i="1"/>
  <c r="BJ46" i="1"/>
  <c r="AQ47" i="1"/>
  <c r="K47" i="1"/>
  <c r="AU47" i="1"/>
  <c r="AT47" i="1"/>
  <c r="AS47" i="1"/>
  <c r="AR47" i="1"/>
  <c r="R47" i="1"/>
  <c r="AV47" i="1"/>
  <c r="P47" i="1"/>
  <c r="AW47" i="1"/>
  <c r="AX47" i="1"/>
  <c r="AY47" i="1"/>
  <c r="BB47" i="1"/>
  <c r="T47" i="1"/>
  <c r="L47" i="1"/>
  <c r="BE47" i="1"/>
  <c r="M47" i="1"/>
  <c r="N47" i="1"/>
  <c r="BC47" i="1"/>
  <c r="O47" i="1"/>
  <c r="AZ47" i="1"/>
  <c r="BA47" i="1"/>
  <c r="BD47" i="1"/>
  <c r="BF47" i="1"/>
  <c r="BG47" i="1"/>
  <c r="BH47" i="1"/>
  <c r="BI47" i="1"/>
  <c r="BJ47" i="1"/>
  <c r="AQ48" i="1"/>
  <c r="K48" i="1"/>
  <c r="AU48" i="1"/>
  <c r="AT48" i="1"/>
  <c r="AS48" i="1"/>
  <c r="AR48" i="1"/>
  <c r="R48" i="1"/>
  <c r="AV48" i="1"/>
  <c r="P48" i="1"/>
  <c r="AW48" i="1"/>
  <c r="AX48" i="1"/>
  <c r="AY48" i="1"/>
  <c r="BB48" i="1"/>
  <c r="T48" i="1"/>
  <c r="L48" i="1"/>
  <c r="BE48" i="1"/>
  <c r="M48" i="1"/>
  <c r="N48" i="1"/>
  <c r="BC48" i="1"/>
  <c r="O48" i="1"/>
  <c r="AZ48" i="1"/>
  <c r="BA48" i="1"/>
  <c r="BD48" i="1"/>
  <c r="BF48" i="1"/>
  <c r="BG48" i="1"/>
  <c r="BH48" i="1"/>
  <c r="BI48" i="1"/>
  <c r="BJ48" i="1"/>
  <c r="AQ49" i="1"/>
  <c r="K49" i="1"/>
  <c r="AU49" i="1"/>
  <c r="AT49" i="1"/>
  <c r="AS49" i="1"/>
  <c r="AR49" i="1"/>
  <c r="R49" i="1"/>
  <c r="AV49" i="1"/>
  <c r="P49" i="1"/>
  <c r="AW49" i="1"/>
  <c r="AX49" i="1"/>
  <c r="AY49" i="1"/>
  <c r="BB49" i="1"/>
  <c r="T49" i="1"/>
  <c r="L49" i="1"/>
  <c r="BE49" i="1"/>
  <c r="M49" i="1"/>
  <c r="N49" i="1"/>
  <c r="BC49" i="1"/>
  <c r="O49" i="1"/>
  <c r="AZ49" i="1"/>
  <c r="BA49" i="1"/>
  <c r="BD49" i="1"/>
  <c r="BF49" i="1"/>
  <c r="BG49" i="1"/>
  <c r="BH49" i="1"/>
  <c r="BI49" i="1"/>
  <c r="BJ49" i="1"/>
  <c r="AQ50" i="1"/>
  <c r="K50" i="1"/>
  <c r="AU50" i="1"/>
  <c r="AT50" i="1"/>
  <c r="AS50" i="1"/>
  <c r="AR50" i="1"/>
  <c r="R50" i="1"/>
  <c r="AV50" i="1"/>
  <c r="P50" i="1"/>
  <c r="AW50" i="1"/>
  <c r="AX50" i="1"/>
  <c r="AY50" i="1"/>
  <c r="BB50" i="1"/>
  <c r="T50" i="1"/>
  <c r="L50" i="1"/>
  <c r="BE50" i="1"/>
  <c r="M50" i="1"/>
  <c r="N50" i="1"/>
  <c r="BC50" i="1"/>
  <c r="O50" i="1"/>
  <c r="AZ50" i="1"/>
  <c r="BA50" i="1"/>
  <c r="BD50" i="1"/>
  <c r="BF50" i="1"/>
  <c r="BG50" i="1"/>
  <c r="BH50" i="1"/>
  <c r="BI50" i="1"/>
  <c r="BJ50" i="1"/>
  <c r="AQ51" i="1"/>
  <c r="K51" i="1"/>
  <c r="AU51" i="1"/>
  <c r="AT51" i="1"/>
  <c r="AS51" i="1"/>
  <c r="AR51" i="1"/>
  <c r="R51" i="1"/>
  <c r="AV51" i="1"/>
  <c r="P51" i="1"/>
  <c r="AW51" i="1"/>
  <c r="AX51" i="1"/>
  <c r="AY51" i="1"/>
  <c r="BB51" i="1"/>
  <c r="T51" i="1"/>
  <c r="L51" i="1"/>
  <c r="BE51" i="1"/>
  <c r="M51" i="1"/>
  <c r="N51" i="1"/>
  <c r="BC51" i="1"/>
  <c r="O51" i="1"/>
  <c r="AZ51" i="1"/>
  <c r="BA51" i="1"/>
  <c r="BD51" i="1"/>
  <c r="BF51" i="1"/>
  <c r="BG51" i="1"/>
  <c r="BH51" i="1"/>
  <c r="BI51" i="1"/>
  <c r="BJ51" i="1"/>
  <c r="AQ52" i="1"/>
  <c r="K52" i="1"/>
  <c r="AU52" i="1"/>
  <c r="AT52" i="1"/>
  <c r="AS52" i="1"/>
  <c r="AR52" i="1"/>
  <c r="R52" i="1"/>
  <c r="AV52" i="1"/>
  <c r="P52" i="1"/>
  <c r="AW52" i="1"/>
  <c r="AX52" i="1"/>
  <c r="AY52" i="1"/>
  <c r="BB52" i="1"/>
  <c r="T52" i="1"/>
  <c r="L52" i="1"/>
  <c r="BE52" i="1"/>
  <c r="M52" i="1"/>
  <c r="N52" i="1"/>
  <c r="BC52" i="1"/>
  <c r="O52" i="1"/>
  <c r="AZ52" i="1"/>
  <c r="BA52" i="1"/>
  <c r="BD52" i="1"/>
  <c r="BF52" i="1"/>
  <c r="BG52" i="1"/>
  <c r="BH52" i="1"/>
  <c r="BI52" i="1"/>
  <c r="BJ52" i="1"/>
  <c r="AQ53" i="1"/>
  <c r="K53" i="1"/>
  <c r="AU53" i="1"/>
  <c r="AT53" i="1"/>
  <c r="AS53" i="1"/>
  <c r="AR53" i="1"/>
  <c r="R53" i="1"/>
  <c r="AV53" i="1"/>
  <c r="P53" i="1"/>
  <c r="AW53" i="1"/>
  <c r="AX53" i="1"/>
  <c r="AY53" i="1"/>
  <c r="BB53" i="1"/>
  <c r="T53" i="1"/>
  <c r="L53" i="1"/>
  <c r="BE53" i="1"/>
  <c r="M53" i="1"/>
  <c r="N53" i="1"/>
  <c r="BC53" i="1"/>
  <c r="O53" i="1"/>
  <c r="AZ53" i="1"/>
  <c r="BA53" i="1"/>
  <c r="BD53" i="1"/>
  <c r="BF53" i="1"/>
  <c r="BG53" i="1"/>
  <c r="BH53" i="1"/>
  <c r="BI53" i="1"/>
  <c r="BJ53" i="1"/>
  <c r="AQ54" i="1"/>
  <c r="K54" i="1"/>
  <c r="AU54" i="1"/>
  <c r="AT54" i="1"/>
  <c r="AS54" i="1"/>
  <c r="AR54" i="1"/>
  <c r="R54" i="1"/>
  <c r="AV54" i="1"/>
  <c r="P54" i="1"/>
  <c r="AW54" i="1"/>
  <c r="AX54" i="1"/>
  <c r="AY54" i="1"/>
  <c r="BB54" i="1"/>
  <c r="T54" i="1"/>
  <c r="L54" i="1"/>
  <c r="BE54" i="1"/>
  <c r="M54" i="1"/>
  <c r="N54" i="1"/>
  <c r="BC54" i="1"/>
  <c r="O54" i="1"/>
  <c r="AZ54" i="1"/>
  <c r="BA54" i="1"/>
  <c r="BD54" i="1"/>
  <c r="BF54" i="1"/>
  <c r="BG54" i="1"/>
  <c r="BH54" i="1"/>
  <c r="BI54" i="1"/>
  <c r="BJ54" i="1"/>
  <c r="AQ55" i="1"/>
  <c r="K55" i="1"/>
  <c r="AU55" i="1"/>
  <c r="AT55" i="1"/>
  <c r="AS55" i="1"/>
  <c r="AR55" i="1"/>
  <c r="R55" i="1"/>
  <c r="AV55" i="1"/>
  <c r="P55" i="1"/>
  <c r="AW55" i="1"/>
  <c r="AX55" i="1"/>
  <c r="AY55" i="1"/>
  <c r="BB55" i="1"/>
  <c r="T55" i="1"/>
  <c r="L55" i="1"/>
  <c r="BE55" i="1"/>
  <c r="M55" i="1"/>
  <c r="N55" i="1"/>
  <c r="BC55" i="1"/>
  <c r="O55" i="1"/>
  <c r="AZ55" i="1"/>
  <c r="BA55" i="1"/>
  <c r="BD55" i="1"/>
  <c r="BF55" i="1"/>
  <c r="BG55" i="1"/>
  <c r="BH55" i="1"/>
  <c r="BI55" i="1"/>
  <c r="BJ55" i="1"/>
  <c r="AQ56" i="1"/>
  <c r="K56" i="1"/>
  <c r="AU56" i="1"/>
  <c r="AT56" i="1"/>
  <c r="AS56" i="1"/>
  <c r="AR56" i="1"/>
  <c r="R56" i="1"/>
  <c r="AV56" i="1"/>
  <c r="P56" i="1"/>
  <c r="AW56" i="1"/>
  <c r="AX56" i="1"/>
  <c r="AY56" i="1"/>
  <c r="BB56" i="1"/>
  <c r="T56" i="1"/>
  <c r="L56" i="1"/>
  <c r="BE56" i="1"/>
  <c r="M56" i="1"/>
  <c r="N56" i="1"/>
  <c r="BC56" i="1"/>
  <c r="O56" i="1"/>
  <c r="AZ56" i="1"/>
  <c r="BA56" i="1"/>
  <c r="BD56" i="1"/>
  <c r="BF56" i="1"/>
  <c r="BG56" i="1"/>
  <c r="BH56" i="1"/>
  <c r="BI56" i="1"/>
  <c r="BJ56" i="1"/>
  <c r="AQ57" i="1"/>
  <c r="K57" i="1"/>
  <c r="AU57" i="1"/>
  <c r="AT57" i="1"/>
  <c r="AS57" i="1"/>
  <c r="AR57" i="1"/>
  <c r="R57" i="1"/>
  <c r="AV57" i="1"/>
  <c r="P57" i="1"/>
  <c r="AW57" i="1"/>
  <c r="AX57" i="1"/>
  <c r="AY57" i="1"/>
  <c r="BB57" i="1"/>
  <c r="T57" i="1"/>
  <c r="L57" i="1"/>
  <c r="BE57" i="1"/>
  <c r="M57" i="1"/>
  <c r="N57" i="1"/>
  <c r="BC57" i="1"/>
  <c r="O57" i="1"/>
  <c r="AZ57" i="1"/>
  <c r="BA57" i="1"/>
  <c r="BD57" i="1"/>
  <c r="BF57" i="1"/>
  <c r="BG57" i="1"/>
  <c r="BH57" i="1"/>
  <c r="BI57" i="1"/>
  <c r="BJ57" i="1"/>
  <c r="AQ58" i="1"/>
  <c r="K58" i="1"/>
  <c r="AU58" i="1"/>
  <c r="AT58" i="1"/>
  <c r="AS58" i="1"/>
  <c r="AR58" i="1"/>
  <c r="R58" i="1"/>
  <c r="AV58" i="1"/>
  <c r="P58" i="1"/>
  <c r="AW58" i="1"/>
  <c r="AX58" i="1"/>
  <c r="AY58" i="1"/>
  <c r="BB58" i="1"/>
  <c r="T58" i="1"/>
  <c r="L58" i="1"/>
  <c r="BE58" i="1"/>
  <c r="M58" i="1"/>
  <c r="N58" i="1"/>
  <c r="BC58" i="1"/>
  <c r="O58" i="1"/>
  <c r="AZ58" i="1"/>
  <c r="BA58" i="1"/>
  <c r="BD58" i="1"/>
  <c r="BF58" i="1"/>
  <c r="BG58" i="1"/>
  <c r="BH58" i="1"/>
  <c r="BI58" i="1"/>
  <c r="BJ58" i="1"/>
  <c r="AQ59" i="1"/>
  <c r="K59" i="1"/>
  <c r="AU59" i="1"/>
  <c r="AT59" i="1"/>
  <c r="AS59" i="1"/>
  <c r="AR59" i="1"/>
  <c r="R59" i="1"/>
  <c r="AV59" i="1"/>
  <c r="P59" i="1"/>
  <c r="AW59" i="1"/>
  <c r="AX59" i="1"/>
  <c r="AY59" i="1"/>
  <c r="BB59" i="1"/>
  <c r="T59" i="1"/>
  <c r="L59" i="1"/>
  <c r="BE59" i="1"/>
  <c r="M59" i="1"/>
  <c r="N59" i="1"/>
  <c r="BC59" i="1"/>
  <c r="O59" i="1"/>
  <c r="AZ59" i="1"/>
  <c r="BA59" i="1"/>
  <c r="BD59" i="1"/>
  <c r="BF59" i="1"/>
  <c r="BG59" i="1"/>
  <c r="BH59" i="1"/>
  <c r="BI59" i="1"/>
  <c r="BJ59" i="1"/>
  <c r="AQ60" i="1"/>
  <c r="K60" i="1"/>
  <c r="AU60" i="1"/>
  <c r="AT60" i="1"/>
  <c r="AS60" i="1"/>
  <c r="AR60" i="1"/>
  <c r="R60" i="1"/>
  <c r="AV60" i="1"/>
  <c r="P60" i="1"/>
  <c r="AW60" i="1"/>
  <c r="AX60" i="1"/>
  <c r="AY60" i="1"/>
  <c r="BB60" i="1"/>
  <c r="T60" i="1"/>
  <c r="L60" i="1"/>
  <c r="BE60" i="1"/>
  <c r="M60" i="1"/>
  <c r="N60" i="1"/>
  <c r="BC60" i="1"/>
  <c r="O60" i="1"/>
  <c r="AZ60" i="1"/>
  <c r="BA60" i="1"/>
  <c r="BD60" i="1"/>
  <c r="BF60" i="1"/>
  <c r="BG60" i="1"/>
  <c r="BH60" i="1"/>
  <c r="BI60" i="1"/>
  <c r="BJ60" i="1"/>
</calcChain>
</file>

<file path=xl/sharedStrings.xml><?xml version="1.0" encoding="utf-8"?>
<sst xmlns="http://schemas.openxmlformats.org/spreadsheetml/2006/main" count="336" uniqueCount="136">
  <si>
    <t>OPEN 6.1.4</t>
  </si>
  <si>
    <t>Wed Sep 23 2015 08:32:43</t>
  </si>
  <si>
    <t>Unit=</t>
  </si>
  <si>
    <t>PSC-3149</t>
  </si>
  <si>
    <t>LightSource=</t>
  </si>
  <si>
    <t>Sun+Sky</t>
  </si>
  <si>
    <t>Config=</t>
  </si>
  <si>
    <t>/User/Configs/UserPrefs/Tres Rios official.xml</t>
  </si>
  <si>
    <t>Remark=</t>
  </si>
  <si>
    <t/>
  </si>
  <si>
    <t>Obs</t>
  </si>
  <si>
    <t>HHMMSS</t>
  </si>
  <si>
    <t>transect</t>
  </si>
  <si>
    <t>quad</t>
  </si>
  <si>
    <t>section</t>
  </si>
  <si>
    <t>plant sp</t>
  </si>
  <si>
    <t>aux2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</si>
  <si>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</si>
  <si>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</si>
  <si>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</si>
  <si>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</si>
  <si>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</si>
  <si>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</si>
  <si>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</si>
  <si>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</si>
  <si>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</si>
  <si>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</si>
  <si>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</si>
  <si>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</si>
  <si>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</si>
  <si>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</si>
  <si>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</si>
  <si>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</si>
  <si>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</si>
  <si>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</si>
  <si>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</si>
  <si>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</si>
  <si>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</si>
  <si>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</si>
  <si>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</si>
  <si>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</si>
  <si>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</si>
  <si>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</si>
  <si>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</si>
  <si>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</si>
  <si>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</si>
  <si>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</si>
  <si>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</si>
  <si>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</si>
  <si>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</si>
  <si>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</si>
  <si>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</si>
  <si>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</si>
  <si>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</si>
  <si>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</si>
  <si>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</si>
  <si>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</si>
  <si>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</si>
  <si>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</si>
  <si>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</si>
  <si>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</si>
  <si>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</si>
  <si>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</si>
  <si>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</si>
  <si>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</si>
  <si>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</si>
  <si>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</si>
  <si>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</si>
  <si>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</si>
  <si>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</si>
  <si>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</si>
  <si>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</si>
  <si>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</si>
  <si>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08:36:54</t>
  </si>
  <si>
    <t>boardwalk</t>
  </si>
  <si>
    <t>200</t>
  </si>
  <si>
    <t>typ</t>
  </si>
  <si>
    <t>08:38:15</t>
  </si>
  <si>
    <t>150</t>
  </si>
  <si>
    <t>08:39:23</t>
  </si>
  <si>
    <t>08:41:17</t>
  </si>
  <si>
    <t>08:42:36</t>
  </si>
  <si>
    <t>08:43:32</t>
  </si>
  <si>
    <t>100</t>
  </si>
  <si>
    <t>08:44:57</t>
  </si>
  <si>
    <t>50</t>
  </si>
  <si>
    <t>08:47:35</t>
  </si>
  <si>
    <t>250</t>
  </si>
  <si>
    <t>sac/stab</t>
  </si>
  <si>
    <t>08:49:12</t>
  </si>
  <si>
    <t>08:50:31</t>
  </si>
  <si>
    <t>08:52:03</t>
  </si>
  <si>
    <t>08:53:04</t>
  </si>
  <si>
    <t>08:54:18</t>
  </si>
  <si>
    <t>08:55:18</t>
  </si>
  <si>
    <t>08:56:37</t>
  </si>
  <si>
    <t>08:59:12</t>
  </si>
  <si>
    <t>09:01:36</t>
  </si>
  <si>
    <t>300</t>
  </si>
  <si>
    <t>scal</t>
  </si>
  <si>
    <t>09:02:42</t>
  </si>
  <si>
    <t>09:03:40</t>
  </si>
  <si>
    <t>09:06:00</t>
  </si>
  <si>
    <t>09:08:40</t>
  </si>
  <si>
    <t>09:10:36</t>
  </si>
  <si>
    <t>09:12:50</t>
  </si>
  <si>
    <t>09:14:52</t>
  </si>
  <si>
    <t>09:29:02</t>
  </si>
  <si>
    <t>09:31:00</t>
  </si>
  <si>
    <t>09:36:41</t>
  </si>
  <si>
    <t>350</t>
  </si>
  <si>
    <t>09:38:23</t>
  </si>
  <si>
    <t>09:40:33</t>
  </si>
  <si>
    <t>09:42:56</t>
  </si>
  <si>
    <t>09:44:16</t>
  </si>
  <si>
    <t>09:45:46</t>
  </si>
  <si>
    <t>09:47:11</t>
  </si>
  <si>
    <t>09:49:09</t>
  </si>
  <si>
    <t>09:50:39</t>
  </si>
  <si>
    <t>09:54:42</t>
  </si>
  <si>
    <t>09:56:57</t>
  </si>
  <si>
    <t>09:59:25</t>
  </si>
  <si>
    <t>10:05:35</t>
  </si>
  <si>
    <t>10:07:48</t>
  </si>
  <si>
    <t>10:10:06</t>
  </si>
  <si>
    <t>10:29:42</t>
  </si>
  <si>
    <t>10:31:47</t>
  </si>
  <si>
    <t>10:33:46</t>
  </si>
  <si>
    <t>10:36:11</t>
  </si>
  <si>
    <t>10:37:23</t>
  </si>
  <si>
    <t>10:38:59</t>
  </si>
  <si>
    <t>10:42:09</t>
  </si>
  <si>
    <t>10:43:28</t>
  </si>
  <si>
    <t>10:45:41</t>
  </si>
  <si>
    <t>10:47:37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</si>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</sst>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0"/>
  <sheetViews>
    <sheetView tabSelected="1" workbookViewId="0">
      <selection activeCell="A10" sqref="A10:XFD60"/>
    </sheetView>
  </sheetViews>
  <sheetFormatPr baseColWidth="10" defaultRowHeight="15" x14ac:dyDescent="0"/>
  <sheetData>
    <row r="1" spans="1:62">
      <c r="A1" s="1" t="s">
        <v>0</v>
      </c>
    </row>
    <row r="2" spans="1:62">
      <c r="A2" s="1" t="s">
        <v>1</v>
      </c>
    </row>
    <row r="3" spans="1:62">
      <c r="A3" s="1" t="s">
        <v>2</v>
      </c>
      <c r="B3" s="1" t="s">
        <v>3</v>
      </c>
      <c r="C3" s="1"/>
    </row>
    <row r="4" spans="1:62">
      <c r="A4" s="1" t="s">
        <v>4</v>
      </c>
      <c r="B4" s="1" t="s">
        <v>5</v>
      </c>
      <c r="C4" s="1"/>
      <c r="D4" s="1">
        <v>1</v>
      </c>
      <c r="E4" s="1">
        <v>0.18999999761581421</v>
      </c>
    </row>
    <row r="5" spans="1:62">
      <c r="A5" s="1" t="s">
        <v>6</v>
      </c>
      <c r="B5" s="1" t="s">
        <v>7</v>
      </c>
      <c r="C5" s="1"/>
    </row>
    <row r="6" spans="1:62">
      <c r="A6" s="1" t="s">
        <v>8</v>
      </c>
      <c r="B6" s="1" t="s">
        <v>9</v>
      </c>
      <c r="C6" s="1"/>
    </row>
    <row r="8" spans="1:62">
      <c r="A8" s="1" t="s">
        <v>10</v>
      </c>
      <c r="B8" s="1" t="s">
        <v>11</v>
      </c>
      <c r="C8" s="1" t="s">
        <v>135</v>
      </c>
      <c r="D8" s="1" t="s">
        <v>12</v>
      </c>
      <c r="E8" s="1" t="s">
        <v>13</v>
      </c>
      <c r="F8" s="1" t="s">
        <v>14</v>
      </c>
      <c r="G8" s="1" t="s">
        <v>15</v>
      </c>
      <c r="H8" s="1" t="s">
        <v>16</v>
      </c>
      <c r="I8" s="1" t="s">
        <v>17</v>
      </c>
      <c r="J8" s="1" t="s">
        <v>18</v>
      </c>
      <c r="K8" s="1" t="s">
        <v>19</v>
      </c>
      <c r="L8" s="1" t="s">
        <v>20</v>
      </c>
      <c r="M8" s="1" t="s">
        <v>21</v>
      </c>
      <c r="N8" s="1" t="s">
        <v>22</v>
      </c>
      <c r="O8" s="1" t="s">
        <v>23</v>
      </c>
      <c r="P8" s="1" t="s">
        <v>24</v>
      </c>
      <c r="Q8" s="1" t="s">
        <v>25</v>
      </c>
      <c r="R8" s="1" t="s">
        <v>26</v>
      </c>
      <c r="S8" s="1" t="s">
        <v>27</v>
      </c>
      <c r="T8" s="1" t="s">
        <v>28</v>
      </c>
      <c r="U8" s="1" t="s">
        <v>29</v>
      </c>
      <c r="V8" s="1" t="s">
        <v>30</v>
      </c>
      <c r="W8" s="1" t="s">
        <v>31</v>
      </c>
      <c r="X8" s="1" t="s">
        <v>32</v>
      </c>
      <c r="Y8" s="1" t="s">
        <v>33</v>
      </c>
      <c r="Z8" s="1" t="s">
        <v>34</v>
      </c>
      <c r="AA8" s="1" t="s">
        <v>35</v>
      </c>
      <c r="AB8" s="1" t="s">
        <v>36</v>
      </c>
      <c r="AC8" s="1" t="s">
        <v>37</v>
      </c>
      <c r="AD8" s="1" t="s">
        <v>38</v>
      </c>
      <c r="AE8" s="1" t="s">
        <v>39</v>
      </c>
      <c r="AF8" s="1" t="s">
        <v>40</v>
      </c>
      <c r="AG8" s="1" t="s">
        <v>41</v>
      </c>
      <c r="AH8" s="1" t="s">
        <v>42</v>
      </c>
      <c r="AI8" s="1" t="s">
        <v>43</v>
      </c>
      <c r="AJ8" s="1" t="s">
        <v>44</v>
      </c>
      <c r="AK8" s="1" t="s">
        <v>45</v>
      </c>
      <c r="AL8" s="1" t="s">
        <v>46</v>
      </c>
      <c r="AM8" s="1" t="s">
        <v>47</v>
      </c>
      <c r="AN8" s="1" t="s">
        <v>48</v>
      </c>
      <c r="AO8" s="1" t="s">
        <v>49</v>
      </c>
      <c r="AP8" s="1" t="s">
        <v>50</v>
      </c>
      <c r="AQ8" s="1" t="s">
        <v>51</v>
      </c>
      <c r="AR8" s="1" t="s">
        <v>52</v>
      </c>
      <c r="AS8" s="1" t="s">
        <v>53</v>
      </c>
      <c r="AT8" s="1" t="s">
        <v>54</v>
      </c>
      <c r="AU8" s="1" t="s">
        <v>55</v>
      </c>
      <c r="AV8" s="1" t="s">
        <v>56</v>
      </c>
      <c r="AW8" s="1" t="s">
        <v>57</v>
      </c>
      <c r="AX8" s="1" t="s">
        <v>58</v>
      </c>
      <c r="AY8" s="1" t="s">
        <v>59</v>
      </c>
      <c r="AZ8" s="1" t="s">
        <v>60</v>
      </c>
      <c r="BA8" s="1" t="s">
        <v>61</v>
      </c>
      <c r="BB8" s="1" t="s">
        <v>62</v>
      </c>
      <c r="BC8" s="1" t="s">
        <v>63</v>
      </c>
      <c r="BD8" s="1" t="s">
        <v>64</v>
      </c>
      <c r="BE8" s="1" t="s">
        <v>65</v>
      </c>
      <c r="BF8" s="1" t="s">
        <v>66</v>
      </c>
      <c r="BG8" s="1" t="s">
        <v>67</v>
      </c>
      <c r="BH8" s="1" t="s">
        <v>68</v>
      </c>
      <c r="BI8" s="1" t="s">
        <v>69</v>
      </c>
      <c r="BJ8" s="1" t="s">
        <v>70</v>
      </c>
    </row>
    <row r="9" spans="1:62">
      <c r="A9" s="1" t="s">
        <v>71</v>
      </c>
      <c r="B9" s="1" t="s">
        <v>71</v>
      </c>
      <c r="C9" s="1"/>
      <c r="D9" s="1" t="s">
        <v>71</v>
      </c>
      <c r="E9" s="1" t="s">
        <v>71</v>
      </c>
      <c r="F9" s="1" t="s">
        <v>71</v>
      </c>
      <c r="G9" s="1" t="s">
        <v>71</v>
      </c>
      <c r="H9" s="1" t="s">
        <v>71</v>
      </c>
      <c r="I9" s="1" t="s">
        <v>71</v>
      </c>
      <c r="J9" s="1" t="s">
        <v>71</v>
      </c>
      <c r="K9" s="1" t="s">
        <v>72</v>
      </c>
      <c r="L9" s="1" t="s">
        <v>72</v>
      </c>
      <c r="M9" s="1" t="s">
        <v>72</v>
      </c>
      <c r="N9" s="1" t="s">
        <v>72</v>
      </c>
      <c r="O9" s="1" t="s">
        <v>72</v>
      </c>
      <c r="P9" s="1" t="s">
        <v>72</v>
      </c>
      <c r="Q9" s="1" t="s">
        <v>71</v>
      </c>
      <c r="R9" s="1" t="s">
        <v>72</v>
      </c>
      <c r="S9" s="1" t="s">
        <v>71</v>
      </c>
      <c r="T9" s="1" t="s">
        <v>72</v>
      </c>
      <c r="U9" s="1" t="s">
        <v>71</v>
      </c>
      <c r="V9" s="1" t="s">
        <v>71</v>
      </c>
      <c r="W9" s="1" t="s">
        <v>71</v>
      </c>
      <c r="X9" s="1" t="s">
        <v>71</v>
      </c>
      <c r="Y9" s="1" t="s">
        <v>71</v>
      </c>
      <c r="Z9" s="1" t="s">
        <v>71</v>
      </c>
      <c r="AA9" s="1" t="s">
        <v>71</v>
      </c>
      <c r="AB9" s="1" t="s">
        <v>71</v>
      </c>
      <c r="AC9" s="1" t="s">
        <v>71</v>
      </c>
      <c r="AD9" s="1" t="s">
        <v>71</v>
      </c>
      <c r="AE9" s="1" t="s">
        <v>71</v>
      </c>
      <c r="AF9" s="1" t="s">
        <v>71</v>
      </c>
      <c r="AG9" s="1" t="s">
        <v>71</v>
      </c>
      <c r="AH9" s="1" t="s">
        <v>71</v>
      </c>
      <c r="AI9" s="1" t="s">
        <v>71</v>
      </c>
      <c r="AJ9" s="1" t="s">
        <v>71</v>
      </c>
      <c r="AK9" s="1" t="s">
        <v>71</v>
      </c>
      <c r="AL9" s="1" t="s">
        <v>71</v>
      </c>
      <c r="AM9" s="1" t="s">
        <v>71</v>
      </c>
      <c r="AN9" s="1" t="s">
        <v>71</v>
      </c>
      <c r="AO9" s="1" t="s">
        <v>71</v>
      </c>
      <c r="AP9" s="1" t="s">
        <v>71</v>
      </c>
      <c r="AQ9" s="1" t="s">
        <v>72</v>
      </c>
      <c r="AR9" s="1" t="s">
        <v>72</v>
      </c>
      <c r="AS9" s="1" t="s">
        <v>72</v>
      </c>
      <c r="AT9" s="1" t="s">
        <v>72</v>
      </c>
      <c r="AU9" s="1" t="s">
        <v>72</v>
      </c>
      <c r="AV9" s="1" t="s">
        <v>72</v>
      </c>
      <c r="AW9" s="1" t="s">
        <v>72</v>
      </c>
      <c r="AX9" s="1" t="s">
        <v>72</v>
      </c>
      <c r="AY9" s="1" t="s">
        <v>72</v>
      </c>
      <c r="AZ9" s="1" t="s">
        <v>72</v>
      </c>
      <c r="BA9" s="1" t="s">
        <v>72</v>
      </c>
      <c r="BB9" s="1" t="s">
        <v>72</v>
      </c>
      <c r="BC9" s="1" t="s">
        <v>72</v>
      </c>
      <c r="BD9" s="1" t="s">
        <v>72</v>
      </c>
      <c r="BE9" s="1" t="s">
        <v>72</v>
      </c>
      <c r="BF9" s="1" t="s">
        <v>72</v>
      </c>
      <c r="BG9" s="1" t="s">
        <v>72</v>
      </c>
      <c r="BH9" s="1" t="s">
        <v>72</v>
      </c>
      <c r="BI9" s="1" t="s">
        <v>72</v>
      </c>
      <c r="BJ9" s="1" t="s">
        <v>72</v>
      </c>
    </row>
    <row r="10" spans="1:62">
      <c r="A10" s="1">
        <v>2</v>
      </c>
      <c r="B10" s="1" t="s">
        <v>73</v>
      </c>
      <c r="C10" s="2">
        <v>42270</v>
      </c>
      <c r="D10" s="1" t="s">
        <v>74</v>
      </c>
      <c r="E10" s="1">
        <v>0</v>
      </c>
      <c r="F10" s="1" t="s">
        <v>75</v>
      </c>
      <c r="G10" s="1" t="s">
        <v>76</v>
      </c>
      <c r="H10" s="1">
        <v>0</v>
      </c>
      <c r="I10" s="1">
        <v>249.5</v>
      </c>
      <c r="J10" s="1">
        <v>0</v>
      </c>
      <c r="K10">
        <f>(X10-Y10*(1000-Z10)/(1000-AA10))*AQ10</f>
        <v>-1.3151414948214142</v>
      </c>
      <c r="L10">
        <f>IF(BB10&lt;&gt;0,1/(1/BB10-1/T10),0)</f>
        <v>0.90643190848914901</v>
      </c>
      <c r="M10">
        <f>((BE10-AR10/2)*Y10-K10)/(BE10+AR10/2)</f>
        <v>396.06163731583302</v>
      </c>
      <c r="N10">
        <f>AR10*1000</f>
        <v>6.465340757178403</v>
      </c>
      <c r="O10">
        <f>(AW10-BC10)</f>
        <v>0.84685446523195984</v>
      </c>
      <c r="P10">
        <f>(V10+AV10*J10)</f>
        <v>23.136384963989258</v>
      </c>
      <c r="Q10" s="1">
        <v>4</v>
      </c>
      <c r="R10">
        <f>(Q10*AK10+AL10)</f>
        <v>1.8591305017471313</v>
      </c>
      <c r="S10" s="1">
        <v>1</v>
      </c>
      <c r="T10">
        <f>R10*(S10+1)*(S10+1)/(S10*S10+1)</f>
        <v>3.7182610034942627</v>
      </c>
      <c r="U10" s="1">
        <v>27.238422393798828</v>
      </c>
      <c r="V10" s="1">
        <v>23.136384963989258</v>
      </c>
      <c r="W10" s="1">
        <v>27.223613739013672</v>
      </c>
      <c r="X10" s="1">
        <v>399.74728393554688</v>
      </c>
      <c r="Y10" s="1">
        <v>398.73757934570312</v>
      </c>
      <c r="Z10" s="1">
        <v>15.331295967102051</v>
      </c>
      <c r="AA10" s="1">
        <v>20.395261764526367</v>
      </c>
      <c r="AB10" s="1">
        <v>41.343051910400391</v>
      </c>
      <c r="AC10" s="1">
        <v>54.998767852783203</v>
      </c>
      <c r="AD10" s="1">
        <v>500.27813720703125</v>
      </c>
      <c r="AE10" s="1">
        <v>-6.1460234224796295E-2</v>
      </c>
      <c r="AF10" s="1">
        <v>81.408714294433594</v>
      </c>
      <c r="AG10" s="1">
        <v>97.877037048339844</v>
      </c>
      <c r="AH10" s="1">
        <v>17.233688354492188</v>
      </c>
      <c r="AI10" s="1">
        <v>-0.53191781044006348</v>
      </c>
      <c r="AJ10" s="1">
        <v>1</v>
      </c>
      <c r="AK10" s="1">
        <v>-0.21956524252891541</v>
      </c>
      <c r="AL10" s="1">
        <v>2.737391471862793</v>
      </c>
      <c r="AM10" s="1">
        <v>1</v>
      </c>
      <c r="AN10" s="1">
        <v>0</v>
      </c>
      <c r="AO10" s="1">
        <v>0.18999999761581421</v>
      </c>
      <c r="AP10" s="1">
        <v>111115</v>
      </c>
      <c r="AQ10">
        <f>AD10*0.000001/(Q10*0.0001)</f>
        <v>1.250695343017578</v>
      </c>
      <c r="AR10">
        <f>(AA10-Z10)/(1000-AA10)*AQ10</f>
        <v>6.4653407571784033E-3</v>
      </c>
      <c r="AS10">
        <f>(V10+273.15)</f>
        <v>296.28638496398924</v>
      </c>
      <c r="AT10">
        <f>(U10+273.15)</f>
        <v>300.38842239379881</v>
      </c>
      <c r="AU10">
        <f>(AE10*AM10+AF10*AN10)*AO10</f>
        <v>-1.1677444356178679E-2</v>
      </c>
      <c r="AV10">
        <f>((AU10+0.00000010773*(AT10^4-AS10^4))-AR10*44100)/(R10*51.4+0.00000043092*AS10^3)</f>
        <v>-2.2309576264151065</v>
      </c>
      <c r="AW10">
        <f>0.61365*EXP(17.502*P10/(240.97+P10))</f>
        <v>2.8430822565690961</v>
      </c>
      <c r="AX10">
        <f>AW10*1000/AG10</f>
        <v>29.047490017142067</v>
      </c>
      <c r="AY10">
        <f>(AX10-AA10)</f>
        <v>8.6522282526156999</v>
      </c>
      <c r="AZ10">
        <f>IF(J10,V10,(U10+V10)/2)</f>
        <v>25.187403678894043</v>
      </c>
      <c r="BA10">
        <f>0.61365*EXP(17.502*AZ10/(240.97+AZ10))</f>
        <v>3.2153775186899773</v>
      </c>
      <c r="BB10">
        <f>IF(AY10&lt;&gt;0,(1000-(AX10+AA10)/2)/AY10*AR10,0)</f>
        <v>0.72877280325465466</v>
      </c>
      <c r="BC10">
        <f>AA10*AG10/1000</f>
        <v>1.9962277913371362</v>
      </c>
      <c r="BD10">
        <f>(BA10-BC10)</f>
        <v>1.2191497273528411</v>
      </c>
      <c r="BE10">
        <f>1/(1.6/L10+1.37/T10)</f>
        <v>0.46868817627829162</v>
      </c>
      <c r="BF10">
        <f>M10*AG10*0.001</f>
        <v>38.765339548987924</v>
      </c>
      <c r="BG10">
        <f>M10/Y10</f>
        <v>0.9932889645509182</v>
      </c>
      <c r="BH10">
        <f>(1-AR10*AG10/AW10/L10)*100</f>
        <v>75.444565513321209</v>
      </c>
      <c r="BI10">
        <f>(Y10-K10/(T10/1.35))</f>
        <v>399.21507165093408</v>
      </c>
      <c r="BJ10">
        <f>K10*BH10/100/BI10</f>
        <v>-2.4853840877054273E-3</v>
      </c>
    </row>
    <row r="11" spans="1:62">
      <c r="A11" s="1">
        <v>3</v>
      </c>
      <c r="B11" s="1" t="s">
        <v>77</v>
      </c>
      <c r="C11" s="2">
        <v>42270</v>
      </c>
      <c r="D11" s="1" t="s">
        <v>74</v>
      </c>
      <c r="E11" s="1">
        <v>0</v>
      </c>
      <c r="F11" s="1" t="s">
        <v>78</v>
      </c>
      <c r="G11" s="1" t="s">
        <v>76</v>
      </c>
      <c r="H11" s="1">
        <v>0</v>
      </c>
      <c r="I11" s="1">
        <v>347.5</v>
      </c>
      <c r="J11" s="1">
        <v>0</v>
      </c>
      <c r="K11">
        <f>(X11-Y11*(1000-Z11)/(1000-AA11))*AQ11</f>
        <v>-0.29547284548592662</v>
      </c>
      <c r="L11">
        <f>IF(BB11&lt;&gt;0,1/(1/BB11-1/T11),0)</f>
        <v>0.54453303843902801</v>
      </c>
      <c r="M11">
        <f>((BE11-AR11/2)*Y11-K11)/(BE11+AR11/2)</f>
        <v>394.0097990038783</v>
      </c>
      <c r="N11">
        <f>AR11*1000</f>
        <v>4.6991200235610542</v>
      </c>
      <c r="O11">
        <f>(AW11-BC11)</f>
        <v>0.95212992351336156</v>
      </c>
      <c r="P11">
        <f>(V11+AV11*J11)</f>
        <v>23.363082885742188</v>
      </c>
      <c r="Q11" s="1">
        <v>4.5</v>
      </c>
      <c r="R11">
        <f>(Q11*AK11+AL11)</f>
        <v>1.7493478804826736</v>
      </c>
      <c r="S11" s="1">
        <v>1</v>
      </c>
      <c r="T11">
        <f>R11*(S11+1)*(S11+1)/(S11*S11+1)</f>
        <v>3.4986957609653473</v>
      </c>
      <c r="U11" s="1">
        <v>27.503427505493164</v>
      </c>
      <c r="V11" s="1">
        <v>23.363082885742188</v>
      </c>
      <c r="W11" s="1">
        <v>27.492658615112305</v>
      </c>
      <c r="X11" s="1">
        <v>400.65374755859375</v>
      </c>
      <c r="Y11" s="1">
        <v>399.23202514648438</v>
      </c>
      <c r="Z11" s="1">
        <v>15.576211929321289</v>
      </c>
      <c r="AA11" s="1">
        <v>19.7197265625</v>
      </c>
      <c r="AB11" s="1">
        <v>41.357616424560547</v>
      </c>
      <c r="AC11" s="1">
        <v>52.359386444091797</v>
      </c>
      <c r="AD11" s="1">
        <v>500.27688598632812</v>
      </c>
      <c r="AE11" s="1">
        <v>-8.3228191360831261E-3</v>
      </c>
      <c r="AF11" s="1">
        <v>110.45923614501953</v>
      </c>
      <c r="AG11" s="1">
        <v>97.879486083984375</v>
      </c>
      <c r="AH11" s="1">
        <v>17.233688354492188</v>
      </c>
      <c r="AI11" s="1">
        <v>-0.53191781044006348</v>
      </c>
      <c r="AJ11" s="1">
        <v>1</v>
      </c>
      <c r="AK11" s="1">
        <v>-0.21956524252891541</v>
      </c>
      <c r="AL11" s="1">
        <v>2.737391471862793</v>
      </c>
      <c r="AM11" s="1">
        <v>1</v>
      </c>
      <c r="AN11" s="1">
        <v>0</v>
      </c>
      <c r="AO11" s="1">
        <v>0.18999999761581421</v>
      </c>
      <c r="AP11" s="1">
        <v>111115</v>
      </c>
      <c r="AQ11">
        <f>AD11*0.000001/(Q11*0.0001)</f>
        <v>1.1117264133029512</v>
      </c>
      <c r="AR11">
        <f>(AA11-Z11)/(1000-AA11)*AQ11</f>
        <v>4.6991200235610544E-3</v>
      </c>
      <c r="AS11">
        <f>(V11+273.15)</f>
        <v>296.51308288574216</v>
      </c>
      <c r="AT11">
        <f>(U11+273.15)</f>
        <v>300.65342750549314</v>
      </c>
      <c r="AU11">
        <f>(AE11*AM11+AF11*AN11)*AO11</f>
        <v>-1.5813356160126468E-3</v>
      </c>
      <c r="AV11">
        <f>((AU11+0.00000010773*(AT11^4-AS11^4))-AR11*44100)/(R11*51.4+0.00000043092*AS11^3)</f>
        <v>-1.5792090668562966</v>
      </c>
      <c r="AW11">
        <f>0.61365*EXP(17.502*P11/(240.97+P11))</f>
        <v>2.8822866251675574</v>
      </c>
      <c r="AX11">
        <f>AW11*1000/AG11</f>
        <v>29.447300353563811</v>
      </c>
      <c r="AY11">
        <f>(AX11-AA11)</f>
        <v>9.7275737910638114</v>
      </c>
      <c r="AZ11">
        <f>IF(J11,V11,(U11+V11)/2)</f>
        <v>25.433255195617676</v>
      </c>
      <c r="BA11">
        <f>0.61365*EXP(17.502*AZ11/(240.97+AZ11))</f>
        <v>3.2627424291688256</v>
      </c>
      <c r="BB11">
        <f>IF(AY11&lt;&gt;0,(1000-(AX11+AA11)/2)/AY11*AR11,0)</f>
        <v>0.47119654311249071</v>
      </c>
      <c r="BC11">
        <f>AA11*AG11/1000</f>
        <v>1.9301567016541958</v>
      </c>
      <c r="BD11">
        <f>(BA11-BC11)</f>
        <v>1.3325857275146298</v>
      </c>
      <c r="BE11">
        <f>1/(1.6/L11+1.37/T11)</f>
        <v>0.30031185578397551</v>
      </c>
      <c r="BF11">
        <f>M11*AG11*0.001</f>
        <v>38.565476638553584</v>
      </c>
      <c r="BG11">
        <f>M11/Y11</f>
        <v>0.98691932056129528</v>
      </c>
      <c r="BH11">
        <f>(1-AR11*AG11/AW11/L11)*100</f>
        <v>70.694656457686577</v>
      </c>
      <c r="BI11">
        <f>(Y11-K11/(T11/1.35))</f>
        <v>399.34603572890092</v>
      </c>
      <c r="BJ11">
        <f>K11*BH11/100/BI11</f>
        <v>-5.2306394543460315E-4</v>
      </c>
    </row>
    <row r="12" spans="1:62">
      <c r="A12" s="1">
        <v>4</v>
      </c>
      <c r="B12" s="1" t="s">
        <v>79</v>
      </c>
      <c r="C12" s="2">
        <v>42270</v>
      </c>
      <c r="D12" s="1" t="s">
        <v>74</v>
      </c>
      <c r="E12" s="1">
        <v>0</v>
      </c>
      <c r="F12" s="1">
        <v>100</v>
      </c>
      <c r="G12" s="1" t="s">
        <v>76</v>
      </c>
      <c r="H12" s="1">
        <v>0</v>
      </c>
      <c r="I12" s="1">
        <v>423</v>
      </c>
      <c r="J12" s="1">
        <v>0</v>
      </c>
      <c r="K12">
        <f>(X12-Y12*(1000-Z12)/(1000-AA12))*AQ12</f>
        <v>-2.0998660433223675</v>
      </c>
      <c r="L12">
        <f>IF(BB12&lt;&gt;0,1/(1/BB12-1/T12),0)</f>
        <v>0.16648408289698763</v>
      </c>
      <c r="M12">
        <f>((BE12-AR12/2)*Y12-K12)/(BE12+AR12/2)</f>
        <v>415.01304954519117</v>
      </c>
      <c r="N12">
        <f>AR12*1000</f>
        <v>2.0166773963977924</v>
      </c>
      <c r="O12">
        <f>(AW12-BC12)</f>
        <v>1.2160444203324261</v>
      </c>
      <c r="P12">
        <f>(V12+AV12*J12)</f>
        <v>23.749725341796875</v>
      </c>
      <c r="Q12" s="1">
        <v>5</v>
      </c>
      <c r="R12">
        <f>(Q12*AK12+AL12)</f>
        <v>1.6395652592182159</v>
      </c>
      <c r="S12" s="1">
        <v>1</v>
      </c>
      <c r="T12">
        <f>R12*(S12+1)*(S12+1)/(S12*S12+1)</f>
        <v>3.2791305184364319</v>
      </c>
      <c r="U12" s="1">
        <v>27.6881103515625</v>
      </c>
      <c r="V12" s="1">
        <v>23.749725341796875</v>
      </c>
      <c r="W12" s="1">
        <v>27.686878204345703</v>
      </c>
      <c r="X12" s="1">
        <v>400.93069458007812</v>
      </c>
      <c r="Y12" s="1">
        <v>402.21871948242188</v>
      </c>
      <c r="Z12" s="1">
        <v>15.737617492675781</v>
      </c>
      <c r="AA12" s="1">
        <v>17.717494964599609</v>
      </c>
      <c r="AB12" s="1">
        <v>41.337825775146484</v>
      </c>
      <c r="AC12" s="1">
        <v>46.538345336914062</v>
      </c>
      <c r="AD12" s="1">
        <v>500.27008056640625</v>
      </c>
      <c r="AE12" s="1">
        <v>1.7285501584410667E-2</v>
      </c>
      <c r="AF12" s="1">
        <v>29.67180061340332</v>
      </c>
      <c r="AG12" s="1">
        <v>97.880569458007812</v>
      </c>
      <c r="AH12" s="1">
        <v>17.233688354492188</v>
      </c>
      <c r="AI12" s="1">
        <v>-0.53191781044006348</v>
      </c>
      <c r="AJ12" s="1">
        <v>1</v>
      </c>
      <c r="AK12" s="1">
        <v>-0.21956524252891541</v>
      </c>
      <c r="AL12" s="1">
        <v>2.737391471862793</v>
      </c>
      <c r="AM12" s="1">
        <v>1</v>
      </c>
      <c r="AN12" s="1">
        <v>0</v>
      </c>
      <c r="AO12" s="1">
        <v>0.18999999761581421</v>
      </c>
      <c r="AP12" s="1">
        <v>111115</v>
      </c>
      <c r="AQ12">
        <f>AD12*0.000001/(Q12*0.0001)</f>
        <v>1.0005401611328124</v>
      </c>
      <c r="AR12">
        <f>(AA12-Z12)/(1000-AA12)*AQ12</f>
        <v>2.0166773963977923E-3</v>
      </c>
      <c r="AS12">
        <f>(V12+273.15)</f>
        <v>296.89972534179685</v>
      </c>
      <c r="AT12">
        <f>(U12+273.15)</f>
        <v>300.83811035156248</v>
      </c>
      <c r="AU12">
        <f>(AE12*AM12+AF12*AN12)*AO12</f>
        <v>3.2842452598261795E-3</v>
      </c>
      <c r="AV12">
        <f>((AU12+0.00000010773*(AT12^4-AS12^4))-AR12*44100)/(R12*51.4+0.00000043092*AS12^3)</f>
        <v>-0.45655046937078431</v>
      </c>
      <c r="AW12">
        <f>0.61365*EXP(17.502*P12/(240.97+P12))</f>
        <v>2.9502429168368218</v>
      </c>
      <c r="AX12">
        <f>AW12*1000/AG12</f>
        <v>30.141252070489013</v>
      </c>
      <c r="AY12">
        <f>(AX12-AA12)</f>
        <v>12.423757105889404</v>
      </c>
      <c r="AZ12">
        <f>IF(J12,V12,(U12+V12)/2)</f>
        <v>25.718917846679688</v>
      </c>
      <c r="BA12">
        <f>0.61365*EXP(17.502*AZ12/(240.97+AZ12))</f>
        <v>3.3185418733386274</v>
      </c>
      <c r="BB12">
        <f>IF(AY12&lt;&gt;0,(1000-(AX12+AA12)/2)/AY12*AR12,0)</f>
        <v>0.15843995926014071</v>
      </c>
      <c r="BC12">
        <f>AA12*AG12/1000</f>
        <v>1.7341984965043957</v>
      </c>
      <c r="BD12">
        <f>(BA12-BC12)</f>
        <v>1.5843433768342317</v>
      </c>
      <c r="BE12">
        <f>1/(1.6/L12+1.37/T12)</f>
        <v>9.9717579502410586E-2</v>
      </c>
      <c r="BF12">
        <f>M12*AG12*0.001</f>
        <v>40.621713621987723</v>
      </c>
      <c r="BG12">
        <f>M12/Y12</f>
        <v>1.031809384901909</v>
      </c>
      <c r="BH12">
        <f>(1-AR12*AG12/AW12/L12)*100</f>
        <v>59.811442007149473</v>
      </c>
      <c r="BI12">
        <f>(Y12-K12/(T12/1.35))</f>
        <v>403.08322278369241</v>
      </c>
      <c r="BJ12">
        <f>K12*BH12/100/BI12</f>
        <v>-3.1158829981955643E-3</v>
      </c>
    </row>
    <row r="13" spans="1:62">
      <c r="A13" s="1">
        <v>5</v>
      </c>
      <c r="B13" s="1" t="s">
        <v>80</v>
      </c>
      <c r="C13" s="2">
        <v>42270</v>
      </c>
      <c r="D13" s="1" t="s">
        <v>74</v>
      </c>
      <c r="E13" s="1">
        <v>0</v>
      </c>
      <c r="F13" s="1" t="s">
        <v>75</v>
      </c>
      <c r="G13" s="1" t="s">
        <v>76</v>
      </c>
      <c r="H13" s="1">
        <v>0</v>
      </c>
      <c r="I13" s="1">
        <v>532.5</v>
      </c>
      <c r="J13" s="1">
        <v>0</v>
      </c>
      <c r="K13">
        <f t="shared" ref="K13:K17" si="0">(X13-Y13*(1000-Z13)/(1000-AA13))*AQ13</f>
        <v>7.2487679789532109</v>
      </c>
      <c r="L13">
        <f t="shared" ref="L13:L17" si="1">IF(BB13&lt;&gt;0,1/(1/BB13-1/T13),0)</f>
        <v>0.94332268695311017</v>
      </c>
      <c r="M13">
        <f t="shared" ref="M13:M17" si="2">((BE13-AR13/2)*Y13-K13)/(BE13+AR13/2)</f>
        <v>371.08652662257833</v>
      </c>
      <c r="N13">
        <f t="shared" ref="N13:N17" si="3">AR13*1000</f>
        <v>7.4766667638538102</v>
      </c>
      <c r="O13">
        <f t="shared" ref="O13:O17" si="4">(AW13-BC13)</f>
        <v>0.94668430361077816</v>
      </c>
      <c r="P13">
        <f t="shared" ref="P13:P17" si="5">(V13+AV13*J13)</f>
        <v>24.486888885498047</v>
      </c>
      <c r="Q13" s="1">
        <v>4</v>
      </c>
      <c r="R13">
        <f t="shared" ref="R13:R17" si="6">(Q13*AK13+AL13)</f>
        <v>1.8591305017471313</v>
      </c>
      <c r="S13" s="1">
        <v>1</v>
      </c>
      <c r="T13">
        <f t="shared" ref="T13:T17" si="7">R13*(S13+1)*(S13+1)/(S13*S13+1)</f>
        <v>3.7182610034942627</v>
      </c>
      <c r="U13" s="1">
        <v>28.132099151611328</v>
      </c>
      <c r="V13" s="1">
        <v>24.486888885498047</v>
      </c>
      <c r="W13" s="1">
        <v>28.125253677368164</v>
      </c>
      <c r="X13" s="1">
        <v>400.08001708984375</v>
      </c>
      <c r="Y13" s="1">
        <v>391.94134521484375</v>
      </c>
      <c r="Z13" s="1">
        <v>15.985153198242188</v>
      </c>
      <c r="AA13" s="1">
        <v>21.832540512084961</v>
      </c>
      <c r="AB13" s="1">
        <v>40.915088653564453</v>
      </c>
      <c r="AC13" s="1">
        <v>55.881877899169922</v>
      </c>
      <c r="AD13" s="1">
        <v>500.28717041015625</v>
      </c>
      <c r="AE13" s="1">
        <v>-0.10755614191293716</v>
      </c>
      <c r="AF13" s="1">
        <v>327.96502685546875</v>
      </c>
      <c r="AG13" s="1">
        <v>97.882034301757812</v>
      </c>
      <c r="AH13" s="1">
        <v>17.233688354492188</v>
      </c>
      <c r="AI13" s="1">
        <v>-0.53191781044006348</v>
      </c>
      <c r="AJ13" s="1">
        <v>1</v>
      </c>
      <c r="AK13" s="1">
        <v>-0.21956524252891541</v>
      </c>
      <c r="AL13" s="1">
        <v>2.737391471862793</v>
      </c>
      <c r="AM13" s="1">
        <v>1</v>
      </c>
      <c r="AN13" s="1">
        <v>0</v>
      </c>
      <c r="AO13" s="1">
        <v>0.18999999761581421</v>
      </c>
      <c r="AP13" s="1">
        <v>111115</v>
      </c>
      <c r="AQ13">
        <f t="shared" ref="AQ13:AQ17" si="8">AD13*0.000001/(Q13*0.0001)</f>
        <v>1.2507179260253904</v>
      </c>
      <c r="AR13">
        <f t="shared" ref="AR13:AR17" si="9">(AA13-Z13)/(1000-AA13)*AQ13</f>
        <v>7.4766667638538099E-3</v>
      </c>
      <c r="AS13">
        <f t="shared" ref="AS13:AS17" si="10">(V13+273.15)</f>
        <v>297.63688888549802</v>
      </c>
      <c r="AT13">
        <f t="shared" ref="AT13:AT17" si="11">(U13+273.15)</f>
        <v>301.28209915161131</v>
      </c>
      <c r="AU13">
        <f t="shared" ref="AU13:AU17" si="12">(AE13*AM13+AF13*AN13)*AO13</f>
        <v>-2.0435666707024236E-2</v>
      </c>
      <c r="AV13">
        <f t="shared" ref="AV13:AV17" si="13">((AU13+0.00000010773*(AT13^4-AS13^4))-AR13*44100)/(R13*51.4+0.00000043092*AS13^3)</f>
        <v>-2.6894275655920739</v>
      </c>
      <c r="AW13">
        <f t="shared" ref="AW13:AW17" si="14">0.61365*EXP(17.502*P13/(240.97+P13))</f>
        <v>3.0836977829091952</v>
      </c>
      <c r="AX13">
        <f t="shared" ref="AX13:AX17" si="15">AW13*1000/AG13</f>
        <v>31.504226540720932</v>
      </c>
      <c r="AY13">
        <f t="shared" ref="AY13:AY17" si="16">(AX13-AA13)</f>
        <v>9.6716860286359712</v>
      </c>
      <c r="AZ13">
        <f t="shared" ref="AZ13:AZ17" si="17">IF(J13,V13,(U13+V13)/2)</f>
        <v>26.309494018554688</v>
      </c>
      <c r="BA13">
        <f t="shared" ref="BA13:BA17" si="18">0.61365*EXP(17.502*AZ13/(240.97+AZ13))</f>
        <v>3.436550312583226</v>
      </c>
      <c r="BB13">
        <f t="shared" ref="BB13:BB17" si="19">IF(AY13&lt;&gt;0,(1000-(AX13+AA13)/2)/AY13*AR13,0)</f>
        <v>0.7524309748630853</v>
      </c>
      <c r="BC13">
        <f t="shared" ref="BC13:BC17" si="20">AA13*AG13/1000</f>
        <v>2.137013479298417</v>
      </c>
      <c r="BD13">
        <f t="shared" ref="BD13:BD17" si="21">(BA13-BC13)</f>
        <v>1.299536833284809</v>
      </c>
      <c r="BE13">
        <f t="shared" ref="BE13:BE17" si="22">1/(1.6/L13+1.37/T13)</f>
        <v>0.48435907025007569</v>
      </c>
      <c r="BF13">
        <f t="shared" ref="BF13:BF17" si="23">M13*AG13*0.001</f>
        <v>36.322704127791376</v>
      </c>
      <c r="BG13">
        <f t="shared" ref="BG13:BG17" si="24">M13/Y13</f>
        <v>0.94679097051923988</v>
      </c>
      <c r="BH13">
        <f t="shared" ref="BH13:BH17" si="25">(1-AR13*AG13/AW13/L13)*100</f>
        <v>74.841837184456736</v>
      </c>
      <c r="BI13">
        <f t="shared" ref="BI13:BI17" si="26">(Y13-K13/(T13/1.35))</f>
        <v>389.30951362411076</v>
      </c>
      <c r="BJ13">
        <f t="shared" ref="BJ13:BJ17" si="27">K13*BH13/100/BI13</f>
        <v>1.3935213342680585E-2</v>
      </c>
    </row>
    <row r="14" spans="1:62">
      <c r="A14" s="1">
        <v>6</v>
      </c>
      <c r="B14" s="1" t="s">
        <v>81</v>
      </c>
      <c r="C14" s="2">
        <v>42270</v>
      </c>
      <c r="D14" s="1" t="s">
        <v>74</v>
      </c>
      <c r="E14" s="1">
        <v>0</v>
      </c>
      <c r="F14" s="1" t="s">
        <v>78</v>
      </c>
      <c r="G14" s="1" t="s">
        <v>76</v>
      </c>
      <c r="H14" s="1">
        <v>0</v>
      </c>
      <c r="I14" s="1">
        <v>610.5</v>
      </c>
      <c r="J14" s="1">
        <v>0</v>
      </c>
      <c r="K14">
        <f t="shared" si="0"/>
        <v>4.4111234186296926</v>
      </c>
      <c r="L14">
        <f t="shared" si="1"/>
        <v>0.6409137240444206</v>
      </c>
      <c r="M14">
        <f t="shared" si="2"/>
        <v>374.28577410015475</v>
      </c>
      <c r="N14">
        <f t="shared" si="3"/>
        <v>5.8211020045859367</v>
      </c>
      <c r="O14">
        <f t="shared" si="4"/>
        <v>1.0339830338533047</v>
      </c>
      <c r="P14">
        <f t="shared" si="5"/>
        <v>24.94285774230957</v>
      </c>
      <c r="Q14" s="1">
        <v>5</v>
      </c>
      <c r="R14">
        <f t="shared" si="6"/>
        <v>1.6395652592182159</v>
      </c>
      <c r="S14" s="1">
        <v>1</v>
      </c>
      <c r="T14">
        <f t="shared" si="7"/>
        <v>3.2791305184364319</v>
      </c>
      <c r="U14" s="1">
        <v>28.443218231201172</v>
      </c>
      <c r="V14" s="1">
        <v>24.94285774230957</v>
      </c>
      <c r="W14" s="1">
        <v>28.441921234130859</v>
      </c>
      <c r="X14" s="1">
        <v>400.35305786132812</v>
      </c>
      <c r="Y14" s="1">
        <v>393.65447998046875</v>
      </c>
      <c r="Z14" s="1">
        <v>16.119977951049805</v>
      </c>
      <c r="AA14" s="1">
        <v>21.810678482055664</v>
      </c>
      <c r="AB14" s="1">
        <v>40.520244598388672</v>
      </c>
      <c r="AC14" s="1">
        <v>54.824764251708984</v>
      </c>
      <c r="AD14" s="1">
        <v>500.30218505859375</v>
      </c>
      <c r="AE14" s="1">
        <v>7.4264995753765106E-2</v>
      </c>
      <c r="AF14" s="1">
        <v>256.37896728515625</v>
      </c>
      <c r="AG14" s="1">
        <v>97.882247924804688</v>
      </c>
      <c r="AH14" s="1">
        <v>17.233688354492188</v>
      </c>
      <c r="AI14" s="1">
        <v>-0.53191781044006348</v>
      </c>
      <c r="AJ14" s="1">
        <v>1</v>
      </c>
      <c r="AK14" s="1">
        <v>-0.21956524252891541</v>
      </c>
      <c r="AL14" s="1">
        <v>2.737391471862793</v>
      </c>
      <c r="AM14" s="1">
        <v>1</v>
      </c>
      <c r="AN14" s="1">
        <v>0</v>
      </c>
      <c r="AO14" s="1">
        <v>0.18999999761581421</v>
      </c>
      <c r="AP14" s="1">
        <v>111115</v>
      </c>
      <c r="AQ14">
        <f t="shared" si="8"/>
        <v>1.0006043701171876</v>
      </c>
      <c r="AR14">
        <f t="shared" si="9"/>
        <v>5.8211020045859365E-3</v>
      </c>
      <c r="AS14">
        <f t="shared" si="10"/>
        <v>298.09285774230955</v>
      </c>
      <c r="AT14">
        <f t="shared" si="11"/>
        <v>301.59321823120115</v>
      </c>
      <c r="AU14">
        <f t="shared" si="12"/>
        <v>1.4110349016153823E-2</v>
      </c>
      <c r="AV14">
        <f t="shared" si="13"/>
        <v>-2.2576795341961837</v>
      </c>
      <c r="AW14">
        <f t="shared" si="14"/>
        <v>3.1688612724420802</v>
      </c>
      <c r="AX14">
        <f t="shared" si="15"/>
        <v>32.374218406553858</v>
      </c>
      <c r="AY14">
        <f t="shared" si="16"/>
        <v>10.563539924498194</v>
      </c>
      <c r="AZ14">
        <f t="shared" si="17"/>
        <v>26.693037986755371</v>
      </c>
      <c r="BA14">
        <f t="shared" si="18"/>
        <v>3.5151378272649714</v>
      </c>
      <c r="BB14">
        <f t="shared" si="19"/>
        <v>0.53612653893639584</v>
      </c>
      <c r="BC14">
        <f t="shared" si="20"/>
        <v>2.1348782385887755</v>
      </c>
      <c r="BD14">
        <f t="shared" si="21"/>
        <v>1.3802595886761959</v>
      </c>
      <c r="BE14">
        <f t="shared" si="22"/>
        <v>0.34314387011268088</v>
      </c>
      <c r="BF14">
        <f t="shared" si="23"/>
        <v>36.635932935198788</v>
      </c>
      <c r="BG14">
        <f t="shared" si="24"/>
        <v>0.95079769984765583</v>
      </c>
      <c r="BH14">
        <f t="shared" si="25"/>
        <v>71.945253682809224</v>
      </c>
      <c r="BI14">
        <f t="shared" si="26"/>
        <v>391.83844472915172</v>
      </c>
      <c r="BJ14">
        <f t="shared" si="27"/>
        <v>8.0992408388834963E-3</v>
      </c>
    </row>
    <row r="15" spans="1:62">
      <c r="A15" s="1">
        <v>7</v>
      </c>
      <c r="B15" s="1" t="s">
        <v>82</v>
      </c>
      <c r="C15" s="2">
        <v>42270</v>
      </c>
      <c r="D15" s="1" t="s">
        <v>74</v>
      </c>
      <c r="E15" s="1">
        <v>0</v>
      </c>
      <c r="F15" s="1" t="s">
        <v>83</v>
      </c>
      <c r="G15" s="1" t="s">
        <v>76</v>
      </c>
      <c r="H15" s="1">
        <v>0</v>
      </c>
      <c r="I15" s="1">
        <v>667</v>
      </c>
      <c r="J15" s="1">
        <v>0</v>
      </c>
      <c r="K15">
        <f t="shared" si="0"/>
        <v>0.14914826378452137</v>
      </c>
      <c r="L15">
        <f t="shared" si="1"/>
        <v>0.24268505812980926</v>
      </c>
      <c r="M15">
        <f t="shared" si="2"/>
        <v>389.33989514425872</v>
      </c>
      <c r="N15">
        <f t="shared" si="3"/>
        <v>3.1460168155570387</v>
      </c>
      <c r="O15">
        <f t="shared" si="4"/>
        <v>1.3272532015590679</v>
      </c>
      <c r="P15">
        <f t="shared" si="5"/>
        <v>25.19209098815918</v>
      </c>
      <c r="Q15" s="1">
        <v>5</v>
      </c>
      <c r="R15">
        <f t="shared" si="6"/>
        <v>1.6395652592182159</v>
      </c>
      <c r="S15" s="1">
        <v>1</v>
      </c>
      <c r="T15">
        <f t="shared" si="7"/>
        <v>3.2791305184364319</v>
      </c>
      <c r="U15" s="1">
        <v>28.645030975341797</v>
      </c>
      <c r="V15" s="1">
        <v>25.19209098815918</v>
      </c>
      <c r="W15" s="1">
        <v>28.663759231567383</v>
      </c>
      <c r="X15" s="1">
        <v>400.48391723632812</v>
      </c>
      <c r="Y15" s="1">
        <v>399.08013916015625</v>
      </c>
      <c r="Z15" s="1">
        <v>16.215553283691406</v>
      </c>
      <c r="AA15" s="1">
        <v>19.298915863037109</v>
      </c>
      <c r="AB15" s="1">
        <v>40.285671234130859</v>
      </c>
      <c r="AC15" s="1">
        <v>47.945934295654297</v>
      </c>
      <c r="AD15" s="1">
        <v>500.31451416015625</v>
      </c>
      <c r="AE15" s="1">
        <v>-7.5546525418758392E-2</v>
      </c>
      <c r="AF15" s="1">
        <v>48.142318725585938</v>
      </c>
      <c r="AG15" s="1">
        <v>97.882270812988281</v>
      </c>
      <c r="AH15" s="1">
        <v>17.233688354492188</v>
      </c>
      <c r="AI15" s="1">
        <v>-0.53191781044006348</v>
      </c>
      <c r="AJ15" s="1">
        <v>1</v>
      </c>
      <c r="AK15" s="1">
        <v>-0.21956524252891541</v>
      </c>
      <c r="AL15" s="1">
        <v>2.737391471862793</v>
      </c>
      <c r="AM15" s="1">
        <v>1</v>
      </c>
      <c r="AN15" s="1">
        <v>0</v>
      </c>
      <c r="AO15" s="1">
        <v>0.18999999761581421</v>
      </c>
      <c r="AP15" s="1">
        <v>111115</v>
      </c>
      <c r="AQ15">
        <f t="shared" si="8"/>
        <v>1.0006290283203125</v>
      </c>
      <c r="AR15">
        <f t="shared" si="9"/>
        <v>3.1460168155570387E-3</v>
      </c>
      <c r="AS15">
        <f t="shared" si="10"/>
        <v>298.34209098815916</v>
      </c>
      <c r="AT15">
        <f t="shared" si="11"/>
        <v>301.79503097534177</v>
      </c>
      <c r="AU15">
        <f t="shared" si="12"/>
        <v>-1.4353839649447142E-2</v>
      </c>
      <c r="AV15">
        <f t="shared" si="13"/>
        <v>-1.0296055736120402</v>
      </c>
      <c r="AW15">
        <f t="shared" si="14"/>
        <v>3.2162749104619417</v>
      </c>
      <c r="AX15">
        <f t="shared" si="15"/>
        <v>32.858605381222567</v>
      </c>
      <c r="AY15">
        <f t="shared" si="16"/>
        <v>13.559689518185458</v>
      </c>
      <c r="AZ15">
        <f t="shared" si="17"/>
        <v>26.918560981750488</v>
      </c>
      <c r="BA15">
        <f t="shared" si="18"/>
        <v>3.5620758574992344</v>
      </c>
      <c r="BB15">
        <f t="shared" si="19"/>
        <v>0.22596185495263085</v>
      </c>
      <c r="BC15">
        <f t="shared" si="20"/>
        <v>1.8890217089028738</v>
      </c>
      <c r="BD15">
        <f t="shared" si="21"/>
        <v>1.6730541485963606</v>
      </c>
      <c r="BE15">
        <f t="shared" si="22"/>
        <v>0.14263909655022836</v>
      </c>
      <c r="BF15">
        <f t="shared" si="23"/>
        <v>38.109473054810792</v>
      </c>
      <c r="BG15">
        <f t="shared" si="24"/>
        <v>0.97559326295616866</v>
      </c>
      <c r="BH15">
        <f t="shared" si="25"/>
        <v>60.548013594098073</v>
      </c>
      <c r="BI15">
        <f t="shared" si="26"/>
        <v>399.01873564023623</v>
      </c>
      <c r="BJ15">
        <f t="shared" si="27"/>
        <v>2.2632097935630603E-4</v>
      </c>
    </row>
    <row r="16" spans="1:62">
      <c r="A16" s="1">
        <v>8</v>
      </c>
      <c r="B16" s="1" t="s">
        <v>84</v>
      </c>
      <c r="C16" s="2">
        <v>42270</v>
      </c>
      <c r="D16" s="1" t="s">
        <v>74</v>
      </c>
      <c r="E16" s="1">
        <v>0</v>
      </c>
      <c r="F16" s="1" t="s">
        <v>85</v>
      </c>
      <c r="G16" s="1" t="s">
        <v>76</v>
      </c>
      <c r="H16" s="1">
        <v>0</v>
      </c>
      <c r="I16" s="1">
        <v>752</v>
      </c>
      <c r="J16" s="1">
        <v>0</v>
      </c>
      <c r="K16">
        <f t="shared" si="0"/>
        <v>-6.4188942260173851</v>
      </c>
      <c r="L16">
        <f t="shared" si="1"/>
        <v>3.1237717970004571E-2</v>
      </c>
      <c r="M16">
        <f t="shared" si="2"/>
        <v>722.91712029583789</v>
      </c>
      <c r="N16">
        <f t="shared" si="3"/>
        <v>0.54767510118503193</v>
      </c>
      <c r="O16">
        <f t="shared" si="4"/>
        <v>1.6893120403392923</v>
      </c>
      <c r="P16">
        <f t="shared" si="5"/>
        <v>25.867315292358398</v>
      </c>
      <c r="Q16" s="1">
        <v>5.5</v>
      </c>
      <c r="R16">
        <f t="shared" si="6"/>
        <v>1.5297826379537582</v>
      </c>
      <c r="S16" s="1">
        <v>1</v>
      </c>
      <c r="T16">
        <f t="shared" si="7"/>
        <v>3.0595652759075165</v>
      </c>
      <c r="U16" s="1">
        <v>28.912788391113281</v>
      </c>
      <c r="V16" s="1">
        <v>25.867315292358398</v>
      </c>
      <c r="W16" s="1">
        <v>28.960332870483398</v>
      </c>
      <c r="X16" s="1">
        <v>400.44534301757812</v>
      </c>
      <c r="Y16" s="1">
        <v>407.25668334960938</v>
      </c>
      <c r="Z16" s="1">
        <v>16.35234260559082</v>
      </c>
      <c r="AA16" s="1">
        <v>16.944221496582031</v>
      </c>
      <c r="AB16" s="1">
        <v>40.000034332275391</v>
      </c>
      <c r="AC16" s="1">
        <v>41.447849273681641</v>
      </c>
      <c r="AD16" s="1">
        <v>500.30056762695312</v>
      </c>
      <c r="AE16" s="1">
        <v>-1.6645792871713638E-2</v>
      </c>
      <c r="AF16" s="1">
        <v>7.4602823257446289</v>
      </c>
      <c r="AG16" s="1">
        <v>97.882598876953125</v>
      </c>
      <c r="AH16" s="1">
        <v>17.233688354492188</v>
      </c>
      <c r="AI16" s="1">
        <v>-0.53191781044006348</v>
      </c>
      <c r="AJ16" s="1">
        <v>1</v>
      </c>
      <c r="AK16" s="1">
        <v>-0.21956524252891541</v>
      </c>
      <c r="AL16" s="1">
        <v>2.737391471862793</v>
      </c>
      <c r="AM16" s="1">
        <v>1</v>
      </c>
      <c r="AN16" s="1">
        <v>0</v>
      </c>
      <c r="AO16" s="1">
        <v>0.18999999761581421</v>
      </c>
      <c r="AP16" s="1">
        <v>111115</v>
      </c>
      <c r="AQ16">
        <f t="shared" si="8"/>
        <v>0.90963739568536928</v>
      </c>
      <c r="AR16">
        <f t="shared" si="9"/>
        <v>5.4767510118503189E-4</v>
      </c>
      <c r="AS16">
        <f t="shared" si="10"/>
        <v>299.01731529235838</v>
      </c>
      <c r="AT16">
        <f t="shared" si="11"/>
        <v>302.06278839111326</v>
      </c>
      <c r="AU16">
        <f t="shared" si="12"/>
        <v>-3.1627006059389284E-3</v>
      </c>
      <c r="AV16">
        <f t="shared" si="13"/>
        <v>0.12723637553256728</v>
      </c>
      <c r="AW16">
        <f t="shared" si="14"/>
        <v>3.3478564763714775</v>
      </c>
      <c r="AX16">
        <f t="shared" si="15"/>
        <v>34.202774699311185</v>
      </c>
      <c r="AY16">
        <f t="shared" si="16"/>
        <v>17.258553202729153</v>
      </c>
      <c r="AZ16">
        <f t="shared" si="17"/>
        <v>27.39005184173584</v>
      </c>
      <c r="BA16">
        <f t="shared" si="18"/>
        <v>3.6619780906050727</v>
      </c>
      <c r="BB16">
        <f t="shared" si="19"/>
        <v>3.0922008743015192E-2</v>
      </c>
      <c r="BC16">
        <f t="shared" si="20"/>
        <v>1.6585444360321853</v>
      </c>
      <c r="BD16">
        <f t="shared" si="21"/>
        <v>2.0034336545728877</v>
      </c>
      <c r="BE16">
        <f t="shared" si="22"/>
        <v>1.9354374146431288E-2</v>
      </c>
      <c r="BF16">
        <f t="shared" si="23"/>
        <v>70.761006507199568</v>
      </c>
      <c r="BG16">
        <f t="shared" si="24"/>
        <v>1.7750896421146021</v>
      </c>
      <c r="BH16">
        <f t="shared" si="25"/>
        <v>48.739556659409757</v>
      </c>
      <c r="BI16">
        <f t="shared" si="26"/>
        <v>410.08895082020717</v>
      </c>
      <c r="BJ16">
        <f t="shared" si="27"/>
        <v>-7.6289316791881868E-3</v>
      </c>
    </row>
    <row r="17" spans="1:62">
      <c r="A17" s="1">
        <v>9</v>
      </c>
      <c r="B17" s="1" t="s">
        <v>86</v>
      </c>
      <c r="C17" s="2">
        <v>42270</v>
      </c>
      <c r="D17" s="1" t="s">
        <v>74</v>
      </c>
      <c r="E17" s="1">
        <v>0</v>
      </c>
      <c r="F17" s="1" t="s">
        <v>87</v>
      </c>
      <c r="G17" s="1" t="s">
        <v>88</v>
      </c>
      <c r="H17" s="1">
        <v>0</v>
      </c>
      <c r="I17" s="1">
        <v>899</v>
      </c>
      <c r="J17" s="1">
        <v>0</v>
      </c>
      <c r="K17">
        <f t="shared" si="0"/>
        <v>4.1399228928597047</v>
      </c>
      <c r="L17">
        <f t="shared" si="1"/>
        <v>1.8849209871150054</v>
      </c>
      <c r="M17">
        <f t="shared" si="2"/>
        <v>384.57153910943629</v>
      </c>
      <c r="N17">
        <f t="shared" si="3"/>
        <v>20.391004769397956</v>
      </c>
      <c r="O17">
        <f t="shared" si="4"/>
        <v>1.4148004981237428</v>
      </c>
      <c r="P17">
        <f t="shared" si="5"/>
        <v>26.257112503051758</v>
      </c>
      <c r="Q17" s="1">
        <v>1</v>
      </c>
      <c r="R17">
        <f t="shared" si="6"/>
        <v>2.5178262293338776</v>
      </c>
      <c r="S17" s="1">
        <v>1</v>
      </c>
      <c r="T17">
        <f t="shared" si="7"/>
        <v>5.0356524586677551</v>
      </c>
      <c r="U17" s="1">
        <v>29.320539474487305</v>
      </c>
      <c r="V17" s="1">
        <v>26.257112503051758</v>
      </c>
      <c r="W17" s="1">
        <v>29.348278045654297</v>
      </c>
      <c r="X17" s="1">
        <v>400.6072998046875</v>
      </c>
      <c r="Y17" s="1">
        <v>398.15713500976562</v>
      </c>
      <c r="Z17" s="1">
        <v>16.555034637451172</v>
      </c>
      <c r="AA17" s="1">
        <v>20.546859741210938</v>
      </c>
      <c r="AB17" s="1">
        <v>39.551494598388672</v>
      </c>
      <c r="AC17" s="1">
        <v>49.088329315185547</v>
      </c>
      <c r="AD17" s="1">
        <v>500.3233642578125</v>
      </c>
      <c r="AE17" s="1">
        <v>4.353492334485054E-2</v>
      </c>
      <c r="AF17" s="1">
        <v>545.2459716796875</v>
      </c>
      <c r="AG17" s="1">
        <v>97.880500793457031</v>
      </c>
      <c r="AH17" s="1">
        <v>17.233688354492188</v>
      </c>
      <c r="AI17" s="1">
        <v>-0.53191781044006348</v>
      </c>
      <c r="AJ17" s="1">
        <v>1</v>
      </c>
      <c r="AK17" s="1">
        <v>-0.21956524252891541</v>
      </c>
      <c r="AL17" s="1">
        <v>2.737391471862793</v>
      </c>
      <c r="AM17" s="1">
        <v>1</v>
      </c>
      <c r="AN17" s="1">
        <v>0</v>
      </c>
      <c r="AO17" s="1">
        <v>0.18999999761581421</v>
      </c>
      <c r="AP17" s="1">
        <v>111115</v>
      </c>
      <c r="AQ17">
        <f t="shared" si="8"/>
        <v>5.0032336425781248</v>
      </c>
      <c r="AR17">
        <f t="shared" si="9"/>
        <v>2.0391004769397956E-2</v>
      </c>
      <c r="AS17">
        <f t="shared" si="10"/>
        <v>299.40711250305174</v>
      </c>
      <c r="AT17">
        <f t="shared" si="11"/>
        <v>302.47053947448728</v>
      </c>
      <c r="AU17">
        <f t="shared" si="12"/>
        <v>8.271635331726257E-3</v>
      </c>
      <c r="AV17">
        <f t="shared" si="13"/>
        <v>-6.1231529200225339</v>
      </c>
      <c r="AW17">
        <f t="shared" si="14"/>
        <v>3.4259374193263903</v>
      </c>
      <c r="AX17">
        <f t="shared" si="15"/>
        <v>35.001224876808173</v>
      </c>
      <c r="AY17">
        <f t="shared" si="16"/>
        <v>14.454365135597236</v>
      </c>
      <c r="AZ17">
        <f t="shared" si="17"/>
        <v>27.788825988769531</v>
      </c>
      <c r="BA17">
        <f t="shared" si="18"/>
        <v>3.74837259882898</v>
      </c>
      <c r="BB17">
        <f t="shared" si="19"/>
        <v>1.3715347546732879</v>
      </c>
      <c r="BC17">
        <f t="shared" si="20"/>
        <v>2.0111369212026475</v>
      </c>
      <c r="BD17">
        <f t="shared" si="21"/>
        <v>1.7372356776263325</v>
      </c>
      <c r="BE17">
        <f t="shared" si="22"/>
        <v>0.89213863310335673</v>
      </c>
      <c r="BF17">
        <f t="shared" si="23"/>
        <v>37.642054838942165</v>
      </c>
      <c r="BG17">
        <f t="shared" si="24"/>
        <v>0.965878808375502</v>
      </c>
      <c r="BH17">
        <f t="shared" si="25"/>
        <v>69.092617037515552</v>
      </c>
      <c r="BI17">
        <f t="shared" si="26"/>
        <v>397.04726971401027</v>
      </c>
      <c r="BJ17">
        <f t="shared" si="27"/>
        <v>7.2041323242753906E-3</v>
      </c>
    </row>
    <row r="18" spans="1:62">
      <c r="A18" s="1">
        <v>11</v>
      </c>
      <c r="B18" s="1" t="s">
        <v>89</v>
      </c>
      <c r="C18" s="2">
        <v>42270</v>
      </c>
      <c r="D18" s="1" t="s">
        <v>74</v>
      </c>
      <c r="E18" s="1">
        <v>0</v>
      </c>
      <c r="F18" s="1" t="s">
        <v>75</v>
      </c>
      <c r="G18" s="1" t="s">
        <v>88</v>
      </c>
      <c r="H18" s="1">
        <v>0</v>
      </c>
      <c r="I18" s="1">
        <v>1009</v>
      </c>
      <c r="J18" s="1">
        <v>0</v>
      </c>
      <c r="K18">
        <f t="shared" ref="K18:K60" si="28">(X18-Y18*(1000-Z18)/(1000-AA18))*AQ18</f>
        <v>8.2289306626865368</v>
      </c>
      <c r="L18">
        <f t="shared" ref="L18:L60" si="29">IF(BB18&lt;&gt;0,1/(1/BB18-1/T18),0)</f>
        <v>1.1959217359163936</v>
      </c>
      <c r="M18">
        <f t="shared" ref="M18:M60" si="30">((BE18-AR18/2)*Y18-K18)/(BE18+AR18/2)</f>
        <v>372.39968172519895</v>
      </c>
      <c r="N18">
        <f t="shared" ref="N18:N60" si="31">AR18*1000</f>
        <v>12.694558108250975</v>
      </c>
      <c r="O18">
        <f t="shared" ref="O18:O60" si="32">(AW18-BC18)</f>
        <v>1.2838904097875687</v>
      </c>
      <c r="P18">
        <f t="shared" ref="P18:P60" si="33">(V18+AV18*J18)</f>
        <v>26.750476837158203</v>
      </c>
      <c r="Q18" s="1">
        <v>2.5</v>
      </c>
      <c r="R18">
        <f t="shared" ref="R18:R60" si="34">(Q18*AK18+AL18)</f>
        <v>2.1884783655405045</v>
      </c>
      <c r="S18" s="1">
        <v>1</v>
      </c>
      <c r="T18">
        <f t="shared" ref="T18:T60" si="35">R18*(S18+1)*(S18+1)/(S18*S18+1)</f>
        <v>4.3769567310810089</v>
      </c>
      <c r="U18" s="1">
        <v>29.655710220336914</v>
      </c>
      <c r="V18" s="1">
        <v>26.750476837158203</v>
      </c>
      <c r="W18" s="1">
        <v>29.653392791748047</v>
      </c>
      <c r="X18" s="1">
        <v>400.62673950195312</v>
      </c>
      <c r="Y18" s="1">
        <v>394.01565551757812</v>
      </c>
      <c r="Z18" s="1">
        <v>16.719293594360352</v>
      </c>
      <c r="AA18" s="1">
        <v>22.917072296142578</v>
      </c>
      <c r="AB18" s="1">
        <v>39.179706573486328</v>
      </c>
      <c r="AC18" s="1">
        <v>53.703475952148438</v>
      </c>
      <c r="AD18" s="1">
        <v>500.32586669921875</v>
      </c>
      <c r="AE18" s="1">
        <v>1.6005484387278557E-2</v>
      </c>
      <c r="AF18" s="1">
        <v>627.86968994140625</v>
      </c>
      <c r="AG18" s="1">
        <v>97.881202697753906</v>
      </c>
      <c r="AH18" s="1">
        <v>17.233688354492188</v>
      </c>
      <c r="AI18" s="1">
        <v>-0.53191781044006348</v>
      </c>
      <c r="AJ18" s="1">
        <v>1</v>
      </c>
      <c r="AK18" s="1">
        <v>-0.21956524252891541</v>
      </c>
      <c r="AL18" s="1">
        <v>2.737391471862793</v>
      </c>
      <c r="AM18" s="1">
        <v>1</v>
      </c>
      <c r="AN18" s="1">
        <v>0</v>
      </c>
      <c r="AO18" s="1">
        <v>0.18999999761581421</v>
      </c>
      <c r="AP18" s="1">
        <v>111115</v>
      </c>
      <c r="AQ18">
        <f t="shared" ref="AQ18:AQ60" si="36">AD18*0.000001/(Q18*0.0001)</f>
        <v>2.001303466796875</v>
      </c>
      <c r="AR18">
        <f t="shared" ref="AR18:AR60" si="37">(AA18-Z18)/(1000-AA18)*AQ18</f>
        <v>1.2694558108250976E-2</v>
      </c>
      <c r="AS18">
        <f t="shared" ref="AS18:AS60" si="38">(V18+273.15)</f>
        <v>299.90047683715818</v>
      </c>
      <c r="AT18">
        <f t="shared" ref="AT18:AT60" si="39">(U18+273.15)</f>
        <v>302.80571022033689</v>
      </c>
      <c r="AU18">
        <f t="shared" ref="AU18:AU60" si="40">(AE18*AM18+AF18*AN18)*AO18</f>
        <v>3.0410419954228773E-3</v>
      </c>
      <c r="AV18">
        <f t="shared" ref="AV18:AV60" si="41">((AU18+0.00000010773*(AT18^4-AS18^4))-AR18*44100)/(R18*51.4+0.00000043092*AS18^3)</f>
        <v>-4.234633433246537</v>
      </c>
      <c r="AW18">
        <f t="shared" ref="AW18:AW60" si="42">0.61365*EXP(17.502*P18/(240.97+P18))</f>
        <v>3.5270410084453809</v>
      </c>
      <c r="AX18">
        <f t="shared" ref="AX18:AX60" si="43">AW18*1000/AG18</f>
        <v>36.03389528566057</v>
      </c>
      <c r="AY18">
        <f t="shared" ref="AY18:AY60" si="44">(AX18-AA18)</f>
        <v>13.116822989517992</v>
      </c>
      <c r="AZ18">
        <f t="shared" ref="AZ18:AZ60" si="45">IF(J18,V18,(U18+V18)/2)</f>
        <v>28.203093528747559</v>
      </c>
      <c r="BA18">
        <f t="shared" ref="BA18:BA60" si="46">0.61365*EXP(17.502*AZ18/(240.97+AZ18))</f>
        <v>3.8400019979443836</v>
      </c>
      <c r="BB18">
        <f t="shared" ref="BB18:BB60" si="47">IF(AY18&lt;&gt;0,(1000-(AX18+AA18)/2)/AY18*AR18,0)</f>
        <v>0.93928079050423385</v>
      </c>
      <c r="BC18">
        <f t="shared" ref="BC18:BC60" si="48">AA18*AG18/1000</f>
        <v>2.2431505986578122</v>
      </c>
      <c r="BD18">
        <f t="shared" ref="BD18:BD60" si="49">(BA18-BC18)</f>
        <v>1.5968513992865714</v>
      </c>
      <c r="BE18">
        <f t="shared" ref="BE18:BE60" si="50">1/(1.6/L18+1.37/T18)</f>
        <v>0.60573642461318666</v>
      </c>
      <c r="BF18">
        <f t="shared" ref="BF18:BF60" si="51">M18*AG18*0.001</f>
        <v>36.450928731523234</v>
      </c>
      <c r="BG18">
        <f t="shared" ref="BG18:BG60" si="52">M18/Y18</f>
        <v>0.94513930223410925</v>
      </c>
      <c r="BH18">
        <f t="shared" ref="BH18:BH60" si="53">(1-AR18*AG18/AW18/L18)*100</f>
        <v>70.54197567507201</v>
      </c>
      <c r="BI18">
        <f t="shared" ref="BI18:BI60" si="54">(Y18-K18/(T18/1.35))</f>
        <v>391.47757778979508</v>
      </c>
      <c r="BJ18">
        <f t="shared" ref="BJ18:BJ60" si="55">K18*BH18/100/BI18</f>
        <v>1.4828052986237206E-2</v>
      </c>
    </row>
    <row r="19" spans="1:62">
      <c r="A19" s="1">
        <v>12</v>
      </c>
      <c r="B19" s="1" t="s">
        <v>90</v>
      </c>
      <c r="C19" s="2">
        <v>42270</v>
      </c>
      <c r="D19" s="1" t="s">
        <v>74</v>
      </c>
      <c r="E19" s="1">
        <v>0</v>
      </c>
      <c r="F19" s="1" t="s">
        <v>78</v>
      </c>
      <c r="G19" s="1" t="s">
        <v>88</v>
      </c>
      <c r="H19" s="1">
        <v>0</v>
      </c>
      <c r="I19" s="1">
        <v>1086</v>
      </c>
      <c r="J19" s="1">
        <v>0</v>
      </c>
      <c r="K19">
        <f t="shared" si="28"/>
        <v>-0.94690933120148524</v>
      </c>
      <c r="L19">
        <f t="shared" si="29"/>
        <v>0.54472439304349118</v>
      </c>
      <c r="M19">
        <f t="shared" si="30"/>
        <v>393.10335372052833</v>
      </c>
      <c r="N19">
        <f t="shared" si="31"/>
        <v>7.1818770308264988</v>
      </c>
      <c r="O19">
        <f t="shared" si="32"/>
        <v>1.4263677771841614</v>
      </c>
      <c r="P19">
        <f t="shared" si="33"/>
        <v>26.888692855834961</v>
      </c>
      <c r="Q19" s="1">
        <v>3.5</v>
      </c>
      <c r="R19">
        <f t="shared" si="34"/>
        <v>1.9689131230115891</v>
      </c>
      <c r="S19" s="1">
        <v>1</v>
      </c>
      <c r="T19">
        <f t="shared" si="35"/>
        <v>3.9378262460231781</v>
      </c>
      <c r="U19" s="1">
        <v>29.838649749755859</v>
      </c>
      <c r="V19" s="1">
        <v>26.888692855834961</v>
      </c>
      <c r="W19" s="1">
        <v>29.842571258544922</v>
      </c>
      <c r="X19" s="1">
        <v>400.68484497070312</v>
      </c>
      <c r="Y19" s="1">
        <v>399.3409423828125</v>
      </c>
      <c r="Z19" s="1">
        <v>16.840719223022461</v>
      </c>
      <c r="AA19" s="1">
        <v>21.755468368530273</v>
      </c>
      <c r="AB19" s="1">
        <v>39.051139831542969</v>
      </c>
      <c r="AC19" s="1">
        <v>50.447711944580078</v>
      </c>
      <c r="AD19" s="1">
        <v>500.32485961914062</v>
      </c>
      <c r="AE19" s="1">
        <v>-4.161347821354866E-2</v>
      </c>
      <c r="AF19" s="1">
        <v>407.55599975585938</v>
      </c>
      <c r="AG19" s="1">
        <v>97.881614685058594</v>
      </c>
      <c r="AH19" s="1">
        <v>17.233688354492188</v>
      </c>
      <c r="AI19" s="1">
        <v>-0.53191781044006348</v>
      </c>
      <c r="AJ19" s="1">
        <v>1</v>
      </c>
      <c r="AK19" s="1">
        <v>-0.21956524252891541</v>
      </c>
      <c r="AL19" s="1">
        <v>2.737391471862793</v>
      </c>
      <c r="AM19" s="1">
        <v>1</v>
      </c>
      <c r="AN19" s="1">
        <v>0</v>
      </c>
      <c r="AO19" s="1">
        <v>0.18999999761581421</v>
      </c>
      <c r="AP19" s="1">
        <v>111115</v>
      </c>
      <c r="AQ19">
        <f t="shared" si="36"/>
        <v>1.4294995989118304</v>
      </c>
      <c r="AR19">
        <f t="shared" si="37"/>
        <v>7.181877030826499E-3</v>
      </c>
      <c r="AS19">
        <f t="shared" si="38"/>
        <v>300.03869285583494</v>
      </c>
      <c r="AT19">
        <f t="shared" si="39"/>
        <v>302.98864974975584</v>
      </c>
      <c r="AU19">
        <f t="shared" si="40"/>
        <v>-7.906560761359982E-3</v>
      </c>
      <c r="AV19">
        <f t="shared" si="41"/>
        <v>-2.4980479584051487</v>
      </c>
      <c r="AW19">
        <f t="shared" si="42"/>
        <v>3.5558281493256221</v>
      </c>
      <c r="AX19">
        <f t="shared" si="43"/>
        <v>36.327845231883074</v>
      </c>
      <c r="AY19">
        <f t="shared" si="44"/>
        <v>14.572376863352801</v>
      </c>
      <c r="AZ19">
        <f t="shared" si="45"/>
        <v>28.36367130279541</v>
      </c>
      <c r="BA19">
        <f t="shared" si="46"/>
        <v>3.8760412103071964</v>
      </c>
      <c r="BB19">
        <f t="shared" si="47"/>
        <v>0.47852889671366461</v>
      </c>
      <c r="BC19">
        <f t="shared" si="48"/>
        <v>2.1294603721414607</v>
      </c>
      <c r="BD19">
        <f t="shared" si="49"/>
        <v>1.7465808381657357</v>
      </c>
      <c r="BE19">
        <f t="shared" si="50"/>
        <v>0.30439798386773703</v>
      </c>
      <c r="BF19">
        <f t="shared" si="51"/>
        <v>38.477591000277044</v>
      </c>
      <c r="BG19">
        <f t="shared" si="52"/>
        <v>0.98438029262648274</v>
      </c>
      <c r="BH19">
        <f t="shared" si="53"/>
        <v>63.707114171892073</v>
      </c>
      <c r="BI19">
        <f t="shared" si="54"/>
        <v>399.66557011325466</v>
      </c>
      <c r="BJ19">
        <f t="shared" si="55"/>
        <v>-1.5093834791970824E-3</v>
      </c>
    </row>
    <row r="20" spans="1:62">
      <c r="A20" s="1">
        <v>13</v>
      </c>
      <c r="B20" s="1" t="s">
        <v>91</v>
      </c>
      <c r="C20" s="2">
        <v>42270</v>
      </c>
      <c r="D20" s="1" t="s">
        <v>74</v>
      </c>
      <c r="E20" s="1">
        <v>0</v>
      </c>
      <c r="F20" s="1" t="s">
        <v>83</v>
      </c>
      <c r="G20" s="1" t="s">
        <v>88</v>
      </c>
      <c r="H20" s="1">
        <v>0</v>
      </c>
      <c r="I20" s="1">
        <v>1177</v>
      </c>
      <c r="J20" s="1">
        <v>0</v>
      </c>
      <c r="K20">
        <f t="shared" si="28"/>
        <v>-1.5109599594335326</v>
      </c>
      <c r="L20">
        <f t="shared" si="29"/>
        <v>0.47428889377547057</v>
      </c>
      <c r="M20">
        <f t="shared" si="30"/>
        <v>395.39303553361594</v>
      </c>
      <c r="N20">
        <f t="shared" si="31"/>
        <v>6.7559257471654464</v>
      </c>
      <c r="O20">
        <f t="shared" si="32"/>
        <v>1.5163688934934791</v>
      </c>
      <c r="P20">
        <f t="shared" si="33"/>
        <v>27.242002487182617</v>
      </c>
      <c r="Q20" s="1">
        <v>3.5</v>
      </c>
      <c r="R20">
        <f t="shared" si="34"/>
        <v>1.9689131230115891</v>
      </c>
      <c r="S20" s="1">
        <v>1</v>
      </c>
      <c r="T20">
        <f t="shared" si="35"/>
        <v>3.9378262460231781</v>
      </c>
      <c r="U20" s="1">
        <v>30.005762100219727</v>
      </c>
      <c r="V20" s="1">
        <v>27.242002487182617</v>
      </c>
      <c r="W20" s="1">
        <v>30.02301025390625</v>
      </c>
      <c r="X20" s="1">
        <v>400.59817504882812</v>
      </c>
      <c r="Y20" s="1">
        <v>399.765869140625</v>
      </c>
      <c r="Z20" s="1">
        <v>16.973203659057617</v>
      </c>
      <c r="AA20" s="1">
        <v>21.597026824951172</v>
      </c>
      <c r="AB20" s="1">
        <v>38.982662200927734</v>
      </c>
      <c r="AC20" s="1">
        <v>49.602275848388672</v>
      </c>
      <c r="AD20" s="1">
        <v>500.34487915039062</v>
      </c>
      <c r="AE20" s="1">
        <v>-2.4328090250492096E-2</v>
      </c>
      <c r="AF20" s="1">
        <v>66.114601135253906</v>
      </c>
      <c r="AG20" s="1">
        <v>97.882896423339844</v>
      </c>
      <c r="AH20" s="1">
        <v>17.233688354492188</v>
      </c>
      <c r="AI20" s="1">
        <v>-0.53191781044006348</v>
      </c>
      <c r="AJ20" s="1">
        <v>1</v>
      </c>
      <c r="AK20" s="1">
        <v>-0.21956524252891541</v>
      </c>
      <c r="AL20" s="1">
        <v>2.737391471862793</v>
      </c>
      <c r="AM20" s="1">
        <v>1</v>
      </c>
      <c r="AN20" s="1">
        <v>0</v>
      </c>
      <c r="AO20" s="1">
        <v>0.18999999761581421</v>
      </c>
      <c r="AP20" s="1">
        <v>111115</v>
      </c>
      <c r="AQ20">
        <f t="shared" si="36"/>
        <v>1.4295567975725447</v>
      </c>
      <c r="AR20">
        <f t="shared" si="37"/>
        <v>6.7559257471654461E-3</v>
      </c>
      <c r="AS20">
        <f t="shared" si="38"/>
        <v>300.39200248718259</v>
      </c>
      <c r="AT20">
        <f t="shared" si="39"/>
        <v>303.1557621002197</v>
      </c>
      <c r="AU20">
        <f t="shared" si="40"/>
        <v>-4.6223370895908111E-3</v>
      </c>
      <c r="AV20">
        <f t="shared" si="41"/>
        <v>-2.3494362485714526</v>
      </c>
      <c r="AW20">
        <f t="shared" si="42"/>
        <v>3.6303484332522671</v>
      </c>
      <c r="AX20">
        <f t="shared" si="43"/>
        <v>37.088690321863247</v>
      </c>
      <c r="AY20">
        <f t="shared" si="44"/>
        <v>15.491663496912075</v>
      </c>
      <c r="AZ20">
        <f t="shared" si="45"/>
        <v>28.623882293701172</v>
      </c>
      <c r="BA20">
        <f t="shared" si="46"/>
        <v>3.9350681223364248</v>
      </c>
      <c r="BB20">
        <f t="shared" si="47"/>
        <v>0.42330428715683516</v>
      </c>
      <c r="BC20">
        <f t="shared" si="48"/>
        <v>2.1139795397587879</v>
      </c>
      <c r="BD20">
        <f t="shared" si="49"/>
        <v>1.8210885825776368</v>
      </c>
      <c r="BE20">
        <f t="shared" si="50"/>
        <v>0.26871758789799122</v>
      </c>
      <c r="BF20">
        <f t="shared" si="51"/>
        <v>38.702215543646858</v>
      </c>
      <c r="BG20">
        <f t="shared" si="52"/>
        <v>0.98906151338930126</v>
      </c>
      <c r="BH20">
        <f t="shared" si="53"/>
        <v>61.593881740909509</v>
      </c>
      <c r="BI20">
        <f t="shared" si="54"/>
        <v>400.28386963577009</v>
      </c>
      <c r="BJ20">
        <f t="shared" si="55"/>
        <v>-2.3249972361185024E-3</v>
      </c>
    </row>
    <row r="21" spans="1:62">
      <c r="A21" s="1">
        <v>14</v>
      </c>
      <c r="B21" s="1" t="s">
        <v>92</v>
      </c>
      <c r="C21" s="2">
        <v>42270</v>
      </c>
      <c r="D21" s="1" t="s">
        <v>74</v>
      </c>
      <c r="E21" s="1">
        <v>0</v>
      </c>
      <c r="F21" s="1" t="s">
        <v>85</v>
      </c>
      <c r="G21" s="1" t="s">
        <v>88</v>
      </c>
      <c r="H21" s="1">
        <v>0</v>
      </c>
      <c r="I21" s="1">
        <v>1242</v>
      </c>
      <c r="J21" s="1">
        <v>0</v>
      </c>
      <c r="K21">
        <f t="shared" si="28"/>
        <v>-0.5251439511969862</v>
      </c>
      <c r="L21">
        <f t="shared" si="29"/>
        <v>0.41803449036797458</v>
      </c>
      <c r="M21">
        <f t="shared" si="30"/>
        <v>391.13460742537274</v>
      </c>
      <c r="N21">
        <f t="shared" si="31"/>
        <v>6.3291341740968026</v>
      </c>
      <c r="O21">
        <f t="shared" si="32"/>
        <v>1.5908812521752589</v>
      </c>
      <c r="P21">
        <f t="shared" si="33"/>
        <v>27.504556655883789</v>
      </c>
      <c r="Q21" s="1">
        <v>3.5</v>
      </c>
      <c r="R21">
        <f t="shared" si="34"/>
        <v>1.9689131230115891</v>
      </c>
      <c r="S21" s="1">
        <v>1</v>
      </c>
      <c r="T21">
        <f t="shared" si="35"/>
        <v>3.9378262460231781</v>
      </c>
      <c r="U21" s="1">
        <v>30.069452285766602</v>
      </c>
      <c r="V21" s="1">
        <v>27.504556655883789</v>
      </c>
      <c r="W21" s="1">
        <v>30.097436904907227</v>
      </c>
      <c r="X21" s="1">
        <v>400.78814697265625</v>
      </c>
      <c r="Y21" s="1">
        <v>399.38723754882812</v>
      </c>
      <c r="Z21" s="1">
        <v>17.077764511108398</v>
      </c>
      <c r="AA21" s="1">
        <v>21.410417556762695</v>
      </c>
      <c r="AB21" s="1">
        <v>39.079822540283203</v>
      </c>
      <c r="AC21" s="1">
        <v>48.994426727294922</v>
      </c>
      <c r="AD21" s="1">
        <v>500.33285522460938</v>
      </c>
      <c r="AE21" s="1">
        <v>1.4724868349730968E-2</v>
      </c>
      <c r="AF21" s="1">
        <v>41.641868591308594</v>
      </c>
      <c r="AG21" s="1">
        <v>97.883407592773438</v>
      </c>
      <c r="AH21" s="1">
        <v>17.233688354492188</v>
      </c>
      <c r="AI21" s="1">
        <v>-0.53191781044006348</v>
      </c>
      <c r="AJ21" s="1">
        <v>1</v>
      </c>
      <c r="AK21" s="1">
        <v>-0.21956524252891541</v>
      </c>
      <c r="AL21" s="1">
        <v>2.737391471862793</v>
      </c>
      <c r="AM21" s="1">
        <v>1</v>
      </c>
      <c r="AN21" s="1">
        <v>0</v>
      </c>
      <c r="AO21" s="1">
        <v>0.18999999761581421</v>
      </c>
      <c r="AP21" s="1">
        <v>111115</v>
      </c>
      <c r="AQ21">
        <f t="shared" si="36"/>
        <v>1.429522443498884</v>
      </c>
      <c r="AR21">
        <f t="shared" si="37"/>
        <v>6.3291341740968022E-3</v>
      </c>
      <c r="AS21">
        <f t="shared" si="38"/>
        <v>300.65455665588377</v>
      </c>
      <c r="AT21">
        <f t="shared" si="39"/>
        <v>303.21945228576658</v>
      </c>
      <c r="AU21">
        <f t="shared" si="40"/>
        <v>2.7977249513420621E-3</v>
      </c>
      <c r="AV21">
        <f t="shared" si="41"/>
        <v>-2.2024645620010728</v>
      </c>
      <c r="AW21">
        <f t="shared" si="42"/>
        <v>3.6866058806153341</v>
      </c>
      <c r="AX21">
        <f t="shared" si="43"/>
        <v>37.663235999637493</v>
      </c>
      <c r="AY21">
        <f t="shared" si="44"/>
        <v>16.252818442874798</v>
      </c>
      <c r="AZ21">
        <f t="shared" si="45"/>
        <v>28.787004470825195</v>
      </c>
      <c r="BA21">
        <f t="shared" si="46"/>
        <v>3.9724696156186967</v>
      </c>
      <c r="BB21">
        <f t="shared" si="47"/>
        <v>0.37791547699428357</v>
      </c>
      <c r="BC21">
        <f t="shared" si="48"/>
        <v>2.0957246284400752</v>
      </c>
      <c r="BD21">
        <f t="shared" si="49"/>
        <v>1.8767449871786215</v>
      </c>
      <c r="BE21">
        <f t="shared" si="50"/>
        <v>0.23950127794817405</v>
      </c>
      <c r="BF21">
        <f t="shared" si="51"/>
        <v>38.285588202257188</v>
      </c>
      <c r="BG21">
        <f t="shared" si="52"/>
        <v>0.97933677056356505</v>
      </c>
      <c r="BH21">
        <f t="shared" si="53"/>
        <v>59.801064216624944</v>
      </c>
      <c r="BI21">
        <f t="shared" si="54"/>
        <v>399.56727198656694</v>
      </c>
      <c r="BJ21">
        <f t="shared" si="55"/>
        <v>-7.8595443997122227E-4</v>
      </c>
    </row>
    <row r="22" spans="1:62">
      <c r="A22" s="1">
        <v>15</v>
      </c>
      <c r="B22" s="1" t="s">
        <v>93</v>
      </c>
      <c r="C22" s="2">
        <v>42270</v>
      </c>
      <c r="D22" s="1" t="s">
        <v>74</v>
      </c>
      <c r="E22" s="1">
        <v>0</v>
      </c>
      <c r="F22" s="1" t="s">
        <v>87</v>
      </c>
      <c r="G22" s="1" t="s">
        <v>88</v>
      </c>
      <c r="H22" s="1">
        <v>0</v>
      </c>
      <c r="I22" s="1">
        <v>1310</v>
      </c>
      <c r="J22" s="1">
        <v>0</v>
      </c>
      <c r="K22">
        <f t="shared" si="28"/>
        <v>11.321545163837097</v>
      </c>
      <c r="L22">
        <f t="shared" si="29"/>
        <v>1.2861503667708984</v>
      </c>
      <c r="M22">
        <f t="shared" si="30"/>
        <v>368.54724700048189</v>
      </c>
      <c r="N22">
        <f t="shared" si="31"/>
        <v>16.43580284656387</v>
      </c>
      <c r="O22">
        <f t="shared" si="32"/>
        <v>1.5375913060848192</v>
      </c>
      <c r="P22">
        <f t="shared" si="33"/>
        <v>27.530153274536133</v>
      </c>
      <c r="Q22" s="1">
        <v>1.5</v>
      </c>
      <c r="R22">
        <f t="shared" si="34"/>
        <v>2.4080436080694199</v>
      </c>
      <c r="S22" s="1">
        <v>1</v>
      </c>
      <c r="T22">
        <f t="shared" si="35"/>
        <v>4.8160872161388397</v>
      </c>
      <c r="U22" s="1">
        <v>30.193412780761719</v>
      </c>
      <c r="V22" s="1">
        <v>27.530153274536133</v>
      </c>
      <c r="W22" s="1">
        <v>30.175796508789062</v>
      </c>
      <c r="X22" s="1">
        <v>400.79171752929688</v>
      </c>
      <c r="Y22" s="1">
        <v>395.44857788085938</v>
      </c>
      <c r="Z22" s="1">
        <v>17.191650390625</v>
      </c>
      <c r="AA22" s="1">
        <v>22.010993957519531</v>
      </c>
      <c r="AB22" s="1">
        <v>39.062103271484375</v>
      </c>
      <c r="AC22" s="1">
        <v>50.012397766113281</v>
      </c>
      <c r="AD22" s="1">
        <v>500.29742431640625</v>
      </c>
      <c r="AE22" s="1">
        <v>-3.6492537707090378E-2</v>
      </c>
      <c r="AF22" s="1">
        <v>929.07989501953125</v>
      </c>
      <c r="AG22" s="1">
        <v>97.88470458984375</v>
      </c>
      <c r="AH22" s="1">
        <v>17.233688354492188</v>
      </c>
      <c r="AI22" s="1">
        <v>-0.53191781044006348</v>
      </c>
      <c r="AJ22" s="1">
        <v>1</v>
      </c>
      <c r="AK22" s="1">
        <v>-0.21956524252891541</v>
      </c>
      <c r="AL22" s="1">
        <v>2.737391471862793</v>
      </c>
      <c r="AM22" s="1">
        <v>1</v>
      </c>
      <c r="AN22" s="1">
        <v>0</v>
      </c>
      <c r="AO22" s="1">
        <v>0.18999999761581421</v>
      </c>
      <c r="AP22" s="1">
        <v>111115</v>
      </c>
      <c r="AQ22">
        <f t="shared" si="36"/>
        <v>3.3353161621093745</v>
      </c>
      <c r="AR22">
        <f t="shared" si="37"/>
        <v>1.643580284656387E-2</v>
      </c>
      <c r="AS22">
        <f t="shared" si="38"/>
        <v>300.68015327453611</v>
      </c>
      <c r="AT22">
        <f t="shared" si="39"/>
        <v>303.3434127807617</v>
      </c>
      <c r="AU22">
        <f t="shared" si="40"/>
        <v>-6.9335820773421819E-3</v>
      </c>
      <c r="AV22">
        <f t="shared" si="41"/>
        <v>-5.1164171125921456</v>
      </c>
      <c r="AW22">
        <f t="shared" si="42"/>
        <v>3.6921309473454542</v>
      </c>
      <c r="AX22">
        <f t="shared" si="43"/>
        <v>37.719181590384444</v>
      </c>
      <c r="AY22">
        <f t="shared" si="44"/>
        <v>15.708187632864913</v>
      </c>
      <c r="AZ22">
        <f t="shared" si="45"/>
        <v>28.861783027648926</v>
      </c>
      <c r="BA22">
        <f t="shared" si="46"/>
        <v>3.9897186055124383</v>
      </c>
      <c r="BB22">
        <f t="shared" si="47"/>
        <v>1.0150723001650175</v>
      </c>
      <c r="BC22">
        <f t="shared" si="48"/>
        <v>2.154539641260635</v>
      </c>
      <c r="BD22">
        <f t="shared" si="49"/>
        <v>1.8351789642518033</v>
      </c>
      <c r="BE22">
        <f t="shared" si="50"/>
        <v>0.65424226105292016</v>
      </c>
      <c r="BF22">
        <f t="shared" si="51"/>
        <v>36.075138400042349</v>
      </c>
      <c r="BG22">
        <f t="shared" si="52"/>
        <v>0.93197261948813404</v>
      </c>
      <c r="BH22">
        <f t="shared" si="53"/>
        <v>66.120505945180412</v>
      </c>
      <c r="BI22">
        <f t="shared" si="54"/>
        <v>392.27502946172723</v>
      </c>
      <c r="BJ22">
        <f t="shared" si="55"/>
        <v>1.9083200257261238E-2</v>
      </c>
    </row>
    <row r="23" spans="1:62">
      <c r="A23" s="1">
        <v>16</v>
      </c>
      <c r="B23" s="1" t="s">
        <v>94</v>
      </c>
      <c r="C23" s="2">
        <v>42270</v>
      </c>
      <c r="D23" s="1" t="s">
        <v>74</v>
      </c>
      <c r="E23" s="1">
        <v>0</v>
      </c>
      <c r="F23" s="1" t="s">
        <v>75</v>
      </c>
      <c r="G23" s="1" t="s">
        <v>88</v>
      </c>
      <c r="H23" s="1">
        <v>0</v>
      </c>
      <c r="I23" s="1">
        <v>1371.5</v>
      </c>
      <c r="J23" s="1">
        <v>0</v>
      </c>
      <c r="K23">
        <f t="shared" si="28"/>
        <v>1.4395080102478981</v>
      </c>
      <c r="L23">
        <f t="shared" si="29"/>
        <v>0.55562452416945884</v>
      </c>
      <c r="M23">
        <f t="shared" si="30"/>
        <v>383.0727928712792</v>
      </c>
      <c r="N23">
        <f t="shared" si="31"/>
        <v>8.2497663750908128</v>
      </c>
      <c r="O23">
        <f t="shared" si="32"/>
        <v>1.5977067481039624</v>
      </c>
      <c r="P23">
        <f t="shared" si="33"/>
        <v>27.856815338134766</v>
      </c>
      <c r="Q23" s="1">
        <v>3</v>
      </c>
      <c r="R23">
        <f t="shared" si="34"/>
        <v>2.0786957442760468</v>
      </c>
      <c r="S23" s="1">
        <v>1</v>
      </c>
      <c r="T23">
        <f t="shared" si="35"/>
        <v>4.1573914885520935</v>
      </c>
      <c r="U23" s="1">
        <v>30.368015289306641</v>
      </c>
      <c r="V23" s="1">
        <v>27.856815338134766</v>
      </c>
      <c r="W23" s="1">
        <v>30.339445114135742</v>
      </c>
      <c r="X23" s="1">
        <v>400.86447143554688</v>
      </c>
      <c r="Y23" s="1">
        <v>398.03228759765625</v>
      </c>
      <c r="Z23" s="1">
        <v>17.286304473876953</v>
      </c>
      <c r="AA23" s="1">
        <v>22.123708724975586</v>
      </c>
      <c r="AB23" s="1">
        <v>38.886020660400391</v>
      </c>
      <c r="AC23" s="1">
        <v>49.767894744873047</v>
      </c>
      <c r="AD23" s="1">
        <v>500.30453491210938</v>
      </c>
      <c r="AE23" s="1">
        <v>-3.4571606665849686E-2</v>
      </c>
      <c r="AF23" s="1">
        <v>718.8570556640625</v>
      </c>
      <c r="AG23" s="1">
        <v>97.884666442871094</v>
      </c>
      <c r="AH23" s="1">
        <v>17.233688354492188</v>
      </c>
      <c r="AI23" s="1">
        <v>-0.53191781044006348</v>
      </c>
      <c r="AJ23" s="1">
        <v>1</v>
      </c>
      <c r="AK23" s="1">
        <v>-0.21956524252891541</v>
      </c>
      <c r="AL23" s="1">
        <v>2.737391471862793</v>
      </c>
      <c r="AM23" s="1">
        <v>1</v>
      </c>
      <c r="AN23" s="1">
        <v>0</v>
      </c>
      <c r="AO23" s="1">
        <v>0.18999999761581421</v>
      </c>
      <c r="AP23" s="1">
        <v>111115</v>
      </c>
      <c r="AQ23">
        <f t="shared" si="36"/>
        <v>1.6676817830403643</v>
      </c>
      <c r="AR23">
        <f t="shared" si="37"/>
        <v>8.249766375090813E-3</v>
      </c>
      <c r="AS23">
        <f t="shared" si="38"/>
        <v>301.00681533813474</v>
      </c>
      <c r="AT23">
        <f t="shared" si="39"/>
        <v>303.51801528930662</v>
      </c>
      <c r="AU23">
        <f t="shared" si="40"/>
        <v>-6.5686051840863069E-3</v>
      </c>
      <c r="AV23">
        <f t="shared" si="41"/>
        <v>-2.8157236453704773</v>
      </c>
      <c r="AW23">
        <f t="shared" si="42"/>
        <v>3.7632785971274347</v>
      </c>
      <c r="AX23">
        <f t="shared" si="43"/>
        <v>38.446048128731334</v>
      </c>
      <c r="AY23">
        <f t="shared" si="44"/>
        <v>16.322339403755748</v>
      </c>
      <c r="AZ23">
        <f t="shared" si="45"/>
        <v>29.112415313720703</v>
      </c>
      <c r="BA23">
        <f t="shared" si="46"/>
        <v>4.0480085864133457</v>
      </c>
      <c r="BB23">
        <f t="shared" si="47"/>
        <v>0.49012111594312718</v>
      </c>
      <c r="BC23">
        <f t="shared" si="48"/>
        <v>2.1655718490234723</v>
      </c>
      <c r="BD23">
        <f t="shared" si="49"/>
        <v>1.8824367373898734</v>
      </c>
      <c r="BE23">
        <f t="shared" si="50"/>
        <v>0.31160646195898861</v>
      </c>
      <c r="BF23">
        <f t="shared" si="51"/>
        <v>37.496952553544219</v>
      </c>
      <c r="BG23">
        <f t="shared" si="52"/>
        <v>0.96241637879010811</v>
      </c>
      <c r="BH23">
        <f t="shared" si="53"/>
        <v>61.380331795270195</v>
      </c>
      <c r="BI23">
        <f t="shared" si="54"/>
        <v>397.56484645837799</v>
      </c>
      <c r="BJ23">
        <f t="shared" si="55"/>
        <v>2.2224671038719602E-3</v>
      </c>
    </row>
    <row r="24" spans="1:62">
      <c r="A24" s="1">
        <v>17</v>
      </c>
      <c r="B24" s="1" t="s">
        <v>95</v>
      </c>
      <c r="C24" s="2">
        <v>42270</v>
      </c>
      <c r="D24" s="1" t="s">
        <v>74</v>
      </c>
      <c r="E24" s="1">
        <v>0</v>
      </c>
      <c r="F24" s="1" t="s">
        <v>78</v>
      </c>
      <c r="G24" s="1" t="s">
        <v>88</v>
      </c>
      <c r="H24" s="1">
        <v>0</v>
      </c>
      <c r="I24" s="1">
        <v>1451.5</v>
      </c>
      <c r="J24" s="1">
        <v>0</v>
      </c>
      <c r="K24">
        <f t="shared" si="28"/>
        <v>-22.922190168496879</v>
      </c>
      <c r="L24">
        <f t="shared" si="29"/>
        <v>0.50856186338315246</v>
      </c>
      <c r="M24">
        <f t="shared" si="30"/>
        <v>479.71440903373497</v>
      </c>
      <c r="N24">
        <f t="shared" si="31"/>
        <v>8.1825920739001852</v>
      </c>
      <c r="O24">
        <f t="shared" si="32"/>
        <v>1.7128962509868209</v>
      </c>
      <c r="P24">
        <f t="shared" si="33"/>
        <v>28.408029556274414</v>
      </c>
      <c r="Q24" s="1">
        <v>3</v>
      </c>
      <c r="R24">
        <f t="shared" si="34"/>
        <v>2.0786957442760468</v>
      </c>
      <c r="S24" s="1">
        <v>1</v>
      </c>
      <c r="T24">
        <f t="shared" si="35"/>
        <v>4.1573914885520935</v>
      </c>
      <c r="U24" s="1">
        <v>30.600103378295898</v>
      </c>
      <c r="V24" s="1">
        <v>28.408029556274414</v>
      </c>
      <c r="W24" s="1">
        <v>30.567459106445312</v>
      </c>
      <c r="X24" s="1">
        <v>401.01620483398438</v>
      </c>
      <c r="Y24" s="1">
        <v>412.73526000976562</v>
      </c>
      <c r="Z24" s="1">
        <v>17.403636932373047</v>
      </c>
      <c r="AA24" s="1">
        <v>22.200956344604492</v>
      </c>
      <c r="AB24" s="1">
        <v>38.633693695068359</v>
      </c>
      <c r="AC24" s="1">
        <v>49.283084869384766</v>
      </c>
      <c r="AD24" s="1">
        <v>500.33758544921875</v>
      </c>
      <c r="AE24" s="1">
        <v>-2.6248807087540627E-2</v>
      </c>
      <c r="AF24" s="1">
        <v>500.31707763671875</v>
      </c>
      <c r="AG24" s="1">
        <v>97.885528564453125</v>
      </c>
      <c r="AH24" s="1">
        <v>17.233688354492188</v>
      </c>
      <c r="AI24" s="1">
        <v>-0.53191781044006348</v>
      </c>
      <c r="AJ24" s="1">
        <v>1</v>
      </c>
      <c r="AK24" s="1">
        <v>-0.21956524252891541</v>
      </c>
      <c r="AL24" s="1">
        <v>2.737391471862793</v>
      </c>
      <c r="AM24" s="1">
        <v>1</v>
      </c>
      <c r="AN24" s="1">
        <v>0</v>
      </c>
      <c r="AO24" s="1">
        <v>0.18999999761581421</v>
      </c>
      <c r="AP24" s="1">
        <v>111115</v>
      </c>
      <c r="AQ24">
        <f t="shared" si="36"/>
        <v>1.6677919514973956</v>
      </c>
      <c r="AR24">
        <f t="shared" si="37"/>
        <v>8.1825920739001853E-3</v>
      </c>
      <c r="AS24">
        <f t="shared" si="38"/>
        <v>301.55802955627439</v>
      </c>
      <c r="AT24">
        <f t="shared" si="39"/>
        <v>303.75010337829588</v>
      </c>
      <c r="AU24">
        <f t="shared" si="40"/>
        <v>-4.9872732840506862E-3</v>
      </c>
      <c r="AV24">
        <f t="shared" si="41"/>
        <v>-2.820360040338322</v>
      </c>
      <c r="AW24">
        <f t="shared" si="42"/>
        <v>3.8860485974147809</v>
      </c>
      <c r="AX24">
        <f t="shared" si="43"/>
        <v>39.699929646454294</v>
      </c>
      <c r="AY24">
        <f t="shared" si="44"/>
        <v>17.498973301849801</v>
      </c>
      <c r="AZ24">
        <f t="shared" si="45"/>
        <v>29.504066467285156</v>
      </c>
      <c r="BA24">
        <f t="shared" si="46"/>
        <v>4.1405825408144414</v>
      </c>
      <c r="BB24">
        <f t="shared" si="47"/>
        <v>0.4531315687831276</v>
      </c>
      <c r="BC24">
        <f t="shared" si="48"/>
        <v>2.1731523464279601</v>
      </c>
      <c r="BD24">
        <f t="shared" si="49"/>
        <v>1.9674301943864814</v>
      </c>
      <c r="BE24">
        <f t="shared" si="50"/>
        <v>0.28771512709821762</v>
      </c>
      <c r="BF24">
        <f t="shared" si="51"/>
        <v>46.957098488251418</v>
      </c>
      <c r="BG24">
        <f t="shared" si="52"/>
        <v>1.1622811412390222</v>
      </c>
      <c r="BH24">
        <f t="shared" si="53"/>
        <v>59.471794548521984</v>
      </c>
      <c r="BI24">
        <f t="shared" si="54"/>
        <v>420.17861885934275</v>
      </c>
      <c r="BJ24">
        <f t="shared" si="55"/>
        <v>-3.2443911306190093E-2</v>
      </c>
    </row>
    <row r="25" spans="1:62">
      <c r="A25" s="1">
        <v>18</v>
      </c>
      <c r="B25" s="1" t="s">
        <v>96</v>
      </c>
      <c r="C25" s="2">
        <v>42270</v>
      </c>
      <c r="D25" s="1" t="s">
        <v>74</v>
      </c>
      <c r="E25" s="1">
        <v>0</v>
      </c>
      <c r="F25" s="1" t="s">
        <v>83</v>
      </c>
      <c r="G25" s="1" t="s">
        <v>88</v>
      </c>
      <c r="H25" s="1">
        <v>0</v>
      </c>
      <c r="I25" s="1">
        <v>1608</v>
      </c>
      <c r="J25" s="1">
        <v>0</v>
      </c>
      <c r="K25">
        <f t="shared" si="28"/>
        <v>-0.53272274560426736</v>
      </c>
      <c r="L25">
        <f t="shared" si="29"/>
        <v>0.32531451819803364</v>
      </c>
      <c r="M25">
        <f t="shared" si="30"/>
        <v>389.90655591993857</v>
      </c>
      <c r="N25">
        <f t="shared" si="31"/>
        <v>5.9752867042181528</v>
      </c>
      <c r="O25">
        <f t="shared" si="32"/>
        <v>1.8855247638494199</v>
      </c>
      <c r="P25">
        <f t="shared" si="33"/>
        <v>28.941505432128906</v>
      </c>
      <c r="Q25" s="1">
        <v>3.5</v>
      </c>
      <c r="R25">
        <f t="shared" si="34"/>
        <v>1.9689131230115891</v>
      </c>
      <c r="S25" s="1">
        <v>1</v>
      </c>
      <c r="T25">
        <f t="shared" si="35"/>
        <v>3.9378262460231781</v>
      </c>
      <c r="U25" s="1">
        <v>30.971870422363281</v>
      </c>
      <c r="V25" s="1">
        <v>28.941505432128906</v>
      </c>
      <c r="W25" s="1">
        <v>30.934846878051758</v>
      </c>
      <c r="X25" s="1">
        <v>400.8189697265625</v>
      </c>
      <c r="Y25" s="1">
        <v>399.52166748046875</v>
      </c>
      <c r="Z25" s="1">
        <v>17.595661163330078</v>
      </c>
      <c r="AA25" s="1">
        <v>21.684913635253906</v>
      </c>
      <c r="AB25" s="1">
        <v>38.239723205566406</v>
      </c>
      <c r="AC25" s="1">
        <v>47.126678466796875</v>
      </c>
      <c r="AD25" s="1">
        <v>500.33584594726562</v>
      </c>
      <c r="AE25" s="1">
        <v>1.920664869248867E-2</v>
      </c>
      <c r="AF25" s="1">
        <v>332.96124267578125</v>
      </c>
      <c r="AG25" s="1">
        <v>97.886260986328125</v>
      </c>
      <c r="AH25" s="1">
        <v>17.233688354492188</v>
      </c>
      <c r="AI25" s="1">
        <v>-0.53191781044006348</v>
      </c>
      <c r="AJ25" s="1">
        <v>1</v>
      </c>
      <c r="AK25" s="1">
        <v>-0.21956524252891541</v>
      </c>
      <c r="AL25" s="1">
        <v>2.737391471862793</v>
      </c>
      <c r="AM25" s="1">
        <v>1</v>
      </c>
      <c r="AN25" s="1">
        <v>0</v>
      </c>
      <c r="AO25" s="1">
        <v>0.18999999761581421</v>
      </c>
      <c r="AP25" s="1">
        <v>111115</v>
      </c>
      <c r="AQ25">
        <f t="shared" si="36"/>
        <v>1.4295309884207588</v>
      </c>
      <c r="AR25">
        <f t="shared" si="37"/>
        <v>5.9752867042181532E-3</v>
      </c>
      <c r="AS25">
        <f t="shared" si="38"/>
        <v>302.09150543212888</v>
      </c>
      <c r="AT25">
        <f t="shared" si="39"/>
        <v>304.12187042236326</v>
      </c>
      <c r="AU25">
        <f t="shared" si="40"/>
        <v>3.6492632057806285E-3</v>
      </c>
      <c r="AV25">
        <f t="shared" si="41"/>
        <v>-2.1147635560520013</v>
      </c>
      <c r="AW25">
        <f t="shared" si="42"/>
        <v>4.0081798794158692</v>
      </c>
      <c r="AX25">
        <f t="shared" si="43"/>
        <v>40.947318234738738</v>
      </c>
      <c r="AY25">
        <f t="shared" si="44"/>
        <v>19.262404599484832</v>
      </c>
      <c r="AZ25">
        <f t="shared" si="45"/>
        <v>29.956687927246094</v>
      </c>
      <c r="BA25">
        <f t="shared" si="46"/>
        <v>4.249862066252442</v>
      </c>
      <c r="BB25">
        <f t="shared" si="47"/>
        <v>0.3004902063576641</v>
      </c>
      <c r="BC25">
        <f t="shared" si="48"/>
        <v>2.1226551155664493</v>
      </c>
      <c r="BD25">
        <f t="shared" si="49"/>
        <v>2.1272069506859927</v>
      </c>
      <c r="BE25">
        <f t="shared" si="50"/>
        <v>0.1898893451741259</v>
      </c>
      <c r="BF25">
        <f t="shared" si="51"/>
        <v>38.166494893059451</v>
      </c>
      <c r="BG25">
        <f t="shared" si="52"/>
        <v>0.97593344155483075</v>
      </c>
      <c r="BH25">
        <f t="shared" si="53"/>
        <v>55.143039858774401</v>
      </c>
      <c r="BI25">
        <f t="shared" si="54"/>
        <v>399.70430014672519</v>
      </c>
      <c r="BJ25">
        <f t="shared" si="55"/>
        <v>-7.3494209553783625E-4</v>
      </c>
    </row>
    <row r="26" spans="1:62">
      <c r="A26" s="1">
        <v>19</v>
      </c>
      <c r="B26" s="1" t="s">
        <v>97</v>
      </c>
      <c r="C26" s="2">
        <v>42270</v>
      </c>
      <c r="D26" s="1" t="s">
        <v>74</v>
      </c>
      <c r="E26" s="1">
        <v>0</v>
      </c>
      <c r="F26" s="1" t="s">
        <v>98</v>
      </c>
      <c r="G26" s="1" t="s">
        <v>99</v>
      </c>
      <c r="H26" s="1">
        <v>0</v>
      </c>
      <c r="I26" s="1">
        <v>1746</v>
      </c>
      <c r="J26" s="1">
        <v>0</v>
      </c>
      <c r="K26">
        <f t="shared" si="28"/>
        <v>31.010117032451376</v>
      </c>
      <c r="L26">
        <f t="shared" si="29"/>
        <v>0.88396108129083539</v>
      </c>
      <c r="M26">
        <f t="shared" si="30"/>
        <v>316.85135570816135</v>
      </c>
      <c r="N26">
        <f t="shared" si="31"/>
        <v>16.445859653672784</v>
      </c>
      <c r="O26">
        <f t="shared" si="32"/>
        <v>2.0729430866447873</v>
      </c>
      <c r="P26">
        <f t="shared" si="33"/>
        <v>29.512126922607422</v>
      </c>
      <c r="Q26" s="1">
        <v>1</v>
      </c>
      <c r="R26">
        <f t="shared" si="34"/>
        <v>2.5178262293338776</v>
      </c>
      <c r="S26" s="1">
        <v>1</v>
      </c>
      <c r="T26">
        <f t="shared" si="35"/>
        <v>5.0356524586677551</v>
      </c>
      <c r="U26" s="1">
        <v>31.275785446166992</v>
      </c>
      <c r="V26" s="1">
        <v>29.512126922607422</v>
      </c>
      <c r="W26" s="1">
        <v>31.161689758300781</v>
      </c>
      <c r="X26" s="1">
        <v>401.072021484375</v>
      </c>
      <c r="Y26" s="1">
        <v>393.58059692382812</v>
      </c>
      <c r="Z26" s="1">
        <v>17.924713134765625</v>
      </c>
      <c r="AA26" s="1">
        <v>21.142131805419922</v>
      </c>
      <c r="AB26" s="1">
        <v>38.286956787109375</v>
      </c>
      <c r="AC26" s="1">
        <v>45.159320831298828</v>
      </c>
      <c r="AD26" s="1">
        <v>500.34393310546875</v>
      </c>
      <c r="AE26" s="1">
        <v>1.9206613302230835E-2</v>
      </c>
      <c r="AF26" s="1">
        <v>1642.117919921875</v>
      </c>
      <c r="AG26" s="1">
        <v>97.888137817382812</v>
      </c>
      <c r="AH26" s="1">
        <v>17.233688354492188</v>
      </c>
      <c r="AI26" s="1">
        <v>-0.53191781044006348</v>
      </c>
      <c r="AJ26" s="1">
        <v>1</v>
      </c>
      <c r="AK26" s="1">
        <v>-0.21956524252891541</v>
      </c>
      <c r="AL26" s="1">
        <v>2.737391471862793</v>
      </c>
      <c r="AM26" s="1">
        <v>1</v>
      </c>
      <c r="AN26" s="1">
        <v>0</v>
      </c>
      <c r="AO26" s="1">
        <v>0.18999999761581421</v>
      </c>
      <c r="AP26" s="1">
        <v>111115</v>
      </c>
      <c r="AQ26">
        <f t="shared" si="36"/>
        <v>5.003439331054687</v>
      </c>
      <c r="AR26">
        <f t="shared" si="37"/>
        <v>1.6445859653672783E-2</v>
      </c>
      <c r="AS26">
        <f t="shared" si="38"/>
        <v>302.6621269226074</v>
      </c>
      <c r="AT26">
        <f t="shared" si="39"/>
        <v>304.42578544616697</v>
      </c>
      <c r="AU26">
        <f t="shared" si="40"/>
        <v>3.6492564816317241E-3</v>
      </c>
      <c r="AV26">
        <f t="shared" si="41"/>
        <v>-4.9800858345284791</v>
      </c>
      <c r="AW26">
        <f t="shared" si="42"/>
        <v>4.1425069985670051</v>
      </c>
      <c r="AX26">
        <f t="shared" si="43"/>
        <v>42.318784389331654</v>
      </c>
      <c r="AY26">
        <f t="shared" si="44"/>
        <v>21.176652583911732</v>
      </c>
      <c r="AZ26">
        <f t="shared" si="45"/>
        <v>30.393956184387207</v>
      </c>
      <c r="BA26">
        <f t="shared" si="46"/>
        <v>4.3578133406965174</v>
      </c>
      <c r="BB26">
        <f t="shared" si="47"/>
        <v>0.75196138435752358</v>
      </c>
      <c r="BC26">
        <f t="shared" si="48"/>
        <v>2.0695639119222178</v>
      </c>
      <c r="BD26">
        <f t="shared" si="49"/>
        <v>2.2882494287742996</v>
      </c>
      <c r="BE26">
        <f t="shared" si="50"/>
        <v>0.48028559310400182</v>
      </c>
      <c r="BF26">
        <f t="shared" si="51"/>
        <v>31.01598917518508</v>
      </c>
      <c r="BG26">
        <f t="shared" si="52"/>
        <v>0.80504821168682605</v>
      </c>
      <c r="BH26">
        <f t="shared" si="53"/>
        <v>56.036703345748286</v>
      </c>
      <c r="BI26">
        <f t="shared" si="54"/>
        <v>385.26714433006339</v>
      </c>
      <c r="BJ26">
        <f t="shared" si="55"/>
        <v>4.5103891012717647E-2</v>
      </c>
    </row>
    <row r="27" spans="1:62">
      <c r="A27" s="1">
        <v>20</v>
      </c>
      <c r="B27" s="1" t="s">
        <v>100</v>
      </c>
      <c r="C27" s="2">
        <v>42270</v>
      </c>
      <c r="D27" s="1" t="s">
        <v>74</v>
      </c>
      <c r="E27" s="1">
        <v>0</v>
      </c>
      <c r="F27" s="1" t="s">
        <v>87</v>
      </c>
      <c r="G27" s="1" t="s">
        <v>99</v>
      </c>
      <c r="H27" s="1">
        <v>0</v>
      </c>
      <c r="I27" s="1">
        <v>1818.5</v>
      </c>
      <c r="J27" s="1">
        <v>0</v>
      </c>
      <c r="K27">
        <f t="shared" si="28"/>
        <v>3.1334212111082036</v>
      </c>
      <c r="L27">
        <f t="shared" si="29"/>
        <v>0.38875401441701102</v>
      </c>
      <c r="M27">
        <f t="shared" si="30"/>
        <v>370.38471597188709</v>
      </c>
      <c r="N27">
        <f t="shared" si="31"/>
        <v>8.0417803728189767</v>
      </c>
      <c r="O27">
        <f t="shared" si="32"/>
        <v>2.1322802941350312</v>
      </c>
      <c r="P27">
        <f t="shared" si="33"/>
        <v>30.098522186279297</v>
      </c>
      <c r="Q27" s="1">
        <v>2.5</v>
      </c>
      <c r="R27">
        <f t="shared" si="34"/>
        <v>2.1884783655405045</v>
      </c>
      <c r="S27" s="1">
        <v>1</v>
      </c>
      <c r="T27">
        <f t="shared" si="35"/>
        <v>4.3769567310810089</v>
      </c>
      <c r="U27" s="1">
        <v>31.635656356811523</v>
      </c>
      <c r="V27" s="1">
        <v>30.098522186279297</v>
      </c>
      <c r="W27" s="1">
        <v>31.484840393066406</v>
      </c>
      <c r="X27" s="1">
        <v>401.1083984375</v>
      </c>
      <c r="Y27" s="1">
        <v>397.94366455078125</v>
      </c>
      <c r="Z27" s="1">
        <v>18.057788848876953</v>
      </c>
      <c r="AA27" s="1">
        <v>21.987705230712891</v>
      </c>
      <c r="AB27" s="1">
        <v>37.790481567382812</v>
      </c>
      <c r="AC27" s="1">
        <v>46.014820098876953</v>
      </c>
      <c r="AD27" s="1">
        <v>500.326171875</v>
      </c>
      <c r="AE27" s="1">
        <v>-3.7132810801267624E-2</v>
      </c>
      <c r="AF27" s="1">
        <v>1400.3658447265625</v>
      </c>
      <c r="AG27" s="1">
        <v>97.888298034667969</v>
      </c>
      <c r="AH27" s="1">
        <v>17.233688354492188</v>
      </c>
      <c r="AI27" s="1">
        <v>-0.53191781044006348</v>
      </c>
      <c r="AJ27" s="1">
        <v>1</v>
      </c>
      <c r="AK27" s="1">
        <v>-0.21956524252891541</v>
      </c>
      <c r="AL27" s="1">
        <v>2.737391471862793</v>
      </c>
      <c r="AM27" s="1">
        <v>1</v>
      </c>
      <c r="AN27" s="1">
        <v>0</v>
      </c>
      <c r="AO27" s="1">
        <v>0.18999999761581421</v>
      </c>
      <c r="AP27" s="1">
        <v>111115</v>
      </c>
      <c r="AQ27">
        <f t="shared" si="36"/>
        <v>2.0013046874999998</v>
      </c>
      <c r="AR27">
        <f t="shared" si="37"/>
        <v>8.0417803728189772E-3</v>
      </c>
      <c r="AS27">
        <f t="shared" si="38"/>
        <v>303.24852218627927</v>
      </c>
      <c r="AT27">
        <f t="shared" si="39"/>
        <v>304.7856563568115</v>
      </c>
      <c r="AU27">
        <f t="shared" si="40"/>
        <v>-7.0552339637093286E-3</v>
      </c>
      <c r="AV27">
        <f t="shared" si="41"/>
        <v>-2.6989909636620211</v>
      </c>
      <c r="AW27">
        <f t="shared" si="42"/>
        <v>4.2846193368574825</v>
      </c>
      <c r="AX27">
        <f t="shared" si="43"/>
        <v>43.770495788373481</v>
      </c>
      <c r="AY27">
        <f t="shared" si="44"/>
        <v>21.78279055766059</v>
      </c>
      <c r="AZ27">
        <f t="shared" si="45"/>
        <v>30.86708927154541</v>
      </c>
      <c r="BA27">
        <f t="shared" si="46"/>
        <v>4.4773026032009886</v>
      </c>
      <c r="BB27">
        <f t="shared" si="47"/>
        <v>0.35704212676875036</v>
      </c>
      <c r="BC27">
        <f t="shared" si="48"/>
        <v>2.1523390427224514</v>
      </c>
      <c r="BD27">
        <f t="shared" si="49"/>
        <v>2.3249635604785373</v>
      </c>
      <c r="BE27">
        <f t="shared" si="50"/>
        <v>0.22579908077688307</v>
      </c>
      <c r="BF27">
        <f t="shared" si="51"/>
        <v>36.256329464541928</v>
      </c>
      <c r="BG27">
        <f t="shared" si="52"/>
        <v>0.93074660804060272</v>
      </c>
      <c r="BH27">
        <f t="shared" si="53"/>
        <v>52.739767333124313</v>
      </c>
      <c r="BI27">
        <f t="shared" si="54"/>
        <v>396.97721253973947</v>
      </c>
      <c r="BJ27">
        <f t="shared" si="55"/>
        <v>4.1628562146745459E-3</v>
      </c>
    </row>
    <row r="28" spans="1:62">
      <c r="A28" s="1">
        <v>21</v>
      </c>
      <c r="B28" s="1" t="s">
        <v>101</v>
      </c>
      <c r="C28" s="2">
        <v>42270</v>
      </c>
      <c r="D28" s="1" t="s">
        <v>74</v>
      </c>
      <c r="E28" s="1">
        <v>0</v>
      </c>
      <c r="F28" s="1" t="s">
        <v>75</v>
      </c>
      <c r="G28" s="1" t="s">
        <v>99</v>
      </c>
      <c r="H28" s="1">
        <v>0</v>
      </c>
      <c r="I28" s="1">
        <v>1876</v>
      </c>
      <c r="J28" s="1">
        <v>0</v>
      </c>
      <c r="K28">
        <f t="shared" si="28"/>
        <v>3.0174019852770391</v>
      </c>
      <c r="L28">
        <f t="shared" si="29"/>
        <v>0.25156966864248625</v>
      </c>
      <c r="M28">
        <f t="shared" si="30"/>
        <v>362.77779096090239</v>
      </c>
      <c r="N28">
        <f t="shared" si="31"/>
        <v>5.8118884217091331</v>
      </c>
      <c r="O28">
        <f t="shared" si="32"/>
        <v>2.3181563959533502</v>
      </c>
      <c r="P28">
        <f t="shared" si="33"/>
        <v>30.685417175292969</v>
      </c>
      <c r="Q28" s="1">
        <v>3</v>
      </c>
      <c r="R28">
        <f t="shared" si="34"/>
        <v>2.0786957442760468</v>
      </c>
      <c r="S28" s="1">
        <v>1</v>
      </c>
      <c r="T28">
        <f t="shared" si="35"/>
        <v>4.1573914885520935</v>
      </c>
      <c r="U28" s="1">
        <v>31.877902984619141</v>
      </c>
      <c r="V28" s="1">
        <v>30.685417175292969</v>
      </c>
      <c r="W28" s="1">
        <v>31.752326965332031</v>
      </c>
      <c r="X28" s="1">
        <v>400.9425048828125</v>
      </c>
      <c r="Y28" s="1">
        <v>397.747314453125</v>
      </c>
      <c r="Z28" s="1">
        <v>18.175548553466797</v>
      </c>
      <c r="AA28" s="1">
        <v>21.585012435913086</v>
      </c>
      <c r="AB28" s="1">
        <v>37.518238067626953</v>
      </c>
      <c r="AC28" s="1">
        <v>44.556106567382812</v>
      </c>
      <c r="AD28" s="1">
        <v>500.35186767578125</v>
      </c>
      <c r="AE28" s="1">
        <v>-5.4418832063674927E-2</v>
      </c>
      <c r="AF28" s="1">
        <v>1133.7364501953125</v>
      </c>
      <c r="AG28" s="1">
        <v>97.888839721679688</v>
      </c>
      <c r="AH28" s="1">
        <v>17.233688354492188</v>
      </c>
      <c r="AI28" s="1">
        <v>-0.53191781044006348</v>
      </c>
      <c r="AJ28" s="1">
        <v>0.66666668653488159</v>
      </c>
      <c r="AK28" s="1">
        <v>-0.21956524252891541</v>
      </c>
      <c r="AL28" s="1">
        <v>2.737391471862793</v>
      </c>
      <c r="AM28" s="1">
        <v>1</v>
      </c>
      <c r="AN28" s="1">
        <v>0</v>
      </c>
      <c r="AO28" s="1">
        <v>0.18999999761581421</v>
      </c>
      <c r="AP28" s="1">
        <v>111115</v>
      </c>
      <c r="AQ28">
        <f t="shared" si="36"/>
        <v>1.6678395589192707</v>
      </c>
      <c r="AR28">
        <f t="shared" si="37"/>
        <v>5.8118884217091332E-3</v>
      </c>
      <c r="AS28">
        <f t="shared" si="38"/>
        <v>303.83541717529295</v>
      </c>
      <c r="AT28">
        <f t="shared" si="39"/>
        <v>305.02790298461912</v>
      </c>
      <c r="AU28">
        <f t="shared" si="40"/>
        <v>-1.033957796235363E-2</v>
      </c>
      <c r="AV28">
        <f t="shared" si="41"/>
        <v>-2.0332344994914857</v>
      </c>
      <c r="AW28">
        <f t="shared" si="42"/>
        <v>4.431088218682909</v>
      </c>
      <c r="AX28">
        <f t="shared" si="43"/>
        <v>45.266531213175114</v>
      </c>
      <c r="AY28">
        <f t="shared" si="44"/>
        <v>23.681518777262028</v>
      </c>
      <c r="AZ28">
        <f t="shared" si="45"/>
        <v>31.281660079956055</v>
      </c>
      <c r="BA28">
        <f t="shared" si="46"/>
        <v>4.5843378361794596</v>
      </c>
      <c r="BB28">
        <f t="shared" si="47"/>
        <v>0.23721542601605317</v>
      </c>
      <c r="BC28">
        <f t="shared" si="48"/>
        <v>2.1129318227295588</v>
      </c>
      <c r="BD28">
        <f t="shared" si="49"/>
        <v>2.4714060134499007</v>
      </c>
      <c r="BE28">
        <f t="shared" si="50"/>
        <v>0.14948575189270494</v>
      </c>
      <c r="BF28">
        <f t="shared" si="51"/>
        <v>35.511897033956792</v>
      </c>
      <c r="BG28">
        <f t="shared" si="52"/>
        <v>0.91208105693861619</v>
      </c>
      <c r="BH28">
        <f t="shared" si="53"/>
        <v>48.96339528426418</v>
      </c>
      <c r="BI28">
        <f t="shared" si="54"/>
        <v>396.76749509010835</v>
      </c>
      <c r="BJ28">
        <f t="shared" si="55"/>
        <v>3.723647928948665E-3</v>
      </c>
    </row>
    <row r="29" spans="1:62">
      <c r="A29" s="1">
        <v>22</v>
      </c>
      <c r="B29" s="1" t="s">
        <v>102</v>
      </c>
      <c r="C29" s="2">
        <v>42270</v>
      </c>
      <c r="D29" s="1" t="s">
        <v>74</v>
      </c>
      <c r="E29" s="1">
        <v>0</v>
      </c>
      <c r="F29" s="1" t="s">
        <v>78</v>
      </c>
      <c r="G29" s="1" t="s">
        <v>99</v>
      </c>
      <c r="H29" s="1">
        <v>0</v>
      </c>
      <c r="I29" s="1">
        <v>2018</v>
      </c>
      <c r="J29" s="1">
        <v>0</v>
      </c>
      <c r="K29">
        <f t="shared" si="28"/>
        <v>7.8454955340018193</v>
      </c>
      <c r="L29">
        <f t="shared" si="29"/>
        <v>0.27317849721667559</v>
      </c>
      <c r="M29">
        <f t="shared" si="30"/>
        <v>330.00238063288856</v>
      </c>
      <c r="N29">
        <f t="shared" si="31"/>
        <v>6.6284123208764374</v>
      </c>
      <c r="O29">
        <f t="shared" si="32"/>
        <v>2.4497051943825769</v>
      </c>
      <c r="P29">
        <f t="shared" si="33"/>
        <v>31.733585357666016</v>
      </c>
      <c r="Q29" s="1">
        <v>3.5</v>
      </c>
      <c r="R29">
        <f t="shared" si="34"/>
        <v>1.9689131230115891</v>
      </c>
      <c r="S29" s="1">
        <v>1</v>
      </c>
      <c r="T29">
        <f t="shared" si="35"/>
        <v>3.9378262460231781</v>
      </c>
      <c r="U29" s="1">
        <v>32.444911956787109</v>
      </c>
      <c r="V29" s="1">
        <v>31.733585357666016</v>
      </c>
      <c r="W29" s="1">
        <v>32.344142913818359</v>
      </c>
      <c r="X29" s="1">
        <v>400.87509155273438</v>
      </c>
      <c r="Y29" s="1">
        <v>393.56234741210938</v>
      </c>
      <c r="Z29" s="1">
        <v>18.494531631469727</v>
      </c>
      <c r="AA29" s="1">
        <v>23.024375915527344</v>
      </c>
      <c r="AB29" s="1">
        <v>36.972576141357422</v>
      </c>
      <c r="AC29" s="1">
        <v>46.028228759765625</v>
      </c>
      <c r="AD29" s="1">
        <v>500.354736328125</v>
      </c>
      <c r="AE29" s="1">
        <v>2.8809709474444389E-2</v>
      </c>
      <c r="AF29" s="1">
        <v>698.70904541015625</v>
      </c>
      <c r="AG29" s="1">
        <v>97.889488220214844</v>
      </c>
      <c r="AH29" s="1">
        <v>17.233688354492188</v>
      </c>
      <c r="AI29" s="1">
        <v>-0.53191781044006348</v>
      </c>
      <c r="AJ29" s="1">
        <v>1</v>
      </c>
      <c r="AK29" s="1">
        <v>-0.21956524252891541</v>
      </c>
      <c r="AL29" s="1">
        <v>2.737391471862793</v>
      </c>
      <c r="AM29" s="1">
        <v>1</v>
      </c>
      <c r="AN29" s="1">
        <v>0</v>
      </c>
      <c r="AO29" s="1">
        <v>0.18999999761581421</v>
      </c>
      <c r="AP29" s="1">
        <v>111115</v>
      </c>
      <c r="AQ29">
        <f t="shared" si="36"/>
        <v>1.4295849609374998</v>
      </c>
      <c r="AR29">
        <f t="shared" si="37"/>
        <v>6.6284123208764376E-3</v>
      </c>
      <c r="AS29">
        <f t="shared" si="38"/>
        <v>304.88358535766599</v>
      </c>
      <c r="AT29">
        <f t="shared" si="39"/>
        <v>305.59491195678709</v>
      </c>
      <c r="AU29">
        <f t="shared" si="40"/>
        <v>5.473844731456734E-3</v>
      </c>
      <c r="AV29">
        <f t="shared" si="41"/>
        <v>-2.5004754402522944</v>
      </c>
      <c r="AW29">
        <f t="shared" si="42"/>
        <v>4.7035495693433891</v>
      </c>
      <c r="AX29">
        <f t="shared" si="43"/>
        <v>48.049587906335326</v>
      </c>
      <c r="AY29">
        <f t="shared" si="44"/>
        <v>25.025211990807982</v>
      </c>
      <c r="AZ29">
        <f t="shared" si="45"/>
        <v>32.089248657226562</v>
      </c>
      <c r="BA29">
        <f t="shared" si="46"/>
        <v>4.7992577842171729</v>
      </c>
      <c r="BB29">
        <f t="shared" si="47"/>
        <v>0.25545671918701107</v>
      </c>
      <c r="BC29">
        <f t="shared" si="48"/>
        <v>2.2538443749608121</v>
      </c>
      <c r="BD29">
        <f t="shared" si="49"/>
        <v>2.5454134092563607</v>
      </c>
      <c r="BE29">
        <f t="shared" si="50"/>
        <v>0.16116336638038037</v>
      </c>
      <c r="BF29">
        <f t="shared" si="51"/>
        <v>32.303764151606003</v>
      </c>
      <c r="BG29">
        <f t="shared" si="52"/>
        <v>0.83850089522749616</v>
      </c>
      <c r="BH29">
        <f t="shared" si="53"/>
        <v>49.502097789690922</v>
      </c>
      <c r="BI29">
        <f t="shared" si="54"/>
        <v>390.87268608395942</v>
      </c>
      <c r="BJ29">
        <f t="shared" si="55"/>
        <v>9.9359331301374157E-3</v>
      </c>
    </row>
    <row r="30" spans="1:62">
      <c r="A30" s="1">
        <v>23</v>
      </c>
      <c r="B30" s="1" t="s">
        <v>103</v>
      </c>
      <c r="C30" s="2">
        <v>42270</v>
      </c>
      <c r="D30" s="1" t="s">
        <v>74</v>
      </c>
      <c r="E30" s="1">
        <v>0</v>
      </c>
      <c r="F30" s="1" t="s">
        <v>87</v>
      </c>
      <c r="G30" s="1" t="s">
        <v>99</v>
      </c>
      <c r="H30" s="1">
        <v>0</v>
      </c>
      <c r="I30" s="1">
        <v>2168</v>
      </c>
      <c r="J30" s="1">
        <v>0</v>
      </c>
      <c r="K30">
        <f t="shared" si="28"/>
        <v>24.122871678562486</v>
      </c>
      <c r="L30">
        <f t="shared" si="29"/>
        <v>0.71212763817615665</v>
      </c>
      <c r="M30">
        <f t="shared" si="30"/>
        <v>316.91692270488016</v>
      </c>
      <c r="N30">
        <f t="shared" si="31"/>
        <v>18.806951180833895</v>
      </c>
      <c r="O30">
        <f t="shared" si="32"/>
        <v>2.8414447975955746</v>
      </c>
      <c r="P30">
        <f t="shared" si="33"/>
        <v>32.990535736083984</v>
      </c>
      <c r="Q30" s="1">
        <v>1</v>
      </c>
      <c r="R30">
        <f t="shared" si="34"/>
        <v>2.5178262293338776</v>
      </c>
      <c r="S30" s="1">
        <v>1</v>
      </c>
      <c r="T30">
        <f t="shared" si="35"/>
        <v>5.0356524586677551</v>
      </c>
      <c r="U30" s="1">
        <v>33.158649444580078</v>
      </c>
      <c r="V30" s="1">
        <v>32.990535736083984</v>
      </c>
      <c r="W30" s="1">
        <v>32.991607666015625</v>
      </c>
      <c r="X30" s="1">
        <v>400.83438110351562</v>
      </c>
      <c r="Y30" s="1">
        <v>394.53005981445312</v>
      </c>
      <c r="Z30" s="1">
        <v>18.881563186645508</v>
      </c>
      <c r="AA30" s="1">
        <v>22.555644989013672</v>
      </c>
      <c r="AB30" s="1">
        <v>36.260631561279297</v>
      </c>
      <c r="AC30" s="1">
        <v>43.316436767578125</v>
      </c>
      <c r="AD30" s="1">
        <v>500.33584594726562</v>
      </c>
      <c r="AE30" s="1">
        <v>2.6249043643474579E-2</v>
      </c>
      <c r="AF30" s="1">
        <v>1561.6923828125</v>
      </c>
      <c r="AG30" s="1">
        <v>97.890182495117188</v>
      </c>
      <c r="AH30" s="1">
        <v>17.233688354492188</v>
      </c>
      <c r="AI30" s="1">
        <v>-0.53191781044006348</v>
      </c>
      <c r="AJ30" s="1">
        <v>0.66666668653488159</v>
      </c>
      <c r="AK30" s="1">
        <v>-0.21956524252891541</v>
      </c>
      <c r="AL30" s="1">
        <v>2.737391471862793</v>
      </c>
      <c r="AM30" s="1">
        <v>1</v>
      </c>
      <c r="AN30" s="1">
        <v>0</v>
      </c>
      <c r="AO30" s="1">
        <v>0.18999999761581421</v>
      </c>
      <c r="AP30" s="1">
        <v>111115</v>
      </c>
      <c r="AQ30">
        <f t="shared" si="36"/>
        <v>5.003358459472655</v>
      </c>
      <c r="AR30">
        <f t="shared" si="37"/>
        <v>1.8806951180833895E-2</v>
      </c>
      <c r="AS30">
        <f t="shared" si="38"/>
        <v>306.14053573608396</v>
      </c>
      <c r="AT30">
        <f t="shared" si="39"/>
        <v>306.30864944458006</v>
      </c>
      <c r="AU30">
        <f t="shared" si="40"/>
        <v>4.9873182296775731E-3</v>
      </c>
      <c r="AV30">
        <f t="shared" si="41"/>
        <v>-5.8350944804152105</v>
      </c>
      <c r="AW30">
        <f t="shared" si="42"/>
        <v>5.0494210018651984</v>
      </c>
      <c r="AX30">
        <f t="shared" si="43"/>
        <v>51.582506776070893</v>
      </c>
      <c r="AY30">
        <f t="shared" si="44"/>
        <v>29.026861787057221</v>
      </c>
      <c r="AZ30">
        <f t="shared" si="45"/>
        <v>33.074592590332031</v>
      </c>
      <c r="BA30">
        <f t="shared" si="46"/>
        <v>5.0733201198887468</v>
      </c>
      <c r="BB30">
        <f t="shared" si="47"/>
        <v>0.62389778864993484</v>
      </c>
      <c r="BC30">
        <f t="shared" si="48"/>
        <v>2.2079762042696238</v>
      </c>
      <c r="BD30">
        <f t="shared" si="49"/>
        <v>2.8653439156191229</v>
      </c>
      <c r="BE30">
        <f t="shared" si="50"/>
        <v>0.39700683621456501</v>
      </c>
      <c r="BF30">
        <f t="shared" si="51"/>
        <v>31.023055399371668</v>
      </c>
      <c r="BG30">
        <f t="shared" si="52"/>
        <v>0.80327699961297172</v>
      </c>
      <c r="BH30">
        <f t="shared" si="53"/>
        <v>48.801396891238092</v>
      </c>
      <c r="BI30">
        <f t="shared" si="54"/>
        <v>388.06299779352184</v>
      </c>
      <c r="BJ30">
        <f t="shared" si="55"/>
        <v>3.0336049601109041E-2</v>
      </c>
    </row>
    <row r="31" spans="1:62">
      <c r="A31" s="1">
        <v>24</v>
      </c>
      <c r="B31" s="1" t="s">
        <v>104</v>
      </c>
      <c r="C31" s="2">
        <v>42270</v>
      </c>
      <c r="D31" s="1" t="s">
        <v>74</v>
      </c>
      <c r="E31" s="1">
        <v>0</v>
      </c>
      <c r="F31" s="1" t="s">
        <v>75</v>
      </c>
      <c r="G31" s="1" t="s">
        <v>99</v>
      </c>
      <c r="H31" s="1">
        <v>0</v>
      </c>
      <c r="I31" s="1">
        <v>2291</v>
      </c>
      <c r="J31" s="1">
        <v>0</v>
      </c>
      <c r="K31">
        <f t="shared" si="28"/>
        <v>1.1170142306987092</v>
      </c>
      <c r="L31">
        <f t="shared" si="29"/>
        <v>0.37690648625739781</v>
      </c>
      <c r="M31">
        <f t="shared" si="30"/>
        <v>373.41245108878752</v>
      </c>
      <c r="N31">
        <f t="shared" si="31"/>
        <v>11.38553572060863</v>
      </c>
      <c r="O31">
        <f t="shared" si="32"/>
        <v>3.073681270072695</v>
      </c>
      <c r="P31">
        <f t="shared" si="33"/>
        <v>34.157752990722656</v>
      </c>
      <c r="Q31" s="1">
        <v>2</v>
      </c>
      <c r="R31">
        <f t="shared" si="34"/>
        <v>2.2982609868049622</v>
      </c>
      <c r="S31" s="1">
        <v>1</v>
      </c>
      <c r="T31">
        <f t="shared" si="35"/>
        <v>4.5965219736099243</v>
      </c>
      <c r="U31" s="1">
        <v>33.705738067626953</v>
      </c>
      <c r="V31" s="1">
        <v>34.157752990722656</v>
      </c>
      <c r="W31" s="1">
        <v>33.544837951660156</v>
      </c>
      <c r="X31" s="1">
        <v>400.70986938476562</v>
      </c>
      <c r="Y31" s="1">
        <v>398.44989013671875</v>
      </c>
      <c r="Z31" s="1">
        <v>19.220178604125977</v>
      </c>
      <c r="AA31" s="1">
        <v>23.663766860961914</v>
      </c>
      <c r="AB31" s="1">
        <v>35.79815673828125</v>
      </c>
      <c r="AC31" s="1">
        <v>44.074474334716797</v>
      </c>
      <c r="AD31" s="1">
        <v>500.32138061523438</v>
      </c>
      <c r="AE31" s="1">
        <v>-2.5608795695006847E-3</v>
      </c>
      <c r="AF31" s="1">
        <v>1329.5364990234375</v>
      </c>
      <c r="AG31" s="1">
        <v>97.893325805664062</v>
      </c>
      <c r="AH31" s="1">
        <v>17.233688354492188</v>
      </c>
      <c r="AI31" s="1">
        <v>-0.53191781044006348</v>
      </c>
      <c r="AJ31" s="1">
        <v>1</v>
      </c>
      <c r="AK31" s="1">
        <v>-0.21956524252891541</v>
      </c>
      <c r="AL31" s="1">
        <v>2.737391471862793</v>
      </c>
      <c r="AM31" s="1">
        <v>1</v>
      </c>
      <c r="AN31" s="1">
        <v>0</v>
      </c>
      <c r="AO31" s="1">
        <v>0.18999999761581421</v>
      </c>
      <c r="AP31" s="1">
        <v>111115</v>
      </c>
      <c r="AQ31">
        <f t="shared" si="36"/>
        <v>2.5016069030761718</v>
      </c>
      <c r="AR31">
        <f t="shared" si="37"/>
        <v>1.1385535720608631E-2</v>
      </c>
      <c r="AS31">
        <f t="shared" si="38"/>
        <v>307.30775299072263</v>
      </c>
      <c r="AT31">
        <f t="shared" si="39"/>
        <v>306.85573806762693</v>
      </c>
      <c r="AU31">
        <f t="shared" si="40"/>
        <v>-4.8656711209951742E-4</v>
      </c>
      <c r="AV31">
        <f t="shared" si="41"/>
        <v>-3.8866834731113671</v>
      </c>
      <c r="AW31">
        <f t="shared" si="42"/>
        <v>5.3902061091821158</v>
      </c>
      <c r="AX31">
        <f t="shared" si="43"/>
        <v>55.062038855260155</v>
      </c>
      <c r="AY31">
        <f t="shared" si="44"/>
        <v>31.398271994298241</v>
      </c>
      <c r="AZ31">
        <f t="shared" si="45"/>
        <v>33.931745529174805</v>
      </c>
      <c r="BA31">
        <f t="shared" si="46"/>
        <v>5.3227015425736708</v>
      </c>
      <c r="BB31">
        <f t="shared" si="47"/>
        <v>0.34834299116960726</v>
      </c>
      <c r="BC31">
        <f t="shared" si="48"/>
        <v>2.3165248391094209</v>
      </c>
      <c r="BD31">
        <f t="shared" si="49"/>
        <v>3.0061767034642499</v>
      </c>
      <c r="BE31">
        <f t="shared" si="50"/>
        <v>0.22011226263421979</v>
      </c>
      <c r="BF31">
        <f t="shared" si="51"/>
        <v>36.554586734326271</v>
      </c>
      <c r="BG31">
        <f t="shared" si="52"/>
        <v>0.93716289132533026</v>
      </c>
      <c r="BH31">
        <f t="shared" si="53"/>
        <v>45.13851357698929</v>
      </c>
      <c r="BI31">
        <f t="shared" si="54"/>
        <v>398.12182269352996</v>
      </c>
      <c r="BJ31">
        <f t="shared" si="55"/>
        <v>1.266455620969489E-3</v>
      </c>
    </row>
    <row r="32" spans="1:62">
      <c r="A32" s="1">
        <v>25</v>
      </c>
      <c r="B32" s="1" t="s">
        <v>105</v>
      </c>
      <c r="C32" s="2">
        <v>42270</v>
      </c>
      <c r="D32" s="1" t="s">
        <v>74</v>
      </c>
      <c r="E32" s="1">
        <v>0</v>
      </c>
      <c r="F32" s="1" t="s">
        <v>78</v>
      </c>
      <c r="G32" s="1" t="s">
        <v>99</v>
      </c>
      <c r="H32" s="1">
        <v>0</v>
      </c>
      <c r="I32" s="1">
        <v>2428</v>
      </c>
      <c r="J32" s="1">
        <v>0</v>
      </c>
      <c r="K32">
        <f t="shared" si="28"/>
        <v>3.8362326820500687</v>
      </c>
      <c r="L32">
        <f t="shared" si="29"/>
        <v>0.33158080942480755</v>
      </c>
      <c r="M32">
        <f t="shared" si="30"/>
        <v>357.13954444634976</v>
      </c>
      <c r="N32">
        <f t="shared" si="31"/>
        <v>10.65804602275966</v>
      </c>
      <c r="O32">
        <f t="shared" si="32"/>
        <v>3.2377204092091456</v>
      </c>
      <c r="P32">
        <f t="shared" si="33"/>
        <v>34.725887298583984</v>
      </c>
      <c r="Q32" s="1">
        <v>2</v>
      </c>
      <c r="R32">
        <f t="shared" si="34"/>
        <v>2.2982609868049622</v>
      </c>
      <c r="S32" s="1">
        <v>1</v>
      </c>
      <c r="T32">
        <f t="shared" si="35"/>
        <v>4.5965219736099243</v>
      </c>
      <c r="U32" s="1">
        <v>34.221092224121094</v>
      </c>
      <c r="V32" s="1">
        <v>34.725887298583984</v>
      </c>
      <c r="W32" s="1">
        <v>34.068454742431641</v>
      </c>
      <c r="X32" s="1">
        <v>400.621337890625</v>
      </c>
      <c r="Y32" s="1">
        <v>397.39511108398438</v>
      </c>
      <c r="Z32" s="1">
        <v>19.595954895019531</v>
      </c>
      <c r="AA32" s="1">
        <v>23.754745483398438</v>
      </c>
      <c r="AB32" s="1">
        <v>35.464199066162109</v>
      </c>
      <c r="AC32" s="1">
        <v>42.990653991699219</v>
      </c>
      <c r="AD32" s="1">
        <v>500.37945556640625</v>
      </c>
      <c r="AE32" s="1">
        <v>2.6889706030488014E-2</v>
      </c>
      <c r="AF32" s="1">
        <v>1027.713134765625</v>
      </c>
      <c r="AG32" s="1">
        <v>97.895187377929688</v>
      </c>
      <c r="AH32" s="1">
        <v>17.233688354492188</v>
      </c>
      <c r="AI32" s="1">
        <v>-0.53191781044006348</v>
      </c>
      <c r="AJ32" s="1">
        <v>0.66666668653488159</v>
      </c>
      <c r="AK32" s="1">
        <v>-0.21956524252891541</v>
      </c>
      <c r="AL32" s="1">
        <v>2.737391471862793</v>
      </c>
      <c r="AM32" s="1">
        <v>1</v>
      </c>
      <c r="AN32" s="1">
        <v>0</v>
      </c>
      <c r="AO32" s="1">
        <v>0.18999999761581421</v>
      </c>
      <c r="AP32" s="1">
        <v>111115</v>
      </c>
      <c r="AQ32">
        <f t="shared" si="36"/>
        <v>2.5018972778320312</v>
      </c>
      <c r="AR32">
        <f t="shared" si="37"/>
        <v>1.065804602275966E-2</v>
      </c>
      <c r="AS32">
        <f t="shared" si="38"/>
        <v>307.87588729858396</v>
      </c>
      <c r="AT32">
        <f t="shared" si="39"/>
        <v>307.37109222412107</v>
      </c>
      <c r="AU32">
        <f t="shared" si="40"/>
        <v>5.1090440816826677E-3</v>
      </c>
      <c r="AV32">
        <f t="shared" si="41"/>
        <v>-3.6444149565711492</v>
      </c>
      <c r="AW32">
        <f t="shared" si="42"/>
        <v>5.5631956694214644</v>
      </c>
      <c r="AX32">
        <f t="shared" si="43"/>
        <v>56.828081322776832</v>
      </c>
      <c r="AY32">
        <f t="shared" si="44"/>
        <v>33.073335839378394</v>
      </c>
      <c r="AZ32">
        <f t="shared" si="45"/>
        <v>34.473489761352539</v>
      </c>
      <c r="BA32">
        <f t="shared" si="46"/>
        <v>5.4857571603105191</v>
      </c>
      <c r="BB32">
        <f t="shared" si="47"/>
        <v>0.30927083781518422</v>
      </c>
      <c r="BC32">
        <f t="shared" si="48"/>
        <v>2.3254752602123188</v>
      </c>
      <c r="BD32">
        <f t="shared" si="49"/>
        <v>3.1602819000982003</v>
      </c>
      <c r="BE32">
        <f t="shared" si="50"/>
        <v>0.19518207990914649</v>
      </c>
      <c r="BF32">
        <f t="shared" si="51"/>
        <v>34.962242623643853</v>
      </c>
      <c r="BG32">
        <f t="shared" si="52"/>
        <v>0.89870140443391833</v>
      </c>
      <c r="BH32">
        <f t="shared" si="53"/>
        <v>43.437940984863154</v>
      </c>
      <c r="BI32">
        <f t="shared" si="54"/>
        <v>396.26840829641992</v>
      </c>
      <c r="BJ32">
        <f t="shared" si="55"/>
        <v>4.2051812700255493E-3</v>
      </c>
    </row>
    <row r="33" spans="1:62">
      <c r="A33" s="1">
        <v>26</v>
      </c>
      <c r="B33" s="1" t="s">
        <v>106</v>
      </c>
      <c r="C33" s="2">
        <v>42270</v>
      </c>
      <c r="D33" s="1" t="s">
        <v>74</v>
      </c>
      <c r="E33" s="1">
        <v>0</v>
      </c>
      <c r="F33" s="1" t="s">
        <v>83</v>
      </c>
      <c r="G33" s="1" t="s">
        <v>99</v>
      </c>
      <c r="H33" s="1">
        <v>0</v>
      </c>
      <c r="I33" s="1">
        <v>2549.5</v>
      </c>
      <c r="J33" s="1">
        <v>0</v>
      </c>
      <c r="K33">
        <f t="shared" si="28"/>
        <v>3.2911055478053655</v>
      </c>
      <c r="L33">
        <f t="shared" si="29"/>
        <v>0.22540452616686033</v>
      </c>
      <c r="M33">
        <f t="shared" si="30"/>
        <v>350.67414631181936</v>
      </c>
      <c r="N33">
        <f t="shared" si="31"/>
        <v>7.9806308952984786</v>
      </c>
      <c r="O33">
        <f t="shared" si="32"/>
        <v>3.4927092976242795</v>
      </c>
      <c r="P33">
        <f t="shared" si="33"/>
        <v>35.558891296386719</v>
      </c>
      <c r="Q33" s="1">
        <v>2.5</v>
      </c>
      <c r="R33">
        <f t="shared" si="34"/>
        <v>2.1884783655405045</v>
      </c>
      <c r="S33" s="1">
        <v>1</v>
      </c>
      <c r="T33">
        <f t="shared" si="35"/>
        <v>4.3769567310810089</v>
      </c>
      <c r="U33" s="1">
        <v>34.627742767333984</v>
      </c>
      <c r="V33" s="1">
        <v>35.558891296386719</v>
      </c>
      <c r="W33" s="1">
        <v>34.508460998535156</v>
      </c>
      <c r="X33" s="1">
        <v>400.41079711914062</v>
      </c>
      <c r="Y33" s="1">
        <v>397.18252563476562</v>
      </c>
      <c r="Z33" s="1">
        <v>19.937282562255859</v>
      </c>
      <c r="AA33" s="1">
        <v>23.829898834228516</v>
      </c>
      <c r="AB33" s="1">
        <v>35.275348663330078</v>
      </c>
      <c r="AC33" s="1">
        <v>42.162616729736328</v>
      </c>
      <c r="AD33" s="1">
        <v>500.33529663085938</v>
      </c>
      <c r="AE33" s="1">
        <v>4.5456178486347198E-2</v>
      </c>
      <c r="AF33" s="1">
        <v>1422.87255859375</v>
      </c>
      <c r="AG33" s="1">
        <v>97.895736694335938</v>
      </c>
      <c r="AH33" s="1">
        <v>17.233688354492188</v>
      </c>
      <c r="AI33" s="1">
        <v>-0.53191781044006348</v>
      </c>
      <c r="AJ33" s="1">
        <v>0.66666668653488159</v>
      </c>
      <c r="AK33" s="1">
        <v>-0.21956524252891541</v>
      </c>
      <c r="AL33" s="1">
        <v>2.737391471862793</v>
      </c>
      <c r="AM33" s="1">
        <v>1</v>
      </c>
      <c r="AN33" s="1">
        <v>0</v>
      </c>
      <c r="AO33" s="1">
        <v>0.18999999761581421</v>
      </c>
      <c r="AP33" s="1">
        <v>111115</v>
      </c>
      <c r="AQ33">
        <f t="shared" si="36"/>
        <v>2.0013411865234376</v>
      </c>
      <c r="AR33">
        <f t="shared" si="37"/>
        <v>7.9806308952984784E-3</v>
      </c>
      <c r="AS33">
        <f t="shared" si="38"/>
        <v>308.7088912963867</v>
      </c>
      <c r="AT33">
        <f t="shared" si="39"/>
        <v>307.77774276733396</v>
      </c>
      <c r="AU33">
        <f t="shared" si="40"/>
        <v>8.6366738040299929E-3</v>
      </c>
      <c r="AV33">
        <f t="shared" si="41"/>
        <v>-2.9056611634524723</v>
      </c>
      <c r="AW33">
        <f t="shared" si="42"/>
        <v>5.8255547993525774</v>
      </c>
      <c r="AX33">
        <f t="shared" si="43"/>
        <v>59.507747692240741</v>
      </c>
      <c r="AY33">
        <f t="shared" si="44"/>
        <v>35.677848858012226</v>
      </c>
      <c r="AZ33">
        <f t="shared" si="45"/>
        <v>35.093317031860352</v>
      </c>
      <c r="BA33">
        <f t="shared" si="46"/>
        <v>5.677625433645205</v>
      </c>
      <c r="BB33">
        <f t="shared" si="47"/>
        <v>0.21436514929558692</v>
      </c>
      <c r="BC33">
        <f t="shared" si="48"/>
        <v>2.3328455017282979</v>
      </c>
      <c r="BD33">
        <f t="shared" si="49"/>
        <v>3.3447799319169071</v>
      </c>
      <c r="BE33">
        <f t="shared" si="50"/>
        <v>0.13492814993459212</v>
      </c>
      <c r="BF33">
        <f t="shared" si="51"/>
        <v>34.329503892852905</v>
      </c>
      <c r="BG33">
        <f t="shared" si="52"/>
        <v>0.88290426612143136</v>
      </c>
      <c r="BH33">
        <f t="shared" si="53"/>
        <v>40.502176415179456</v>
      </c>
      <c r="BI33">
        <f t="shared" si="54"/>
        <v>396.16743849488432</v>
      </c>
      <c r="BJ33">
        <f t="shared" si="55"/>
        <v>3.3646616189510477E-3</v>
      </c>
    </row>
    <row r="34" spans="1:62">
      <c r="A34" s="1">
        <v>27</v>
      </c>
      <c r="B34" s="1" t="s">
        <v>107</v>
      </c>
      <c r="C34" s="2">
        <v>42270</v>
      </c>
      <c r="D34" s="1" t="s">
        <v>74</v>
      </c>
      <c r="E34" s="1">
        <v>0</v>
      </c>
      <c r="F34" s="1" t="s">
        <v>98</v>
      </c>
      <c r="G34" s="1" t="s">
        <v>99</v>
      </c>
      <c r="H34" s="1">
        <v>0</v>
      </c>
      <c r="I34" s="1">
        <v>3390</v>
      </c>
      <c r="J34" s="1">
        <v>0</v>
      </c>
      <c r="K34">
        <f t="shared" si="28"/>
        <v>5.3740775996755019</v>
      </c>
      <c r="L34">
        <f t="shared" si="29"/>
        <v>0.3381735600579569</v>
      </c>
      <c r="M34">
        <f t="shared" si="30"/>
        <v>340.31311519106629</v>
      </c>
      <c r="N34">
        <f t="shared" si="31"/>
        <v>15.79926873617303</v>
      </c>
      <c r="O34">
        <f t="shared" si="32"/>
        <v>4.6353768193382345</v>
      </c>
      <c r="P34">
        <f t="shared" si="33"/>
        <v>40.240924835205078</v>
      </c>
      <c r="Q34" s="1">
        <v>1.5</v>
      </c>
      <c r="R34">
        <f t="shared" si="34"/>
        <v>2.4080436080694199</v>
      </c>
      <c r="S34" s="1">
        <v>1</v>
      </c>
      <c r="T34">
        <f t="shared" si="35"/>
        <v>4.8160872161388397</v>
      </c>
      <c r="U34" s="1">
        <v>36.807552337646484</v>
      </c>
      <c r="V34" s="1">
        <v>40.240924835205078</v>
      </c>
      <c r="W34" s="1">
        <v>36.707645416259766</v>
      </c>
      <c r="X34" s="1">
        <v>399.95050048828125</v>
      </c>
      <c r="Y34" s="1">
        <v>396.461181640625</v>
      </c>
      <c r="Z34" s="1">
        <v>24.761043548583984</v>
      </c>
      <c r="AA34" s="1">
        <v>29.358976364135742</v>
      </c>
      <c r="AB34" s="1">
        <v>38.854217529296875</v>
      </c>
      <c r="AC34" s="1">
        <v>46.069141387939453</v>
      </c>
      <c r="AD34" s="1">
        <v>500.29281616210938</v>
      </c>
      <c r="AE34" s="1">
        <v>1.7286013811826706E-2</v>
      </c>
      <c r="AF34" s="1">
        <v>1588.548583984375</v>
      </c>
      <c r="AG34" s="1">
        <v>97.899589538574219</v>
      </c>
      <c r="AH34" s="1">
        <v>21.223007202148438</v>
      </c>
      <c r="AI34" s="1">
        <v>-0.64493584632873535</v>
      </c>
      <c r="AJ34" s="1">
        <v>1</v>
      </c>
      <c r="AK34" s="1">
        <v>-0.21956524252891541</v>
      </c>
      <c r="AL34" s="1">
        <v>2.737391471862793</v>
      </c>
      <c r="AM34" s="1">
        <v>1</v>
      </c>
      <c r="AN34" s="1">
        <v>0</v>
      </c>
      <c r="AO34" s="1">
        <v>0.18999999761581421</v>
      </c>
      <c r="AP34" s="1">
        <v>111115</v>
      </c>
      <c r="AQ34">
        <f t="shared" si="36"/>
        <v>3.3352854410807282</v>
      </c>
      <c r="AR34">
        <f t="shared" si="37"/>
        <v>1.5799268736173031E-2</v>
      </c>
      <c r="AS34">
        <f t="shared" si="38"/>
        <v>313.39092483520506</v>
      </c>
      <c r="AT34">
        <f t="shared" si="39"/>
        <v>309.95755233764646</v>
      </c>
      <c r="AU34">
        <f t="shared" si="40"/>
        <v>3.2843425830340056E-3</v>
      </c>
      <c r="AV34">
        <f t="shared" si="41"/>
        <v>-5.4112433851920221</v>
      </c>
      <c r="AW34">
        <f t="shared" si="42"/>
        <v>7.5096085546598257</v>
      </c>
      <c r="AX34">
        <f t="shared" si="43"/>
        <v>76.707252707131147</v>
      </c>
      <c r="AY34">
        <f t="shared" si="44"/>
        <v>47.348276342995405</v>
      </c>
      <c r="AZ34">
        <f t="shared" si="45"/>
        <v>38.524238586425781</v>
      </c>
      <c r="BA34">
        <f t="shared" si="46"/>
        <v>6.8487560024755112</v>
      </c>
      <c r="BB34">
        <f t="shared" si="47"/>
        <v>0.31598582806534764</v>
      </c>
      <c r="BC34">
        <f t="shared" si="48"/>
        <v>2.8742317353215912</v>
      </c>
      <c r="BD34">
        <f t="shared" si="49"/>
        <v>3.97452426715392</v>
      </c>
      <c r="BE34">
        <f t="shared" si="50"/>
        <v>0.19937151649748203</v>
      </c>
      <c r="BF34">
        <f t="shared" si="51"/>
        <v>33.316514291798917</v>
      </c>
      <c r="BG34">
        <f t="shared" si="52"/>
        <v>0.85837688770131726</v>
      </c>
      <c r="BH34">
        <f t="shared" si="53"/>
        <v>39.093883603889658</v>
      </c>
      <c r="BI34">
        <f t="shared" si="54"/>
        <v>394.95477105585604</v>
      </c>
      <c r="BJ34">
        <f t="shared" si="55"/>
        <v>5.3194335036978848E-3</v>
      </c>
    </row>
    <row r="35" spans="1:62">
      <c r="A35" s="1">
        <v>28</v>
      </c>
      <c r="B35" s="1" t="s">
        <v>108</v>
      </c>
      <c r="C35" s="2">
        <v>42270</v>
      </c>
      <c r="D35" s="1" t="s">
        <v>74</v>
      </c>
      <c r="E35" s="1">
        <v>0</v>
      </c>
      <c r="F35" s="1" t="s">
        <v>87</v>
      </c>
      <c r="G35" s="1" t="s">
        <v>99</v>
      </c>
      <c r="H35" s="1">
        <v>0</v>
      </c>
      <c r="I35" s="1">
        <v>3516</v>
      </c>
      <c r="J35" s="1">
        <v>0</v>
      </c>
      <c r="K35">
        <f t="shared" si="28"/>
        <v>5.5268710855711749</v>
      </c>
      <c r="L35">
        <f t="shared" si="29"/>
        <v>0.18238812946919361</v>
      </c>
      <c r="M35">
        <f t="shared" si="30"/>
        <v>314.60241440288917</v>
      </c>
      <c r="N35">
        <f t="shared" si="31"/>
        <v>9.7567980174614739</v>
      </c>
      <c r="O35">
        <f t="shared" si="32"/>
        <v>5.1459800109810026</v>
      </c>
      <c r="P35">
        <f t="shared" si="33"/>
        <v>41.307384490966797</v>
      </c>
      <c r="Q35" s="1">
        <v>2</v>
      </c>
      <c r="R35">
        <f t="shared" si="34"/>
        <v>2.2982609868049622</v>
      </c>
      <c r="S35" s="1">
        <v>1</v>
      </c>
      <c r="T35">
        <f t="shared" si="35"/>
        <v>4.5965219736099243</v>
      </c>
      <c r="U35" s="1">
        <v>37.182205200195312</v>
      </c>
      <c r="V35" s="1">
        <v>41.307384490966797</v>
      </c>
      <c r="W35" s="1">
        <v>37.016761779785156</v>
      </c>
      <c r="X35" s="1">
        <v>399.94122314453125</v>
      </c>
      <c r="Y35" s="1">
        <v>396.18643188476562</v>
      </c>
      <c r="Z35" s="1">
        <v>24.826496124267578</v>
      </c>
      <c r="AA35" s="1">
        <v>28.6153564453125</v>
      </c>
      <c r="AB35" s="1">
        <v>38.168159484863281</v>
      </c>
      <c r="AC35" s="1">
        <v>43.993141174316406</v>
      </c>
      <c r="AD35" s="1">
        <v>500.287841796875</v>
      </c>
      <c r="AE35" s="1">
        <v>-6.2743231654167175E-2</v>
      </c>
      <c r="AF35" s="1">
        <v>1692.9967041015625</v>
      </c>
      <c r="AG35" s="1">
        <v>97.899139404296875</v>
      </c>
      <c r="AH35" s="1">
        <v>21.223007202148438</v>
      </c>
      <c r="AI35" s="1">
        <v>-0.64493584632873535</v>
      </c>
      <c r="AJ35" s="1">
        <v>1</v>
      </c>
      <c r="AK35" s="1">
        <v>-0.21956524252891541</v>
      </c>
      <c r="AL35" s="1">
        <v>2.737391471862793</v>
      </c>
      <c r="AM35" s="1">
        <v>1</v>
      </c>
      <c r="AN35" s="1">
        <v>0</v>
      </c>
      <c r="AO35" s="1">
        <v>0.18999999761581421</v>
      </c>
      <c r="AP35" s="1">
        <v>111115</v>
      </c>
      <c r="AQ35">
        <f t="shared" si="36"/>
        <v>2.5014392089843751</v>
      </c>
      <c r="AR35">
        <f t="shared" si="37"/>
        <v>9.7567980174614738E-3</v>
      </c>
      <c r="AS35">
        <f t="shared" si="38"/>
        <v>314.45738449096677</v>
      </c>
      <c r="AT35">
        <f t="shared" si="39"/>
        <v>310.33220520019529</v>
      </c>
      <c r="AU35">
        <f t="shared" si="40"/>
        <v>-1.1921213864700242E-2</v>
      </c>
      <c r="AV35">
        <f t="shared" si="41"/>
        <v>-3.6834437236538364</v>
      </c>
      <c r="AW35">
        <f t="shared" si="42"/>
        <v>7.9473987807242956</v>
      </c>
      <c r="AX35">
        <f t="shared" si="43"/>
        <v>81.179454988911559</v>
      </c>
      <c r="AY35">
        <f t="shared" si="44"/>
        <v>52.564098543599059</v>
      </c>
      <c r="AZ35">
        <f t="shared" si="45"/>
        <v>39.244794845581055</v>
      </c>
      <c r="BA35">
        <f t="shared" si="46"/>
        <v>7.1197248265080351</v>
      </c>
      <c r="BB35">
        <f t="shared" si="47"/>
        <v>0.17542724737395646</v>
      </c>
      <c r="BC35">
        <f t="shared" si="48"/>
        <v>2.8014187697432935</v>
      </c>
      <c r="BD35">
        <f t="shared" si="49"/>
        <v>4.318306056764742</v>
      </c>
      <c r="BE35">
        <f t="shared" si="50"/>
        <v>0.1102468714624871</v>
      </c>
      <c r="BF35">
        <f t="shared" si="51"/>
        <v>30.799305624556823</v>
      </c>
      <c r="BG35">
        <f t="shared" si="52"/>
        <v>0.79407669996733787</v>
      </c>
      <c r="BH35">
        <f t="shared" si="53"/>
        <v>34.103156241513432</v>
      </c>
      <c r="BI35">
        <f t="shared" si="54"/>
        <v>394.56318804771695</v>
      </c>
      <c r="BJ35">
        <f t="shared" si="55"/>
        <v>4.7770231452798949E-3</v>
      </c>
    </row>
    <row r="36" spans="1:62">
      <c r="A36" s="1">
        <v>29</v>
      </c>
      <c r="B36" s="1" t="s">
        <v>109</v>
      </c>
      <c r="C36" s="2">
        <v>42270</v>
      </c>
      <c r="D36" s="1" t="s">
        <v>74</v>
      </c>
      <c r="E36" s="1">
        <v>0</v>
      </c>
      <c r="F36" s="1" t="s">
        <v>110</v>
      </c>
      <c r="G36" s="1" t="s">
        <v>99</v>
      </c>
      <c r="H36" s="1">
        <v>0</v>
      </c>
      <c r="I36" s="1">
        <v>3856.5</v>
      </c>
      <c r="J36" s="1">
        <v>0</v>
      </c>
      <c r="K36">
        <f t="shared" si="28"/>
        <v>16.958654675136639</v>
      </c>
      <c r="L36">
        <f t="shared" si="29"/>
        <v>0.32302850132151584</v>
      </c>
      <c r="M36">
        <f t="shared" si="30"/>
        <v>273.88016352742636</v>
      </c>
      <c r="N36">
        <f t="shared" si="31"/>
        <v>17.099693164005501</v>
      </c>
      <c r="O36">
        <f t="shared" si="32"/>
        <v>5.2173811192921908</v>
      </c>
      <c r="P36">
        <f t="shared" si="33"/>
        <v>41.760364532470703</v>
      </c>
      <c r="Q36" s="1">
        <v>1.5</v>
      </c>
      <c r="R36">
        <f t="shared" si="34"/>
        <v>2.4080436080694199</v>
      </c>
      <c r="S36" s="1">
        <v>1</v>
      </c>
      <c r="T36">
        <f t="shared" si="35"/>
        <v>4.8160872161388397</v>
      </c>
      <c r="U36" s="1">
        <v>37.945343017578125</v>
      </c>
      <c r="V36" s="1">
        <v>41.760364532470703</v>
      </c>
      <c r="W36" s="1">
        <v>37.734668731689453</v>
      </c>
      <c r="X36" s="1">
        <v>399.64224243164062</v>
      </c>
      <c r="Y36" s="1">
        <v>392.54550170898438</v>
      </c>
      <c r="Z36" s="1">
        <v>24.879806518554688</v>
      </c>
      <c r="AA36" s="1">
        <v>29.853361129760742</v>
      </c>
      <c r="AB36" s="1">
        <v>36.694953918457031</v>
      </c>
      <c r="AC36" s="1">
        <v>44.030391693115234</v>
      </c>
      <c r="AD36" s="1">
        <v>500.32254028320312</v>
      </c>
      <c r="AE36" s="1">
        <v>-2.5609143078327179E-2</v>
      </c>
      <c r="AF36" s="1">
        <v>1428.1864013671875</v>
      </c>
      <c r="AG36" s="1">
        <v>97.897010803222656</v>
      </c>
      <c r="AH36" s="1">
        <v>21.223007202148438</v>
      </c>
      <c r="AI36" s="1">
        <v>-0.64493584632873535</v>
      </c>
      <c r="AJ36" s="1">
        <v>1</v>
      </c>
      <c r="AK36" s="1">
        <v>-0.21956524252891541</v>
      </c>
      <c r="AL36" s="1">
        <v>2.737391471862793</v>
      </c>
      <c r="AM36" s="1">
        <v>1</v>
      </c>
      <c r="AN36" s="1">
        <v>0</v>
      </c>
      <c r="AO36" s="1">
        <v>0.18999999761581421</v>
      </c>
      <c r="AP36" s="1">
        <v>111115</v>
      </c>
      <c r="AQ36">
        <f t="shared" si="36"/>
        <v>3.3354836018880207</v>
      </c>
      <c r="AR36">
        <f t="shared" si="37"/>
        <v>1.7099693164005503E-2</v>
      </c>
      <c r="AS36">
        <f t="shared" si="38"/>
        <v>314.91036453247068</v>
      </c>
      <c r="AT36">
        <f t="shared" si="39"/>
        <v>311.0953430175781</v>
      </c>
      <c r="AU36">
        <f t="shared" si="40"/>
        <v>-4.865737123825209E-3</v>
      </c>
      <c r="AV36">
        <f t="shared" si="41"/>
        <v>-5.8625043404935671</v>
      </c>
      <c r="AW36">
        <f t="shared" si="42"/>
        <v>8.1399359363248855</v>
      </c>
      <c r="AX36">
        <f t="shared" si="43"/>
        <v>83.147951807093676</v>
      </c>
      <c r="AY36">
        <f t="shared" si="44"/>
        <v>53.294590677332934</v>
      </c>
      <c r="AZ36">
        <f t="shared" si="45"/>
        <v>39.852853775024414</v>
      </c>
      <c r="BA36">
        <f t="shared" si="46"/>
        <v>7.3555726567991551</v>
      </c>
      <c r="BB36">
        <f t="shared" si="47"/>
        <v>0.30272395509160704</v>
      </c>
      <c r="BC36">
        <f t="shared" si="48"/>
        <v>2.9225548170326947</v>
      </c>
      <c r="BD36">
        <f t="shared" si="49"/>
        <v>4.4330178397664604</v>
      </c>
      <c r="BE36">
        <f t="shared" si="50"/>
        <v>0.1909276307505452</v>
      </c>
      <c r="BF36">
        <f t="shared" si="51"/>
        <v>26.812049327632845</v>
      </c>
      <c r="BG36">
        <f t="shared" si="52"/>
        <v>0.69770297286572613</v>
      </c>
      <c r="BH36">
        <f t="shared" si="53"/>
        <v>36.335707179087329</v>
      </c>
      <c r="BI36">
        <f t="shared" si="54"/>
        <v>387.79181208834888</v>
      </c>
      <c r="BJ36">
        <f t="shared" si="55"/>
        <v>1.5890090796621514E-2</v>
      </c>
    </row>
    <row r="37" spans="1:62">
      <c r="A37" s="1">
        <v>30</v>
      </c>
      <c r="B37" s="1" t="s">
        <v>111</v>
      </c>
      <c r="C37" s="2">
        <v>42270</v>
      </c>
      <c r="D37" s="1" t="s">
        <v>74</v>
      </c>
      <c r="E37" s="1">
        <v>0</v>
      </c>
      <c r="F37" s="1" t="s">
        <v>98</v>
      </c>
      <c r="G37" s="1" t="s">
        <v>99</v>
      </c>
      <c r="H37" s="1">
        <v>0</v>
      </c>
      <c r="I37" s="1">
        <v>3960.5</v>
      </c>
      <c r="J37" s="1">
        <v>0</v>
      </c>
      <c r="K37">
        <f t="shared" si="28"/>
        <v>19.910793053223962</v>
      </c>
      <c r="L37">
        <f t="shared" si="29"/>
        <v>0.34435011536492188</v>
      </c>
      <c r="M37">
        <f t="shared" si="30"/>
        <v>261.40519471057081</v>
      </c>
      <c r="N37">
        <f t="shared" si="31"/>
        <v>18.109967752756546</v>
      </c>
      <c r="O37">
        <f t="shared" si="32"/>
        <v>5.2106358566809918</v>
      </c>
      <c r="P37">
        <f t="shared" si="33"/>
        <v>42.198013305664062</v>
      </c>
      <c r="Q37" s="1">
        <v>2</v>
      </c>
      <c r="R37">
        <f t="shared" si="34"/>
        <v>2.2982609868049622</v>
      </c>
      <c r="S37" s="1">
        <v>1</v>
      </c>
      <c r="T37">
        <f t="shared" si="35"/>
        <v>4.5965219736099243</v>
      </c>
      <c r="U37" s="1">
        <v>38.194637298583984</v>
      </c>
      <c r="V37" s="1">
        <v>42.198013305664062</v>
      </c>
      <c r="W37" s="1">
        <v>37.971038818359375</v>
      </c>
      <c r="X37" s="1">
        <v>399.74862670898438</v>
      </c>
      <c r="Y37" s="1">
        <v>388.97268676757812</v>
      </c>
      <c r="Z37" s="1">
        <v>24.852441787719727</v>
      </c>
      <c r="AA37" s="1">
        <v>31.861661911010742</v>
      </c>
      <c r="AB37" s="1">
        <v>36.162773132324219</v>
      </c>
      <c r="AC37" s="1">
        <v>46.361881256103516</v>
      </c>
      <c r="AD37" s="1">
        <v>500.2825927734375</v>
      </c>
      <c r="AE37" s="1">
        <v>3.9053454995155334E-2</v>
      </c>
      <c r="AF37" s="1">
        <v>1532.2322998046875</v>
      </c>
      <c r="AG37" s="1">
        <v>97.896461486816406</v>
      </c>
      <c r="AH37" s="1">
        <v>21.223007202148438</v>
      </c>
      <c r="AI37" s="1">
        <v>-0.64493584632873535</v>
      </c>
      <c r="AJ37" s="1">
        <v>1</v>
      </c>
      <c r="AK37" s="1">
        <v>-0.21956524252891541</v>
      </c>
      <c r="AL37" s="1">
        <v>2.737391471862793</v>
      </c>
      <c r="AM37" s="1">
        <v>1</v>
      </c>
      <c r="AN37" s="1">
        <v>0</v>
      </c>
      <c r="AO37" s="1">
        <v>0.18999999761581421</v>
      </c>
      <c r="AP37" s="1">
        <v>111115</v>
      </c>
      <c r="AQ37">
        <f t="shared" si="36"/>
        <v>2.5014129638671871</v>
      </c>
      <c r="AR37">
        <f t="shared" si="37"/>
        <v>1.8109967752756546E-2</v>
      </c>
      <c r="AS37">
        <f t="shared" si="38"/>
        <v>315.34801330566404</v>
      </c>
      <c r="AT37">
        <f t="shared" si="39"/>
        <v>311.34463729858396</v>
      </c>
      <c r="AU37">
        <f t="shared" si="40"/>
        <v>7.4201563559688211E-3</v>
      </c>
      <c r="AV37">
        <f t="shared" si="41"/>
        <v>-6.4698702479720165</v>
      </c>
      <c r="AW37">
        <f t="shared" si="42"/>
        <v>8.3297798148582203</v>
      </c>
      <c r="AX37">
        <f t="shared" si="43"/>
        <v>85.087649628479994</v>
      </c>
      <c r="AY37">
        <f t="shared" si="44"/>
        <v>53.225987717469252</v>
      </c>
      <c r="AZ37">
        <f t="shared" si="45"/>
        <v>40.196325302124023</v>
      </c>
      <c r="BA37">
        <f t="shared" si="46"/>
        <v>7.4917647978789397</v>
      </c>
      <c r="BB37">
        <f t="shared" si="47"/>
        <v>0.32035091040342734</v>
      </c>
      <c r="BC37">
        <f t="shared" si="48"/>
        <v>3.1191439581772284</v>
      </c>
      <c r="BD37">
        <f t="shared" si="49"/>
        <v>4.3726208397017112</v>
      </c>
      <c r="BE37">
        <f t="shared" si="50"/>
        <v>0.20224552405586352</v>
      </c>
      <c r="BF37">
        <f t="shared" si="51"/>
        <v>25.590643576437138</v>
      </c>
      <c r="BG37">
        <f t="shared" si="52"/>
        <v>0.67203997505040147</v>
      </c>
      <c r="BH37">
        <f t="shared" si="53"/>
        <v>38.191113914291151</v>
      </c>
      <c r="BI37">
        <f t="shared" si="54"/>
        <v>383.12488036609102</v>
      </c>
      <c r="BJ37">
        <f t="shared" si="55"/>
        <v>1.984771557756693E-2</v>
      </c>
    </row>
    <row r="38" spans="1:62">
      <c r="A38" s="1">
        <v>31</v>
      </c>
      <c r="B38" s="1" t="s">
        <v>112</v>
      </c>
      <c r="C38" s="2">
        <v>42270</v>
      </c>
      <c r="D38" s="1" t="s">
        <v>74</v>
      </c>
      <c r="E38" s="1">
        <v>0</v>
      </c>
      <c r="F38" s="1" t="s">
        <v>87</v>
      </c>
      <c r="G38" s="1" t="s">
        <v>99</v>
      </c>
      <c r="H38" s="1">
        <v>0</v>
      </c>
      <c r="I38" s="1">
        <v>4090</v>
      </c>
      <c r="J38" s="1">
        <v>0</v>
      </c>
      <c r="K38">
        <f t="shared" si="28"/>
        <v>6.6972734843337491</v>
      </c>
      <c r="L38">
        <f t="shared" si="29"/>
        <v>0.10504043691758602</v>
      </c>
      <c r="M38">
        <f t="shared" si="30"/>
        <v>254.71628959783865</v>
      </c>
      <c r="N38">
        <f t="shared" si="31"/>
        <v>6.3809290188621608</v>
      </c>
      <c r="O38">
        <f t="shared" si="32"/>
        <v>5.7586724497870998</v>
      </c>
      <c r="P38">
        <f t="shared" si="33"/>
        <v>43.114295959472656</v>
      </c>
      <c r="Q38" s="1">
        <v>4.5</v>
      </c>
      <c r="R38">
        <f t="shared" si="34"/>
        <v>1.7493478804826736</v>
      </c>
      <c r="S38" s="1">
        <v>1</v>
      </c>
      <c r="T38">
        <f t="shared" si="35"/>
        <v>3.4986957609653473</v>
      </c>
      <c r="U38" s="1">
        <v>38.569873809814453</v>
      </c>
      <c r="V38" s="1">
        <v>43.114295959472656</v>
      </c>
      <c r="W38" s="1">
        <v>38.338130950927734</v>
      </c>
      <c r="X38" s="1">
        <v>399.84002685546875</v>
      </c>
      <c r="Y38" s="1">
        <v>391.56866455078125</v>
      </c>
      <c r="Z38" s="1">
        <v>24.886781692504883</v>
      </c>
      <c r="AA38" s="1">
        <v>30.451444625854492</v>
      </c>
      <c r="AB38" s="1">
        <v>35.484996795654297</v>
      </c>
      <c r="AC38" s="1">
        <v>43.419410705566406</v>
      </c>
      <c r="AD38" s="1">
        <v>500.29611206054688</v>
      </c>
      <c r="AE38" s="1">
        <v>2.2407740354537964E-2</v>
      </c>
      <c r="AF38" s="1">
        <v>1491.544921875</v>
      </c>
      <c r="AG38" s="1">
        <v>97.894332885742188</v>
      </c>
      <c r="AH38" s="1">
        <v>21.223007202148438</v>
      </c>
      <c r="AI38" s="1">
        <v>-0.64493584632873535</v>
      </c>
      <c r="AJ38" s="1">
        <v>1</v>
      </c>
      <c r="AK38" s="1">
        <v>-0.21956524252891541</v>
      </c>
      <c r="AL38" s="1">
        <v>2.737391471862793</v>
      </c>
      <c r="AM38" s="1">
        <v>1</v>
      </c>
      <c r="AN38" s="1">
        <v>0</v>
      </c>
      <c r="AO38" s="1">
        <v>0.18999999761581421</v>
      </c>
      <c r="AP38" s="1">
        <v>111115</v>
      </c>
      <c r="AQ38">
        <f t="shared" si="36"/>
        <v>1.1117691379123262</v>
      </c>
      <c r="AR38">
        <f t="shared" si="37"/>
        <v>6.3809290188621606E-3</v>
      </c>
      <c r="AS38">
        <f t="shared" si="38"/>
        <v>316.26429595947263</v>
      </c>
      <c r="AT38">
        <f t="shared" si="39"/>
        <v>311.71987380981443</v>
      </c>
      <c r="AU38">
        <f t="shared" si="40"/>
        <v>4.257470613937997E-3</v>
      </c>
      <c r="AV38">
        <f t="shared" si="41"/>
        <v>-3.303006803445574</v>
      </c>
      <c r="AW38">
        <f t="shared" si="42"/>
        <v>8.7396963068422444</v>
      </c>
      <c r="AX38">
        <f t="shared" si="43"/>
        <v>89.276836045686323</v>
      </c>
      <c r="AY38">
        <f t="shared" si="44"/>
        <v>58.825391419831831</v>
      </c>
      <c r="AZ38">
        <f t="shared" si="45"/>
        <v>40.842084884643555</v>
      </c>
      <c r="BA38">
        <f t="shared" si="46"/>
        <v>7.7537445877065743</v>
      </c>
      <c r="BB38">
        <f t="shared" si="47"/>
        <v>0.1019787551567737</v>
      </c>
      <c r="BC38">
        <f t="shared" si="48"/>
        <v>2.9810238570551446</v>
      </c>
      <c r="BD38">
        <f t="shared" si="49"/>
        <v>4.7727207306514297</v>
      </c>
      <c r="BE38">
        <f t="shared" si="50"/>
        <v>6.4004900876116447E-2</v>
      </c>
      <c r="BF38">
        <f t="shared" si="51"/>
        <v>24.935281245311927</v>
      </c>
      <c r="BG38">
        <f t="shared" si="52"/>
        <v>0.65050223027947462</v>
      </c>
      <c r="BH38">
        <f t="shared" si="53"/>
        <v>31.956193091535845</v>
      </c>
      <c r="BI38">
        <f t="shared" si="54"/>
        <v>388.9844675180687</v>
      </c>
      <c r="BJ38">
        <f t="shared" si="55"/>
        <v>5.5020028439117805E-3</v>
      </c>
    </row>
    <row r="39" spans="1:62">
      <c r="A39" s="1">
        <v>32</v>
      </c>
      <c r="B39" s="1" t="s">
        <v>113</v>
      </c>
      <c r="C39" s="2">
        <v>42270</v>
      </c>
      <c r="D39" s="1" t="s">
        <v>74</v>
      </c>
      <c r="E39" s="1">
        <v>0</v>
      </c>
      <c r="F39" s="1" t="s">
        <v>75</v>
      </c>
      <c r="G39" s="1" t="s">
        <v>76</v>
      </c>
      <c r="H39" s="1">
        <v>0</v>
      </c>
      <c r="I39" s="1">
        <v>4227.5</v>
      </c>
      <c r="J39" s="1">
        <v>0</v>
      </c>
      <c r="K39">
        <f t="shared" si="28"/>
        <v>23.402763978843474</v>
      </c>
      <c r="L39">
        <f t="shared" si="29"/>
        <v>0.41415373252203619</v>
      </c>
      <c r="M39">
        <f t="shared" si="30"/>
        <v>252.8913187310836</v>
      </c>
      <c r="N39">
        <f t="shared" si="31"/>
        <v>22.093862379855224</v>
      </c>
      <c r="O39">
        <f t="shared" si="32"/>
        <v>5.3682606706078051</v>
      </c>
      <c r="P39">
        <f t="shared" si="33"/>
        <v>43.811203002929688</v>
      </c>
      <c r="Q39" s="1">
        <v>3</v>
      </c>
      <c r="R39">
        <f t="shared" si="34"/>
        <v>2.0786957442760468</v>
      </c>
      <c r="S39" s="1">
        <v>1</v>
      </c>
      <c r="T39">
        <f t="shared" si="35"/>
        <v>4.1573914885520935</v>
      </c>
      <c r="U39" s="1">
        <v>38.730377197265625</v>
      </c>
      <c r="V39" s="1">
        <v>43.811203002929688</v>
      </c>
      <c r="W39" s="1">
        <v>38.574844360351562</v>
      </c>
      <c r="X39" s="1">
        <v>399.4150390625</v>
      </c>
      <c r="Y39" s="1">
        <v>380.34542846679688</v>
      </c>
      <c r="Z39" s="1">
        <v>24.99705696105957</v>
      </c>
      <c r="AA39" s="1">
        <v>37.743656158447266</v>
      </c>
      <c r="AB39" s="1">
        <v>35.334011077880859</v>
      </c>
      <c r="AC39" s="1">
        <v>53.351669311523438</v>
      </c>
      <c r="AD39" s="1">
        <v>500.3677978515625</v>
      </c>
      <c r="AE39" s="1">
        <v>-2.6889508590102196E-2</v>
      </c>
      <c r="AF39" s="1">
        <v>1567.76220703125</v>
      </c>
      <c r="AG39" s="1">
        <v>97.891632080078125</v>
      </c>
      <c r="AH39" s="1">
        <v>21.223007202148438</v>
      </c>
      <c r="AI39" s="1">
        <v>-0.64493584632873535</v>
      </c>
      <c r="AJ39" s="1">
        <v>1</v>
      </c>
      <c r="AK39" s="1">
        <v>-0.21956524252891541</v>
      </c>
      <c r="AL39" s="1">
        <v>2.737391471862793</v>
      </c>
      <c r="AM39" s="1">
        <v>1</v>
      </c>
      <c r="AN39" s="1">
        <v>0</v>
      </c>
      <c r="AO39" s="1">
        <v>0.18999999761581421</v>
      </c>
      <c r="AP39" s="1">
        <v>111115</v>
      </c>
      <c r="AQ39">
        <f t="shared" si="36"/>
        <v>1.6678926595052084</v>
      </c>
      <c r="AR39">
        <f t="shared" si="37"/>
        <v>2.2093862379855226E-2</v>
      </c>
      <c r="AS39">
        <f t="shared" si="38"/>
        <v>316.96120300292966</v>
      </c>
      <c r="AT39">
        <f t="shared" si="39"/>
        <v>311.8803771972656</v>
      </c>
      <c r="AU39">
        <f t="shared" si="40"/>
        <v>-5.1090065680098329E-3</v>
      </c>
      <c r="AV39">
        <f t="shared" si="41"/>
        <v>-8.6458617957811956</v>
      </c>
      <c r="AW39">
        <f t="shared" si="42"/>
        <v>9.0630487726275</v>
      </c>
      <c r="AX39">
        <f t="shared" si="43"/>
        <v>92.582466754805665</v>
      </c>
      <c r="AY39">
        <f t="shared" si="44"/>
        <v>54.8388105963584</v>
      </c>
      <c r="AZ39">
        <f t="shared" si="45"/>
        <v>41.270790100097656</v>
      </c>
      <c r="BA39">
        <f t="shared" si="46"/>
        <v>7.9320181644799819</v>
      </c>
      <c r="BB39">
        <f t="shared" si="47"/>
        <v>0.37663396494514823</v>
      </c>
      <c r="BC39">
        <f t="shared" si="48"/>
        <v>3.6947881020196944</v>
      </c>
      <c r="BD39">
        <f t="shared" si="49"/>
        <v>4.2372300624602879</v>
      </c>
      <c r="BE39">
        <f t="shared" si="50"/>
        <v>0.23850220926657453</v>
      </c>
      <c r="BF39">
        <f t="shared" si="51"/>
        <v>24.755943929469005</v>
      </c>
      <c r="BG39">
        <f t="shared" si="52"/>
        <v>0.66489906228269635</v>
      </c>
      <c r="BH39">
        <f t="shared" si="53"/>
        <v>42.378930241242699</v>
      </c>
      <c r="BI39">
        <f t="shared" si="54"/>
        <v>372.74601632136</v>
      </c>
      <c r="BJ39">
        <f t="shared" si="55"/>
        <v>2.6607503734033641E-2</v>
      </c>
    </row>
    <row r="40" spans="1:62">
      <c r="A40" s="1">
        <v>33</v>
      </c>
      <c r="B40" s="1" t="s">
        <v>114</v>
      </c>
      <c r="C40" s="2">
        <v>42270</v>
      </c>
      <c r="D40" s="1" t="s">
        <v>74</v>
      </c>
      <c r="E40" s="1">
        <v>0</v>
      </c>
      <c r="F40" s="1" t="s">
        <v>78</v>
      </c>
      <c r="G40" s="1" t="s">
        <v>76</v>
      </c>
      <c r="H40" s="1">
        <v>0</v>
      </c>
      <c r="I40" s="1">
        <v>4314</v>
      </c>
      <c r="J40" s="1">
        <v>0</v>
      </c>
      <c r="K40">
        <f t="shared" si="28"/>
        <v>14.824421231954551</v>
      </c>
      <c r="L40">
        <f t="shared" si="29"/>
        <v>0.25641598907339003</v>
      </c>
      <c r="M40">
        <f t="shared" si="30"/>
        <v>251.2096745012081</v>
      </c>
      <c r="N40">
        <f t="shared" si="31"/>
        <v>13.970104699158838</v>
      </c>
      <c r="O40">
        <f t="shared" si="32"/>
        <v>5.3714088707749408</v>
      </c>
      <c r="P40">
        <f t="shared" si="33"/>
        <v>43.965671539306641</v>
      </c>
      <c r="Q40" s="1">
        <v>5</v>
      </c>
      <c r="R40">
        <f t="shared" si="34"/>
        <v>1.6395652592182159</v>
      </c>
      <c r="S40" s="1">
        <v>1</v>
      </c>
      <c r="T40">
        <f t="shared" si="35"/>
        <v>3.2791305184364319</v>
      </c>
      <c r="U40" s="1">
        <v>38.766590118408203</v>
      </c>
      <c r="V40" s="1">
        <v>43.965671539306641</v>
      </c>
      <c r="W40" s="1">
        <v>38.612415313720703</v>
      </c>
      <c r="X40" s="1">
        <v>399.33364868164062</v>
      </c>
      <c r="Y40" s="1">
        <v>379.22323608398438</v>
      </c>
      <c r="Z40" s="1">
        <v>25.03333854675293</v>
      </c>
      <c r="AA40" s="1">
        <v>38.458301544189453</v>
      </c>
      <c r="AB40" s="1">
        <v>35.315814971923828</v>
      </c>
      <c r="AC40" s="1">
        <v>54.255104064941406</v>
      </c>
      <c r="AD40" s="1">
        <v>500.29330444335938</v>
      </c>
      <c r="AE40" s="1">
        <v>-3.4572161734104156E-2</v>
      </c>
      <c r="AF40" s="1">
        <v>1451.647216796875</v>
      </c>
      <c r="AG40" s="1">
        <v>97.890312194824219</v>
      </c>
      <c r="AH40" s="1">
        <v>21.223007202148438</v>
      </c>
      <c r="AI40" s="1">
        <v>-0.64493584632873535</v>
      </c>
      <c r="AJ40" s="1">
        <v>1</v>
      </c>
      <c r="AK40" s="1">
        <v>-0.21956524252891541</v>
      </c>
      <c r="AL40" s="1">
        <v>2.737391471862793</v>
      </c>
      <c r="AM40" s="1">
        <v>1</v>
      </c>
      <c r="AN40" s="1">
        <v>0</v>
      </c>
      <c r="AO40" s="1">
        <v>0.18999999761581421</v>
      </c>
      <c r="AP40" s="1">
        <v>111115</v>
      </c>
      <c r="AQ40">
        <f t="shared" si="36"/>
        <v>1.0005866088867188</v>
      </c>
      <c r="AR40">
        <f t="shared" si="37"/>
        <v>1.3970104699158839E-2</v>
      </c>
      <c r="AS40">
        <f t="shared" si="38"/>
        <v>317.11567153930662</v>
      </c>
      <c r="AT40">
        <f t="shared" si="39"/>
        <v>311.91659011840818</v>
      </c>
      <c r="AU40">
        <f t="shared" si="40"/>
        <v>-6.568710647053333E-3</v>
      </c>
      <c r="AV40">
        <f t="shared" si="41"/>
        <v>-6.9968015179809591</v>
      </c>
      <c r="AW40">
        <f t="shared" si="42"/>
        <v>9.1361040154183364</v>
      </c>
      <c r="AX40">
        <f t="shared" si="43"/>
        <v>93.330012036690505</v>
      </c>
      <c r="AY40">
        <f t="shared" si="44"/>
        <v>54.871710492501052</v>
      </c>
      <c r="AZ40">
        <f t="shared" si="45"/>
        <v>41.366130828857422</v>
      </c>
      <c r="BA40">
        <f t="shared" si="46"/>
        <v>7.9721438773571496</v>
      </c>
      <c r="BB40">
        <f t="shared" si="47"/>
        <v>0.2378193847541348</v>
      </c>
      <c r="BC40">
        <f t="shared" si="48"/>
        <v>3.7646951446433961</v>
      </c>
      <c r="BD40">
        <f t="shared" si="49"/>
        <v>4.207448732713754</v>
      </c>
      <c r="BE40">
        <f t="shared" si="50"/>
        <v>0.15020305565716635</v>
      </c>
      <c r="BF40">
        <f t="shared" si="51"/>
        <v>24.590993463283436</v>
      </c>
      <c r="BG40">
        <f t="shared" si="52"/>
        <v>0.66243217872222937</v>
      </c>
      <c r="BH40">
        <f t="shared" si="53"/>
        <v>41.624147411519097</v>
      </c>
      <c r="BI40">
        <f t="shared" si="54"/>
        <v>373.12010339359017</v>
      </c>
      <c r="BJ40">
        <f t="shared" si="55"/>
        <v>1.6537674840811863E-2</v>
      </c>
    </row>
    <row r="41" spans="1:62">
      <c r="A41" s="1">
        <v>34</v>
      </c>
      <c r="B41" s="1" t="s">
        <v>115</v>
      </c>
      <c r="C41" s="2">
        <v>42270</v>
      </c>
      <c r="D41" s="1" t="s">
        <v>74</v>
      </c>
      <c r="E41" s="1">
        <v>0</v>
      </c>
      <c r="F41" s="1" t="s">
        <v>83</v>
      </c>
      <c r="G41" s="1" t="s">
        <v>76</v>
      </c>
      <c r="H41" s="1">
        <v>0</v>
      </c>
      <c r="I41" s="1">
        <v>4403</v>
      </c>
      <c r="J41" s="1">
        <v>0</v>
      </c>
      <c r="K41">
        <f t="shared" si="28"/>
        <v>-1.1834506961790969</v>
      </c>
      <c r="L41">
        <f t="shared" si="29"/>
        <v>0.20608710628333041</v>
      </c>
      <c r="M41">
        <f t="shared" si="30"/>
        <v>369.49647823680328</v>
      </c>
      <c r="N41">
        <f t="shared" si="31"/>
        <v>11.416173661857854</v>
      </c>
      <c r="O41">
        <f t="shared" si="32"/>
        <v>5.4126265970673852</v>
      </c>
      <c r="P41">
        <f t="shared" si="33"/>
        <v>43.786411285400391</v>
      </c>
      <c r="Q41" s="1">
        <v>5.5</v>
      </c>
      <c r="R41">
        <f t="shared" si="34"/>
        <v>1.5297826379537582</v>
      </c>
      <c r="S41" s="1">
        <v>1</v>
      </c>
      <c r="T41">
        <f t="shared" si="35"/>
        <v>3.0595652759075165</v>
      </c>
      <c r="U41" s="1">
        <v>38.731285095214844</v>
      </c>
      <c r="V41" s="1">
        <v>43.786411285400391</v>
      </c>
      <c r="W41" s="1">
        <v>38.634773254394531</v>
      </c>
      <c r="X41" s="1">
        <v>399.306640625</v>
      </c>
      <c r="Y41" s="1">
        <v>395.64205932617188</v>
      </c>
      <c r="Z41" s="1">
        <v>25.087917327880859</v>
      </c>
      <c r="AA41" s="1">
        <v>37.172267913818359</v>
      </c>
      <c r="AB41" s="1">
        <v>35.459644317626953</v>
      </c>
      <c r="AC41" s="1">
        <v>52.539844512939453</v>
      </c>
      <c r="AD41" s="1">
        <v>500.27468872070312</v>
      </c>
      <c r="AE41" s="1">
        <v>-3.7773009389638901E-2</v>
      </c>
      <c r="AF41" s="1">
        <v>155.40032958984375</v>
      </c>
      <c r="AG41" s="1">
        <v>97.888679504394531</v>
      </c>
      <c r="AH41" s="1">
        <v>21.223007202148438</v>
      </c>
      <c r="AI41" s="1">
        <v>-0.64493584632873535</v>
      </c>
      <c r="AJ41" s="1">
        <v>0.66666668653488159</v>
      </c>
      <c r="AK41" s="1">
        <v>-0.21956524252891541</v>
      </c>
      <c r="AL41" s="1">
        <v>2.737391471862793</v>
      </c>
      <c r="AM41" s="1">
        <v>1</v>
      </c>
      <c r="AN41" s="1">
        <v>0</v>
      </c>
      <c r="AO41" s="1">
        <v>0.18999999761581421</v>
      </c>
      <c r="AP41" s="1">
        <v>111115</v>
      </c>
      <c r="AQ41">
        <f t="shared" si="36"/>
        <v>0.90959034312855103</v>
      </c>
      <c r="AR41">
        <f t="shared" si="37"/>
        <v>1.1416173661857855E-2</v>
      </c>
      <c r="AS41">
        <f t="shared" si="38"/>
        <v>316.93641128540037</v>
      </c>
      <c r="AT41">
        <f t="shared" si="39"/>
        <v>311.88128509521482</v>
      </c>
      <c r="AU41">
        <f t="shared" si="40"/>
        <v>-7.1768716939735189E-3</v>
      </c>
      <c r="AV41">
        <f t="shared" si="41"/>
        <v>-6.184856473509952</v>
      </c>
      <c r="AW41">
        <f t="shared" si="42"/>
        <v>9.0513708173346394</v>
      </c>
      <c r="AX41">
        <f t="shared" si="43"/>
        <v>92.465960958522217</v>
      </c>
      <c r="AY41">
        <f t="shared" si="44"/>
        <v>55.293693044703858</v>
      </c>
      <c r="AZ41">
        <f t="shared" si="45"/>
        <v>41.258848190307617</v>
      </c>
      <c r="BA41">
        <f t="shared" si="46"/>
        <v>7.9270045645898728</v>
      </c>
      <c r="BB41">
        <f t="shared" si="47"/>
        <v>0.19308146746890664</v>
      </c>
      <c r="BC41">
        <f t="shared" si="48"/>
        <v>3.6387442202672537</v>
      </c>
      <c r="BD41">
        <f t="shared" si="49"/>
        <v>4.2882603443226195</v>
      </c>
      <c r="BE41">
        <f t="shared" si="50"/>
        <v>0.12178067502255854</v>
      </c>
      <c r="BF41">
        <f t="shared" si="51"/>
        <v>36.169522336124921</v>
      </c>
      <c r="BG41">
        <f t="shared" si="52"/>
        <v>0.93391607268979993</v>
      </c>
      <c r="BH41">
        <f t="shared" si="53"/>
        <v>40.09158109556693</v>
      </c>
      <c r="BI41">
        <f t="shared" si="54"/>
        <v>396.16424411249511</v>
      </c>
      <c r="BJ41">
        <f t="shared" si="55"/>
        <v>-1.1976449228718502E-3</v>
      </c>
    </row>
    <row r="42" spans="1:62">
      <c r="A42" s="1">
        <v>35</v>
      </c>
      <c r="B42" s="1" t="s">
        <v>116</v>
      </c>
      <c r="C42" s="2">
        <v>42270</v>
      </c>
      <c r="D42" s="1" t="s">
        <v>74</v>
      </c>
      <c r="E42" s="1">
        <v>0</v>
      </c>
      <c r="F42" s="1" t="s">
        <v>75</v>
      </c>
      <c r="G42" s="1" t="s">
        <v>76</v>
      </c>
      <c r="H42" s="1">
        <v>0</v>
      </c>
      <c r="I42" s="1">
        <v>4486</v>
      </c>
      <c r="J42" s="1">
        <v>0</v>
      </c>
      <c r="K42">
        <f t="shared" si="28"/>
        <v>16.841023699333949</v>
      </c>
      <c r="L42">
        <f t="shared" si="29"/>
        <v>0.2130675940804464</v>
      </c>
      <c r="M42">
        <f t="shared" si="30"/>
        <v>221.90076356803226</v>
      </c>
      <c r="N42">
        <f t="shared" si="31"/>
        <v>12.536105415643021</v>
      </c>
      <c r="O42">
        <f t="shared" si="32"/>
        <v>5.6905081180023096</v>
      </c>
      <c r="P42">
        <f t="shared" si="33"/>
        <v>43.631965637207031</v>
      </c>
      <c r="Q42" s="1">
        <v>3.5</v>
      </c>
      <c r="R42">
        <f t="shared" si="34"/>
        <v>1.9689131230115891</v>
      </c>
      <c r="S42" s="1">
        <v>1</v>
      </c>
      <c r="T42">
        <f t="shared" si="35"/>
        <v>3.9378262460231781</v>
      </c>
      <c r="U42" s="1">
        <v>38.681369781494141</v>
      </c>
      <c r="V42" s="1">
        <v>43.631965637207031</v>
      </c>
      <c r="W42" s="1">
        <v>38.572021484375</v>
      </c>
      <c r="X42" s="1">
        <v>399.21969604492188</v>
      </c>
      <c r="Y42" s="1">
        <v>384.06893920898438</v>
      </c>
      <c r="Z42" s="1">
        <v>25.118120193481445</v>
      </c>
      <c r="AA42" s="1">
        <v>33.593971252441406</v>
      </c>
      <c r="AB42" s="1">
        <v>35.597309112548828</v>
      </c>
      <c r="AC42" s="1">
        <v>47.609256744384766</v>
      </c>
      <c r="AD42" s="1">
        <v>500.27291870117188</v>
      </c>
      <c r="AE42" s="1">
        <v>1.9206918077543378E-3</v>
      </c>
      <c r="AF42" s="1">
        <v>1631.638916015625</v>
      </c>
      <c r="AG42" s="1">
        <v>97.886756896972656</v>
      </c>
      <c r="AH42" s="1">
        <v>21.223007202148438</v>
      </c>
      <c r="AI42" s="1">
        <v>-0.64493584632873535</v>
      </c>
      <c r="AJ42" s="1">
        <v>1</v>
      </c>
      <c r="AK42" s="1">
        <v>-0.21956524252891541</v>
      </c>
      <c r="AL42" s="1">
        <v>2.737391471862793</v>
      </c>
      <c r="AM42" s="1">
        <v>1</v>
      </c>
      <c r="AN42" s="1">
        <v>0</v>
      </c>
      <c r="AO42" s="1">
        <v>0.18999999761581421</v>
      </c>
      <c r="AP42" s="1">
        <v>111115</v>
      </c>
      <c r="AQ42">
        <f t="shared" si="36"/>
        <v>1.4293511962890624</v>
      </c>
      <c r="AR42">
        <f t="shared" si="37"/>
        <v>1.2536105415643022E-2</v>
      </c>
      <c r="AS42">
        <f t="shared" si="38"/>
        <v>316.78196563720701</v>
      </c>
      <c r="AT42">
        <f t="shared" si="39"/>
        <v>311.83136978149412</v>
      </c>
      <c r="AU42">
        <f t="shared" si="40"/>
        <v>3.6493143889403806E-4</v>
      </c>
      <c r="AV42">
        <f t="shared" si="41"/>
        <v>-5.3879973904164489</v>
      </c>
      <c r="AW42">
        <f t="shared" si="42"/>
        <v>8.97891301519393</v>
      </c>
      <c r="AX42">
        <f t="shared" si="43"/>
        <v>91.727556411378259</v>
      </c>
      <c r="AY42">
        <f t="shared" si="44"/>
        <v>58.133585158936853</v>
      </c>
      <c r="AZ42">
        <f t="shared" si="45"/>
        <v>41.156667709350586</v>
      </c>
      <c r="BA42">
        <f t="shared" si="46"/>
        <v>7.8842179964935042</v>
      </c>
      <c r="BB42">
        <f t="shared" si="47"/>
        <v>0.20213072086807424</v>
      </c>
      <c r="BC42">
        <f t="shared" si="48"/>
        <v>3.28840489719162</v>
      </c>
      <c r="BD42">
        <f t="shared" si="49"/>
        <v>4.5958130993018838</v>
      </c>
      <c r="BE42">
        <f t="shared" si="50"/>
        <v>0.12727080177173319</v>
      </c>
      <c r="BF42">
        <f t="shared" si="51"/>
        <v>21.721146098636581</v>
      </c>
      <c r="BG42">
        <f t="shared" si="52"/>
        <v>0.57776284649587051</v>
      </c>
      <c r="BH42">
        <f t="shared" si="53"/>
        <v>35.857569942838062</v>
      </c>
      <c r="BI42">
        <f t="shared" si="54"/>
        <v>378.29535231772388</v>
      </c>
      <c r="BJ42">
        <f t="shared" si="55"/>
        <v>1.596314048026351E-2</v>
      </c>
    </row>
    <row r="43" spans="1:62">
      <c r="A43" s="1">
        <v>36</v>
      </c>
      <c r="B43" s="1" t="s">
        <v>117</v>
      </c>
      <c r="C43" s="2">
        <v>42270</v>
      </c>
      <c r="D43" s="1" t="s">
        <v>74</v>
      </c>
      <c r="E43" s="1">
        <v>0</v>
      </c>
      <c r="F43" s="1" t="s">
        <v>78</v>
      </c>
      <c r="G43" s="1" t="s">
        <v>76</v>
      </c>
      <c r="H43" s="1">
        <v>0</v>
      </c>
      <c r="I43" s="1">
        <v>4606</v>
      </c>
      <c r="J43" s="1">
        <v>0</v>
      </c>
      <c r="K43">
        <f t="shared" si="28"/>
        <v>14.744922972971944</v>
      </c>
      <c r="L43">
        <f t="shared" si="29"/>
        <v>0.24280595636248731</v>
      </c>
      <c r="M43">
        <f t="shared" si="30"/>
        <v>247.08256024664504</v>
      </c>
      <c r="N43">
        <f t="shared" si="31"/>
        <v>13.226951063494097</v>
      </c>
      <c r="O43">
        <f t="shared" si="32"/>
        <v>5.3540486113533081</v>
      </c>
      <c r="P43">
        <f t="shared" si="33"/>
        <v>43.792560577392578</v>
      </c>
      <c r="Q43" s="1">
        <v>5</v>
      </c>
      <c r="R43">
        <f t="shared" si="34"/>
        <v>1.6395652592182159</v>
      </c>
      <c r="S43" s="1">
        <v>1</v>
      </c>
      <c r="T43">
        <f t="shared" si="35"/>
        <v>3.2791305184364319</v>
      </c>
      <c r="U43" s="1">
        <v>38.732540130615234</v>
      </c>
      <c r="V43" s="1">
        <v>43.792560577392578</v>
      </c>
      <c r="W43" s="1">
        <v>38.633586883544922</v>
      </c>
      <c r="X43" s="1">
        <v>399.19448852539062</v>
      </c>
      <c r="Y43" s="1">
        <v>379.441650390625</v>
      </c>
      <c r="Z43" s="1">
        <v>25.081680297851562</v>
      </c>
      <c r="AA43" s="1">
        <v>37.801586151123047</v>
      </c>
      <c r="AB43" s="1">
        <v>35.447181701660156</v>
      </c>
      <c r="AC43" s="1">
        <v>53.423843383789062</v>
      </c>
      <c r="AD43" s="1">
        <v>500.27694702148438</v>
      </c>
      <c r="AE43" s="1">
        <v>-7.9388290643692017E-2</v>
      </c>
      <c r="AF43" s="1">
        <v>1531.11083984375</v>
      </c>
      <c r="AG43" s="1">
        <v>97.885246276855469</v>
      </c>
      <c r="AH43" s="1">
        <v>21.223007202148438</v>
      </c>
      <c r="AI43" s="1">
        <v>-0.64493584632873535</v>
      </c>
      <c r="AJ43" s="1">
        <v>1</v>
      </c>
      <c r="AK43" s="1">
        <v>-0.21956524252891541</v>
      </c>
      <c r="AL43" s="1">
        <v>2.737391471862793</v>
      </c>
      <c r="AM43" s="1">
        <v>1</v>
      </c>
      <c r="AN43" s="1">
        <v>0</v>
      </c>
      <c r="AO43" s="1">
        <v>0.18999999761581421</v>
      </c>
      <c r="AP43" s="1">
        <v>111115</v>
      </c>
      <c r="AQ43">
        <f t="shared" si="36"/>
        <v>1.0005538940429688</v>
      </c>
      <c r="AR43">
        <f t="shared" si="37"/>
        <v>1.3226951063494096E-2</v>
      </c>
      <c r="AS43">
        <f t="shared" si="38"/>
        <v>316.94256057739256</v>
      </c>
      <c r="AT43">
        <f t="shared" si="39"/>
        <v>311.88254013061521</v>
      </c>
      <c r="AU43">
        <f t="shared" si="40"/>
        <v>-1.5083775033025049E-2</v>
      </c>
      <c r="AV43">
        <f t="shared" si="41"/>
        <v>-6.6443389092275469</v>
      </c>
      <c r="AW43">
        <f t="shared" si="42"/>
        <v>9.0542661814117569</v>
      </c>
      <c r="AX43">
        <f t="shared" si="43"/>
        <v>92.498783277338475</v>
      </c>
      <c r="AY43">
        <f t="shared" si="44"/>
        <v>54.697197126215428</v>
      </c>
      <c r="AZ43">
        <f t="shared" si="45"/>
        <v>41.262550354003906</v>
      </c>
      <c r="BA43">
        <f t="shared" si="46"/>
        <v>7.9285585589749692</v>
      </c>
      <c r="BB43">
        <f t="shared" si="47"/>
        <v>0.22606666169691042</v>
      </c>
      <c r="BC43">
        <f t="shared" si="48"/>
        <v>3.7002175700584483</v>
      </c>
      <c r="BD43">
        <f t="shared" si="49"/>
        <v>4.2283409889165213</v>
      </c>
      <c r="BE43">
        <f t="shared" si="50"/>
        <v>0.14270591834321214</v>
      </c>
      <c r="BF43">
        <f t="shared" si="51"/>
        <v>24.185737260458829</v>
      </c>
      <c r="BG43">
        <f t="shared" si="52"/>
        <v>0.65117406060267813</v>
      </c>
      <c r="BH43">
        <f t="shared" si="53"/>
        <v>41.106903377627823</v>
      </c>
      <c r="BI43">
        <f t="shared" si="54"/>
        <v>373.37124669623239</v>
      </c>
      <c r="BJ43">
        <f t="shared" si="55"/>
        <v>1.6233658304535922E-2</v>
      </c>
    </row>
    <row r="44" spans="1:62">
      <c r="A44" s="1">
        <v>37</v>
      </c>
      <c r="B44" s="1" t="s">
        <v>118</v>
      </c>
      <c r="C44" s="2">
        <v>42270</v>
      </c>
      <c r="D44" s="1" t="s">
        <v>74</v>
      </c>
      <c r="E44" s="1">
        <v>0</v>
      </c>
      <c r="F44" s="1" t="s">
        <v>83</v>
      </c>
      <c r="G44" s="1" t="s">
        <v>76</v>
      </c>
      <c r="H44" s="1">
        <v>0</v>
      </c>
      <c r="I44" s="1">
        <v>4696.5</v>
      </c>
      <c r="J44" s="1">
        <v>0</v>
      </c>
      <c r="K44">
        <f t="shared" si="28"/>
        <v>2.2958589588688647</v>
      </c>
      <c r="L44">
        <f t="shared" si="29"/>
        <v>0.17512175149948489</v>
      </c>
      <c r="M44">
        <f t="shared" si="30"/>
        <v>333.85383458270877</v>
      </c>
      <c r="N44">
        <f t="shared" si="31"/>
        <v>10.425354381461537</v>
      </c>
      <c r="O44">
        <f t="shared" si="32"/>
        <v>5.7571872531210726</v>
      </c>
      <c r="P44">
        <f t="shared" si="33"/>
        <v>44.290084838867188</v>
      </c>
      <c r="Q44" s="1">
        <v>5.5</v>
      </c>
      <c r="R44">
        <f t="shared" si="34"/>
        <v>1.5297826379537582</v>
      </c>
      <c r="S44" s="1">
        <v>1</v>
      </c>
      <c r="T44">
        <f t="shared" si="35"/>
        <v>3.0595652759075165</v>
      </c>
      <c r="U44" s="1">
        <v>38.796791076660156</v>
      </c>
      <c r="V44" s="1">
        <v>44.290084838867188</v>
      </c>
      <c r="W44" s="1">
        <v>38.762477874755859</v>
      </c>
      <c r="X44" s="1">
        <v>399.14578247070312</v>
      </c>
      <c r="Y44" s="1">
        <v>392.12783813476562</v>
      </c>
      <c r="Z44" s="1">
        <v>25.056928634643555</v>
      </c>
      <c r="AA44" s="1">
        <v>36.103889465332031</v>
      </c>
      <c r="AB44" s="1">
        <v>35.289474487304688</v>
      </c>
      <c r="AC44" s="1">
        <v>50.847702026367188</v>
      </c>
      <c r="AD44" s="1">
        <v>500.31201171875</v>
      </c>
      <c r="AE44" s="1">
        <v>3.2011463772505522E-3</v>
      </c>
      <c r="AF44" s="1">
        <v>1498.475830078125</v>
      </c>
      <c r="AG44" s="1">
        <v>97.884368896484375</v>
      </c>
      <c r="AH44" s="1">
        <v>21.223007202148438</v>
      </c>
      <c r="AI44" s="1">
        <v>-0.64493584632873535</v>
      </c>
      <c r="AJ44" s="1">
        <v>0.66666668653488159</v>
      </c>
      <c r="AK44" s="1">
        <v>-0.21956524252891541</v>
      </c>
      <c r="AL44" s="1">
        <v>2.737391471862793</v>
      </c>
      <c r="AM44" s="1">
        <v>1</v>
      </c>
      <c r="AN44" s="1">
        <v>0</v>
      </c>
      <c r="AO44" s="1">
        <v>0.18999999761581421</v>
      </c>
      <c r="AP44" s="1">
        <v>111115</v>
      </c>
      <c r="AQ44">
        <f t="shared" si="36"/>
        <v>0.90965820312499979</v>
      </c>
      <c r="AR44">
        <f t="shared" si="37"/>
        <v>1.0425354381461537E-2</v>
      </c>
      <c r="AS44">
        <f t="shared" si="38"/>
        <v>317.44008483886716</v>
      </c>
      <c r="AT44">
        <f t="shared" si="39"/>
        <v>311.94679107666013</v>
      </c>
      <c r="AU44">
        <f t="shared" si="40"/>
        <v>6.0821780404547721E-4</v>
      </c>
      <c r="AV44">
        <f t="shared" si="41"/>
        <v>-5.7732519209341788</v>
      </c>
      <c r="AW44">
        <f t="shared" si="42"/>
        <v>9.2911936881435295</v>
      </c>
      <c r="AX44">
        <f t="shared" si="43"/>
        <v>94.920095954944998</v>
      </c>
      <c r="AY44">
        <f t="shared" si="44"/>
        <v>58.816206489612966</v>
      </c>
      <c r="AZ44">
        <f t="shared" si="45"/>
        <v>41.543437957763672</v>
      </c>
      <c r="BA44">
        <f t="shared" si="46"/>
        <v>8.0472341635414111</v>
      </c>
      <c r="BB44">
        <f t="shared" si="47"/>
        <v>0.16564088748129541</v>
      </c>
      <c r="BC44">
        <f t="shared" si="48"/>
        <v>3.5340064350224565</v>
      </c>
      <c r="BD44">
        <f t="shared" si="49"/>
        <v>4.5132277285189542</v>
      </c>
      <c r="BE44">
        <f t="shared" si="50"/>
        <v>0.10433755524794722</v>
      </c>
      <c r="BF44">
        <f t="shared" si="51"/>
        <v>32.679071901799738</v>
      </c>
      <c r="BG44">
        <f t="shared" si="52"/>
        <v>0.85139029192814064</v>
      </c>
      <c r="BH44">
        <f t="shared" si="53"/>
        <v>37.281947293080172</v>
      </c>
      <c r="BI44">
        <f t="shared" si="54"/>
        <v>391.11481526551057</v>
      </c>
      <c r="BJ44">
        <f t="shared" si="55"/>
        <v>2.1884645980180749E-3</v>
      </c>
    </row>
    <row r="45" spans="1:62">
      <c r="A45" s="1">
        <v>38</v>
      </c>
      <c r="B45" s="1" t="s">
        <v>119</v>
      </c>
      <c r="C45" s="2">
        <v>42270</v>
      </c>
      <c r="D45" s="1" t="s">
        <v>74</v>
      </c>
      <c r="E45" s="1">
        <v>0</v>
      </c>
      <c r="F45" s="1" t="s">
        <v>75</v>
      </c>
      <c r="G45" s="1" t="s">
        <v>88</v>
      </c>
      <c r="H45" s="1">
        <v>0</v>
      </c>
      <c r="I45" s="1">
        <v>4927.5</v>
      </c>
      <c r="J45" s="1">
        <v>0</v>
      </c>
      <c r="K45">
        <f t="shared" si="28"/>
        <v>30.191274440940248</v>
      </c>
      <c r="L45">
        <f t="shared" si="29"/>
        <v>0.54510049656497284</v>
      </c>
      <c r="M45">
        <f t="shared" si="30"/>
        <v>258.85846628543715</v>
      </c>
      <c r="N45">
        <f t="shared" si="31"/>
        <v>33.206871403980351</v>
      </c>
      <c r="O45">
        <f t="shared" si="32"/>
        <v>6.1922523092995352</v>
      </c>
      <c r="P45">
        <f t="shared" si="33"/>
        <v>44.22576904296875</v>
      </c>
      <c r="Q45" s="1">
        <v>1</v>
      </c>
      <c r="R45">
        <f t="shared" si="34"/>
        <v>2.5178262293338776</v>
      </c>
      <c r="S45" s="1">
        <v>1</v>
      </c>
      <c r="T45">
        <f t="shared" si="35"/>
        <v>5.0356524586677551</v>
      </c>
      <c r="U45" s="1">
        <v>38.862770080566406</v>
      </c>
      <c r="V45" s="1">
        <v>44.22576904296875</v>
      </c>
      <c r="W45" s="1">
        <v>38.791248321533203</v>
      </c>
      <c r="X45" s="1">
        <v>398.8829345703125</v>
      </c>
      <c r="Y45" s="1">
        <v>390.25775146484375</v>
      </c>
      <c r="Z45" s="1">
        <v>24.914045333862305</v>
      </c>
      <c r="AA45" s="1">
        <v>31.343587875366211</v>
      </c>
      <c r="AB45" s="1">
        <v>34.963371276855469</v>
      </c>
      <c r="AC45" s="1">
        <v>43.986331939697266</v>
      </c>
      <c r="AD45" s="1">
        <v>500.28518676757812</v>
      </c>
      <c r="AE45" s="1">
        <v>-8.9633211493492126E-2</v>
      </c>
      <c r="AF45" s="1">
        <v>1308.857177734375</v>
      </c>
      <c r="AG45" s="1">
        <v>97.883331298828125</v>
      </c>
      <c r="AH45" s="1">
        <v>21.223007202148438</v>
      </c>
      <c r="AI45" s="1">
        <v>-0.64493584632873535</v>
      </c>
      <c r="AJ45" s="1">
        <v>0.66666668653488159</v>
      </c>
      <c r="AK45" s="1">
        <v>-0.21956524252891541</v>
      </c>
      <c r="AL45" s="1">
        <v>2.737391471862793</v>
      </c>
      <c r="AM45" s="1">
        <v>1</v>
      </c>
      <c r="AN45" s="1">
        <v>0</v>
      </c>
      <c r="AO45" s="1">
        <v>0.18999999761581421</v>
      </c>
      <c r="AP45" s="1">
        <v>111115</v>
      </c>
      <c r="AQ45">
        <f t="shared" si="36"/>
        <v>5.0028518676757807</v>
      </c>
      <c r="AR45">
        <f t="shared" si="37"/>
        <v>3.3206871403980348E-2</v>
      </c>
      <c r="AS45">
        <f t="shared" si="38"/>
        <v>317.37576904296873</v>
      </c>
      <c r="AT45">
        <f t="shared" si="39"/>
        <v>312.01277008056638</v>
      </c>
      <c r="AU45">
        <f t="shared" si="40"/>
        <v>-1.7030309970061275E-2</v>
      </c>
      <c r="AV45">
        <f t="shared" si="41"/>
        <v>-10.730118436653511</v>
      </c>
      <c r="AW45">
        <f t="shared" si="42"/>
        <v>9.2602671053979382</v>
      </c>
      <c r="AX45">
        <f t="shared" si="43"/>
        <v>94.605148624613705</v>
      </c>
      <c r="AY45">
        <f t="shared" si="44"/>
        <v>63.261560749247494</v>
      </c>
      <c r="AZ45">
        <f t="shared" si="45"/>
        <v>41.544269561767578</v>
      </c>
      <c r="BA45">
        <f t="shared" si="46"/>
        <v>8.0475877893154291</v>
      </c>
      <c r="BB45">
        <f t="shared" si="47"/>
        <v>0.49185776144680643</v>
      </c>
      <c r="BC45">
        <f t="shared" si="48"/>
        <v>3.068014796098403</v>
      </c>
      <c r="BD45">
        <f t="shared" si="49"/>
        <v>4.9795729932170261</v>
      </c>
      <c r="BE45">
        <f t="shared" si="50"/>
        <v>0.31178886376390191</v>
      </c>
      <c r="BF45">
        <f t="shared" si="51"/>
        <v>25.337929014923976</v>
      </c>
      <c r="BG45">
        <f t="shared" si="52"/>
        <v>0.66330128053524728</v>
      </c>
      <c r="BH45">
        <f t="shared" si="53"/>
        <v>35.607303733905418</v>
      </c>
      <c r="BI45">
        <f t="shared" si="54"/>
        <v>382.16382106956536</v>
      </c>
      <c r="BJ45">
        <f t="shared" si="55"/>
        <v>2.8130079820835967E-2</v>
      </c>
    </row>
    <row r="46" spans="1:62">
      <c r="A46" s="1">
        <v>39</v>
      </c>
      <c r="B46" s="1" t="s">
        <v>120</v>
      </c>
      <c r="C46" s="2">
        <v>42270</v>
      </c>
      <c r="D46" s="1" t="s">
        <v>74</v>
      </c>
      <c r="E46" s="1">
        <v>0</v>
      </c>
      <c r="F46" s="1" t="s">
        <v>78</v>
      </c>
      <c r="G46" s="1" t="s">
        <v>88</v>
      </c>
      <c r="H46" s="1">
        <v>0</v>
      </c>
      <c r="I46" s="1">
        <v>5074</v>
      </c>
      <c r="J46" s="1">
        <v>0</v>
      </c>
      <c r="K46">
        <f t="shared" si="28"/>
        <v>4.9876158333515462E-2</v>
      </c>
      <c r="L46">
        <f t="shared" si="29"/>
        <v>0.41330073355700148</v>
      </c>
      <c r="M46">
        <f t="shared" si="30"/>
        <v>354.50271322109779</v>
      </c>
      <c r="N46">
        <f t="shared" si="31"/>
        <v>25.547424111855698</v>
      </c>
      <c r="O46">
        <f t="shared" si="32"/>
        <v>6.1576256717325775</v>
      </c>
      <c r="P46">
        <f t="shared" si="33"/>
        <v>44.848926544189453</v>
      </c>
      <c r="Q46" s="1">
        <v>2</v>
      </c>
      <c r="R46">
        <f t="shared" si="34"/>
        <v>2.2982609868049622</v>
      </c>
      <c r="S46" s="1">
        <v>1</v>
      </c>
      <c r="T46">
        <f t="shared" si="35"/>
        <v>4.5965219736099243</v>
      </c>
      <c r="U46" s="1">
        <v>38.924659729003906</v>
      </c>
      <c r="V46" s="1">
        <v>44.848926544189453</v>
      </c>
      <c r="W46" s="1">
        <v>38.903430938720703</v>
      </c>
      <c r="X46" s="1">
        <v>398.65682983398438</v>
      </c>
      <c r="Y46" s="1">
        <v>394.60653686523438</v>
      </c>
      <c r="Z46" s="1">
        <v>24.939020156860352</v>
      </c>
      <c r="AA46" s="1">
        <v>34.797214508056641</v>
      </c>
      <c r="AB46" s="1">
        <v>34.88201904296875</v>
      </c>
      <c r="AC46" s="1">
        <v>48.670604705810547</v>
      </c>
      <c r="AD46" s="1">
        <v>500.26290893554688</v>
      </c>
      <c r="AE46" s="1">
        <v>-1.9206542521715164E-2</v>
      </c>
      <c r="AF46" s="1">
        <v>1198.4061279296875</v>
      </c>
      <c r="AG46" s="1">
        <v>97.883438110351562</v>
      </c>
      <c r="AH46" s="1">
        <v>21.223007202148438</v>
      </c>
      <c r="AI46" s="1">
        <v>-0.64493584632873535</v>
      </c>
      <c r="AJ46" s="1">
        <v>1</v>
      </c>
      <c r="AK46" s="1">
        <v>-0.21956524252891541</v>
      </c>
      <c r="AL46" s="1">
        <v>2.737391471862793</v>
      </c>
      <c r="AM46" s="1">
        <v>1</v>
      </c>
      <c r="AN46" s="1">
        <v>0</v>
      </c>
      <c r="AO46" s="1">
        <v>0.18999999761581421</v>
      </c>
      <c r="AP46" s="1">
        <v>111115</v>
      </c>
      <c r="AQ46">
        <f t="shared" si="36"/>
        <v>2.5013145446777343</v>
      </c>
      <c r="AR46">
        <f t="shared" si="37"/>
        <v>2.5547424111855697E-2</v>
      </c>
      <c r="AS46">
        <f t="shared" si="38"/>
        <v>317.99892654418943</v>
      </c>
      <c r="AT46">
        <f t="shared" si="39"/>
        <v>312.07465972900388</v>
      </c>
      <c r="AU46">
        <f t="shared" si="40"/>
        <v>-3.6492430333339154E-3</v>
      </c>
      <c r="AV46">
        <f t="shared" si="41"/>
        <v>-9.1407928641956602</v>
      </c>
      <c r="AW46">
        <f t="shared" si="42"/>
        <v>9.5636966644445671</v>
      </c>
      <c r="AX46">
        <f t="shared" si="43"/>
        <v>97.704952431918798</v>
      </c>
      <c r="AY46">
        <f t="shared" si="44"/>
        <v>62.907737923862157</v>
      </c>
      <c r="AZ46">
        <f t="shared" si="45"/>
        <v>41.88679313659668</v>
      </c>
      <c r="BA46">
        <f t="shared" si="46"/>
        <v>8.1943895284434696</v>
      </c>
      <c r="BB46">
        <f t="shared" si="47"/>
        <v>0.37920421830220247</v>
      </c>
      <c r="BC46">
        <f t="shared" si="48"/>
        <v>3.4060709927119897</v>
      </c>
      <c r="BD46">
        <f t="shared" si="49"/>
        <v>4.7883185357314799</v>
      </c>
      <c r="BE46">
        <f t="shared" si="50"/>
        <v>0.23984700568008496</v>
      </c>
      <c r="BF46">
        <f t="shared" si="51"/>
        <v>34.69994438952903</v>
      </c>
      <c r="BG46">
        <f t="shared" si="52"/>
        <v>0.89837009806598112</v>
      </c>
      <c r="BH46">
        <f t="shared" si="53"/>
        <v>36.734875936910413</v>
      </c>
      <c r="BI46">
        <f t="shared" si="54"/>
        <v>394.59188822129516</v>
      </c>
      <c r="BJ46">
        <f t="shared" si="55"/>
        <v>4.6432644544478301E-5</v>
      </c>
    </row>
    <row r="47" spans="1:62">
      <c r="A47" s="1">
        <v>40</v>
      </c>
      <c r="B47" s="1" t="s">
        <v>121</v>
      </c>
      <c r="C47" s="2">
        <v>42270</v>
      </c>
      <c r="D47" s="1" t="s">
        <v>74</v>
      </c>
      <c r="E47" s="1">
        <v>0</v>
      </c>
      <c r="F47" s="1" t="s">
        <v>83</v>
      </c>
      <c r="G47" s="1" t="s">
        <v>88</v>
      </c>
      <c r="H47" s="1">
        <v>0</v>
      </c>
      <c r="I47" s="1">
        <v>5223.5</v>
      </c>
      <c r="J47" s="1">
        <v>0</v>
      </c>
      <c r="K47">
        <f t="shared" si="28"/>
        <v>0.46635103040072318</v>
      </c>
      <c r="L47">
        <f t="shared" si="29"/>
        <v>0.35465068126095606</v>
      </c>
      <c r="M47">
        <f t="shared" si="30"/>
        <v>354.72893138270962</v>
      </c>
      <c r="N47">
        <f t="shared" si="31"/>
        <v>21.910589705967315</v>
      </c>
      <c r="O47">
        <f t="shared" si="32"/>
        <v>6.0932426685890615</v>
      </c>
      <c r="P47">
        <f t="shared" si="33"/>
        <v>44.450439453125</v>
      </c>
      <c r="Q47" s="1">
        <v>2</v>
      </c>
      <c r="R47">
        <f t="shared" si="34"/>
        <v>2.2982609868049622</v>
      </c>
      <c r="S47" s="1">
        <v>1</v>
      </c>
      <c r="T47">
        <f t="shared" si="35"/>
        <v>4.5965219736099243</v>
      </c>
      <c r="U47" s="1">
        <v>38.681873321533203</v>
      </c>
      <c r="V47" s="1">
        <v>44.450439453125</v>
      </c>
      <c r="W47" s="1">
        <v>38.716861724853516</v>
      </c>
      <c r="X47" s="1">
        <v>400.21688842773438</v>
      </c>
      <c r="Y47" s="1">
        <v>396.5570068359375</v>
      </c>
      <c r="Z47" s="1">
        <v>24.99650764465332</v>
      </c>
      <c r="AA47" s="1">
        <v>33.462432861328125</v>
      </c>
      <c r="AB47" s="1">
        <v>35.423118591308594</v>
      </c>
      <c r="AC47" s="1">
        <v>47.420372009277344</v>
      </c>
      <c r="AD47" s="1">
        <v>500.29754638671875</v>
      </c>
      <c r="AE47" s="1">
        <v>-2.6889808475971222E-2</v>
      </c>
      <c r="AF47" s="1">
        <v>92.896125793457031</v>
      </c>
      <c r="AG47" s="1">
        <v>97.884323120117188</v>
      </c>
      <c r="AH47" s="1">
        <v>21.223007202148438</v>
      </c>
      <c r="AI47" s="1">
        <v>-0.64493584632873535</v>
      </c>
      <c r="AJ47" s="1">
        <v>1</v>
      </c>
      <c r="AK47" s="1">
        <v>-0.21956524252891541</v>
      </c>
      <c r="AL47" s="1">
        <v>2.737391471862793</v>
      </c>
      <c r="AM47" s="1">
        <v>1</v>
      </c>
      <c r="AN47" s="1">
        <v>0</v>
      </c>
      <c r="AO47" s="1">
        <v>0.18999999761581421</v>
      </c>
      <c r="AP47" s="1">
        <v>111115</v>
      </c>
      <c r="AQ47">
        <f t="shared" si="36"/>
        <v>2.5014877319335938</v>
      </c>
      <c r="AR47">
        <f t="shared" si="37"/>
        <v>2.1910589705967314E-2</v>
      </c>
      <c r="AS47">
        <f t="shared" si="38"/>
        <v>317.60043945312498</v>
      </c>
      <c r="AT47">
        <f t="shared" si="39"/>
        <v>311.83187332153318</v>
      </c>
      <c r="AU47">
        <f t="shared" si="40"/>
        <v>-5.1090635463242329E-3</v>
      </c>
      <c r="AV47">
        <f t="shared" si="41"/>
        <v>-7.91108188533246</v>
      </c>
      <c r="AW47">
        <f t="shared" si="42"/>
        <v>9.3686902591725314</v>
      </c>
      <c r="AX47">
        <f t="shared" si="43"/>
        <v>95.711856204756032</v>
      </c>
      <c r="AY47">
        <f t="shared" si="44"/>
        <v>62.249423343427907</v>
      </c>
      <c r="AZ47">
        <f t="shared" si="45"/>
        <v>41.566156387329102</v>
      </c>
      <c r="BA47">
        <f t="shared" si="46"/>
        <v>8.0568996372467367</v>
      </c>
      <c r="BB47">
        <f t="shared" si="47"/>
        <v>0.32924718304218092</v>
      </c>
      <c r="BC47">
        <f t="shared" si="48"/>
        <v>3.2754475905834699</v>
      </c>
      <c r="BD47">
        <f t="shared" si="49"/>
        <v>4.7814520466632668</v>
      </c>
      <c r="BE47">
        <f t="shared" si="50"/>
        <v>0.2079203957688977</v>
      </c>
      <c r="BF47">
        <f t="shared" si="51"/>
        <v>34.722401339519024</v>
      </c>
      <c r="BG47">
        <f t="shared" si="52"/>
        <v>0.89452191051428609</v>
      </c>
      <c r="BH47">
        <f t="shared" si="53"/>
        <v>35.451295686964691</v>
      </c>
      <c r="BI47">
        <f t="shared" si="54"/>
        <v>396.42003938649299</v>
      </c>
      <c r="BJ47">
        <f t="shared" si="55"/>
        <v>4.1705127465914904E-4</v>
      </c>
    </row>
    <row r="48" spans="1:62">
      <c r="A48" s="1">
        <v>41</v>
      </c>
      <c r="B48" s="1" t="s">
        <v>122</v>
      </c>
      <c r="C48" s="2">
        <v>42270</v>
      </c>
      <c r="D48" s="1" t="s">
        <v>74</v>
      </c>
      <c r="E48" s="1">
        <v>0</v>
      </c>
      <c r="F48" s="1" t="s">
        <v>75</v>
      </c>
      <c r="G48" s="1" t="s">
        <v>88</v>
      </c>
      <c r="H48" s="1">
        <v>0</v>
      </c>
      <c r="I48" s="1">
        <v>5587</v>
      </c>
      <c r="J48" s="1">
        <v>0</v>
      </c>
      <c r="K48">
        <f t="shared" si="28"/>
        <v>35.930175031464579</v>
      </c>
      <c r="L48">
        <f t="shared" si="29"/>
        <v>0.56817240016182036</v>
      </c>
      <c r="M48">
        <f t="shared" si="30"/>
        <v>241.58466375180299</v>
      </c>
      <c r="N48">
        <f t="shared" si="31"/>
        <v>33.82757021122967</v>
      </c>
      <c r="O48">
        <f t="shared" si="32"/>
        <v>6.0855312608323011</v>
      </c>
      <c r="P48">
        <f t="shared" si="33"/>
        <v>44.712665557861328</v>
      </c>
      <c r="Q48" s="1">
        <v>1.5</v>
      </c>
      <c r="R48">
        <f t="shared" si="34"/>
        <v>2.4080436080694199</v>
      </c>
      <c r="S48" s="1">
        <v>1</v>
      </c>
      <c r="T48">
        <f t="shared" si="35"/>
        <v>4.8160872161388397</v>
      </c>
      <c r="U48" s="1">
        <v>38.373317718505859</v>
      </c>
      <c r="V48" s="1">
        <v>44.712665557861328</v>
      </c>
      <c r="W48" s="1">
        <v>38.334873199462891</v>
      </c>
      <c r="X48" s="1">
        <v>400.5799560546875</v>
      </c>
      <c r="Y48" s="1">
        <v>385.89227294921875</v>
      </c>
      <c r="Z48" s="1">
        <v>25.059701919555664</v>
      </c>
      <c r="AA48" s="1">
        <v>34.849308013916016</v>
      </c>
      <c r="AB48" s="1">
        <v>36.108058929443359</v>
      </c>
      <c r="AC48" s="1">
        <v>50.213722229003906</v>
      </c>
      <c r="AD48" s="1">
        <v>500.255615234375</v>
      </c>
      <c r="AE48" s="1">
        <v>-3.7773106247186661E-2</v>
      </c>
      <c r="AF48" s="1">
        <v>1363.756103515625</v>
      </c>
      <c r="AG48" s="1">
        <v>97.881217956542969</v>
      </c>
      <c r="AH48" s="1">
        <v>21.223007202148438</v>
      </c>
      <c r="AI48" s="1">
        <v>-0.64493584632873535</v>
      </c>
      <c r="AJ48" s="1">
        <v>1</v>
      </c>
      <c r="AK48" s="1">
        <v>-0.21956524252891541</v>
      </c>
      <c r="AL48" s="1">
        <v>2.737391471862793</v>
      </c>
      <c r="AM48" s="1">
        <v>1</v>
      </c>
      <c r="AN48" s="1">
        <v>0</v>
      </c>
      <c r="AO48" s="1">
        <v>0.18999999761581421</v>
      </c>
      <c r="AP48" s="1">
        <v>111115</v>
      </c>
      <c r="AQ48">
        <f t="shared" si="36"/>
        <v>3.3350374348958329</v>
      </c>
      <c r="AR48">
        <f t="shared" si="37"/>
        <v>3.3827570211229667E-2</v>
      </c>
      <c r="AS48">
        <f t="shared" si="38"/>
        <v>317.86266555786131</v>
      </c>
      <c r="AT48">
        <f t="shared" si="39"/>
        <v>311.52331771850584</v>
      </c>
      <c r="AU48">
        <f t="shared" si="40"/>
        <v>-7.1768900969073623E-3</v>
      </c>
      <c r="AV48">
        <f t="shared" si="41"/>
        <v>-11.459296058558653</v>
      </c>
      <c r="AW48">
        <f t="shared" si="42"/>
        <v>9.4966239741771137</v>
      </c>
      <c r="AX48">
        <f t="shared" si="43"/>
        <v>97.021922820713144</v>
      </c>
      <c r="AY48">
        <f t="shared" si="44"/>
        <v>62.172614806797128</v>
      </c>
      <c r="AZ48">
        <f t="shared" si="45"/>
        <v>41.542991638183594</v>
      </c>
      <c r="BA48">
        <f t="shared" si="46"/>
        <v>8.0470443791111759</v>
      </c>
      <c r="BB48">
        <f t="shared" si="47"/>
        <v>0.50821617603616387</v>
      </c>
      <c r="BC48">
        <f t="shared" si="48"/>
        <v>3.411092713344813</v>
      </c>
      <c r="BD48">
        <f t="shared" si="49"/>
        <v>4.6359516657663633</v>
      </c>
      <c r="BE48">
        <f t="shared" si="50"/>
        <v>0.32252758781335705</v>
      </c>
      <c r="BF48">
        <f t="shared" si="51"/>
        <v>23.646601127648374</v>
      </c>
      <c r="BG48">
        <f t="shared" si="52"/>
        <v>0.62604172378334766</v>
      </c>
      <c r="BH48">
        <f t="shared" si="53"/>
        <v>38.634992259841837</v>
      </c>
      <c r="BI48">
        <f t="shared" si="54"/>
        <v>375.82066624535071</v>
      </c>
      <c r="BJ48">
        <f t="shared" si="55"/>
        <v>3.6936820109013085E-2</v>
      </c>
    </row>
    <row r="49" spans="1:62">
      <c r="A49" s="1">
        <v>42</v>
      </c>
      <c r="B49" s="1" t="s">
        <v>123</v>
      </c>
      <c r="C49" s="2">
        <v>42270</v>
      </c>
      <c r="D49" s="1" t="s">
        <v>74</v>
      </c>
      <c r="E49" s="1">
        <v>0</v>
      </c>
      <c r="F49" s="1" t="s">
        <v>78</v>
      </c>
      <c r="G49" s="1" t="s">
        <v>88</v>
      </c>
      <c r="H49" s="1">
        <v>0</v>
      </c>
      <c r="I49" s="1">
        <v>5726</v>
      </c>
      <c r="J49" s="1">
        <v>0</v>
      </c>
      <c r="K49">
        <f t="shared" si="28"/>
        <v>33.008315840176522</v>
      </c>
      <c r="L49">
        <f t="shared" si="29"/>
        <v>0.54323395111803252</v>
      </c>
      <c r="M49">
        <f t="shared" si="30"/>
        <v>242.95781479759395</v>
      </c>
      <c r="N49">
        <f t="shared" si="31"/>
        <v>32.148856605532011</v>
      </c>
      <c r="O49">
        <f t="shared" si="32"/>
        <v>6.0351684040150158</v>
      </c>
      <c r="P49">
        <f t="shared" si="33"/>
        <v>45.117683410644531</v>
      </c>
      <c r="Q49" s="1">
        <v>2</v>
      </c>
      <c r="R49">
        <f t="shared" si="34"/>
        <v>2.2982609868049622</v>
      </c>
      <c r="S49" s="1">
        <v>1</v>
      </c>
      <c r="T49">
        <f t="shared" si="35"/>
        <v>4.5965219736099243</v>
      </c>
      <c r="U49" s="1">
        <v>38.670585632324219</v>
      </c>
      <c r="V49" s="1">
        <v>45.117683410644531</v>
      </c>
      <c r="W49" s="1">
        <v>38.568767547607422</v>
      </c>
      <c r="X49" s="1">
        <v>400.745849609375</v>
      </c>
      <c r="Y49" s="1">
        <v>382.63153076171875</v>
      </c>
      <c r="Z49" s="1">
        <v>25.041353225708008</v>
      </c>
      <c r="AA49" s="1">
        <v>37.413307189941406</v>
      </c>
      <c r="AB49" s="1">
        <v>35.50677490234375</v>
      </c>
      <c r="AC49" s="1">
        <v>53.049289703369141</v>
      </c>
      <c r="AD49" s="1">
        <v>500.26150512695312</v>
      </c>
      <c r="AE49" s="1">
        <v>-1.4085016213357449E-2</v>
      </c>
      <c r="AF49" s="1">
        <v>1336.530517578125</v>
      </c>
      <c r="AG49" s="1">
        <v>97.88018798828125</v>
      </c>
      <c r="AH49" s="1">
        <v>21.223007202148438</v>
      </c>
      <c r="AI49" s="1">
        <v>-0.64493584632873535</v>
      </c>
      <c r="AJ49" s="1">
        <v>1</v>
      </c>
      <c r="AK49" s="1">
        <v>-0.21956524252891541</v>
      </c>
      <c r="AL49" s="1">
        <v>2.737391471862793</v>
      </c>
      <c r="AM49" s="1">
        <v>1</v>
      </c>
      <c r="AN49" s="1">
        <v>0</v>
      </c>
      <c r="AO49" s="1">
        <v>0.18999999761581421</v>
      </c>
      <c r="AP49" s="1">
        <v>111115</v>
      </c>
      <c r="AQ49">
        <f t="shared" si="36"/>
        <v>2.5013075256347652</v>
      </c>
      <c r="AR49">
        <f t="shared" si="37"/>
        <v>3.214885660553201E-2</v>
      </c>
      <c r="AS49">
        <f t="shared" si="38"/>
        <v>318.26768341064451</v>
      </c>
      <c r="AT49">
        <f t="shared" si="39"/>
        <v>311.8205856323242</v>
      </c>
      <c r="AU49">
        <f t="shared" si="40"/>
        <v>-2.6761530469566197E-3</v>
      </c>
      <c r="AV49">
        <f t="shared" si="41"/>
        <v>-11.396865163388851</v>
      </c>
      <c r="AW49">
        <f t="shared" si="42"/>
        <v>9.6971899450297947</v>
      </c>
      <c r="AX49">
        <f t="shared" si="43"/>
        <v>99.072040464315364</v>
      </c>
      <c r="AY49">
        <f t="shared" si="44"/>
        <v>61.658733274373958</v>
      </c>
      <c r="AZ49">
        <f t="shared" si="45"/>
        <v>41.894134521484375</v>
      </c>
      <c r="BA49">
        <f t="shared" si="46"/>
        <v>8.1975611750463493</v>
      </c>
      <c r="BB49">
        <f t="shared" si="47"/>
        <v>0.48581816523848642</v>
      </c>
      <c r="BC49">
        <f t="shared" si="48"/>
        <v>3.6620215410147794</v>
      </c>
      <c r="BD49">
        <f t="shared" si="49"/>
        <v>4.5355396340315703</v>
      </c>
      <c r="BE49">
        <f t="shared" si="50"/>
        <v>0.30832076475580467</v>
      </c>
      <c r="BF49">
        <f t="shared" si="51"/>
        <v>23.780756585610519</v>
      </c>
      <c r="BG49">
        <f t="shared" si="52"/>
        <v>0.63496548314753054</v>
      </c>
      <c r="BH49">
        <f t="shared" si="53"/>
        <v>40.265185532260574</v>
      </c>
      <c r="BI49">
        <f t="shared" si="54"/>
        <v>372.93697765393892</v>
      </c>
      <c r="BJ49">
        <f t="shared" si="55"/>
        <v>3.5638352886676418E-2</v>
      </c>
    </row>
    <row r="50" spans="1:62">
      <c r="A50" s="1">
        <v>43</v>
      </c>
      <c r="B50" s="1" t="s">
        <v>124</v>
      </c>
      <c r="C50" s="2">
        <v>42270</v>
      </c>
      <c r="D50" s="1" t="s">
        <v>74</v>
      </c>
      <c r="E50" s="1">
        <v>0</v>
      </c>
      <c r="F50" s="1" t="s">
        <v>83</v>
      </c>
      <c r="G50" s="1" t="s">
        <v>88</v>
      </c>
      <c r="H50" s="1">
        <v>0</v>
      </c>
      <c r="I50" s="1">
        <v>5863.5</v>
      </c>
      <c r="J50" s="1">
        <v>0</v>
      </c>
      <c r="K50">
        <f t="shared" si="28"/>
        <v>4.0049110725339583</v>
      </c>
      <c r="L50">
        <f t="shared" si="29"/>
        <v>0.29670468117085924</v>
      </c>
      <c r="M50">
        <f t="shared" si="30"/>
        <v>329.3088772759674</v>
      </c>
      <c r="N50">
        <f t="shared" si="31"/>
        <v>20.499770195837307</v>
      </c>
      <c r="O50">
        <f t="shared" si="32"/>
        <v>6.7208699214657228</v>
      </c>
      <c r="P50">
        <f t="shared" si="33"/>
        <v>45.984615325927734</v>
      </c>
      <c r="Q50" s="1">
        <v>2.5</v>
      </c>
      <c r="R50">
        <f t="shared" si="34"/>
        <v>2.1884783655405045</v>
      </c>
      <c r="S50" s="1">
        <v>1</v>
      </c>
      <c r="T50">
        <f t="shared" si="35"/>
        <v>4.3769567310810089</v>
      </c>
      <c r="U50" s="1">
        <v>38.974082946777344</v>
      </c>
      <c r="V50" s="1">
        <v>45.984615325927734</v>
      </c>
      <c r="W50" s="1">
        <v>38.852394104003906</v>
      </c>
      <c r="X50" s="1">
        <v>400.53033447265625</v>
      </c>
      <c r="Y50" s="1">
        <v>394.48785400390625</v>
      </c>
      <c r="Z50" s="1">
        <v>25.034399032592773</v>
      </c>
      <c r="AA50" s="1">
        <v>34.920738220214844</v>
      </c>
      <c r="AB50" s="1">
        <v>34.920421600341797</v>
      </c>
      <c r="AC50" s="1">
        <v>48.710845947265625</v>
      </c>
      <c r="AD50" s="1">
        <v>500.28384399414062</v>
      </c>
      <c r="AE50" s="1">
        <v>1.1524409055709839E-2</v>
      </c>
      <c r="AF50" s="1">
        <v>756.1260986328125</v>
      </c>
      <c r="AG50" s="1">
        <v>97.877883911132812</v>
      </c>
      <c r="AH50" s="1">
        <v>21.223007202148438</v>
      </c>
      <c r="AI50" s="1">
        <v>-0.64493584632873535</v>
      </c>
      <c r="AJ50" s="1">
        <v>1</v>
      </c>
      <c r="AK50" s="1">
        <v>-0.21956524252891541</v>
      </c>
      <c r="AL50" s="1">
        <v>2.737391471862793</v>
      </c>
      <c r="AM50" s="1">
        <v>1</v>
      </c>
      <c r="AN50" s="1">
        <v>0</v>
      </c>
      <c r="AO50" s="1">
        <v>0.18999999761581421</v>
      </c>
      <c r="AP50" s="1">
        <v>111115</v>
      </c>
      <c r="AQ50">
        <f t="shared" si="36"/>
        <v>2.0011353759765624</v>
      </c>
      <c r="AR50">
        <f t="shared" si="37"/>
        <v>2.0499770195837309E-2</v>
      </c>
      <c r="AS50">
        <f t="shared" si="38"/>
        <v>319.13461532592771</v>
      </c>
      <c r="AT50">
        <f t="shared" si="39"/>
        <v>312.12408294677732</v>
      </c>
      <c r="AU50">
        <f t="shared" si="40"/>
        <v>2.1896376931085371E-3</v>
      </c>
      <c r="AV50">
        <f t="shared" si="41"/>
        <v>-7.8979271350563884</v>
      </c>
      <c r="AW50">
        <f t="shared" si="42"/>
        <v>10.13883788307497</v>
      </c>
      <c r="AX50">
        <f t="shared" si="43"/>
        <v>103.58660688128914</v>
      </c>
      <c r="AY50">
        <f t="shared" si="44"/>
        <v>68.665868661074299</v>
      </c>
      <c r="AZ50">
        <f t="shared" si="45"/>
        <v>42.479349136352539</v>
      </c>
      <c r="BA50">
        <f t="shared" si="46"/>
        <v>8.45383175524195</v>
      </c>
      <c r="BB50">
        <f t="shared" si="47"/>
        <v>0.27786855675715577</v>
      </c>
      <c r="BC50">
        <f t="shared" si="48"/>
        <v>3.4179679616092473</v>
      </c>
      <c r="BD50">
        <f t="shared" si="49"/>
        <v>5.0358637936327026</v>
      </c>
      <c r="BE50">
        <f t="shared" si="50"/>
        <v>0.17526731740642695</v>
      </c>
      <c r="BF50">
        <f t="shared" si="51"/>
        <v>32.232056060922623</v>
      </c>
      <c r="BG50">
        <f t="shared" si="52"/>
        <v>0.83477570711899929</v>
      </c>
      <c r="BH50">
        <f t="shared" si="53"/>
        <v>33.300744415662209</v>
      </c>
      <c r="BI50">
        <f t="shared" si="54"/>
        <v>393.25260534139881</v>
      </c>
      <c r="BJ50">
        <f t="shared" si="55"/>
        <v>3.3913702852172586E-3</v>
      </c>
    </row>
    <row r="51" spans="1:62">
      <c r="A51" s="1">
        <v>44</v>
      </c>
      <c r="B51" s="1" t="s">
        <v>125</v>
      </c>
      <c r="C51" s="2">
        <v>42270</v>
      </c>
      <c r="D51" s="1" t="s">
        <v>74</v>
      </c>
      <c r="E51" s="1">
        <v>0</v>
      </c>
      <c r="F51" s="1" t="s">
        <v>75</v>
      </c>
      <c r="G51" s="1" t="s">
        <v>88</v>
      </c>
      <c r="H51" s="1">
        <v>0</v>
      </c>
      <c r="I51" s="1">
        <v>7040</v>
      </c>
      <c r="J51" s="1">
        <v>0</v>
      </c>
      <c r="K51">
        <f t="shared" si="28"/>
        <v>53.423803963215136</v>
      </c>
      <c r="L51">
        <f t="shared" si="29"/>
        <v>0.52300333468058202</v>
      </c>
      <c r="M51">
        <f t="shared" si="30"/>
        <v>162.91230931538234</v>
      </c>
      <c r="N51">
        <f t="shared" si="31"/>
        <v>48.879263161041656</v>
      </c>
      <c r="O51">
        <f t="shared" si="32"/>
        <v>9.2147605219810629</v>
      </c>
      <c r="P51">
        <f t="shared" si="33"/>
        <v>51.162216186523438</v>
      </c>
      <c r="Q51" s="1">
        <v>1</v>
      </c>
      <c r="R51">
        <f t="shared" si="34"/>
        <v>2.5178262293338776</v>
      </c>
      <c r="S51" s="1">
        <v>1</v>
      </c>
      <c r="T51">
        <f t="shared" si="35"/>
        <v>5.0356524586677551</v>
      </c>
      <c r="U51" s="1">
        <v>41.299541473388672</v>
      </c>
      <c r="V51" s="1">
        <v>51.162216186523438</v>
      </c>
      <c r="W51" s="1">
        <v>41.229869842529297</v>
      </c>
      <c r="X51" s="1">
        <v>399.98342895507812</v>
      </c>
      <c r="Y51" s="1">
        <v>385.53631591796875</v>
      </c>
      <c r="Z51" s="1">
        <v>30.890483856201172</v>
      </c>
      <c r="AA51" s="1">
        <v>40.268398284912109</v>
      </c>
      <c r="AB51" s="1">
        <v>38.0560302734375</v>
      </c>
      <c r="AC51" s="1">
        <v>49.609298706054688</v>
      </c>
      <c r="AD51" s="1">
        <v>500.22821044921875</v>
      </c>
      <c r="AE51" s="1">
        <v>-6.4022984588518739E-4</v>
      </c>
      <c r="AF51" s="1">
        <v>1727.369384765625</v>
      </c>
      <c r="AG51" s="1">
        <v>97.868621826171875</v>
      </c>
      <c r="AH51" s="1">
        <v>21.223007202148438</v>
      </c>
      <c r="AI51" s="1">
        <v>-0.64493584632873535</v>
      </c>
      <c r="AJ51" s="1">
        <v>1</v>
      </c>
      <c r="AK51" s="1">
        <v>-0.21956524252891541</v>
      </c>
      <c r="AL51" s="1">
        <v>2.737391471862793</v>
      </c>
      <c r="AM51" s="1">
        <v>1</v>
      </c>
      <c r="AN51" s="1">
        <v>0</v>
      </c>
      <c r="AO51" s="1">
        <v>0.18999999761581421</v>
      </c>
      <c r="AP51" s="1">
        <v>111115</v>
      </c>
      <c r="AQ51">
        <f t="shared" si="36"/>
        <v>5.0022821044921875</v>
      </c>
      <c r="AR51">
        <f t="shared" si="37"/>
        <v>4.8879263161041658E-2</v>
      </c>
      <c r="AS51">
        <f t="shared" si="38"/>
        <v>324.31221618652341</v>
      </c>
      <c r="AT51">
        <f t="shared" si="39"/>
        <v>314.44954147338865</v>
      </c>
      <c r="AU51">
        <f t="shared" si="40"/>
        <v>-1.216436691917587E-4</v>
      </c>
      <c r="AV51">
        <f t="shared" si="41"/>
        <v>-15.918280779192871</v>
      </c>
      <c r="AW51">
        <f t="shared" si="42"/>
        <v>13.155773165272795</v>
      </c>
      <c r="AX51">
        <f t="shared" si="43"/>
        <v>134.42278965202203</v>
      </c>
      <c r="AY51">
        <f t="shared" si="44"/>
        <v>94.154391367109923</v>
      </c>
      <c r="AZ51">
        <f t="shared" si="45"/>
        <v>46.230878829956055</v>
      </c>
      <c r="BA51">
        <f t="shared" si="46"/>
        <v>10.267419639117689</v>
      </c>
      <c r="BB51">
        <f t="shared" si="47"/>
        <v>0.4737949472113801</v>
      </c>
      <c r="BC51">
        <f t="shared" si="48"/>
        <v>3.9410126432917312</v>
      </c>
      <c r="BD51">
        <f t="shared" si="49"/>
        <v>6.3264069958259572</v>
      </c>
      <c r="BE51">
        <f t="shared" si="50"/>
        <v>0.30018185066652636</v>
      </c>
      <c r="BF51">
        <f t="shared" si="51"/>
        <v>15.944003191215492</v>
      </c>
      <c r="BG51">
        <f t="shared" si="52"/>
        <v>0.42256021699923463</v>
      </c>
      <c r="BH51">
        <f t="shared" si="53"/>
        <v>30.473992890500824</v>
      </c>
      <c r="BI51">
        <f t="shared" si="54"/>
        <v>371.21401390401655</v>
      </c>
      <c r="BJ51">
        <f t="shared" si="55"/>
        <v>4.3857089473445451E-2</v>
      </c>
    </row>
    <row r="52" spans="1:62">
      <c r="A52" s="1">
        <v>45</v>
      </c>
      <c r="B52" s="1" t="s">
        <v>126</v>
      </c>
      <c r="C52" s="2">
        <v>42270</v>
      </c>
      <c r="D52" s="1" t="s">
        <v>74</v>
      </c>
      <c r="E52" s="1">
        <v>0</v>
      </c>
      <c r="F52" s="1" t="s">
        <v>78</v>
      </c>
      <c r="G52" s="1" t="s">
        <v>88</v>
      </c>
      <c r="H52" s="1">
        <v>0</v>
      </c>
      <c r="I52" s="1">
        <v>7163</v>
      </c>
      <c r="J52" s="1">
        <v>0</v>
      </c>
      <c r="K52">
        <f t="shared" si="28"/>
        <v>24.454309515100835</v>
      </c>
      <c r="L52">
        <f t="shared" si="29"/>
        <v>0.27980736395681677</v>
      </c>
      <c r="M52">
        <f t="shared" si="30"/>
        <v>188.95061132663574</v>
      </c>
      <c r="N52">
        <f t="shared" si="31"/>
        <v>28.746832696358151</v>
      </c>
      <c r="O52">
        <f t="shared" si="32"/>
        <v>9.6952580742581986</v>
      </c>
      <c r="P52">
        <f t="shared" si="33"/>
        <v>52.075023651123047</v>
      </c>
      <c r="Q52" s="1">
        <v>2</v>
      </c>
      <c r="R52">
        <f t="shared" si="34"/>
        <v>2.2982609868049622</v>
      </c>
      <c r="S52" s="1">
        <v>1</v>
      </c>
      <c r="T52">
        <f t="shared" si="35"/>
        <v>4.5965219736099243</v>
      </c>
      <c r="U52" s="1">
        <v>41.4749755859375</v>
      </c>
      <c r="V52" s="1">
        <v>52.075023651123047</v>
      </c>
      <c r="W52" s="1">
        <v>41.368808746337891</v>
      </c>
      <c r="X52" s="1">
        <v>399.98388671875</v>
      </c>
      <c r="Y52" s="1">
        <v>385.77325439453125</v>
      </c>
      <c r="Z52" s="1">
        <v>30.526666641235352</v>
      </c>
      <c r="AA52" s="1">
        <v>41.542293548583984</v>
      </c>
      <c r="AB52" s="1">
        <v>37.259845733642578</v>
      </c>
      <c r="AC52" s="1">
        <v>50.705154418945312</v>
      </c>
      <c r="AD52" s="1">
        <v>500.24612426757812</v>
      </c>
      <c r="AE52" s="1">
        <v>-3.4572649747133255E-2</v>
      </c>
      <c r="AF52" s="1">
        <v>1237.604248046875</v>
      </c>
      <c r="AG52" s="1">
        <v>97.867118835449219</v>
      </c>
      <c r="AH52" s="1">
        <v>21.223007202148438</v>
      </c>
      <c r="AI52" s="1">
        <v>-0.64493584632873535</v>
      </c>
      <c r="AJ52" s="1">
        <v>1</v>
      </c>
      <c r="AK52" s="1">
        <v>-0.21956524252891541</v>
      </c>
      <c r="AL52" s="1">
        <v>2.737391471862793</v>
      </c>
      <c r="AM52" s="1">
        <v>1</v>
      </c>
      <c r="AN52" s="1">
        <v>0</v>
      </c>
      <c r="AO52" s="1">
        <v>0.18999999761581421</v>
      </c>
      <c r="AP52" s="1">
        <v>111115</v>
      </c>
      <c r="AQ52">
        <f t="shared" si="36"/>
        <v>2.5012306213378905</v>
      </c>
      <c r="AR52">
        <f t="shared" si="37"/>
        <v>2.8746832696358152E-2</v>
      </c>
      <c r="AS52">
        <f t="shared" si="38"/>
        <v>325.22502365112302</v>
      </c>
      <c r="AT52">
        <f t="shared" si="39"/>
        <v>314.62497558593748</v>
      </c>
      <c r="AU52">
        <f t="shared" si="40"/>
        <v>-6.5688033695276982E-3</v>
      </c>
      <c r="AV52">
        <f t="shared" si="41"/>
        <v>-10.660484776090431</v>
      </c>
      <c r="AW52">
        <f t="shared" si="42"/>
        <v>13.760882653674582</v>
      </c>
      <c r="AX52">
        <f t="shared" si="43"/>
        <v>140.60782433793426</v>
      </c>
      <c r="AY52">
        <f t="shared" si="44"/>
        <v>99.065530789350277</v>
      </c>
      <c r="AZ52">
        <f t="shared" si="45"/>
        <v>46.774999618530273</v>
      </c>
      <c r="BA52">
        <f t="shared" si="46"/>
        <v>10.556525932095525</v>
      </c>
      <c r="BB52">
        <f t="shared" si="47"/>
        <v>0.26375181161310862</v>
      </c>
      <c r="BC52">
        <f t="shared" si="48"/>
        <v>4.0656245794163839</v>
      </c>
      <c r="BD52">
        <f t="shared" si="49"/>
        <v>6.490901352679141</v>
      </c>
      <c r="BE52">
        <f t="shared" si="50"/>
        <v>0.16621591099689081</v>
      </c>
      <c r="BF52">
        <f t="shared" si="51"/>
        <v>18.492051932734636</v>
      </c>
      <c r="BG52">
        <f t="shared" si="52"/>
        <v>0.48979707425076047</v>
      </c>
      <c r="BH52">
        <f t="shared" si="53"/>
        <v>26.932983732749584</v>
      </c>
      <c r="BI52">
        <f t="shared" si="54"/>
        <v>378.59101572909555</v>
      </c>
      <c r="BJ52">
        <f t="shared" si="55"/>
        <v>1.7396807980174612E-2</v>
      </c>
    </row>
    <row r="53" spans="1:62">
      <c r="A53" s="1">
        <v>46</v>
      </c>
      <c r="B53" s="1" t="s">
        <v>127</v>
      </c>
      <c r="C53" s="2">
        <v>42270</v>
      </c>
      <c r="D53" s="1" t="s">
        <v>74</v>
      </c>
      <c r="E53" s="1">
        <v>0</v>
      </c>
      <c r="F53" s="1" t="s">
        <v>83</v>
      </c>
      <c r="G53" s="1" t="s">
        <v>88</v>
      </c>
      <c r="H53" s="1">
        <v>0</v>
      </c>
      <c r="I53" s="1">
        <v>7283</v>
      </c>
      <c r="J53" s="1">
        <v>0</v>
      </c>
      <c r="K53">
        <f t="shared" si="28"/>
        <v>7.7988069524380119</v>
      </c>
      <c r="L53">
        <f t="shared" si="29"/>
        <v>0.20126577931269699</v>
      </c>
      <c r="M53">
        <f t="shared" si="30"/>
        <v>267.08850018494451</v>
      </c>
      <c r="N53">
        <f t="shared" si="31"/>
        <v>22.058129908207277</v>
      </c>
      <c r="O53">
        <f t="shared" si="32"/>
        <v>10.178844701109611</v>
      </c>
      <c r="P53">
        <f t="shared" si="33"/>
        <v>52.661144256591797</v>
      </c>
      <c r="Q53" s="1">
        <v>2.5</v>
      </c>
      <c r="R53">
        <f t="shared" si="34"/>
        <v>2.1884783655405045</v>
      </c>
      <c r="S53" s="1">
        <v>1</v>
      </c>
      <c r="T53">
        <f t="shared" si="35"/>
        <v>4.3769567310810089</v>
      </c>
      <c r="U53" s="1">
        <v>41.645713806152344</v>
      </c>
      <c r="V53" s="1">
        <v>52.661144256591797</v>
      </c>
      <c r="W53" s="1">
        <v>41.548274993896484</v>
      </c>
      <c r="X53" s="1">
        <v>399.7628173828125</v>
      </c>
      <c r="Y53" s="1">
        <v>391.54910278320312</v>
      </c>
      <c r="Z53" s="1">
        <v>30.125043869018555</v>
      </c>
      <c r="AA53" s="1">
        <v>40.699935913085938</v>
      </c>
      <c r="AB53" s="1">
        <v>36.438560485839844</v>
      </c>
      <c r="AC53" s="1">
        <v>49.229705810546875</v>
      </c>
      <c r="AD53" s="1">
        <v>500.25015258789062</v>
      </c>
      <c r="AE53" s="1">
        <v>1.5365590341389179E-2</v>
      </c>
      <c r="AF53" s="1">
        <v>811.58270263671875</v>
      </c>
      <c r="AG53" s="1">
        <v>97.864768981933594</v>
      </c>
      <c r="AH53" s="1">
        <v>21.223007202148438</v>
      </c>
      <c r="AI53" s="1">
        <v>-0.64493584632873535</v>
      </c>
      <c r="AJ53" s="1">
        <v>1</v>
      </c>
      <c r="AK53" s="1">
        <v>-0.21956524252891541</v>
      </c>
      <c r="AL53" s="1">
        <v>2.737391471862793</v>
      </c>
      <c r="AM53" s="1">
        <v>1</v>
      </c>
      <c r="AN53" s="1">
        <v>0</v>
      </c>
      <c r="AO53" s="1">
        <v>0.18999999761581421</v>
      </c>
      <c r="AP53" s="1">
        <v>111115</v>
      </c>
      <c r="AQ53">
        <f t="shared" si="36"/>
        <v>2.0010006103515625</v>
      </c>
      <c r="AR53">
        <f t="shared" si="37"/>
        <v>2.2058129908207276E-2</v>
      </c>
      <c r="AS53">
        <f t="shared" si="38"/>
        <v>325.81114425659177</v>
      </c>
      <c r="AT53">
        <f t="shared" si="39"/>
        <v>314.79571380615232</v>
      </c>
      <c r="AU53">
        <f t="shared" si="40"/>
        <v>2.9194621282295219E-3</v>
      </c>
      <c r="AV53">
        <f t="shared" si="41"/>
        <v>-8.8608089800347347</v>
      </c>
      <c r="AW53">
        <f t="shared" si="42"/>
        <v>14.161934526823268</v>
      </c>
      <c r="AX53">
        <f t="shared" si="43"/>
        <v>144.70922145064935</v>
      </c>
      <c r="AY53">
        <f t="shared" si="44"/>
        <v>104.00928553756341</v>
      </c>
      <c r="AZ53">
        <f t="shared" si="45"/>
        <v>47.15342903137207</v>
      </c>
      <c r="BA53">
        <f t="shared" si="46"/>
        <v>10.761716393443946</v>
      </c>
      <c r="BB53">
        <f t="shared" si="47"/>
        <v>0.19241782274650035</v>
      </c>
      <c r="BC53">
        <f t="shared" si="48"/>
        <v>3.983089825713658</v>
      </c>
      <c r="BD53">
        <f t="shared" si="49"/>
        <v>6.7786265677302877</v>
      </c>
      <c r="BE53">
        <f t="shared" si="50"/>
        <v>0.12102595955934725</v>
      </c>
      <c r="BF53">
        <f t="shared" si="51"/>
        <v>26.138554368330723</v>
      </c>
      <c r="BG53">
        <f t="shared" si="52"/>
        <v>0.68213283669003522</v>
      </c>
      <c r="BH53">
        <f t="shared" si="53"/>
        <v>24.263968646425948</v>
      </c>
      <c r="BI53">
        <f t="shared" si="54"/>
        <v>389.14368960855859</v>
      </c>
      <c r="BJ53">
        <f t="shared" si="55"/>
        <v>4.8627284066672634E-3</v>
      </c>
    </row>
    <row r="54" spans="1:62">
      <c r="A54" s="1">
        <v>47</v>
      </c>
      <c r="B54" s="1" t="s">
        <v>128</v>
      </c>
      <c r="C54" s="2">
        <v>42270</v>
      </c>
      <c r="D54" s="1" t="s">
        <v>74</v>
      </c>
      <c r="E54" s="1">
        <v>0</v>
      </c>
      <c r="F54" s="1" t="s">
        <v>75</v>
      </c>
      <c r="G54" s="1" t="s">
        <v>76</v>
      </c>
      <c r="H54" s="1">
        <v>0</v>
      </c>
      <c r="I54" s="1">
        <v>7425</v>
      </c>
      <c r="J54" s="1">
        <v>0</v>
      </c>
      <c r="K54">
        <f t="shared" si="28"/>
        <v>22.845857647512133</v>
      </c>
      <c r="L54">
        <f t="shared" si="29"/>
        <v>0.15224758903073057</v>
      </c>
      <c r="M54">
        <f t="shared" si="30"/>
        <v>90.922396776778584</v>
      </c>
      <c r="N54">
        <f t="shared" si="31"/>
        <v>17.070935765786814</v>
      </c>
      <c r="O54">
        <f t="shared" si="32"/>
        <v>10.324344094628085</v>
      </c>
      <c r="P54">
        <f t="shared" si="33"/>
        <v>52.714771270751953</v>
      </c>
      <c r="Q54" s="1">
        <v>3</v>
      </c>
      <c r="R54">
        <f t="shared" si="34"/>
        <v>2.0786957442760468</v>
      </c>
      <c r="S54" s="1">
        <v>1</v>
      </c>
      <c r="T54">
        <f t="shared" si="35"/>
        <v>4.1573914885520935</v>
      </c>
      <c r="U54" s="1">
        <v>41.663745880126953</v>
      </c>
      <c r="V54" s="1">
        <v>52.714771270751953</v>
      </c>
      <c r="W54" s="1">
        <v>41.577381134033203</v>
      </c>
      <c r="X54" s="1">
        <v>399.9395751953125</v>
      </c>
      <c r="Y54" s="1">
        <v>382.32427978515625</v>
      </c>
      <c r="Z54" s="1">
        <v>29.761896133422852</v>
      </c>
      <c r="AA54" s="1">
        <v>39.594333648681641</v>
      </c>
      <c r="AB54" s="1">
        <v>35.964035034179688</v>
      </c>
      <c r="AC54" s="1">
        <v>47.845474243164062</v>
      </c>
      <c r="AD54" s="1">
        <v>500.23272705078125</v>
      </c>
      <c r="AE54" s="1">
        <v>3.1371366232633591E-2</v>
      </c>
      <c r="AF54" s="1">
        <v>1412.368408203125</v>
      </c>
      <c r="AG54" s="1">
        <v>97.862030029296875</v>
      </c>
      <c r="AH54" s="1">
        <v>21.223007202148438</v>
      </c>
      <c r="AI54" s="1">
        <v>-0.64493584632873535</v>
      </c>
      <c r="AJ54" s="1">
        <v>1</v>
      </c>
      <c r="AK54" s="1">
        <v>-0.21956524252891541</v>
      </c>
      <c r="AL54" s="1">
        <v>2.737391471862793</v>
      </c>
      <c r="AM54" s="1">
        <v>1</v>
      </c>
      <c r="AN54" s="1">
        <v>0</v>
      </c>
      <c r="AO54" s="1">
        <v>0.18999999761581421</v>
      </c>
      <c r="AP54" s="1">
        <v>111115</v>
      </c>
      <c r="AQ54">
        <f t="shared" si="36"/>
        <v>1.667442423502604</v>
      </c>
      <c r="AR54">
        <f t="shared" si="37"/>
        <v>1.7070935765786815E-2</v>
      </c>
      <c r="AS54">
        <f t="shared" si="38"/>
        <v>325.86477127075193</v>
      </c>
      <c r="AT54">
        <f t="shared" si="39"/>
        <v>314.81374588012693</v>
      </c>
      <c r="AU54">
        <f t="shared" si="40"/>
        <v>5.9605595094052166E-3</v>
      </c>
      <c r="AV54">
        <f t="shared" si="41"/>
        <v>-7.4691203149953589</v>
      </c>
      <c r="AW54">
        <f t="shared" si="42"/>
        <v>14.199125963145367</v>
      </c>
      <c r="AX54">
        <f t="shared" si="43"/>
        <v>145.0933110512278</v>
      </c>
      <c r="AY54">
        <f t="shared" si="44"/>
        <v>105.49897740254616</v>
      </c>
      <c r="AZ54">
        <f t="shared" si="45"/>
        <v>47.189258575439453</v>
      </c>
      <c r="BA54">
        <f t="shared" si="46"/>
        <v>10.781320976276893</v>
      </c>
      <c r="BB54">
        <f t="shared" si="47"/>
        <v>0.14686910420905708</v>
      </c>
      <c r="BC54">
        <f t="shared" si="48"/>
        <v>3.8747818685172826</v>
      </c>
      <c r="BD54">
        <f t="shared" si="49"/>
        <v>6.9065391077596106</v>
      </c>
      <c r="BE54">
        <f t="shared" si="50"/>
        <v>9.2261721778989447E-2</v>
      </c>
      <c r="BF54">
        <f t="shared" si="51"/>
        <v>8.8978503237047519</v>
      </c>
      <c r="BG54">
        <f t="shared" si="52"/>
        <v>0.23781486445975031</v>
      </c>
      <c r="BH54">
        <f t="shared" si="53"/>
        <v>22.721352474666002</v>
      </c>
      <c r="BI54">
        <f t="shared" si="54"/>
        <v>374.90570784910727</v>
      </c>
      <c r="BJ54">
        <f t="shared" si="55"/>
        <v>1.3845849058240821E-2</v>
      </c>
    </row>
    <row r="55" spans="1:62">
      <c r="A55" s="1">
        <v>48</v>
      </c>
      <c r="B55" s="1" t="s">
        <v>129</v>
      </c>
      <c r="C55" s="2">
        <v>42270</v>
      </c>
      <c r="D55" s="1" t="s">
        <v>74</v>
      </c>
      <c r="E55" s="1">
        <v>0</v>
      </c>
      <c r="F55" s="1" t="s">
        <v>78</v>
      </c>
      <c r="G55" s="1" t="s">
        <v>76</v>
      </c>
      <c r="H55" s="1">
        <v>0</v>
      </c>
      <c r="I55" s="1">
        <v>7499.5</v>
      </c>
      <c r="J55" s="1">
        <v>0</v>
      </c>
      <c r="K55">
        <f t="shared" si="28"/>
        <v>13.898428734970297</v>
      </c>
      <c r="L55">
        <f t="shared" si="29"/>
        <v>0.13790774799680269</v>
      </c>
      <c r="M55">
        <f t="shared" si="30"/>
        <v>168.77784724764146</v>
      </c>
      <c r="N55">
        <f t="shared" si="31"/>
        <v>14.75629513269549</v>
      </c>
      <c r="O55">
        <f t="shared" si="32"/>
        <v>9.8677974539119973</v>
      </c>
      <c r="P55">
        <f t="shared" si="33"/>
        <v>52.236194610595703</v>
      </c>
      <c r="Q55" s="1">
        <v>4</v>
      </c>
      <c r="R55">
        <f t="shared" si="34"/>
        <v>1.8591305017471313</v>
      </c>
      <c r="S55" s="1">
        <v>1</v>
      </c>
      <c r="T55">
        <f t="shared" si="35"/>
        <v>3.7182610034942627</v>
      </c>
      <c r="U55" s="1">
        <v>41.559589385986328</v>
      </c>
      <c r="V55" s="1">
        <v>52.236194610595703</v>
      </c>
      <c r="W55" s="1">
        <v>41.5072021484375</v>
      </c>
      <c r="X55" s="1">
        <v>399.61087036132812</v>
      </c>
      <c r="Y55" s="1">
        <v>383.96575927734375</v>
      </c>
      <c r="Z55" s="1">
        <v>29.581602096557617</v>
      </c>
      <c r="AA55" s="1">
        <v>40.899219512939453</v>
      </c>
      <c r="AB55" s="1">
        <v>35.94244384765625</v>
      </c>
      <c r="AC55" s="1">
        <v>49.693653106689453</v>
      </c>
      <c r="AD55" s="1">
        <v>500.20330810546875</v>
      </c>
      <c r="AE55" s="1">
        <v>-4.353540763258934E-2</v>
      </c>
      <c r="AF55" s="1">
        <v>992.676513671875</v>
      </c>
      <c r="AG55" s="1">
        <v>97.859542846679688</v>
      </c>
      <c r="AH55" s="1">
        <v>21.223007202148438</v>
      </c>
      <c r="AI55" s="1">
        <v>-0.64493584632873535</v>
      </c>
      <c r="AJ55" s="1">
        <v>0.66666668653488159</v>
      </c>
      <c r="AK55" s="1">
        <v>-0.21956524252891541</v>
      </c>
      <c r="AL55" s="1">
        <v>2.737391471862793</v>
      </c>
      <c r="AM55" s="1">
        <v>1</v>
      </c>
      <c r="AN55" s="1">
        <v>0</v>
      </c>
      <c r="AO55" s="1">
        <v>0.18999999761581421</v>
      </c>
      <c r="AP55" s="1">
        <v>111115</v>
      </c>
      <c r="AQ55">
        <f t="shared" si="36"/>
        <v>1.2505082702636718</v>
      </c>
      <c r="AR55">
        <f t="shared" si="37"/>
        <v>1.4756295132695489E-2</v>
      </c>
      <c r="AS55">
        <f t="shared" si="38"/>
        <v>325.38619461059568</v>
      </c>
      <c r="AT55">
        <f t="shared" si="39"/>
        <v>314.70958938598631</v>
      </c>
      <c r="AU55">
        <f t="shared" si="40"/>
        <v>-8.2717273463954744E-3</v>
      </c>
      <c r="AV55">
        <f t="shared" si="41"/>
        <v>-7.2608118883487123</v>
      </c>
      <c r="AW55">
        <f t="shared" si="42"/>
        <v>13.870176378234254</v>
      </c>
      <c r="AX55">
        <f t="shared" si="43"/>
        <v>141.7355525558217</v>
      </c>
      <c r="AY55">
        <f t="shared" si="44"/>
        <v>100.83633304288225</v>
      </c>
      <c r="AZ55">
        <f t="shared" si="45"/>
        <v>46.897891998291016</v>
      </c>
      <c r="BA55">
        <f t="shared" si="46"/>
        <v>10.622786483038553</v>
      </c>
      <c r="BB55">
        <f t="shared" si="47"/>
        <v>0.1329757680490383</v>
      </c>
      <c r="BC55">
        <f t="shared" si="48"/>
        <v>4.0023789243222563</v>
      </c>
      <c r="BD55">
        <f t="shared" si="49"/>
        <v>6.6204075587162965</v>
      </c>
      <c r="BE55">
        <f t="shared" si="50"/>
        <v>8.3539323657667086E-2</v>
      </c>
      <c r="BF55">
        <f t="shared" si="51"/>
        <v>16.51652297430093</v>
      </c>
      <c r="BG55">
        <f t="shared" si="52"/>
        <v>0.43956483923278922</v>
      </c>
      <c r="BH55">
        <f t="shared" si="53"/>
        <v>24.50644705765178</v>
      </c>
      <c r="BI55">
        <f t="shared" si="54"/>
        <v>378.91961572405972</v>
      </c>
      <c r="BJ55">
        <f t="shared" si="55"/>
        <v>8.9887430960061843E-3</v>
      </c>
    </row>
    <row r="56" spans="1:62">
      <c r="A56" s="1">
        <v>49</v>
      </c>
      <c r="B56" s="1" t="s">
        <v>130</v>
      </c>
      <c r="C56" s="2">
        <v>42270</v>
      </c>
      <c r="D56" s="1" t="s">
        <v>74</v>
      </c>
      <c r="E56" s="1">
        <v>0</v>
      </c>
      <c r="F56" s="1" t="s">
        <v>83</v>
      </c>
      <c r="G56" s="1" t="s">
        <v>76</v>
      </c>
      <c r="H56" s="1">
        <v>0</v>
      </c>
      <c r="I56" s="1">
        <v>7595.5</v>
      </c>
      <c r="J56" s="1">
        <v>0</v>
      </c>
      <c r="K56">
        <f t="shared" si="28"/>
        <v>-3.822845107109591</v>
      </c>
      <c r="L56">
        <f t="shared" si="29"/>
        <v>0.104604993657</v>
      </c>
      <c r="M56">
        <f t="shared" si="30"/>
        <v>390.24445052467973</v>
      </c>
      <c r="N56">
        <f t="shared" si="31"/>
        <v>11.165673327452273</v>
      </c>
      <c r="O56">
        <f t="shared" si="32"/>
        <v>9.795265959489738</v>
      </c>
      <c r="P56">
        <f t="shared" si="33"/>
        <v>51.687644958496094</v>
      </c>
      <c r="Q56" s="1">
        <v>4</v>
      </c>
      <c r="R56">
        <f t="shared" si="34"/>
        <v>1.8591305017471313</v>
      </c>
      <c r="S56" s="1">
        <v>1</v>
      </c>
      <c r="T56">
        <f t="shared" si="35"/>
        <v>3.7182610034942627</v>
      </c>
      <c r="U56" s="1">
        <v>41.274921417236328</v>
      </c>
      <c r="V56" s="1">
        <v>51.687644958496094</v>
      </c>
      <c r="W56" s="1">
        <v>41.314388275146484</v>
      </c>
      <c r="X56" s="1">
        <v>399.92852783203125</v>
      </c>
      <c r="Y56" s="1">
        <v>399.419189453125</v>
      </c>
      <c r="Z56" s="1">
        <v>29.279684066772461</v>
      </c>
      <c r="AA56" s="1">
        <v>37.870353698730469</v>
      </c>
      <c r="AB56" s="1">
        <v>36.115066528320312</v>
      </c>
      <c r="AC56" s="1">
        <v>46.71124267578125</v>
      </c>
      <c r="AD56" s="1">
        <v>500.208984375</v>
      </c>
      <c r="AE56" s="1">
        <v>5.890003964304924E-2</v>
      </c>
      <c r="AF56" s="1">
        <v>319.96490478515625</v>
      </c>
      <c r="AG56" s="1">
        <v>97.858993530273438</v>
      </c>
      <c r="AH56" s="1">
        <v>21.223007202148438</v>
      </c>
      <c r="AI56" s="1">
        <v>-0.64493584632873535</v>
      </c>
      <c r="AJ56" s="1">
        <v>1</v>
      </c>
      <c r="AK56" s="1">
        <v>-0.21956524252891541</v>
      </c>
      <c r="AL56" s="1">
        <v>2.737391471862793</v>
      </c>
      <c r="AM56" s="1">
        <v>1</v>
      </c>
      <c r="AN56" s="1">
        <v>0</v>
      </c>
      <c r="AO56" s="1">
        <v>0.18999999761581421</v>
      </c>
      <c r="AP56" s="1">
        <v>111115</v>
      </c>
      <c r="AQ56">
        <f t="shared" si="36"/>
        <v>1.2505224609374999</v>
      </c>
      <c r="AR56">
        <f t="shared" si="37"/>
        <v>1.1165673327452273E-2</v>
      </c>
      <c r="AS56">
        <f t="shared" si="38"/>
        <v>324.83764495849607</v>
      </c>
      <c r="AT56">
        <f t="shared" si="39"/>
        <v>314.42492141723631</v>
      </c>
      <c r="AU56">
        <f t="shared" si="40"/>
        <v>1.1191007391750718E-2</v>
      </c>
      <c r="AV56">
        <f t="shared" si="41"/>
        <v>-5.7913433336688085</v>
      </c>
      <c r="AW56">
        <f t="shared" si="42"/>
        <v>13.501220657082969</v>
      </c>
      <c r="AX56">
        <f t="shared" si="43"/>
        <v>137.96606903489419</v>
      </c>
      <c r="AY56">
        <f t="shared" si="44"/>
        <v>100.09571533616372</v>
      </c>
      <c r="AZ56">
        <f t="shared" si="45"/>
        <v>46.481283187866211</v>
      </c>
      <c r="BA56">
        <f t="shared" si="46"/>
        <v>10.399605368244201</v>
      </c>
      <c r="BB56">
        <f t="shared" si="47"/>
        <v>0.10174268964055398</v>
      </c>
      <c r="BC56">
        <f t="shared" si="48"/>
        <v>3.7059546975932318</v>
      </c>
      <c r="BD56">
        <f t="shared" si="49"/>
        <v>6.6936506706509693</v>
      </c>
      <c r="BE56">
        <f t="shared" si="50"/>
        <v>6.3840292213000499E-2</v>
      </c>
      <c r="BF56">
        <f t="shared" si="51"/>
        <v>38.188929159119745</v>
      </c>
      <c r="BG56">
        <f t="shared" si="52"/>
        <v>0.97702979934187162</v>
      </c>
      <c r="BH56">
        <f t="shared" si="53"/>
        <v>22.632206754307894</v>
      </c>
      <c r="BI56">
        <f t="shared" si="54"/>
        <v>400.80716111238939</v>
      </c>
      <c r="BJ56">
        <f t="shared" si="55"/>
        <v>-2.1586296166384582E-3</v>
      </c>
    </row>
    <row r="57" spans="1:62">
      <c r="A57" s="1">
        <v>50</v>
      </c>
      <c r="B57" s="1" t="s">
        <v>131</v>
      </c>
      <c r="C57" s="2">
        <v>42270</v>
      </c>
      <c r="D57" s="1" t="s">
        <v>74</v>
      </c>
      <c r="E57" s="1">
        <v>0</v>
      </c>
      <c r="F57" s="1" t="s">
        <v>98</v>
      </c>
      <c r="G57" s="1" t="s">
        <v>99</v>
      </c>
      <c r="H57" s="1">
        <v>0</v>
      </c>
      <c r="I57" s="1">
        <v>7781.5</v>
      </c>
      <c r="J57" s="1">
        <v>0</v>
      </c>
      <c r="K57">
        <f t="shared" si="28"/>
        <v>23.170558829541662</v>
      </c>
      <c r="L57">
        <f t="shared" si="29"/>
        <v>0.21745596844074774</v>
      </c>
      <c r="M57">
        <f t="shared" si="30"/>
        <v>168.47389207562921</v>
      </c>
      <c r="N57">
        <f t="shared" si="31"/>
        <v>22.623435986602111</v>
      </c>
      <c r="O57">
        <f t="shared" si="32"/>
        <v>9.7367916280831874</v>
      </c>
      <c r="P57">
        <f t="shared" si="33"/>
        <v>50.938838958740234</v>
      </c>
      <c r="Q57" s="1">
        <v>1</v>
      </c>
      <c r="R57">
        <f t="shared" si="34"/>
        <v>2.5178262293338776</v>
      </c>
      <c r="S57" s="1">
        <v>1</v>
      </c>
      <c r="T57">
        <f t="shared" si="35"/>
        <v>5.0356524586677551</v>
      </c>
      <c r="U57" s="1">
        <v>41.005516052246094</v>
      </c>
      <c r="V57" s="1">
        <v>50.938838958740234</v>
      </c>
      <c r="W57" s="1">
        <v>40.942916870117188</v>
      </c>
      <c r="X57" s="1">
        <v>400.20291137695312</v>
      </c>
      <c r="Y57" s="1">
        <v>393.78952026367188</v>
      </c>
      <c r="Z57" s="1">
        <v>29.089431762695312</v>
      </c>
      <c r="AA57" s="1">
        <v>33.461017608642578</v>
      </c>
      <c r="AB57" s="1">
        <v>36.3961181640625</v>
      </c>
      <c r="AC57" s="1">
        <v>41.865756988525391</v>
      </c>
      <c r="AD57" s="1">
        <v>500.19451904296875</v>
      </c>
      <c r="AE57" s="1">
        <v>-1.344447024166584E-2</v>
      </c>
      <c r="AF57" s="1">
        <v>1729.26123046875</v>
      </c>
      <c r="AG57" s="1">
        <v>97.858451843261719</v>
      </c>
      <c r="AH57" s="1">
        <v>21.223007202148438</v>
      </c>
      <c r="AI57" s="1">
        <v>-0.64493584632873535</v>
      </c>
      <c r="AJ57" s="1">
        <v>1</v>
      </c>
      <c r="AK57" s="1">
        <v>-0.21956524252891541</v>
      </c>
      <c r="AL57" s="1">
        <v>2.737391471862793</v>
      </c>
      <c r="AM57" s="1">
        <v>1</v>
      </c>
      <c r="AN57" s="1">
        <v>0</v>
      </c>
      <c r="AO57" s="1">
        <v>0.18999999761581421</v>
      </c>
      <c r="AP57" s="1">
        <v>111115</v>
      </c>
      <c r="AQ57">
        <f t="shared" si="36"/>
        <v>5.0019451904296863</v>
      </c>
      <c r="AR57">
        <f t="shared" si="37"/>
        <v>2.262343598660211E-2</v>
      </c>
      <c r="AS57">
        <f t="shared" si="38"/>
        <v>324.08883895874021</v>
      </c>
      <c r="AT57">
        <f t="shared" si="39"/>
        <v>314.15551605224607</v>
      </c>
      <c r="AU57">
        <f t="shared" si="40"/>
        <v>-2.5544493138623947E-3</v>
      </c>
      <c r="AV57">
        <f t="shared" si="41"/>
        <v>-7.8900786555947366</v>
      </c>
      <c r="AW57">
        <f t="shared" si="42"/>
        <v>13.01123500836507</v>
      </c>
      <c r="AX57">
        <f t="shared" si="43"/>
        <v>132.95974709680621</v>
      </c>
      <c r="AY57">
        <f t="shared" si="44"/>
        <v>99.498729488163633</v>
      </c>
      <c r="AZ57">
        <f t="shared" si="45"/>
        <v>45.972177505493164</v>
      </c>
      <c r="BA57">
        <f t="shared" si="46"/>
        <v>10.132380787956563</v>
      </c>
      <c r="BB57">
        <f t="shared" si="47"/>
        <v>0.20845423187531159</v>
      </c>
      <c r="BC57">
        <f t="shared" si="48"/>
        <v>3.2744433802818822</v>
      </c>
      <c r="BD57">
        <f t="shared" si="49"/>
        <v>6.8579374076746813</v>
      </c>
      <c r="BE57">
        <f t="shared" si="50"/>
        <v>0.13106380691546793</v>
      </c>
      <c r="BF57">
        <f t="shared" si="51"/>
        <v>16.48659425452983</v>
      </c>
      <c r="BG57">
        <f t="shared" si="52"/>
        <v>0.42782726153510431</v>
      </c>
      <c r="BH57">
        <f t="shared" si="53"/>
        <v>21.753115853477347</v>
      </c>
      <c r="BI57">
        <f t="shared" si="54"/>
        <v>387.57776226872937</v>
      </c>
      <c r="BJ57">
        <f t="shared" si="55"/>
        <v>1.3004663829483558E-2</v>
      </c>
    </row>
    <row r="58" spans="1:62">
      <c r="A58" s="1">
        <v>51</v>
      </c>
      <c r="B58" s="1" t="s">
        <v>132</v>
      </c>
      <c r="C58" s="2">
        <v>42270</v>
      </c>
      <c r="D58" s="1" t="s">
        <v>74</v>
      </c>
      <c r="E58" s="1">
        <v>0</v>
      </c>
      <c r="F58" s="1" t="s">
        <v>87</v>
      </c>
      <c r="G58" s="1" t="s">
        <v>99</v>
      </c>
      <c r="H58" s="1">
        <v>0</v>
      </c>
      <c r="I58" s="1">
        <v>7864.5</v>
      </c>
      <c r="J58" s="1">
        <v>0</v>
      </c>
      <c r="K58">
        <f t="shared" si="28"/>
        <v>2.2613182863250292</v>
      </c>
      <c r="L58">
        <f t="shared" si="29"/>
        <v>0.12775103015109066</v>
      </c>
      <c r="M58">
        <f t="shared" si="30"/>
        <v>308.79720811482059</v>
      </c>
      <c r="N58">
        <f t="shared" si="31"/>
        <v>12.796867332314122</v>
      </c>
      <c r="O58">
        <f t="shared" si="32"/>
        <v>9.2583792297822178</v>
      </c>
      <c r="P58">
        <f t="shared" si="33"/>
        <v>50.633449554443359</v>
      </c>
      <c r="Q58" s="1">
        <v>3</v>
      </c>
      <c r="R58">
        <f t="shared" si="34"/>
        <v>2.0786957442760468</v>
      </c>
      <c r="S58" s="1">
        <v>1</v>
      </c>
      <c r="T58">
        <f t="shared" si="35"/>
        <v>4.1573914885520935</v>
      </c>
      <c r="U58" s="1">
        <v>40.885196685791016</v>
      </c>
      <c r="V58" s="1">
        <v>50.633449554443359</v>
      </c>
      <c r="W58" s="1">
        <v>40.815738677978516</v>
      </c>
      <c r="X58" s="1">
        <v>400.20822143554688</v>
      </c>
      <c r="Y58" s="1">
        <v>395.81460571289062</v>
      </c>
      <c r="Z58" s="1">
        <v>28.958383560180664</v>
      </c>
      <c r="AA58" s="1">
        <v>36.353527069091797</v>
      </c>
      <c r="AB58" s="1">
        <v>36.463878631591797</v>
      </c>
      <c r="AC58" s="1">
        <v>45.775714874267578</v>
      </c>
      <c r="AD58" s="1">
        <v>500.26031494140625</v>
      </c>
      <c r="AE58" s="1">
        <v>8.3230417221784592E-3</v>
      </c>
      <c r="AF58" s="1">
        <v>1130.1317138671875</v>
      </c>
      <c r="AG58" s="1">
        <v>97.857521057128906</v>
      </c>
      <c r="AH58" s="1">
        <v>21.223007202148438</v>
      </c>
      <c r="AI58" s="1">
        <v>-0.64493584632873535</v>
      </c>
      <c r="AJ58" s="1">
        <v>1</v>
      </c>
      <c r="AK58" s="1">
        <v>-0.21956524252891541</v>
      </c>
      <c r="AL58" s="1">
        <v>2.737391471862793</v>
      </c>
      <c r="AM58" s="1">
        <v>1</v>
      </c>
      <c r="AN58" s="1">
        <v>0</v>
      </c>
      <c r="AO58" s="1">
        <v>0.18999999761581421</v>
      </c>
      <c r="AP58" s="1">
        <v>111115</v>
      </c>
      <c r="AQ58">
        <f t="shared" si="36"/>
        <v>1.6675343831380207</v>
      </c>
      <c r="AR58">
        <f t="shared" si="37"/>
        <v>1.2796867332314122E-2</v>
      </c>
      <c r="AS58">
        <f t="shared" si="38"/>
        <v>323.78344955444334</v>
      </c>
      <c r="AT58">
        <f t="shared" si="39"/>
        <v>314.03519668579099</v>
      </c>
      <c r="AU58">
        <f t="shared" si="40"/>
        <v>1.5813779073702294E-3</v>
      </c>
      <c r="AV58">
        <f t="shared" si="41"/>
        <v>-5.7677299965421831</v>
      </c>
      <c r="AW58">
        <f t="shared" si="42"/>
        <v>12.815845270446774</v>
      </c>
      <c r="AX58">
        <f t="shared" si="43"/>
        <v>130.9643360265066</v>
      </c>
      <c r="AY58">
        <f t="shared" si="44"/>
        <v>94.610808957414804</v>
      </c>
      <c r="AZ58">
        <f t="shared" si="45"/>
        <v>45.759323120117188</v>
      </c>
      <c r="BA58">
        <f t="shared" si="46"/>
        <v>10.022426768050988</v>
      </c>
      <c r="BB58">
        <f t="shared" si="47"/>
        <v>0.12394244604135983</v>
      </c>
      <c r="BC58">
        <f t="shared" si="48"/>
        <v>3.5574660406645564</v>
      </c>
      <c r="BD58">
        <f t="shared" si="49"/>
        <v>6.4649607273864316</v>
      </c>
      <c r="BE58">
        <f t="shared" si="50"/>
        <v>7.7797433896625634E-2</v>
      </c>
      <c r="BF58">
        <f t="shared" si="51"/>
        <v>30.218129295478676</v>
      </c>
      <c r="BG58">
        <f t="shared" si="52"/>
        <v>0.78015617326362818</v>
      </c>
      <c r="BH58">
        <f t="shared" si="53"/>
        <v>23.513249377203451</v>
      </c>
      <c r="BI58">
        <f t="shared" si="54"/>
        <v>395.08030400112136</v>
      </c>
      <c r="BJ58">
        <f t="shared" si="55"/>
        <v>1.3458261586090066E-3</v>
      </c>
    </row>
    <row r="59" spans="1:62">
      <c r="A59" s="1">
        <v>52</v>
      </c>
      <c r="B59" s="1" t="s">
        <v>133</v>
      </c>
      <c r="C59" s="2">
        <v>42270</v>
      </c>
      <c r="D59" s="1" t="s">
        <v>74</v>
      </c>
      <c r="E59" s="1">
        <v>0</v>
      </c>
      <c r="F59" s="1" t="s">
        <v>87</v>
      </c>
      <c r="G59" s="1" t="s">
        <v>99</v>
      </c>
      <c r="H59" s="1">
        <v>0</v>
      </c>
      <c r="I59" s="1">
        <v>7989</v>
      </c>
      <c r="J59" s="1">
        <v>0</v>
      </c>
      <c r="K59">
        <f t="shared" si="28"/>
        <v>27.686646422885946</v>
      </c>
      <c r="L59">
        <f t="shared" si="29"/>
        <v>0.2319127791511521</v>
      </c>
      <c r="M59">
        <f t="shared" si="30"/>
        <v>144.92015121408787</v>
      </c>
      <c r="N59">
        <f t="shared" si="31"/>
        <v>23.744954167464744</v>
      </c>
      <c r="O59">
        <f t="shared" si="32"/>
        <v>9.6123811200640148</v>
      </c>
      <c r="P59">
        <f t="shared" si="33"/>
        <v>51.066066741943359</v>
      </c>
      <c r="Q59" s="1">
        <v>1.5</v>
      </c>
      <c r="R59">
        <f t="shared" si="34"/>
        <v>2.4080436080694199</v>
      </c>
      <c r="S59" s="1">
        <v>1</v>
      </c>
      <c r="T59">
        <f t="shared" si="35"/>
        <v>4.8160872161388397</v>
      </c>
      <c r="U59" s="1">
        <v>40.992794036865234</v>
      </c>
      <c r="V59" s="1">
        <v>51.066066741943359</v>
      </c>
      <c r="W59" s="1">
        <v>40.860397338867188</v>
      </c>
      <c r="X59" s="1">
        <v>400.45468139648438</v>
      </c>
      <c r="Y59" s="1">
        <v>389.37908935546875</v>
      </c>
      <c r="Z59" s="1">
        <v>28.705059051513672</v>
      </c>
      <c r="AA59" s="1">
        <v>35.572578430175781</v>
      </c>
      <c r="AB59" s="1">
        <v>35.938735961914062</v>
      </c>
      <c r="AC59" s="1">
        <v>44.536869049072266</v>
      </c>
      <c r="AD59" s="1">
        <v>500.18682861328125</v>
      </c>
      <c r="AE59" s="1">
        <v>-1.0883820243179798E-2</v>
      </c>
      <c r="AF59" s="1">
        <v>1545.6224365234375</v>
      </c>
      <c r="AG59" s="1">
        <v>97.856529235839844</v>
      </c>
      <c r="AH59" s="1">
        <v>21.223007202148438</v>
      </c>
      <c r="AI59" s="1">
        <v>-0.64493584632873535</v>
      </c>
      <c r="AJ59" s="1">
        <v>1</v>
      </c>
      <c r="AK59" s="1">
        <v>-0.21956524252891541</v>
      </c>
      <c r="AL59" s="1">
        <v>2.737391471862793</v>
      </c>
      <c r="AM59" s="1">
        <v>1</v>
      </c>
      <c r="AN59" s="1">
        <v>0</v>
      </c>
      <c r="AO59" s="1">
        <v>0.18999999761581421</v>
      </c>
      <c r="AP59" s="1">
        <v>111115</v>
      </c>
      <c r="AQ59">
        <f t="shared" si="36"/>
        <v>3.3345788574218744</v>
      </c>
      <c r="AR59">
        <f t="shared" si="37"/>
        <v>2.3744954167464746E-2</v>
      </c>
      <c r="AS59">
        <f t="shared" si="38"/>
        <v>324.21606674194334</v>
      </c>
      <c r="AT59">
        <f t="shared" si="39"/>
        <v>314.14279403686521</v>
      </c>
      <c r="AU59">
        <f t="shared" si="40"/>
        <v>-2.0679258202551121E-3</v>
      </c>
      <c r="AV59">
        <f t="shared" si="41"/>
        <v>-8.5825691700366953</v>
      </c>
      <c r="AW59">
        <f t="shared" si="42"/>
        <v>13.093390181210717</v>
      </c>
      <c r="AX59">
        <f t="shared" si="43"/>
        <v>133.80190656113396</v>
      </c>
      <c r="AY59">
        <f t="shared" si="44"/>
        <v>98.22932813095818</v>
      </c>
      <c r="AZ59">
        <f t="shared" si="45"/>
        <v>46.029430389404297</v>
      </c>
      <c r="BA59">
        <f t="shared" si="46"/>
        <v>10.162133115532287</v>
      </c>
      <c r="BB59">
        <f t="shared" si="47"/>
        <v>0.22125835419398221</v>
      </c>
      <c r="BC59">
        <f t="shared" si="48"/>
        <v>3.4810090611467022</v>
      </c>
      <c r="BD59">
        <f t="shared" si="49"/>
        <v>6.6811240543855845</v>
      </c>
      <c r="BE59">
        <f t="shared" si="50"/>
        <v>0.13920579943255165</v>
      </c>
      <c r="BF59">
        <f t="shared" si="51"/>
        <v>14.181383014143721</v>
      </c>
      <c r="BG59">
        <f t="shared" si="52"/>
        <v>0.37218267538190414</v>
      </c>
      <c r="BH59">
        <f t="shared" si="53"/>
        <v>23.478345143164468</v>
      </c>
      <c r="BI59">
        <f t="shared" si="54"/>
        <v>381.61823059326758</v>
      </c>
      <c r="BJ59">
        <f t="shared" si="55"/>
        <v>1.7033689390643696E-2</v>
      </c>
    </row>
    <row r="60" spans="1:62">
      <c r="A60" s="1">
        <v>53</v>
      </c>
      <c r="B60" s="1" t="s">
        <v>134</v>
      </c>
      <c r="C60" s="2">
        <v>42270</v>
      </c>
      <c r="D60" s="1" t="s">
        <v>74</v>
      </c>
      <c r="E60" s="1">
        <v>0</v>
      </c>
      <c r="F60" s="1" t="s">
        <v>75</v>
      </c>
      <c r="G60" s="1" t="s">
        <v>99</v>
      </c>
      <c r="H60" s="1">
        <v>0</v>
      </c>
      <c r="I60" s="1">
        <v>8112.5</v>
      </c>
      <c r="J60" s="1">
        <v>0</v>
      </c>
      <c r="K60">
        <f t="shared" si="28"/>
        <v>13.411938124912773</v>
      </c>
      <c r="L60">
        <f t="shared" si="29"/>
        <v>0.18629575603968654</v>
      </c>
      <c r="M60">
        <f t="shared" si="30"/>
        <v>220.27998055388468</v>
      </c>
      <c r="N60">
        <f t="shared" si="31"/>
        <v>19.365293722465793</v>
      </c>
      <c r="O60">
        <f t="shared" si="32"/>
        <v>9.6796188680291309</v>
      </c>
      <c r="P60">
        <f t="shared" si="33"/>
        <v>51.232322692871094</v>
      </c>
      <c r="Q60" s="1">
        <v>2</v>
      </c>
      <c r="R60">
        <f t="shared" si="34"/>
        <v>2.2982609868049622</v>
      </c>
      <c r="S60" s="1">
        <v>1</v>
      </c>
      <c r="T60">
        <f t="shared" si="35"/>
        <v>4.5965219736099243</v>
      </c>
      <c r="U60" s="1">
        <v>41.093521118164062</v>
      </c>
      <c r="V60" s="1">
        <v>51.232322692871094</v>
      </c>
      <c r="W60" s="1">
        <v>40.983184814453125</v>
      </c>
      <c r="X60" s="1">
        <v>400.56283569335938</v>
      </c>
      <c r="Y60" s="1">
        <v>392.16366577148438</v>
      </c>
      <c r="Z60" s="1">
        <v>28.526279449462891</v>
      </c>
      <c r="AA60" s="1">
        <v>35.990631103515625</v>
      </c>
      <c r="AB60" s="1">
        <v>35.523468017578125</v>
      </c>
      <c r="AC60" s="1">
        <v>44.818748474121094</v>
      </c>
      <c r="AD60" s="1">
        <v>500.19949340820312</v>
      </c>
      <c r="AE60" s="1">
        <v>1.2164412066340446E-2</v>
      </c>
      <c r="AF60" s="1">
        <v>1776.362060546875</v>
      </c>
      <c r="AG60" s="1">
        <v>97.853286743164062</v>
      </c>
      <c r="AH60" s="1">
        <v>21.223007202148438</v>
      </c>
      <c r="AI60" s="1">
        <v>-0.64493584632873535</v>
      </c>
      <c r="AJ60" s="1">
        <v>0.66666668653488159</v>
      </c>
      <c r="AK60" s="1">
        <v>-0.21956524252891541</v>
      </c>
      <c r="AL60" s="1">
        <v>2.737391471862793</v>
      </c>
      <c r="AM60" s="1">
        <v>1</v>
      </c>
      <c r="AN60" s="1">
        <v>0</v>
      </c>
      <c r="AO60" s="1">
        <v>0.18999999761581421</v>
      </c>
      <c r="AP60" s="1">
        <v>111115</v>
      </c>
      <c r="AQ60">
        <f t="shared" si="36"/>
        <v>2.5009974670410151</v>
      </c>
      <c r="AR60">
        <f t="shared" si="37"/>
        <v>1.9365293722465794E-2</v>
      </c>
      <c r="AS60">
        <f t="shared" si="38"/>
        <v>324.38232269287107</v>
      </c>
      <c r="AT60">
        <f t="shared" si="39"/>
        <v>314.24352111816404</v>
      </c>
      <c r="AU60">
        <f t="shared" si="40"/>
        <v>2.3112382636024664E-3</v>
      </c>
      <c r="AV60">
        <f t="shared" si="41"/>
        <v>-7.4999494894537442</v>
      </c>
      <c r="AW60">
        <f t="shared" si="42"/>
        <v>13.201420413468885</v>
      </c>
      <c r="AX60">
        <f t="shared" si="43"/>
        <v>134.91034233851244</v>
      </c>
      <c r="AY60">
        <f t="shared" si="44"/>
        <v>98.919711234996811</v>
      </c>
      <c r="AZ60">
        <f t="shared" si="45"/>
        <v>46.162921905517578</v>
      </c>
      <c r="BA60">
        <f t="shared" si="46"/>
        <v>10.231797298135829</v>
      </c>
      <c r="BB60">
        <f t="shared" si="47"/>
        <v>0.17903934137365221</v>
      </c>
      <c r="BC60">
        <f t="shared" si="48"/>
        <v>3.5218015454397538</v>
      </c>
      <c r="BD60">
        <f t="shared" si="49"/>
        <v>6.7099957526960754</v>
      </c>
      <c r="BE60">
        <f t="shared" si="50"/>
        <v>0.1125296659203037</v>
      </c>
      <c r="BF60">
        <f t="shared" si="51"/>
        <v>21.555120100917883</v>
      </c>
      <c r="BG60">
        <f t="shared" si="52"/>
        <v>0.56170420612664018</v>
      </c>
      <c r="BH60">
        <f t="shared" si="53"/>
        <v>22.949425229975894</v>
      </c>
      <c r="BI60">
        <f t="shared" si="54"/>
        <v>388.22457517807806</v>
      </c>
      <c r="BJ60">
        <f t="shared" si="55"/>
        <v>7.9283046686460541E-3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boardwalk sept2015_.xls</vt:lpstr>
    </vt:vector>
  </TitlesOfParts>
  <Company>WEEL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Sanchez</dc:creator>
  <cp:lastModifiedBy>Chris Sanchez</cp:lastModifiedBy>
  <dcterms:modified xsi:type="dcterms:W3CDTF">2016-02-29T19:12:53Z</dcterms:modified>
</cp:coreProperties>
</file>