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8500" yWindow="1840" windowWidth="25120" windowHeight="18540" tabRatio="500" activeTab="4"/>
  </bookViews>
  <sheets>
    <sheet name="tres rios 7-7-11" sheetId="1" r:id="rId1"/>
    <sheet name="sac" sheetId="7" r:id="rId2"/>
    <sheet name="sam" sheetId="8" r:id="rId3"/>
    <sheet name="stab" sheetId="9" r:id="rId4"/>
    <sheet name="typha" sheetId="10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26" i="10" l="1"/>
  <c r="J26" i="10"/>
  <c r="AQ26" i="10"/>
  <c r="AT26" i="10"/>
  <c r="AS26" i="10"/>
  <c r="AR26" i="10"/>
  <c r="Q26" i="10"/>
  <c r="AU26" i="10"/>
  <c r="O26" i="10"/>
  <c r="AV26" i="10"/>
  <c r="AW26" i="10"/>
  <c r="AX26" i="10"/>
  <c r="BA26" i="10"/>
  <c r="S26" i="10"/>
  <c r="K26" i="10"/>
  <c r="BG26" i="10"/>
  <c r="BH26" i="10"/>
  <c r="BI26" i="10"/>
  <c r="BD26" i="10"/>
  <c r="L26" i="10"/>
  <c r="BF26" i="10"/>
  <c r="BE26" i="10"/>
  <c r="AY26" i="10"/>
  <c r="AZ26" i="10"/>
  <c r="BB26" i="10"/>
  <c r="BC26" i="10"/>
  <c r="N26" i="10"/>
  <c r="M26" i="10"/>
  <c r="AP25" i="10"/>
  <c r="J25" i="10"/>
  <c r="AQ25" i="10"/>
  <c r="AT25" i="10"/>
  <c r="AS25" i="10"/>
  <c r="AR25" i="10"/>
  <c r="Q25" i="10"/>
  <c r="AU25" i="10"/>
  <c r="O25" i="10"/>
  <c r="AV25" i="10"/>
  <c r="AW25" i="10"/>
  <c r="AX25" i="10"/>
  <c r="BA25" i="10"/>
  <c r="S25" i="10"/>
  <c r="K25" i="10"/>
  <c r="BG25" i="10"/>
  <c r="BH25" i="10"/>
  <c r="BI25" i="10"/>
  <c r="BD25" i="10"/>
  <c r="L25" i="10"/>
  <c r="BF25" i="10"/>
  <c r="BE25" i="10"/>
  <c r="AY25" i="10"/>
  <c r="AZ25" i="10"/>
  <c r="BB25" i="10"/>
  <c r="BC25" i="10"/>
  <c r="N25" i="10"/>
  <c r="M25" i="10"/>
  <c r="AP24" i="10"/>
  <c r="J24" i="10"/>
  <c r="AQ24" i="10"/>
  <c r="AT24" i="10"/>
  <c r="AS24" i="10"/>
  <c r="AR24" i="10"/>
  <c r="Q24" i="10"/>
  <c r="AU24" i="10"/>
  <c r="O24" i="10"/>
  <c r="AV24" i="10"/>
  <c r="AW24" i="10"/>
  <c r="AX24" i="10"/>
  <c r="BA24" i="10"/>
  <c r="S24" i="10"/>
  <c r="K24" i="10"/>
  <c r="BG24" i="10"/>
  <c r="BH24" i="10"/>
  <c r="BI24" i="10"/>
  <c r="BD24" i="10"/>
  <c r="L24" i="10"/>
  <c r="BF24" i="10"/>
  <c r="BE24" i="10"/>
  <c r="AY24" i="10"/>
  <c r="AZ24" i="10"/>
  <c r="BB24" i="10"/>
  <c r="BC24" i="10"/>
  <c r="N24" i="10"/>
  <c r="M24" i="10"/>
  <c r="AP23" i="10"/>
  <c r="J23" i="10"/>
  <c r="AQ23" i="10"/>
  <c r="AT23" i="10"/>
  <c r="AS23" i="10"/>
  <c r="AR23" i="10"/>
  <c r="Q23" i="10"/>
  <c r="AU23" i="10"/>
  <c r="O23" i="10"/>
  <c r="AV23" i="10"/>
  <c r="AW23" i="10"/>
  <c r="AX23" i="10"/>
  <c r="BA23" i="10"/>
  <c r="S23" i="10"/>
  <c r="K23" i="10"/>
  <c r="BG23" i="10"/>
  <c r="BH23" i="10"/>
  <c r="BI23" i="10"/>
  <c r="BD23" i="10"/>
  <c r="L23" i="10"/>
  <c r="BF23" i="10"/>
  <c r="BE23" i="10"/>
  <c r="AY23" i="10"/>
  <c r="AZ23" i="10"/>
  <c r="BB23" i="10"/>
  <c r="BC23" i="10"/>
  <c r="N23" i="10"/>
  <c r="M23" i="10"/>
  <c r="AP22" i="10"/>
  <c r="J22" i="10"/>
  <c r="AQ22" i="10"/>
  <c r="AT22" i="10"/>
  <c r="AS22" i="10"/>
  <c r="AR22" i="10"/>
  <c r="Q22" i="10"/>
  <c r="AU22" i="10"/>
  <c r="O22" i="10"/>
  <c r="AV22" i="10"/>
  <c r="AW22" i="10"/>
  <c r="AX22" i="10"/>
  <c r="BA22" i="10"/>
  <c r="S22" i="10"/>
  <c r="K22" i="10"/>
  <c r="BG22" i="10"/>
  <c r="BH22" i="10"/>
  <c r="BI22" i="10"/>
  <c r="BD22" i="10"/>
  <c r="L22" i="10"/>
  <c r="BF22" i="10"/>
  <c r="BE22" i="10"/>
  <c r="AY22" i="10"/>
  <c r="AZ22" i="10"/>
  <c r="BB22" i="10"/>
  <c r="BC22" i="10"/>
  <c r="N22" i="10"/>
  <c r="M22" i="10"/>
  <c r="AP21" i="10"/>
  <c r="J21" i="10"/>
  <c r="AQ21" i="10"/>
  <c r="AT21" i="10"/>
  <c r="AS21" i="10"/>
  <c r="AR21" i="10"/>
  <c r="Q21" i="10"/>
  <c r="AU21" i="10"/>
  <c r="O21" i="10"/>
  <c r="AV21" i="10"/>
  <c r="AW21" i="10"/>
  <c r="AX21" i="10"/>
  <c r="BA21" i="10"/>
  <c r="S21" i="10"/>
  <c r="K21" i="10"/>
  <c r="BG21" i="10"/>
  <c r="BH21" i="10"/>
  <c r="BI21" i="10"/>
  <c r="BD21" i="10"/>
  <c r="L21" i="10"/>
  <c r="BF21" i="10"/>
  <c r="BE21" i="10"/>
  <c r="AY21" i="10"/>
  <c r="AZ21" i="10"/>
  <c r="BB21" i="10"/>
  <c r="BC21" i="10"/>
  <c r="N21" i="10"/>
  <c r="M21" i="10"/>
  <c r="AP20" i="10"/>
  <c r="J20" i="10"/>
  <c r="AQ20" i="10"/>
  <c r="AT20" i="10"/>
  <c r="AS20" i="10"/>
  <c r="AR20" i="10"/>
  <c r="Q20" i="10"/>
  <c r="AU20" i="10"/>
  <c r="O20" i="10"/>
  <c r="AV20" i="10"/>
  <c r="AW20" i="10"/>
  <c r="AX20" i="10"/>
  <c r="BA20" i="10"/>
  <c r="S20" i="10"/>
  <c r="K20" i="10"/>
  <c r="BG20" i="10"/>
  <c r="BH20" i="10"/>
  <c r="BI20" i="10"/>
  <c r="BD20" i="10"/>
  <c r="L20" i="10"/>
  <c r="BF20" i="10"/>
  <c r="BE20" i="10"/>
  <c r="AY20" i="10"/>
  <c r="AZ20" i="10"/>
  <c r="BB20" i="10"/>
  <c r="BC20" i="10"/>
  <c r="N20" i="10"/>
  <c r="M20" i="10"/>
  <c r="AP19" i="10"/>
  <c r="J19" i="10"/>
  <c r="AQ19" i="10"/>
  <c r="AT19" i="10"/>
  <c r="AS19" i="10"/>
  <c r="AR19" i="10"/>
  <c r="Q19" i="10"/>
  <c r="AU19" i="10"/>
  <c r="O19" i="10"/>
  <c r="AV19" i="10"/>
  <c r="AW19" i="10"/>
  <c r="AX19" i="10"/>
  <c r="BA19" i="10"/>
  <c r="S19" i="10"/>
  <c r="K19" i="10"/>
  <c r="BG19" i="10"/>
  <c r="BH19" i="10"/>
  <c r="BI19" i="10"/>
  <c r="BD19" i="10"/>
  <c r="L19" i="10"/>
  <c r="BF19" i="10"/>
  <c r="BE19" i="10"/>
  <c r="AY19" i="10"/>
  <c r="AZ19" i="10"/>
  <c r="BB19" i="10"/>
  <c r="BC19" i="10"/>
  <c r="N19" i="10"/>
  <c r="M19" i="10"/>
  <c r="AP18" i="10"/>
  <c r="J18" i="10"/>
  <c r="AQ18" i="10"/>
  <c r="AT18" i="10"/>
  <c r="AS18" i="10"/>
  <c r="AR18" i="10"/>
  <c r="Q18" i="10"/>
  <c r="AU18" i="10"/>
  <c r="O18" i="10"/>
  <c r="AV18" i="10"/>
  <c r="AW18" i="10"/>
  <c r="AX18" i="10"/>
  <c r="BA18" i="10"/>
  <c r="S18" i="10"/>
  <c r="K18" i="10"/>
  <c r="BG18" i="10"/>
  <c r="BH18" i="10"/>
  <c r="BI18" i="10"/>
  <c r="BD18" i="10"/>
  <c r="L18" i="10"/>
  <c r="BF18" i="10"/>
  <c r="BE18" i="10"/>
  <c r="AY18" i="10"/>
  <c r="AZ18" i="10"/>
  <c r="BB18" i="10"/>
  <c r="BC18" i="10"/>
  <c r="N18" i="10"/>
  <c r="M18" i="10"/>
  <c r="AP17" i="10"/>
  <c r="J17" i="10"/>
  <c r="AQ17" i="10"/>
  <c r="AT17" i="10"/>
  <c r="AS17" i="10"/>
  <c r="AR17" i="10"/>
  <c r="Q17" i="10"/>
  <c r="AU17" i="10"/>
  <c r="O17" i="10"/>
  <c r="AV17" i="10"/>
  <c r="AW17" i="10"/>
  <c r="AX17" i="10"/>
  <c r="BA17" i="10"/>
  <c r="S17" i="10"/>
  <c r="K17" i="10"/>
  <c r="BG17" i="10"/>
  <c r="BH17" i="10"/>
  <c r="BI17" i="10"/>
  <c r="BD17" i="10"/>
  <c r="L17" i="10"/>
  <c r="BF17" i="10"/>
  <c r="BE17" i="10"/>
  <c r="AY17" i="10"/>
  <c r="AZ17" i="10"/>
  <c r="BB17" i="10"/>
  <c r="BC17" i="10"/>
  <c r="N17" i="10"/>
  <c r="M17" i="10"/>
  <c r="AP16" i="10"/>
  <c r="J16" i="10"/>
  <c r="AQ16" i="10"/>
  <c r="AT16" i="10"/>
  <c r="AS16" i="10"/>
  <c r="AR16" i="10"/>
  <c r="Q16" i="10"/>
  <c r="AU16" i="10"/>
  <c r="O16" i="10"/>
  <c r="AV16" i="10"/>
  <c r="AW16" i="10"/>
  <c r="AX16" i="10"/>
  <c r="BA16" i="10"/>
  <c r="S16" i="10"/>
  <c r="K16" i="10"/>
  <c r="BG16" i="10"/>
  <c r="BH16" i="10"/>
  <c r="BI16" i="10"/>
  <c r="BD16" i="10"/>
  <c r="L16" i="10"/>
  <c r="BF16" i="10"/>
  <c r="BE16" i="10"/>
  <c r="AY16" i="10"/>
  <c r="AZ16" i="10"/>
  <c r="BB16" i="10"/>
  <c r="BC16" i="10"/>
  <c r="N16" i="10"/>
  <c r="M16" i="10"/>
  <c r="AP15" i="10"/>
  <c r="J15" i="10"/>
  <c r="AQ15" i="10"/>
  <c r="AT15" i="10"/>
  <c r="AS15" i="10"/>
  <c r="AR15" i="10"/>
  <c r="Q15" i="10"/>
  <c r="AU15" i="10"/>
  <c r="O15" i="10"/>
  <c r="AV15" i="10"/>
  <c r="AW15" i="10"/>
  <c r="AX15" i="10"/>
  <c r="BA15" i="10"/>
  <c r="S15" i="10"/>
  <c r="K15" i="10"/>
  <c r="BG15" i="10"/>
  <c r="BH15" i="10"/>
  <c r="BI15" i="10"/>
  <c r="BD15" i="10"/>
  <c r="L15" i="10"/>
  <c r="BF15" i="10"/>
  <c r="BE15" i="10"/>
  <c r="AY15" i="10"/>
  <c r="AZ15" i="10"/>
  <c r="BB15" i="10"/>
  <c r="BC15" i="10"/>
  <c r="N15" i="10"/>
  <c r="M15" i="10"/>
  <c r="AP14" i="10"/>
  <c r="J14" i="10"/>
  <c r="AQ14" i="10"/>
  <c r="AT14" i="10"/>
  <c r="AS14" i="10"/>
  <c r="AR14" i="10"/>
  <c r="Q14" i="10"/>
  <c r="AU14" i="10"/>
  <c r="O14" i="10"/>
  <c r="AV14" i="10"/>
  <c r="AW14" i="10"/>
  <c r="AX14" i="10"/>
  <c r="BA14" i="10"/>
  <c r="S14" i="10"/>
  <c r="K14" i="10"/>
  <c r="BG14" i="10"/>
  <c r="BH14" i="10"/>
  <c r="BI14" i="10"/>
  <c r="BD14" i="10"/>
  <c r="L14" i="10"/>
  <c r="BF14" i="10"/>
  <c r="BE14" i="10"/>
  <c r="AY14" i="10"/>
  <c r="AZ14" i="10"/>
  <c r="BB14" i="10"/>
  <c r="BC14" i="10"/>
  <c r="N14" i="10"/>
  <c r="M14" i="10"/>
  <c r="AP13" i="10"/>
  <c r="J13" i="10"/>
  <c r="AQ13" i="10"/>
  <c r="AT13" i="10"/>
  <c r="AS13" i="10"/>
  <c r="AR13" i="10"/>
  <c r="Q13" i="10"/>
  <c r="AU13" i="10"/>
  <c r="O13" i="10"/>
  <c r="AV13" i="10"/>
  <c r="AW13" i="10"/>
  <c r="AX13" i="10"/>
  <c r="BA13" i="10"/>
  <c r="S13" i="10"/>
  <c r="K13" i="10"/>
  <c r="BG13" i="10"/>
  <c r="BH13" i="10"/>
  <c r="BI13" i="10"/>
  <c r="BD13" i="10"/>
  <c r="L13" i="10"/>
  <c r="BF13" i="10"/>
  <c r="BE13" i="10"/>
  <c r="AY13" i="10"/>
  <c r="AZ13" i="10"/>
  <c r="BB13" i="10"/>
  <c r="BC13" i="10"/>
  <c r="N13" i="10"/>
  <c r="M13" i="10"/>
  <c r="AP12" i="10"/>
  <c r="J12" i="10"/>
  <c r="AQ12" i="10"/>
  <c r="AT12" i="10"/>
  <c r="AS12" i="10"/>
  <c r="AR12" i="10"/>
  <c r="Q12" i="10"/>
  <c r="AU12" i="10"/>
  <c r="O12" i="10"/>
  <c r="AV12" i="10"/>
  <c r="AW12" i="10"/>
  <c r="AX12" i="10"/>
  <c r="BA12" i="10"/>
  <c r="S12" i="10"/>
  <c r="K12" i="10"/>
  <c r="BG12" i="10"/>
  <c r="BH12" i="10"/>
  <c r="BI12" i="10"/>
  <c r="BD12" i="10"/>
  <c r="L12" i="10"/>
  <c r="BF12" i="10"/>
  <c r="BE12" i="10"/>
  <c r="AY12" i="10"/>
  <c r="AZ12" i="10"/>
  <c r="BB12" i="10"/>
  <c r="BC12" i="10"/>
  <c r="N12" i="10"/>
  <c r="M12" i="10"/>
  <c r="AP11" i="10"/>
  <c r="J11" i="10"/>
  <c r="AQ11" i="10"/>
  <c r="AT11" i="10"/>
  <c r="AS11" i="10"/>
  <c r="AR11" i="10"/>
  <c r="Q11" i="10"/>
  <c r="AU11" i="10"/>
  <c r="O11" i="10"/>
  <c r="AV11" i="10"/>
  <c r="AW11" i="10"/>
  <c r="AX11" i="10"/>
  <c r="BA11" i="10"/>
  <c r="S11" i="10"/>
  <c r="K11" i="10"/>
  <c r="BG11" i="10"/>
  <c r="BH11" i="10"/>
  <c r="BI11" i="10"/>
  <c r="BD11" i="10"/>
  <c r="L11" i="10"/>
  <c r="BF11" i="10"/>
  <c r="BE11" i="10"/>
  <c r="AY11" i="10"/>
  <c r="AZ11" i="10"/>
  <c r="BB11" i="10"/>
  <c r="BC11" i="10"/>
  <c r="N11" i="10"/>
  <c r="M11" i="10"/>
  <c r="AP10" i="10"/>
  <c r="J10" i="10"/>
  <c r="AQ10" i="10"/>
  <c r="AT10" i="10"/>
  <c r="AS10" i="10"/>
  <c r="AR10" i="10"/>
  <c r="Q10" i="10"/>
  <c r="AU10" i="10"/>
  <c r="O10" i="10"/>
  <c r="AV10" i="10"/>
  <c r="AW10" i="10"/>
  <c r="AX10" i="10"/>
  <c r="BA10" i="10"/>
  <c r="S10" i="10"/>
  <c r="K10" i="10"/>
  <c r="BG10" i="10"/>
  <c r="BH10" i="10"/>
  <c r="BI10" i="10"/>
  <c r="BD10" i="10"/>
  <c r="L10" i="10"/>
  <c r="BF10" i="10"/>
  <c r="BE10" i="10"/>
  <c r="AY10" i="10"/>
  <c r="AZ10" i="10"/>
  <c r="BB10" i="10"/>
  <c r="BC10" i="10"/>
  <c r="N10" i="10"/>
  <c r="M10" i="10"/>
  <c r="AP9" i="10"/>
  <c r="J9" i="10"/>
  <c r="AQ9" i="10"/>
  <c r="AT9" i="10"/>
  <c r="AS9" i="10"/>
  <c r="AR9" i="10"/>
  <c r="Q9" i="10"/>
  <c r="AU9" i="10"/>
  <c r="O9" i="10"/>
  <c r="AV9" i="10"/>
  <c r="AW9" i="10"/>
  <c r="AX9" i="10"/>
  <c r="BA9" i="10"/>
  <c r="S9" i="10"/>
  <c r="K9" i="10"/>
  <c r="BG9" i="10"/>
  <c r="BH9" i="10"/>
  <c r="BI9" i="10"/>
  <c r="BD9" i="10"/>
  <c r="L9" i="10"/>
  <c r="BF9" i="10"/>
  <c r="BE9" i="10"/>
  <c r="AY9" i="10"/>
  <c r="AZ9" i="10"/>
  <c r="BB9" i="10"/>
  <c r="BC9" i="10"/>
  <c r="N9" i="10"/>
  <c r="M9" i="10"/>
  <c r="AP8" i="10"/>
  <c r="J8" i="10"/>
  <c r="AQ8" i="10"/>
  <c r="AT8" i="10"/>
  <c r="AS8" i="10"/>
  <c r="AR8" i="10"/>
  <c r="Q8" i="10"/>
  <c r="AU8" i="10"/>
  <c r="O8" i="10"/>
  <c r="AV8" i="10"/>
  <c r="AW8" i="10"/>
  <c r="AX8" i="10"/>
  <c r="BA8" i="10"/>
  <c r="S8" i="10"/>
  <c r="K8" i="10"/>
  <c r="BG8" i="10"/>
  <c r="BH8" i="10"/>
  <c r="BI8" i="10"/>
  <c r="BD8" i="10"/>
  <c r="L8" i="10"/>
  <c r="BF8" i="10"/>
  <c r="BE8" i="10"/>
  <c r="AY8" i="10"/>
  <c r="AZ8" i="10"/>
  <c r="BB8" i="10"/>
  <c r="BC8" i="10"/>
  <c r="N8" i="10"/>
  <c r="M8" i="10"/>
  <c r="AP7" i="10"/>
  <c r="J7" i="10"/>
  <c r="AQ7" i="10"/>
  <c r="AT7" i="10"/>
  <c r="AS7" i="10"/>
  <c r="AR7" i="10"/>
  <c r="Q7" i="10"/>
  <c r="AU7" i="10"/>
  <c r="O7" i="10"/>
  <c r="AV7" i="10"/>
  <c r="AW7" i="10"/>
  <c r="AX7" i="10"/>
  <c r="BA7" i="10"/>
  <c r="S7" i="10"/>
  <c r="K7" i="10"/>
  <c r="BG7" i="10"/>
  <c r="BH7" i="10"/>
  <c r="BI7" i="10"/>
  <c r="BD7" i="10"/>
  <c r="L7" i="10"/>
  <c r="BF7" i="10"/>
  <c r="BE7" i="10"/>
  <c r="AY7" i="10"/>
  <c r="AZ7" i="10"/>
  <c r="BB7" i="10"/>
  <c r="BC7" i="10"/>
  <c r="N7" i="10"/>
  <c r="M7" i="10"/>
  <c r="AP6" i="10"/>
  <c r="J6" i="10"/>
  <c r="AQ6" i="10"/>
  <c r="AT6" i="10"/>
  <c r="AS6" i="10"/>
  <c r="AR6" i="10"/>
  <c r="Q6" i="10"/>
  <c r="AU6" i="10"/>
  <c r="O6" i="10"/>
  <c r="AV6" i="10"/>
  <c r="AW6" i="10"/>
  <c r="AX6" i="10"/>
  <c r="BA6" i="10"/>
  <c r="S6" i="10"/>
  <c r="K6" i="10"/>
  <c r="BG6" i="10"/>
  <c r="BH6" i="10"/>
  <c r="BI6" i="10"/>
  <c r="BD6" i="10"/>
  <c r="L6" i="10"/>
  <c r="BF6" i="10"/>
  <c r="BE6" i="10"/>
  <c r="AY6" i="10"/>
  <c r="AZ6" i="10"/>
  <c r="BB6" i="10"/>
  <c r="BC6" i="10"/>
  <c r="N6" i="10"/>
  <c r="M6" i="10"/>
  <c r="AP5" i="10"/>
  <c r="J5" i="10"/>
  <c r="AQ5" i="10"/>
  <c r="AT5" i="10"/>
  <c r="AS5" i="10"/>
  <c r="AR5" i="10"/>
  <c r="Q5" i="10"/>
  <c r="AU5" i="10"/>
  <c r="O5" i="10"/>
  <c r="AV5" i="10"/>
  <c r="AW5" i="10"/>
  <c r="AX5" i="10"/>
  <c r="BA5" i="10"/>
  <c r="S5" i="10"/>
  <c r="K5" i="10"/>
  <c r="BG5" i="10"/>
  <c r="BH5" i="10"/>
  <c r="BI5" i="10"/>
  <c r="BD5" i="10"/>
  <c r="L5" i="10"/>
  <c r="BF5" i="10"/>
  <c r="BE5" i="10"/>
  <c r="AY5" i="10"/>
  <c r="AZ5" i="10"/>
  <c r="BB5" i="10"/>
  <c r="BC5" i="10"/>
  <c r="N5" i="10"/>
  <c r="M5" i="10"/>
  <c r="AP4" i="10"/>
  <c r="J4" i="10"/>
  <c r="AQ4" i="10"/>
  <c r="AT4" i="10"/>
  <c r="AS4" i="10"/>
  <c r="AR4" i="10"/>
  <c r="Q4" i="10"/>
  <c r="AU4" i="10"/>
  <c r="O4" i="10"/>
  <c r="AV4" i="10"/>
  <c r="AW4" i="10"/>
  <c r="AX4" i="10"/>
  <c r="BA4" i="10"/>
  <c r="S4" i="10"/>
  <c r="K4" i="10"/>
  <c r="BG4" i="10"/>
  <c r="BH4" i="10"/>
  <c r="BI4" i="10"/>
  <c r="BD4" i="10"/>
  <c r="L4" i="10"/>
  <c r="BF4" i="10"/>
  <c r="BE4" i="10"/>
  <c r="AY4" i="10"/>
  <c r="AZ4" i="10"/>
  <c r="BB4" i="10"/>
  <c r="BC4" i="10"/>
  <c r="N4" i="10"/>
  <c r="M4" i="10"/>
  <c r="AP3" i="10"/>
  <c r="J3" i="10"/>
  <c r="AQ3" i="10"/>
  <c r="AT3" i="10"/>
  <c r="AS3" i="10"/>
  <c r="AR3" i="10"/>
  <c r="Q3" i="10"/>
  <c r="AU3" i="10"/>
  <c r="O3" i="10"/>
  <c r="AV3" i="10"/>
  <c r="AW3" i="10"/>
  <c r="AX3" i="10"/>
  <c r="BA3" i="10"/>
  <c r="S3" i="10"/>
  <c r="K3" i="10"/>
  <c r="BG3" i="10"/>
  <c r="BH3" i="10"/>
  <c r="BI3" i="10"/>
  <c r="BD3" i="10"/>
  <c r="L3" i="10"/>
  <c r="BF3" i="10"/>
  <c r="BE3" i="10"/>
  <c r="AY3" i="10"/>
  <c r="AZ3" i="10"/>
  <c r="BB3" i="10"/>
  <c r="BC3" i="10"/>
  <c r="N3" i="10"/>
  <c r="M3" i="10"/>
  <c r="AP2" i="10"/>
  <c r="J2" i="10"/>
  <c r="AQ2" i="10"/>
  <c r="AT2" i="10"/>
  <c r="AS2" i="10"/>
  <c r="AR2" i="10"/>
  <c r="Q2" i="10"/>
  <c r="AU2" i="10"/>
  <c r="O2" i="10"/>
  <c r="AV2" i="10"/>
  <c r="AW2" i="10"/>
  <c r="AX2" i="10"/>
  <c r="BA2" i="10"/>
  <c r="S2" i="10"/>
  <c r="K2" i="10"/>
  <c r="BG2" i="10"/>
  <c r="BH2" i="10"/>
  <c r="BI2" i="10"/>
  <c r="BD2" i="10"/>
  <c r="L2" i="10"/>
  <c r="BF2" i="10"/>
  <c r="BE2" i="10"/>
  <c r="AY2" i="10"/>
  <c r="AZ2" i="10"/>
  <c r="BB2" i="10"/>
  <c r="BC2" i="10"/>
  <c r="N2" i="10"/>
  <c r="M2" i="10"/>
  <c r="AP9" i="9"/>
  <c r="J9" i="9"/>
  <c r="AQ9" i="9"/>
  <c r="AT9" i="9"/>
  <c r="AS9" i="9"/>
  <c r="AR9" i="9"/>
  <c r="Q9" i="9"/>
  <c r="AU9" i="9"/>
  <c r="O9" i="9"/>
  <c r="AV9" i="9"/>
  <c r="AW9" i="9"/>
  <c r="AX9" i="9"/>
  <c r="BA9" i="9"/>
  <c r="S9" i="9"/>
  <c r="K9" i="9"/>
  <c r="BG9" i="9"/>
  <c r="BH9" i="9"/>
  <c r="BI9" i="9"/>
  <c r="BD9" i="9"/>
  <c r="L9" i="9"/>
  <c r="BF9" i="9"/>
  <c r="BE9" i="9"/>
  <c r="AY9" i="9"/>
  <c r="AZ9" i="9"/>
  <c r="BB9" i="9"/>
  <c r="BC9" i="9"/>
  <c r="N9" i="9"/>
  <c r="M9" i="9"/>
  <c r="AP8" i="9"/>
  <c r="J8" i="9"/>
  <c r="AQ8" i="9"/>
  <c r="AT8" i="9"/>
  <c r="AS8" i="9"/>
  <c r="AR8" i="9"/>
  <c r="Q8" i="9"/>
  <c r="AU8" i="9"/>
  <c r="O8" i="9"/>
  <c r="AV8" i="9"/>
  <c r="AW8" i="9"/>
  <c r="AX8" i="9"/>
  <c r="BA8" i="9"/>
  <c r="S8" i="9"/>
  <c r="K8" i="9"/>
  <c r="BG8" i="9"/>
  <c r="BH8" i="9"/>
  <c r="BI8" i="9"/>
  <c r="BD8" i="9"/>
  <c r="L8" i="9"/>
  <c r="BF8" i="9"/>
  <c r="BE8" i="9"/>
  <c r="AY8" i="9"/>
  <c r="AZ8" i="9"/>
  <c r="BB8" i="9"/>
  <c r="BC8" i="9"/>
  <c r="N8" i="9"/>
  <c r="M8" i="9"/>
  <c r="AP7" i="9"/>
  <c r="J7" i="9"/>
  <c r="AQ7" i="9"/>
  <c r="AT7" i="9"/>
  <c r="AS7" i="9"/>
  <c r="AR7" i="9"/>
  <c r="Q7" i="9"/>
  <c r="AU7" i="9"/>
  <c r="O7" i="9"/>
  <c r="AV7" i="9"/>
  <c r="AW7" i="9"/>
  <c r="AX7" i="9"/>
  <c r="BA7" i="9"/>
  <c r="S7" i="9"/>
  <c r="K7" i="9"/>
  <c r="BG7" i="9"/>
  <c r="BH7" i="9"/>
  <c r="BI7" i="9"/>
  <c r="BD7" i="9"/>
  <c r="L7" i="9"/>
  <c r="BF7" i="9"/>
  <c r="BE7" i="9"/>
  <c r="AY7" i="9"/>
  <c r="AZ7" i="9"/>
  <c r="BB7" i="9"/>
  <c r="BC7" i="9"/>
  <c r="N7" i="9"/>
  <c r="M7" i="9"/>
  <c r="AP6" i="9"/>
  <c r="J6" i="9"/>
  <c r="AQ6" i="9"/>
  <c r="AT6" i="9"/>
  <c r="AS6" i="9"/>
  <c r="AR6" i="9"/>
  <c r="Q6" i="9"/>
  <c r="AU6" i="9"/>
  <c r="O6" i="9"/>
  <c r="AV6" i="9"/>
  <c r="AW6" i="9"/>
  <c r="AX6" i="9"/>
  <c r="BA6" i="9"/>
  <c r="S6" i="9"/>
  <c r="K6" i="9"/>
  <c r="BG6" i="9"/>
  <c r="BH6" i="9"/>
  <c r="BI6" i="9"/>
  <c r="BD6" i="9"/>
  <c r="L6" i="9"/>
  <c r="BF6" i="9"/>
  <c r="BE6" i="9"/>
  <c r="AY6" i="9"/>
  <c r="AZ6" i="9"/>
  <c r="BB6" i="9"/>
  <c r="BC6" i="9"/>
  <c r="N6" i="9"/>
  <c r="M6" i="9"/>
  <c r="AP5" i="9"/>
  <c r="J5" i="9"/>
  <c r="AQ5" i="9"/>
  <c r="AT5" i="9"/>
  <c r="AS5" i="9"/>
  <c r="AR5" i="9"/>
  <c r="Q5" i="9"/>
  <c r="AU5" i="9"/>
  <c r="O5" i="9"/>
  <c r="AV5" i="9"/>
  <c r="AW5" i="9"/>
  <c r="AX5" i="9"/>
  <c r="BA5" i="9"/>
  <c r="S5" i="9"/>
  <c r="K5" i="9"/>
  <c r="BG5" i="9"/>
  <c r="BH5" i="9"/>
  <c r="BI5" i="9"/>
  <c r="BD5" i="9"/>
  <c r="L5" i="9"/>
  <c r="BF5" i="9"/>
  <c r="BE5" i="9"/>
  <c r="AY5" i="9"/>
  <c r="AZ5" i="9"/>
  <c r="BB5" i="9"/>
  <c r="BC5" i="9"/>
  <c r="N5" i="9"/>
  <c r="M5" i="9"/>
  <c r="AP4" i="9"/>
  <c r="J4" i="9"/>
  <c r="AQ4" i="9"/>
  <c r="AT4" i="9"/>
  <c r="AS4" i="9"/>
  <c r="AR4" i="9"/>
  <c r="Q4" i="9"/>
  <c r="AU4" i="9"/>
  <c r="O4" i="9"/>
  <c r="AV4" i="9"/>
  <c r="AW4" i="9"/>
  <c r="AX4" i="9"/>
  <c r="BA4" i="9"/>
  <c r="S4" i="9"/>
  <c r="K4" i="9"/>
  <c r="BG4" i="9"/>
  <c r="BH4" i="9"/>
  <c r="BI4" i="9"/>
  <c r="BD4" i="9"/>
  <c r="L4" i="9"/>
  <c r="BF4" i="9"/>
  <c r="BE4" i="9"/>
  <c r="AY4" i="9"/>
  <c r="AZ4" i="9"/>
  <c r="BB4" i="9"/>
  <c r="BC4" i="9"/>
  <c r="N4" i="9"/>
  <c r="M4" i="9"/>
  <c r="AP3" i="9"/>
  <c r="J3" i="9"/>
  <c r="AQ3" i="9"/>
  <c r="AT3" i="9"/>
  <c r="AS3" i="9"/>
  <c r="AR3" i="9"/>
  <c r="Q3" i="9"/>
  <c r="AU3" i="9"/>
  <c r="O3" i="9"/>
  <c r="AV3" i="9"/>
  <c r="AW3" i="9"/>
  <c r="AX3" i="9"/>
  <c r="BA3" i="9"/>
  <c r="S3" i="9"/>
  <c r="K3" i="9"/>
  <c r="BG3" i="9"/>
  <c r="BH3" i="9"/>
  <c r="BI3" i="9"/>
  <c r="BD3" i="9"/>
  <c r="L3" i="9"/>
  <c r="BF3" i="9"/>
  <c r="BE3" i="9"/>
  <c r="AY3" i="9"/>
  <c r="AZ3" i="9"/>
  <c r="BB3" i="9"/>
  <c r="BC3" i="9"/>
  <c r="N3" i="9"/>
  <c r="M3" i="9"/>
  <c r="AP2" i="9"/>
  <c r="J2" i="9"/>
  <c r="AQ2" i="9"/>
  <c r="AT2" i="9"/>
  <c r="AS2" i="9"/>
  <c r="AR2" i="9"/>
  <c r="Q2" i="9"/>
  <c r="AU2" i="9"/>
  <c r="O2" i="9"/>
  <c r="AV2" i="9"/>
  <c r="AW2" i="9"/>
  <c r="AX2" i="9"/>
  <c r="BA2" i="9"/>
  <c r="S2" i="9"/>
  <c r="K2" i="9"/>
  <c r="BG2" i="9"/>
  <c r="BH2" i="9"/>
  <c r="BI2" i="9"/>
  <c r="BD2" i="9"/>
  <c r="L2" i="9"/>
  <c r="BF2" i="9"/>
  <c r="BE2" i="9"/>
  <c r="AY2" i="9"/>
  <c r="AZ2" i="9"/>
  <c r="BB2" i="9"/>
  <c r="BC2" i="9"/>
  <c r="N2" i="9"/>
  <c r="M2" i="9"/>
  <c r="AP11" i="8"/>
  <c r="J11" i="8"/>
  <c r="AQ11" i="8"/>
  <c r="AT11" i="8"/>
  <c r="AS11" i="8"/>
  <c r="AR11" i="8"/>
  <c r="Q11" i="8"/>
  <c r="AU11" i="8"/>
  <c r="O11" i="8"/>
  <c r="AV11" i="8"/>
  <c r="AW11" i="8"/>
  <c r="AX11" i="8"/>
  <c r="BA11" i="8"/>
  <c r="S11" i="8"/>
  <c r="K11" i="8"/>
  <c r="BG11" i="8"/>
  <c r="BH11" i="8"/>
  <c r="BI11" i="8"/>
  <c r="BD11" i="8"/>
  <c r="L11" i="8"/>
  <c r="BF11" i="8"/>
  <c r="BE11" i="8"/>
  <c r="AY11" i="8"/>
  <c r="AZ11" i="8"/>
  <c r="BB11" i="8"/>
  <c r="BC11" i="8"/>
  <c r="N11" i="8"/>
  <c r="M11" i="8"/>
  <c r="AP10" i="8"/>
  <c r="J10" i="8"/>
  <c r="AQ10" i="8"/>
  <c r="AT10" i="8"/>
  <c r="AS10" i="8"/>
  <c r="AR10" i="8"/>
  <c r="Q10" i="8"/>
  <c r="AU10" i="8"/>
  <c r="O10" i="8"/>
  <c r="AV10" i="8"/>
  <c r="AW10" i="8"/>
  <c r="AX10" i="8"/>
  <c r="BA10" i="8"/>
  <c r="S10" i="8"/>
  <c r="K10" i="8"/>
  <c r="BG10" i="8"/>
  <c r="BH10" i="8"/>
  <c r="BI10" i="8"/>
  <c r="BD10" i="8"/>
  <c r="L10" i="8"/>
  <c r="BF10" i="8"/>
  <c r="BE10" i="8"/>
  <c r="AY10" i="8"/>
  <c r="AZ10" i="8"/>
  <c r="BB10" i="8"/>
  <c r="BC10" i="8"/>
  <c r="N10" i="8"/>
  <c r="M10" i="8"/>
  <c r="AP9" i="8"/>
  <c r="J9" i="8"/>
  <c r="AQ9" i="8"/>
  <c r="AT9" i="8"/>
  <c r="AS9" i="8"/>
  <c r="AR9" i="8"/>
  <c r="Q9" i="8"/>
  <c r="AU9" i="8"/>
  <c r="O9" i="8"/>
  <c r="AV9" i="8"/>
  <c r="AW9" i="8"/>
  <c r="AX9" i="8"/>
  <c r="BA9" i="8"/>
  <c r="S9" i="8"/>
  <c r="K9" i="8"/>
  <c r="BG9" i="8"/>
  <c r="BH9" i="8"/>
  <c r="BI9" i="8"/>
  <c r="BD9" i="8"/>
  <c r="L9" i="8"/>
  <c r="BF9" i="8"/>
  <c r="BE9" i="8"/>
  <c r="AY9" i="8"/>
  <c r="AZ9" i="8"/>
  <c r="BB9" i="8"/>
  <c r="BC9" i="8"/>
  <c r="N9" i="8"/>
  <c r="M9" i="8"/>
  <c r="AP8" i="8"/>
  <c r="J8" i="8"/>
  <c r="AQ8" i="8"/>
  <c r="AT8" i="8"/>
  <c r="AS8" i="8"/>
  <c r="AR8" i="8"/>
  <c r="Q8" i="8"/>
  <c r="AU8" i="8"/>
  <c r="O8" i="8"/>
  <c r="AV8" i="8"/>
  <c r="AW8" i="8"/>
  <c r="AX8" i="8"/>
  <c r="BA8" i="8"/>
  <c r="S8" i="8"/>
  <c r="K8" i="8"/>
  <c r="BG8" i="8"/>
  <c r="BH8" i="8"/>
  <c r="BI8" i="8"/>
  <c r="BD8" i="8"/>
  <c r="L8" i="8"/>
  <c r="BF8" i="8"/>
  <c r="BE8" i="8"/>
  <c r="AY8" i="8"/>
  <c r="AZ8" i="8"/>
  <c r="BB8" i="8"/>
  <c r="BC8" i="8"/>
  <c r="N8" i="8"/>
  <c r="M8" i="8"/>
  <c r="AP7" i="8"/>
  <c r="J7" i="8"/>
  <c r="AQ7" i="8"/>
  <c r="AT7" i="8"/>
  <c r="AS7" i="8"/>
  <c r="AR7" i="8"/>
  <c r="Q7" i="8"/>
  <c r="AU7" i="8"/>
  <c r="O7" i="8"/>
  <c r="AV7" i="8"/>
  <c r="AW7" i="8"/>
  <c r="AX7" i="8"/>
  <c r="BA7" i="8"/>
  <c r="S7" i="8"/>
  <c r="K7" i="8"/>
  <c r="BG7" i="8"/>
  <c r="BH7" i="8"/>
  <c r="BI7" i="8"/>
  <c r="BD7" i="8"/>
  <c r="L7" i="8"/>
  <c r="BF7" i="8"/>
  <c r="BE7" i="8"/>
  <c r="AY7" i="8"/>
  <c r="AZ7" i="8"/>
  <c r="BB7" i="8"/>
  <c r="BC7" i="8"/>
  <c r="N7" i="8"/>
  <c r="M7" i="8"/>
  <c r="AP6" i="8"/>
  <c r="J6" i="8"/>
  <c r="AQ6" i="8"/>
  <c r="AT6" i="8"/>
  <c r="AS6" i="8"/>
  <c r="AR6" i="8"/>
  <c r="Q6" i="8"/>
  <c r="AU6" i="8"/>
  <c r="O6" i="8"/>
  <c r="AV6" i="8"/>
  <c r="AW6" i="8"/>
  <c r="AX6" i="8"/>
  <c r="BA6" i="8"/>
  <c r="S6" i="8"/>
  <c r="K6" i="8"/>
  <c r="BG6" i="8"/>
  <c r="BH6" i="8"/>
  <c r="BI6" i="8"/>
  <c r="BD6" i="8"/>
  <c r="L6" i="8"/>
  <c r="BF6" i="8"/>
  <c r="BE6" i="8"/>
  <c r="AY6" i="8"/>
  <c r="AZ6" i="8"/>
  <c r="BB6" i="8"/>
  <c r="BC6" i="8"/>
  <c r="N6" i="8"/>
  <c r="M6" i="8"/>
  <c r="AP5" i="8"/>
  <c r="J5" i="8"/>
  <c r="AQ5" i="8"/>
  <c r="AT5" i="8"/>
  <c r="AS5" i="8"/>
  <c r="AR5" i="8"/>
  <c r="Q5" i="8"/>
  <c r="AU5" i="8"/>
  <c r="O5" i="8"/>
  <c r="AV5" i="8"/>
  <c r="AW5" i="8"/>
  <c r="AX5" i="8"/>
  <c r="BA5" i="8"/>
  <c r="S5" i="8"/>
  <c r="K5" i="8"/>
  <c r="BG5" i="8"/>
  <c r="BH5" i="8"/>
  <c r="BI5" i="8"/>
  <c r="BD5" i="8"/>
  <c r="L5" i="8"/>
  <c r="BF5" i="8"/>
  <c r="BE5" i="8"/>
  <c r="AY5" i="8"/>
  <c r="AZ5" i="8"/>
  <c r="BB5" i="8"/>
  <c r="BC5" i="8"/>
  <c r="N5" i="8"/>
  <c r="M5" i="8"/>
  <c r="AP4" i="8"/>
  <c r="J4" i="8"/>
  <c r="AQ4" i="8"/>
  <c r="AT4" i="8"/>
  <c r="AS4" i="8"/>
  <c r="AR4" i="8"/>
  <c r="Q4" i="8"/>
  <c r="AU4" i="8"/>
  <c r="O4" i="8"/>
  <c r="AV4" i="8"/>
  <c r="AW4" i="8"/>
  <c r="AX4" i="8"/>
  <c r="BA4" i="8"/>
  <c r="S4" i="8"/>
  <c r="K4" i="8"/>
  <c r="BG4" i="8"/>
  <c r="BH4" i="8"/>
  <c r="BI4" i="8"/>
  <c r="BD4" i="8"/>
  <c r="L4" i="8"/>
  <c r="BF4" i="8"/>
  <c r="BE4" i="8"/>
  <c r="AY4" i="8"/>
  <c r="AZ4" i="8"/>
  <c r="BB4" i="8"/>
  <c r="BC4" i="8"/>
  <c r="N4" i="8"/>
  <c r="M4" i="8"/>
  <c r="AP3" i="8"/>
  <c r="J3" i="8"/>
  <c r="AQ3" i="8"/>
  <c r="AT3" i="8"/>
  <c r="AS3" i="8"/>
  <c r="AR3" i="8"/>
  <c r="Q3" i="8"/>
  <c r="AU3" i="8"/>
  <c r="O3" i="8"/>
  <c r="AV3" i="8"/>
  <c r="AW3" i="8"/>
  <c r="AX3" i="8"/>
  <c r="BA3" i="8"/>
  <c r="S3" i="8"/>
  <c r="K3" i="8"/>
  <c r="BG3" i="8"/>
  <c r="BH3" i="8"/>
  <c r="BI3" i="8"/>
  <c r="BD3" i="8"/>
  <c r="L3" i="8"/>
  <c r="BF3" i="8"/>
  <c r="BE3" i="8"/>
  <c r="AY3" i="8"/>
  <c r="AZ3" i="8"/>
  <c r="BB3" i="8"/>
  <c r="BC3" i="8"/>
  <c r="N3" i="8"/>
  <c r="M3" i="8"/>
  <c r="AP2" i="8"/>
  <c r="J2" i="8"/>
  <c r="AQ2" i="8"/>
  <c r="AT2" i="8"/>
  <c r="AS2" i="8"/>
  <c r="AR2" i="8"/>
  <c r="Q2" i="8"/>
  <c r="AU2" i="8"/>
  <c r="O2" i="8"/>
  <c r="AV2" i="8"/>
  <c r="AW2" i="8"/>
  <c r="AX2" i="8"/>
  <c r="BA2" i="8"/>
  <c r="S2" i="8"/>
  <c r="K2" i="8"/>
  <c r="BG2" i="8"/>
  <c r="BH2" i="8"/>
  <c r="BI2" i="8"/>
  <c r="BD2" i="8"/>
  <c r="L2" i="8"/>
  <c r="BF2" i="8"/>
  <c r="BE2" i="8"/>
  <c r="AY2" i="8"/>
  <c r="AZ2" i="8"/>
  <c r="BB2" i="8"/>
  <c r="BC2" i="8"/>
  <c r="N2" i="8"/>
  <c r="M2" i="8"/>
  <c r="AP7" i="7"/>
  <c r="J7" i="7"/>
  <c r="AQ7" i="7"/>
  <c r="AT7" i="7"/>
  <c r="AS7" i="7"/>
  <c r="AR7" i="7"/>
  <c r="Q7" i="7"/>
  <c r="AU7" i="7"/>
  <c r="O7" i="7"/>
  <c r="AV7" i="7"/>
  <c r="AW7" i="7"/>
  <c r="AX7" i="7"/>
  <c r="BA7" i="7"/>
  <c r="S7" i="7"/>
  <c r="K7" i="7"/>
  <c r="BG7" i="7"/>
  <c r="BH7" i="7"/>
  <c r="BI7" i="7"/>
  <c r="BD7" i="7"/>
  <c r="L7" i="7"/>
  <c r="BF7" i="7"/>
  <c r="BE7" i="7"/>
  <c r="AY7" i="7"/>
  <c r="AZ7" i="7"/>
  <c r="BB7" i="7"/>
  <c r="BC7" i="7"/>
  <c r="N7" i="7"/>
  <c r="M7" i="7"/>
  <c r="AP6" i="7"/>
  <c r="J6" i="7"/>
  <c r="AQ6" i="7"/>
  <c r="AT6" i="7"/>
  <c r="AS6" i="7"/>
  <c r="AR6" i="7"/>
  <c r="Q6" i="7"/>
  <c r="AU6" i="7"/>
  <c r="O6" i="7"/>
  <c r="AV6" i="7"/>
  <c r="AW6" i="7"/>
  <c r="AX6" i="7"/>
  <c r="BA6" i="7"/>
  <c r="S6" i="7"/>
  <c r="K6" i="7"/>
  <c r="BG6" i="7"/>
  <c r="BH6" i="7"/>
  <c r="BI6" i="7"/>
  <c r="BD6" i="7"/>
  <c r="L6" i="7"/>
  <c r="BF6" i="7"/>
  <c r="BE6" i="7"/>
  <c r="AY6" i="7"/>
  <c r="AZ6" i="7"/>
  <c r="BB6" i="7"/>
  <c r="BC6" i="7"/>
  <c r="N6" i="7"/>
  <c r="M6" i="7"/>
  <c r="AP5" i="7"/>
  <c r="J5" i="7"/>
  <c r="AQ5" i="7"/>
  <c r="AT5" i="7"/>
  <c r="AS5" i="7"/>
  <c r="AR5" i="7"/>
  <c r="Q5" i="7"/>
  <c r="AU5" i="7"/>
  <c r="O5" i="7"/>
  <c r="AV5" i="7"/>
  <c r="AW5" i="7"/>
  <c r="AX5" i="7"/>
  <c r="BA5" i="7"/>
  <c r="S5" i="7"/>
  <c r="K5" i="7"/>
  <c r="BG5" i="7"/>
  <c r="BH5" i="7"/>
  <c r="BI5" i="7"/>
  <c r="BD5" i="7"/>
  <c r="L5" i="7"/>
  <c r="BF5" i="7"/>
  <c r="BE5" i="7"/>
  <c r="AY5" i="7"/>
  <c r="AZ5" i="7"/>
  <c r="BB5" i="7"/>
  <c r="BC5" i="7"/>
  <c r="N5" i="7"/>
  <c r="M5" i="7"/>
  <c r="AP4" i="7"/>
  <c r="J4" i="7"/>
  <c r="AQ4" i="7"/>
  <c r="AT4" i="7"/>
  <c r="AS4" i="7"/>
  <c r="AR4" i="7"/>
  <c r="Q4" i="7"/>
  <c r="AU4" i="7"/>
  <c r="O4" i="7"/>
  <c r="AV4" i="7"/>
  <c r="AW4" i="7"/>
  <c r="AX4" i="7"/>
  <c r="BA4" i="7"/>
  <c r="S4" i="7"/>
  <c r="K4" i="7"/>
  <c r="BG4" i="7"/>
  <c r="BH4" i="7"/>
  <c r="BI4" i="7"/>
  <c r="BD4" i="7"/>
  <c r="L4" i="7"/>
  <c r="BF4" i="7"/>
  <c r="BE4" i="7"/>
  <c r="AY4" i="7"/>
  <c r="AZ4" i="7"/>
  <c r="BB4" i="7"/>
  <c r="BC4" i="7"/>
  <c r="N4" i="7"/>
  <c r="M4" i="7"/>
  <c r="AP3" i="7"/>
  <c r="J3" i="7"/>
  <c r="AQ3" i="7"/>
  <c r="AT3" i="7"/>
  <c r="AS3" i="7"/>
  <c r="AR3" i="7"/>
  <c r="Q3" i="7"/>
  <c r="AU3" i="7"/>
  <c r="O3" i="7"/>
  <c r="AV3" i="7"/>
  <c r="AW3" i="7"/>
  <c r="AX3" i="7"/>
  <c r="BA3" i="7"/>
  <c r="S3" i="7"/>
  <c r="K3" i="7"/>
  <c r="BG3" i="7"/>
  <c r="BH3" i="7"/>
  <c r="BI3" i="7"/>
  <c r="BD3" i="7"/>
  <c r="L3" i="7"/>
  <c r="BF3" i="7"/>
  <c r="BE3" i="7"/>
  <c r="AY3" i="7"/>
  <c r="AZ3" i="7"/>
  <c r="BB3" i="7"/>
  <c r="BC3" i="7"/>
  <c r="N3" i="7"/>
  <c r="M3" i="7"/>
  <c r="AP2" i="7"/>
  <c r="J2" i="7"/>
  <c r="AQ2" i="7"/>
  <c r="AT2" i="7"/>
  <c r="AS2" i="7"/>
  <c r="AR2" i="7"/>
  <c r="Q2" i="7"/>
  <c r="AU2" i="7"/>
  <c r="O2" i="7"/>
  <c r="AV2" i="7"/>
  <c r="AW2" i="7"/>
  <c r="AX2" i="7"/>
  <c r="BA2" i="7"/>
  <c r="S2" i="7"/>
  <c r="K2" i="7"/>
  <c r="BG2" i="7"/>
  <c r="BH2" i="7"/>
  <c r="BI2" i="7"/>
  <c r="BD2" i="7"/>
  <c r="L2" i="7"/>
  <c r="BF2" i="7"/>
  <c r="BE2" i="7"/>
  <c r="AY2" i="7"/>
  <c r="AZ2" i="7"/>
  <c r="BB2" i="7"/>
  <c r="BC2" i="7"/>
  <c r="N2" i="7"/>
  <c r="M2" i="7"/>
  <c r="AP57" i="1"/>
  <c r="J57" i="1"/>
  <c r="AQ57" i="1"/>
  <c r="AT57" i="1"/>
  <c r="AS57" i="1"/>
  <c r="AR57" i="1"/>
  <c r="Q57" i="1"/>
  <c r="AU57" i="1"/>
  <c r="O57" i="1"/>
  <c r="AV57" i="1"/>
  <c r="AW57" i="1"/>
  <c r="AX57" i="1"/>
  <c r="BA57" i="1"/>
  <c r="S57" i="1"/>
  <c r="K57" i="1"/>
  <c r="BG57" i="1"/>
  <c r="BH57" i="1"/>
  <c r="BI57" i="1"/>
  <c r="BD57" i="1"/>
  <c r="L57" i="1"/>
  <c r="BF57" i="1"/>
  <c r="BE57" i="1"/>
  <c r="AY57" i="1"/>
  <c r="AZ57" i="1"/>
  <c r="BB57" i="1"/>
  <c r="BC57" i="1"/>
  <c r="N57" i="1"/>
  <c r="M57" i="1"/>
  <c r="AP56" i="1"/>
  <c r="J56" i="1"/>
  <c r="AQ56" i="1"/>
  <c r="AT56" i="1"/>
  <c r="AS56" i="1"/>
  <c r="AR56" i="1"/>
  <c r="Q56" i="1"/>
  <c r="AU56" i="1"/>
  <c r="O56" i="1"/>
  <c r="AV56" i="1"/>
  <c r="AW56" i="1"/>
  <c r="AX56" i="1"/>
  <c r="BA56" i="1"/>
  <c r="S56" i="1"/>
  <c r="K56" i="1"/>
  <c r="BG56" i="1"/>
  <c r="BH56" i="1"/>
  <c r="BI56" i="1"/>
  <c r="BD56" i="1"/>
  <c r="L56" i="1"/>
  <c r="BF56" i="1"/>
  <c r="BE56" i="1"/>
  <c r="AY56" i="1"/>
  <c r="AZ56" i="1"/>
  <c r="BB56" i="1"/>
  <c r="BC56" i="1"/>
  <c r="N56" i="1"/>
  <c r="M56" i="1"/>
  <c r="AP32" i="1"/>
  <c r="J32" i="1"/>
  <c r="AQ32" i="1"/>
  <c r="AT32" i="1"/>
  <c r="AS32" i="1"/>
  <c r="AR32" i="1"/>
  <c r="Q32" i="1"/>
  <c r="AU32" i="1"/>
  <c r="O32" i="1"/>
  <c r="AV32" i="1"/>
  <c r="AW32" i="1"/>
  <c r="AX32" i="1"/>
  <c r="BA32" i="1"/>
  <c r="S32" i="1"/>
  <c r="K32" i="1"/>
  <c r="BG32" i="1"/>
  <c r="BH32" i="1"/>
  <c r="BI32" i="1"/>
  <c r="BD32" i="1"/>
  <c r="L32" i="1"/>
  <c r="BF32" i="1"/>
  <c r="BE32" i="1"/>
  <c r="AY32" i="1"/>
  <c r="AZ32" i="1"/>
  <c r="BB32" i="1"/>
  <c r="BC32" i="1"/>
  <c r="N32" i="1"/>
  <c r="M32" i="1"/>
  <c r="AP31" i="1"/>
  <c r="J31" i="1"/>
  <c r="AQ31" i="1"/>
  <c r="AT31" i="1"/>
  <c r="AS31" i="1"/>
  <c r="AR31" i="1"/>
  <c r="Q31" i="1"/>
  <c r="AU31" i="1"/>
  <c r="O31" i="1"/>
  <c r="AV31" i="1"/>
  <c r="AW31" i="1"/>
  <c r="AX31" i="1"/>
  <c r="BA31" i="1"/>
  <c r="S31" i="1"/>
  <c r="K31" i="1"/>
  <c r="BG31" i="1"/>
  <c r="BH31" i="1"/>
  <c r="BI31" i="1"/>
  <c r="BD31" i="1"/>
  <c r="L31" i="1"/>
  <c r="BF31" i="1"/>
  <c r="BE31" i="1"/>
  <c r="AY31" i="1"/>
  <c r="AZ31" i="1"/>
  <c r="BB31" i="1"/>
  <c r="BC31" i="1"/>
  <c r="N31" i="1"/>
  <c r="M31" i="1"/>
  <c r="AP14" i="1"/>
  <c r="J14" i="1"/>
  <c r="AQ14" i="1"/>
  <c r="AT14" i="1"/>
  <c r="AS14" i="1"/>
  <c r="AR14" i="1"/>
  <c r="Q14" i="1"/>
  <c r="AU14" i="1"/>
  <c r="O14" i="1"/>
  <c r="AV14" i="1"/>
  <c r="AW14" i="1"/>
  <c r="AX14" i="1"/>
  <c r="BA14" i="1"/>
  <c r="S14" i="1"/>
  <c r="K14" i="1"/>
  <c r="BG14" i="1"/>
  <c r="BH14" i="1"/>
  <c r="BI14" i="1"/>
  <c r="BD14" i="1"/>
  <c r="L14" i="1"/>
  <c r="BF14" i="1"/>
  <c r="BE14" i="1"/>
  <c r="AY14" i="1"/>
  <c r="AZ14" i="1"/>
  <c r="BB14" i="1"/>
  <c r="BC14" i="1"/>
  <c r="N14" i="1"/>
  <c r="M14" i="1"/>
  <c r="AP13" i="1"/>
  <c r="J13" i="1"/>
  <c r="AQ13" i="1"/>
  <c r="AT13" i="1"/>
  <c r="AS13" i="1"/>
  <c r="AR13" i="1"/>
  <c r="Q13" i="1"/>
  <c r="AU13" i="1"/>
  <c r="O13" i="1"/>
  <c r="AV13" i="1"/>
  <c r="AW13" i="1"/>
  <c r="AX13" i="1"/>
  <c r="BA13" i="1"/>
  <c r="S13" i="1"/>
  <c r="K13" i="1"/>
  <c r="BG13" i="1"/>
  <c r="BH13" i="1"/>
  <c r="BI13" i="1"/>
  <c r="BD13" i="1"/>
  <c r="L13" i="1"/>
  <c r="BF13" i="1"/>
  <c r="BE13" i="1"/>
  <c r="AY13" i="1"/>
  <c r="AZ13" i="1"/>
  <c r="BB13" i="1"/>
  <c r="BC13" i="1"/>
  <c r="N13" i="1"/>
  <c r="M13" i="1"/>
  <c r="AP55" i="1"/>
  <c r="J55" i="1"/>
  <c r="AQ55" i="1"/>
  <c r="AT55" i="1"/>
  <c r="AS55" i="1"/>
  <c r="AR55" i="1"/>
  <c r="Q55" i="1"/>
  <c r="AU55" i="1"/>
  <c r="O55" i="1"/>
  <c r="AV55" i="1"/>
  <c r="AW55" i="1"/>
  <c r="AX55" i="1"/>
  <c r="BA55" i="1"/>
  <c r="S55" i="1"/>
  <c r="K55" i="1"/>
  <c r="BG55" i="1"/>
  <c r="BH55" i="1"/>
  <c r="BI55" i="1"/>
  <c r="BD55" i="1"/>
  <c r="L55" i="1"/>
  <c r="BF55" i="1"/>
  <c r="BE55" i="1"/>
  <c r="AY55" i="1"/>
  <c r="AZ55" i="1"/>
  <c r="BB55" i="1"/>
  <c r="BC55" i="1"/>
  <c r="N55" i="1"/>
  <c r="M55" i="1"/>
  <c r="AP54" i="1"/>
  <c r="J54" i="1"/>
  <c r="AQ54" i="1"/>
  <c r="AT54" i="1"/>
  <c r="AS54" i="1"/>
  <c r="AR54" i="1"/>
  <c r="Q54" i="1"/>
  <c r="AU54" i="1"/>
  <c r="O54" i="1"/>
  <c r="AV54" i="1"/>
  <c r="AW54" i="1"/>
  <c r="AX54" i="1"/>
  <c r="BA54" i="1"/>
  <c r="S54" i="1"/>
  <c r="K54" i="1"/>
  <c r="BG54" i="1"/>
  <c r="BH54" i="1"/>
  <c r="BI54" i="1"/>
  <c r="BD54" i="1"/>
  <c r="L54" i="1"/>
  <c r="BF54" i="1"/>
  <c r="BE54" i="1"/>
  <c r="AY54" i="1"/>
  <c r="AZ54" i="1"/>
  <c r="BB54" i="1"/>
  <c r="BC54" i="1"/>
  <c r="N54" i="1"/>
  <c r="M54" i="1"/>
  <c r="AP30" i="1"/>
  <c r="J30" i="1"/>
  <c r="AQ30" i="1"/>
  <c r="AT30" i="1"/>
  <c r="AS30" i="1"/>
  <c r="AR30" i="1"/>
  <c r="Q30" i="1"/>
  <c r="AU30" i="1"/>
  <c r="O30" i="1"/>
  <c r="AV30" i="1"/>
  <c r="AW30" i="1"/>
  <c r="AX30" i="1"/>
  <c r="BA30" i="1"/>
  <c r="S30" i="1"/>
  <c r="K30" i="1"/>
  <c r="BG30" i="1"/>
  <c r="BH30" i="1"/>
  <c r="BI30" i="1"/>
  <c r="BD30" i="1"/>
  <c r="L30" i="1"/>
  <c r="BF30" i="1"/>
  <c r="BE30" i="1"/>
  <c r="AY30" i="1"/>
  <c r="AZ30" i="1"/>
  <c r="BB30" i="1"/>
  <c r="BC30" i="1"/>
  <c r="N30" i="1"/>
  <c r="M30" i="1"/>
  <c r="AP29" i="1"/>
  <c r="J29" i="1"/>
  <c r="AQ29" i="1"/>
  <c r="AT29" i="1"/>
  <c r="AS29" i="1"/>
  <c r="AR29" i="1"/>
  <c r="Q29" i="1"/>
  <c r="AU29" i="1"/>
  <c r="O29" i="1"/>
  <c r="AV29" i="1"/>
  <c r="AW29" i="1"/>
  <c r="AX29" i="1"/>
  <c r="BA29" i="1"/>
  <c r="S29" i="1"/>
  <c r="K29" i="1"/>
  <c r="BG29" i="1"/>
  <c r="BH29" i="1"/>
  <c r="BI29" i="1"/>
  <c r="BD29" i="1"/>
  <c r="L29" i="1"/>
  <c r="BF29" i="1"/>
  <c r="BE29" i="1"/>
  <c r="AY29" i="1"/>
  <c r="AZ29" i="1"/>
  <c r="BB29" i="1"/>
  <c r="BC29" i="1"/>
  <c r="N29" i="1"/>
  <c r="M29" i="1"/>
  <c r="AP53" i="1"/>
  <c r="J53" i="1"/>
  <c r="AQ53" i="1"/>
  <c r="AT53" i="1"/>
  <c r="AS53" i="1"/>
  <c r="AR53" i="1"/>
  <c r="Q53" i="1"/>
  <c r="AU53" i="1"/>
  <c r="O53" i="1"/>
  <c r="AV53" i="1"/>
  <c r="AW53" i="1"/>
  <c r="AX53" i="1"/>
  <c r="BA53" i="1"/>
  <c r="S53" i="1"/>
  <c r="K53" i="1"/>
  <c r="BG53" i="1"/>
  <c r="BH53" i="1"/>
  <c r="BI53" i="1"/>
  <c r="BD53" i="1"/>
  <c r="L53" i="1"/>
  <c r="BF53" i="1"/>
  <c r="BE53" i="1"/>
  <c r="AY53" i="1"/>
  <c r="AZ53" i="1"/>
  <c r="BB53" i="1"/>
  <c r="BC53" i="1"/>
  <c r="N53" i="1"/>
  <c r="M53" i="1"/>
  <c r="AP52" i="1"/>
  <c r="J52" i="1"/>
  <c r="AQ52" i="1"/>
  <c r="AT52" i="1"/>
  <c r="AS52" i="1"/>
  <c r="AR52" i="1"/>
  <c r="Q52" i="1"/>
  <c r="AU52" i="1"/>
  <c r="O52" i="1"/>
  <c r="AV52" i="1"/>
  <c r="AW52" i="1"/>
  <c r="AX52" i="1"/>
  <c r="BA52" i="1"/>
  <c r="S52" i="1"/>
  <c r="K52" i="1"/>
  <c r="BG52" i="1"/>
  <c r="BH52" i="1"/>
  <c r="BI52" i="1"/>
  <c r="BD52" i="1"/>
  <c r="L52" i="1"/>
  <c r="BF52" i="1"/>
  <c r="BE52" i="1"/>
  <c r="AY52" i="1"/>
  <c r="AZ52" i="1"/>
  <c r="BB52" i="1"/>
  <c r="BC52" i="1"/>
  <c r="N52" i="1"/>
  <c r="M52" i="1"/>
  <c r="AP51" i="1"/>
  <c r="J51" i="1"/>
  <c r="AQ51" i="1"/>
  <c r="AT51" i="1"/>
  <c r="AS51" i="1"/>
  <c r="AR51" i="1"/>
  <c r="Q51" i="1"/>
  <c r="AU51" i="1"/>
  <c r="O51" i="1"/>
  <c r="AV51" i="1"/>
  <c r="AW51" i="1"/>
  <c r="AX51" i="1"/>
  <c r="BA51" i="1"/>
  <c r="S51" i="1"/>
  <c r="K51" i="1"/>
  <c r="BG51" i="1"/>
  <c r="BH51" i="1"/>
  <c r="BI51" i="1"/>
  <c r="BD51" i="1"/>
  <c r="L51" i="1"/>
  <c r="BF51" i="1"/>
  <c r="BE51" i="1"/>
  <c r="AY51" i="1"/>
  <c r="AZ51" i="1"/>
  <c r="BB51" i="1"/>
  <c r="BC51" i="1"/>
  <c r="N51" i="1"/>
  <c r="M51" i="1"/>
  <c r="AP50" i="1"/>
  <c r="J50" i="1"/>
  <c r="AQ50" i="1"/>
  <c r="AT50" i="1"/>
  <c r="AS50" i="1"/>
  <c r="AR50" i="1"/>
  <c r="Q50" i="1"/>
  <c r="AU50" i="1"/>
  <c r="O50" i="1"/>
  <c r="AV50" i="1"/>
  <c r="AW50" i="1"/>
  <c r="AX50" i="1"/>
  <c r="BA50" i="1"/>
  <c r="S50" i="1"/>
  <c r="K50" i="1"/>
  <c r="BG50" i="1"/>
  <c r="BH50" i="1"/>
  <c r="BI50" i="1"/>
  <c r="BD50" i="1"/>
  <c r="L50" i="1"/>
  <c r="BF50" i="1"/>
  <c r="BE50" i="1"/>
  <c r="AY50" i="1"/>
  <c r="AZ50" i="1"/>
  <c r="BB50" i="1"/>
  <c r="BC50" i="1"/>
  <c r="N50" i="1"/>
  <c r="M50" i="1"/>
  <c r="AP24" i="1"/>
  <c r="J24" i="1"/>
  <c r="AQ24" i="1"/>
  <c r="AT24" i="1"/>
  <c r="AS24" i="1"/>
  <c r="AR24" i="1"/>
  <c r="Q24" i="1"/>
  <c r="AU24" i="1"/>
  <c r="O24" i="1"/>
  <c r="AV24" i="1"/>
  <c r="AW24" i="1"/>
  <c r="AX24" i="1"/>
  <c r="BA24" i="1"/>
  <c r="S24" i="1"/>
  <c r="K24" i="1"/>
  <c r="BG24" i="1"/>
  <c r="BH24" i="1"/>
  <c r="BI24" i="1"/>
  <c r="BD24" i="1"/>
  <c r="L24" i="1"/>
  <c r="BF24" i="1"/>
  <c r="BE24" i="1"/>
  <c r="AY24" i="1"/>
  <c r="AZ24" i="1"/>
  <c r="BB24" i="1"/>
  <c r="BC24" i="1"/>
  <c r="N24" i="1"/>
  <c r="M24" i="1"/>
  <c r="AP23" i="1"/>
  <c r="J23" i="1"/>
  <c r="AQ23" i="1"/>
  <c r="AT23" i="1"/>
  <c r="AS23" i="1"/>
  <c r="AR23" i="1"/>
  <c r="Q23" i="1"/>
  <c r="AU23" i="1"/>
  <c r="O23" i="1"/>
  <c r="AV23" i="1"/>
  <c r="AW23" i="1"/>
  <c r="AX23" i="1"/>
  <c r="BA23" i="1"/>
  <c r="S23" i="1"/>
  <c r="K23" i="1"/>
  <c r="BG23" i="1"/>
  <c r="BH23" i="1"/>
  <c r="BI23" i="1"/>
  <c r="BD23" i="1"/>
  <c r="L23" i="1"/>
  <c r="BF23" i="1"/>
  <c r="BE23" i="1"/>
  <c r="AY23" i="1"/>
  <c r="AZ23" i="1"/>
  <c r="BB23" i="1"/>
  <c r="BC23" i="1"/>
  <c r="N23" i="1"/>
  <c r="M23" i="1"/>
  <c r="AP28" i="1"/>
  <c r="J28" i="1"/>
  <c r="AQ28" i="1"/>
  <c r="AT28" i="1"/>
  <c r="AS28" i="1"/>
  <c r="AR28" i="1"/>
  <c r="Q28" i="1"/>
  <c r="AU28" i="1"/>
  <c r="O28" i="1"/>
  <c r="AV28" i="1"/>
  <c r="AW28" i="1"/>
  <c r="AX28" i="1"/>
  <c r="BA28" i="1"/>
  <c r="S28" i="1"/>
  <c r="K28" i="1"/>
  <c r="BG28" i="1"/>
  <c r="BH28" i="1"/>
  <c r="BI28" i="1"/>
  <c r="BD28" i="1"/>
  <c r="L28" i="1"/>
  <c r="BF28" i="1"/>
  <c r="BE28" i="1"/>
  <c r="AY28" i="1"/>
  <c r="AZ28" i="1"/>
  <c r="BB28" i="1"/>
  <c r="BC28" i="1"/>
  <c r="N28" i="1"/>
  <c r="M28" i="1"/>
  <c r="AP27" i="1"/>
  <c r="J27" i="1"/>
  <c r="AQ27" i="1"/>
  <c r="AT27" i="1"/>
  <c r="AS27" i="1"/>
  <c r="AR27" i="1"/>
  <c r="Q27" i="1"/>
  <c r="AU27" i="1"/>
  <c r="O27" i="1"/>
  <c r="AV27" i="1"/>
  <c r="AW27" i="1"/>
  <c r="AX27" i="1"/>
  <c r="BA27" i="1"/>
  <c r="S27" i="1"/>
  <c r="K27" i="1"/>
  <c r="BG27" i="1"/>
  <c r="BH27" i="1"/>
  <c r="BI27" i="1"/>
  <c r="BD27" i="1"/>
  <c r="L27" i="1"/>
  <c r="BF27" i="1"/>
  <c r="BE27" i="1"/>
  <c r="AY27" i="1"/>
  <c r="AZ27" i="1"/>
  <c r="BB27" i="1"/>
  <c r="BC27" i="1"/>
  <c r="N27" i="1"/>
  <c r="M27" i="1"/>
  <c r="AP49" i="1"/>
  <c r="J49" i="1"/>
  <c r="AQ49" i="1"/>
  <c r="AT49" i="1"/>
  <c r="AS49" i="1"/>
  <c r="AR49" i="1"/>
  <c r="Q49" i="1"/>
  <c r="AU49" i="1"/>
  <c r="O49" i="1"/>
  <c r="AV49" i="1"/>
  <c r="AW49" i="1"/>
  <c r="AX49" i="1"/>
  <c r="BA49" i="1"/>
  <c r="S49" i="1"/>
  <c r="K49" i="1"/>
  <c r="BG49" i="1"/>
  <c r="BH49" i="1"/>
  <c r="BI49" i="1"/>
  <c r="BD49" i="1"/>
  <c r="L49" i="1"/>
  <c r="BF49" i="1"/>
  <c r="BE49" i="1"/>
  <c r="AY49" i="1"/>
  <c r="AZ49" i="1"/>
  <c r="BB49" i="1"/>
  <c r="BC49" i="1"/>
  <c r="N49" i="1"/>
  <c r="M49" i="1"/>
  <c r="AP48" i="1"/>
  <c r="J48" i="1"/>
  <c r="AQ48" i="1"/>
  <c r="AT48" i="1"/>
  <c r="AS48" i="1"/>
  <c r="AR48" i="1"/>
  <c r="Q48" i="1"/>
  <c r="AU48" i="1"/>
  <c r="O48" i="1"/>
  <c r="AV48" i="1"/>
  <c r="AW48" i="1"/>
  <c r="AX48" i="1"/>
  <c r="BA48" i="1"/>
  <c r="S48" i="1"/>
  <c r="K48" i="1"/>
  <c r="BG48" i="1"/>
  <c r="BH48" i="1"/>
  <c r="BI48" i="1"/>
  <c r="BD48" i="1"/>
  <c r="L48" i="1"/>
  <c r="BF48" i="1"/>
  <c r="BE48" i="1"/>
  <c r="AY48" i="1"/>
  <c r="AZ48" i="1"/>
  <c r="BB48" i="1"/>
  <c r="BC48" i="1"/>
  <c r="N48" i="1"/>
  <c r="M48" i="1"/>
  <c r="AP38" i="1"/>
  <c r="J38" i="1"/>
  <c r="AQ38" i="1"/>
  <c r="AT38" i="1"/>
  <c r="AS38" i="1"/>
  <c r="AR38" i="1"/>
  <c r="Q38" i="1"/>
  <c r="AU38" i="1"/>
  <c r="O38" i="1"/>
  <c r="AV38" i="1"/>
  <c r="AW38" i="1"/>
  <c r="AX38" i="1"/>
  <c r="BA38" i="1"/>
  <c r="S38" i="1"/>
  <c r="K38" i="1"/>
  <c r="BG38" i="1"/>
  <c r="BH38" i="1"/>
  <c r="BI38" i="1"/>
  <c r="BD38" i="1"/>
  <c r="L38" i="1"/>
  <c r="BF38" i="1"/>
  <c r="BE38" i="1"/>
  <c r="AY38" i="1"/>
  <c r="AZ38" i="1"/>
  <c r="BB38" i="1"/>
  <c r="BC38" i="1"/>
  <c r="N38" i="1"/>
  <c r="M38" i="1"/>
  <c r="AP37" i="1"/>
  <c r="J37" i="1"/>
  <c r="AQ37" i="1"/>
  <c r="AT37" i="1"/>
  <c r="AS37" i="1"/>
  <c r="AR37" i="1"/>
  <c r="Q37" i="1"/>
  <c r="AU37" i="1"/>
  <c r="O37" i="1"/>
  <c r="AV37" i="1"/>
  <c r="AW37" i="1"/>
  <c r="AX37" i="1"/>
  <c r="BA37" i="1"/>
  <c r="S37" i="1"/>
  <c r="K37" i="1"/>
  <c r="BG37" i="1"/>
  <c r="BH37" i="1"/>
  <c r="BI37" i="1"/>
  <c r="BD37" i="1"/>
  <c r="L37" i="1"/>
  <c r="BF37" i="1"/>
  <c r="BE37" i="1"/>
  <c r="AY37" i="1"/>
  <c r="AZ37" i="1"/>
  <c r="BB37" i="1"/>
  <c r="BC37" i="1"/>
  <c r="N37" i="1"/>
  <c r="M37" i="1"/>
  <c r="AP47" i="1"/>
  <c r="J47" i="1"/>
  <c r="AQ47" i="1"/>
  <c r="AT47" i="1"/>
  <c r="AS47" i="1"/>
  <c r="AR47" i="1"/>
  <c r="Q47" i="1"/>
  <c r="AU47" i="1"/>
  <c r="O47" i="1"/>
  <c r="AV47" i="1"/>
  <c r="AW47" i="1"/>
  <c r="AX47" i="1"/>
  <c r="BA47" i="1"/>
  <c r="S47" i="1"/>
  <c r="K47" i="1"/>
  <c r="BG47" i="1"/>
  <c r="BH47" i="1"/>
  <c r="BI47" i="1"/>
  <c r="BD47" i="1"/>
  <c r="L47" i="1"/>
  <c r="BF47" i="1"/>
  <c r="BE47" i="1"/>
  <c r="AY47" i="1"/>
  <c r="AZ47" i="1"/>
  <c r="BB47" i="1"/>
  <c r="BC47" i="1"/>
  <c r="N47" i="1"/>
  <c r="M47" i="1"/>
  <c r="AP46" i="1"/>
  <c r="J46" i="1"/>
  <c r="AQ46" i="1"/>
  <c r="AT46" i="1"/>
  <c r="AS46" i="1"/>
  <c r="AR46" i="1"/>
  <c r="Q46" i="1"/>
  <c r="AU46" i="1"/>
  <c r="O46" i="1"/>
  <c r="AV46" i="1"/>
  <c r="AW46" i="1"/>
  <c r="AX46" i="1"/>
  <c r="BA46" i="1"/>
  <c r="S46" i="1"/>
  <c r="K46" i="1"/>
  <c r="BG46" i="1"/>
  <c r="BH46" i="1"/>
  <c r="BI46" i="1"/>
  <c r="BD46" i="1"/>
  <c r="L46" i="1"/>
  <c r="BF46" i="1"/>
  <c r="BE46" i="1"/>
  <c r="AY46" i="1"/>
  <c r="AZ46" i="1"/>
  <c r="BB46" i="1"/>
  <c r="BC46" i="1"/>
  <c r="N46" i="1"/>
  <c r="M46" i="1"/>
  <c r="AP26" i="1"/>
  <c r="J26" i="1"/>
  <c r="AQ26" i="1"/>
  <c r="AT26" i="1"/>
  <c r="AS26" i="1"/>
  <c r="AR26" i="1"/>
  <c r="Q26" i="1"/>
  <c r="AU26" i="1"/>
  <c r="O26" i="1"/>
  <c r="AV26" i="1"/>
  <c r="AW26" i="1"/>
  <c r="AX26" i="1"/>
  <c r="BA26" i="1"/>
  <c r="S26" i="1"/>
  <c r="K26" i="1"/>
  <c r="BG26" i="1"/>
  <c r="BH26" i="1"/>
  <c r="BI26" i="1"/>
  <c r="BD26" i="1"/>
  <c r="L26" i="1"/>
  <c r="BF26" i="1"/>
  <c r="BE26" i="1"/>
  <c r="AY26" i="1"/>
  <c r="AZ26" i="1"/>
  <c r="BB26" i="1"/>
  <c r="BC26" i="1"/>
  <c r="N26" i="1"/>
  <c r="M26" i="1"/>
  <c r="AP25" i="1"/>
  <c r="J25" i="1"/>
  <c r="AQ25" i="1"/>
  <c r="AT25" i="1"/>
  <c r="AS25" i="1"/>
  <c r="AR25" i="1"/>
  <c r="Q25" i="1"/>
  <c r="AU25" i="1"/>
  <c r="O25" i="1"/>
  <c r="AV25" i="1"/>
  <c r="AW25" i="1"/>
  <c r="AX25" i="1"/>
  <c r="BA25" i="1"/>
  <c r="S25" i="1"/>
  <c r="K25" i="1"/>
  <c r="BG25" i="1"/>
  <c r="BH25" i="1"/>
  <c r="BI25" i="1"/>
  <c r="BD25" i="1"/>
  <c r="L25" i="1"/>
  <c r="BF25" i="1"/>
  <c r="BE25" i="1"/>
  <c r="AY25" i="1"/>
  <c r="AZ25" i="1"/>
  <c r="BB25" i="1"/>
  <c r="BC25" i="1"/>
  <c r="N25" i="1"/>
  <c r="M25" i="1"/>
  <c r="AP12" i="1"/>
  <c r="J12" i="1"/>
  <c r="AQ12" i="1"/>
  <c r="AT12" i="1"/>
  <c r="AS12" i="1"/>
  <c r="AR12" i="1"/>
  <c r="Q12" i="1"/>
  <c r="AU12" i="1"/>
  <c r="O12" i="1"/>
  <c r="AV12" i="1"/>
  <c r="AW12" i="1"/>
  <c r="AX12" i="1"/>
  <c r="BA12" i="1"/>
  <c r="S12" i="1"/>
  <c r="K12" i="1"/>
  <c r="BG12" i="1"/>
  <c r="BH12" i="1"/>
  <c r="BI12" i="1"/>
  <c r="BD12" i="1"/>
  <c r="L12" i="1"/>
  <c r="BF12" i="1"/>
  <c r="BE12" i="1"/>
  <c r="AY12" i="1"/>
  <c r="AZ12" i="1"/>
  <c r="BB12" i="1"/>
  <c r="BC12" i="1"/>
  <c r="N12" i="1"/>
  <c r="M12" i="1"/>
  <c r="AP11" i="1"/>
  <c r="J11" i="1"/>
  <c r="AQ11" i="1"/>
  <c r="AT11" i="1"/>
  <c r="AS11" i="1"/>
  <c r="AR11" i="1"/>
  <c r="Q11" i="1"/>
  <c r="AU11" i="1"/>
  <c r="O11" i="1"/>
  <c r="AV11" i="1"/>
  <c r="AW11" i="1"/>
  <c r="AX11" i="1"/>
  <c r="BA11" i="1"/>
  <c r="S11" i="1"/>
  <c r="K11" i="1"/>
  <c r="BG11" i="1"/>
  <c r="BH11" i="1"/>
  <c r="BI11" i="1"/>
  <c r="BD11" i="1"/>
  <c r="L11" i="1"/>
  <c r="BF11" i="1"/>
  <c r="BE11" i="1"/>
  <c r="AY11" i="1"/>
  <c r="AZ11" i="1"/>
  <c r="BB11" i="1"/>
  <c r="BC11" i="1"/>
  <c r="N11" i="1"/>
  <c r="M11" i="1"/>
  <c r="AP22" i="1"/>
  <c r="J22" i="1"/>
  <c r="AQ22" i="1"/>
  <c r="AT22" i="1"/>
  <c r="AS22" i="1"/>
  <c r="AR22" i="1"/>
  <c r="Q22" i="1"/>
  <c r="AU22" i="1"/>
  <c r="O22" i="1"/>
  <c r="AV22" i="1"/>
  <c r="AW22" i="1"/>
  <c r="AX22" i="1"/>
  <c r="BA22" i="1"/>
  <c r="S22" i="1"/>
  <c r="K22" i="1"/>
  <c r="BG22" i="1"/>
  <c r="BH22" i="1"/>
  <c r="BI22" i="1"/>
  <c r="BD22" i="1"/>
  <c r="L22" i="1"/>
  <c r="BF22" i="1"/>
  <c r="BE22" i="1"/>
  <c r="AY22" i="1"/>
  <c r="AZ22" i="1"/>
  <c r="BB22" i="1"/>
  <c r="BC22" i="1"/>
  <c r="N22" i="1"/>
  <c r="M22" i="1"/>
  <c r="AP21" i="1"/>
  <c r="J21" i="1"/>
  <c r="AQ21" i="1"/>
  <c r="AT21" i="1"/>
  <c r="AS21" i="1"/>
  <c r="AR21" i="1"/>
  <c r="Q21" i="1"/>
  <c r="AU21" i="1"/>
  <c r="O21" i="1"/>
  <c r="AV21" i="1"/>
  <c r="AW21" i="1"/>
  <c r="AX21" i="1"/>
  <c r="BA21" i="1"/>
  <c r="S21" i="1"/>
  <c r="K21" i="1"/>
  <c r="BG21" i="1"/>
  <c r="BH21" i="1"/>
  <c r="BI21" i="1"/>
  <c r="BD21" i="1"/>
  <c r="L21" i="1"/>
  <c r="BF21" i="1"/>
  <c r="BE21" i="1"/>
  <c r="AY21" i="1"/>
  <c r="AZ21" i="1"/>
  <c r="BB21" i="1"/>
  <c r="BC21" i="1"/>
  <c r="N21" i="1"/>
  <c r="M21" i="1"/>
  <c r="AP36" i="1"/>
  <c r="J36" i="1"/>
  <c r="AQ36" i="1"/>
  <c r="AT36" i="1"/>
  <c r="AS36" i="1"/>
  <c r="AR36" i="1"/>
  <c r="Q36" i="1"/>
  <c r="AU36" i="1"/>
  <c r="O36" i="1"/>
  <c r="AV36" i="1"/>
  <c r="AW36" i="1"/>
  <c r="AX36" i="1"/>
  <c r="BA36" i="1"/>
  <c r="S36" i="1"/>
  <c r="K36" i="1"/>
  <c r="BG36" i="1"/>
  <c r="BH36" i="1"/>
  <c r="BI36" i="1"/>
  <c r="BD36" i="1"/>
  <c r="L36" i="1"/>
  <c r="BF36" i="1"/>
  <c r="BE36" i="1"/>
  <c r="AY36" i="1"/>
  <c r="AZ36" i="1"/>
  <c r="BB36" i="1"/>
  <c r="BC36" i="1"/>
  <c r="N36" i="1"/>
  <c r="M36" i="1"/>
  <c r="AP35" i="1"/>
  <c r="J35" i="1"/>
  <c r="AQ35" i="1"/>
  <c r="AT35" i="1"/>
  <c r="AS35" i="1"/>
  <c r="AR35" i="1"/>
  <c r="Q35" i="1"/>
  <c r="AU35" i="1"/>
  <c r="O35" i="1"/>
  <c r="AV35" i="1"/>
  <c r="AW35" i="1"/>
  <c r="AX35" i="1"/>
  <c r="BA35" i="1"/>
  <c r="S35" i="1"/>
  <c r="K35" i="1"/>
  <c r="BG35" i="1"/>
  <c r="BH35" i="1"/>
  <c r="BI35" i="1"/>
  <c r="BD35" i="1"/>
  <c r="L35" i="1"/>
  <c r="BF35" i="1"/>
  <c r="BE35" i="1"/>
  <c r="AY35" i="1"/>
  <c r="AZ35" i="1"/>
  <c r="BB35" i="1"/>
  <c r="BC35" i="1"/>
  <c r="N35" i="1"/>
  <c r="M35" i="1"/>
  <c r="AP45" i="1"/>
  <c r="J45" i="1"/>
  <c r="AQ45" i="1"/>
  <c r="AT45" i="1"/>
  <c r="AS45" i="1"/>
  <c r="AR45" i="1"/>
  <c r="Q45" i="1"/>
  <c r="AU45" i="1"/>
  <c r="O45" i="1"/>
  <c r="AV45" i="1"/>
  <c r="AW45" i="1"/>
  <c r="AX45" i="1"/>
  <c r="BA45" i="1"/>
  <c r="S45" i="1"/>
  <c r="K45" i="1"/>
  <c r="BG45" i="1"/>
  <c r="BH45" i="1"/>
  <c r="BI45" i="1"/>
  <c r="BD45" i="1"/>
  <c r="L45" i="1"/>
  <c r="BF45" i="1"/>
  <c r="BE45" i="1"/>
  <c r="AY45" i="1"/>
  <c r="AZ45" i="1"/>
  <c r="BB45" i="1"/>
  <c r="BC45" i="1"/>
  <c r="N45" i="1"/>
  <c r="M45" i="1"/>
  <c r="AP10" i="1"/>
  <c r="J10" i="1"/>
  <c r="AQ10" i="1"/>
  <c r="AT10" i="1"/>
  <c r="AS10" i="1"/>
  <c r="AR10" i="1"/>
  <c r="Q10" i="1"/>
  <c r="AU10" i="1"/>
  <c r="O10" i="1"/>
  <c r="AV10" i="1"/>
  <c r="AW10" i="1"/>
  <c r="AX10" i="1"/>
  <c r="BA10" i="1"/>
  <c r="S10" i="1"/>
  <c r="K10" i="1"/>
  <c r="BG10" i="1"/>
  <c r="BH10" i="1"/>
  <c r="BI10" i="1"/>
  <c r="BD10" i="1"/>
  <c r="L10" i="1"/>
  <c r="BF10" i="1"/>
  <c r="BE10" i="1"/>
  <c r="AY10" i="1"/>
  <c r="AZ10" i="1"/>
  <c r="BB10" i="1"/>
  <c r="BC10" i="1"/>
  <c r="N10" i="1"/>
  <c r="M10" i="1"/>
  <c r="AP9" i="1"/>
  <c r="J9" i="1"/>
  <c r="AQ9" i="1"/>
  <c r="AT9" i="1"/>
  <c r="AS9" i="1"/>
  <c r="AR9" i="1"/>
  <c r="Q9" i="1"/>
  <c r="AU9" i="1"/>
  <c r="O9" i="1"/>
  <c r="AV9" i="1"/>
  <c r="AW9" i="1"/>
  <c r="AX9" i="1"/>
  <c r="BA9" i="1"/>
  <c r="S9" i="1"/>
  <c r="K9" i="1"/>
  <c r="BG9" i="1"/>
  <c r="BH9" i="1"/>
  <c r="BI9" i="1"/>
  <c r="BD9" i="1"/>
  <c r="L9" i="1"/>
  <c r="BF9" i="1"/>
  <c r="BE9" i="1"/>
  <c r="AY9" i="1"/>
  <c r="AZ9" i="1"/>
  <c r="BB9" i="1"/>
  <c r="BC9" i="1"/>
  <c r="N9" i="1"/>
  <c r="M9" i="1"/>
  <c r="AP20" i="1"/>
  <c r="J20" i="1"/>
  <c r="AQ20" i="1"/>
  <c r="AT20" i="1"/>
  <c r="AS20" i="1"/>
  <c r="AR20" i="1"/>
  <c r="Q20" i="1"/>
  <c r="AU20" i="1"/>
  <c r="O20" i="1"/>
  <c r="AV20" i="1"/>
  <c r="AW20" i="1"/>
  <c r="AX20" i="1"/>
  <c r="BA20" i="1"/>
  <c r="S20" i="1"/>
  <c r="K20" i="1"/>
  <c r="BG20" i="1"/>
  <c r="BH20" i="1"/>
  <c r="BI20" i="1"/>
  <c r="BD20" i="1"/>
  <c r="L20" i="1"/>
  <c r="BF20" i="1"/>
  <c r="BE20" i="1"/>
  <c r="AY20" i="1"/>
  <c r="AZ20" i="1"/>
  <c r="BB20" i="1"/>
  <c r="BC20" i="1"/>
  <c r="N20" i="1"/>
  <c r="M20" i="1"/>
  <c r="AP19" i="1"/>
  <c r="J19" i="1"/>
  <c r="AQ19" i="1"/>
  <c r="AT19" i="1"/>
  <c r="AS19" i="1"/>
  <c r="AR19" i="1"/>
  <c r="Q19" i="1"/>
  <c r="AU19" i="1"/>
  <c r="O19" i="1"/>
  <c r="AV19" i="1"/>
  <c r="AW19" i="1"/>
  <c r="AX19" i="1"/>
  <c r="BA19" i="1"/>
  <c r="S19" i="1"/>
  <c r="K19" i="1"/>
  <c r="BG19" i="1"/>
  <c r="BH19" i="1"/>
  <c r="BI19" i="1"/>
  <c r="BD19" i="1"/>
  <c r="L19" i="1"/>
  <c r="BF19" i="1"/>
  <c r="BE19" i="1"/>
  <c r="AY19" i="1"/>
  <c r="AZ19" i="1"/>
  <c r="BB19" i="1"/>
  <c r="BC19" i="1"/>
  <c r="N19" i="1"/>
  <c r="M19" i="1"/>
  <c r="AP44" i="1"/>
  <c r="J44" i="1"/>
  <c r="AQ44" i="1"/>
  <c r="AT44" i="1"/>
  <c r="AS44" i="1"/>
  <c r="AR44" i="1"/>
  <c r="Q44" i="1"/>
  <c r="AU44" i="1"/>
  <c r="O44" i="1"/>
  <c r="AV44" i="1"/>
  <c r="AW44" i="1"/>
  <c r="AX44" i="1"/>
  <c r="BA44" i="1"/>
  <c r="S44" i="1"/>
  <c r="K44" i="1"/>
  <c r="BG44" i="1"/>
  <c r="BH44" i="1"/>
  <c r="BI44" i="1"/>
  <c r="BD44" i="1"/>
  <c r="L44" i="1"/>
  <c r="BF44" i="1"/>
  <c r="BE44" i="1"/>
  <c r="AY44" i="1"/>
  <c r="AZ44" i="1"/>
  <c r="BB44" i="1"/>
  <c r="BC44" i="1"/>
  <c r="N44" i="1"/>
  <c r="M44" i="1"/>
  <c r="AP43" i="1"/>
  <c r="J43" i="1"/>
  <c r="AQ43" i="1"/>
  <c r="AT43" i="1"/>
  <c r="AS43" i="1"/>
  <c r="AR43" i="1"/>
  <c r="Q43" i="1"/>
  <c r="AU43" i="1"/>
  <c r="O43" i="1"/>
  <c r="AV43" i="1"/>
  <c r="AW43" i="1"/>
  <c r="AX43" i="1"/>
  <c r="BA43" i="1"/>
  <c r="S43" i="1"/>
  <c r="K43" i="1"/>
  <c r="BG43" i="1"/>
  <c r="BH43" i="1"/>
  <c r="BI43" i="1"/>
  <c r="BD43" i="1"/>
  <c r="L43" i="1"/>
  <c r="BF43" i="1"/>
  <c r="BE43" i="1"/>
  <c r="AY43" i="1"/>
  <c r="AZ43" i="1"/>
  <c r="BB43" i="1"/>
  <c r="BC43" i="1"/>
  <c r="N43" i="1"/>
  <c r="M43" i="1"/>
  <c r="AP18" i="1"/>
  <c r="J18" i="1"/>
  <c r="AQ18" i="1"/>
  <c r="AT18" i="1"/>
  <c r="AS18" i="1"/>
  <c r="AR18" i="1"/>
  <c r="Q18" i="1"/>
  <c r="AU18" i="1"/>
  <c r="O18" i="1"/>
  <c r="AV18" i="1"/>
  <c r="AW18" i="1"/>
  <c r="AX18" i="1"/>
  <c r="BA18" i="1"/>
  <c r="S18" i="1"/>
  <c r="K18" i="1"/>
  <c r="BG18" i="1"/>
  <c r="BH18" i="1"/>
  <c r="BI18" i="1"/>
  <c r="BD18" i="1"/>
  <c r="L18" i="1"/>
  <c r="BF18" i="1"/>
  <c r="BE18" i="1"/>
  <c r="AY18" i="1"/>
  <c r="AZ18" i="1"/>
  <c r="BB18" i="1"/>
  <c r="BC18" i="1"/>
  <c r="N18" i="1"/>
  <c r="M18" i="1"/>
  <c r="AP17" i="1"/>
  <c r="J17" i="1"/>
  <c r="AQ17" i="1"/>
  <c r="AT17" i="1"/>
  <c r="AS17" i="1"/>
  <c r="AR17" i="1"/>
  <c r="Q17" i="1"/>
  <c r="AU17" i="1"/>
  <c r="O17" i="1"/>
  <c r="AV17" i="1"/>
  <c r="AW17" i="1"/>
  <c r="AX17" i="1"/>
  <c r="BA17" i="1"/>
  <c r="S17" i="1"/>
  <c r="K17" i="1"/>
  <c r="BG17" i="1"/>
  <c r="BH17" i="1"/>
  <c r="BI17" i="1"/>
  <c r="BD17" i="1"/>
  <c r="L17" i="1"/>
  <c r="BF17" i="1"/>
  <c r="BE17" i="1"/>
  <c r="AY17" i="1"/>
  <c r="AZ17" i="1"/>
  <c r="BB17" i="1"/>
  <c r="BC17" i="1"/>
  <c r="N17" i="1"/>
  <c r="M17" i="1"/>
  <c r="AP34" i="1"/>
  <c r="J34" i="1"/>
  <c r="AQ34" i="1"/>
  <c r="AT34" i="1"/>
  <c r="AS34" i="1"/>
  <c r="AR34" i="1"/>
  <c r="Q34" i="1"/>
  <c r="AU34" i="1"/>
  <c r="O34" i="1"/>
  <c r="AV34" i="1"/>
  <c r="AW34" i="1"/>
  <c r="AX34" i="1"/>
  <c r="BA34" i="1"/>
  <c r="S34" i="1"/>
  <c r="K34" i="1"/>
  <c r="BG34" i="1"/>
  <c r="BH34" i="1"/>
  <c r="BI34" i="1"/>
  <c r="BD34" i="1"/>
  <c r="L34" i="1"/>
  <c r="BF34" i="1"/>
  <c r="BE34" i="1"/>
  <c r="AY34" i="1"/>
  <c r="AZ34" i="1"/>
  <c r="BB34" i="1"/>
  <c r="BC34" i="1"/>
  <c r="N34" i="1"/>
  <c r="M34" i="1"/>
  <c r="AP33" i="1"/>
  <c r="J33" i="1"/>
  <c r="AQ33" i="1"/>
  <c r="AT33" i="1"/>
  <c r="AS33" i="1"/>
  <c r="AR33" i="1"/>
  <c r="Q33" i="1"/>
  <c r="AU33" i="1"/>
  <c r="O33" i="1"/>
  <c r="AV33" i="1"/>
  <c r="AW33" i="1"/>
  <c r="AX33" i="1"/>
  <c r="BA33" i="1"/>
  <c r="S33" i="1"/>
  <c r="K33" i="1"/>
  <c r="BG33" i="1"/>
  <c r="BH33" i="1"/>
  <c r="BI33" i="1"/>
  <c r="BD33" i="1"/>
  <c r="L33" i="1"/>
  <c r="BF33" i="1"/>
  <c r="BE33" i="1"/>
  <c r="AY33" i="1"/>
  <c r="AZ33" i="1"/>
  <c r="BB33" i="1"/>
  <c r="BC33" i="1"/>
  <c r="N33" i="1"/>
  <c r="M33" i="1"/>
  <c r="AP42" i="1"/>
  <c r="J42" i="1"/>
  <c r="AQ42" i="1"/>
  <c r="AT42" i="1"/>
  <c r="AS42" i="1"/>
  <c r="AR42" i="1"/>
  <c r="Q42" i="1"/>
  <c r="AU42" i="1"/>
  <c r="O42" i="1"/>
  <c r="AV42" i="1"/>
  <c r="AW42" i="1"/>
  <c r="AX42" i="1"/>
  <c r="BA42" i="1"/>
  <c r="S42" i="1"/>
  <c r="K42" i="1"/>
  <c r="BG42" i="1"/>
  <c r="BH42" i="1"/>
  <c r="BI42" i="1"/>
  <c r="BD42" i="1"/>
  <c r="L42" i="1"/>
  <c r="BF42" i="1"/>
  <c r="BE42" i="1"/>
  <c r="AY42" i="1"/>
  <c r="AZ42" i="1"/>
  <c r="BB42" i="1"/>
  <c r="BC42" i="1"/>
  <c r="N42" i="1"/>
  <c r="M42" i="1"/>
  <c r="AP41" i="1"/>
  <c r="J41" i="1"/>
  <c r="AQ41" i="1"/>
  <c r="AT41" i="1"/>
  <c r="AS41" i="1"/>
  <c r="AR41" i="1"/>
  <c r="Q41" i="1"/>
  <c r="AU41" i="1"/>
  <c r="O41" i="1"/>
  <c r="AV41" i="1"/>
  <c r="AW41" i="1"/>
  <c r="AX41" i="1"/>
  <c r="BA41" i="1"/>
  <c r="S41" i="1"/>
  <c r="K41" i="1"/>
  <c r="BG41" i="1"/>
  <c r="BH41" i="1"/>
  <c r="BI41" i="1"/>
  <c r="BD41" i="1"/>
  <c r="L41" i="1"/>
  <c r="BF41" i="1"/>
  <c r="BE41" i="1"/>
  <c r="AY41" i="1"/>
  <c r="AZ41" i="1"/>
  <c r="BB41" i="1"/>
  <c r="BC41" i="1"/>
  <c r="N41" i="1"/>
  <c r="M41" i="1"/>
  <c r="AP16" i="1"/>
  <c r="J16" i="1"/>
  <c r="AQ16" i="1"/>
  <c r="AT16" i="1"/>
  <c r="AS16" i="1"/>
  <c r="AR16" i="1"/>
  <c r="Q16" i="1"/>
  <c r="AU16" i="1"/>
  <c r="O16" i="1"/>
  <c r="AV16" i="1"/>
  <c r="AW16" i="1"/>
  <c r="AX16" i="1"/>
  <c r="BA16" i="1"/>
  <c r="S16" i="1"/>
  <c r="K16" i="1"/>
  <c r="BG16" i="1"/>
  <c r="BH16" i="1"/>
  <c r="BI16" i="1"/>
  <c r="BD16" i="1"/>
  <c r="L16" i="1"/>
  <c r="BF16" i="1"/>
  <c r="BE16" i="1"/>
  <c r="AY16" i="1"/>
  <c r="AZ16" i="1"/>
  <c r="BB16" i="1"/>
  <c r="BC16" i="1"/>
  <c r="N16" i="1"/>
  <c r="M16" i="1"/>
  <c r="AP15" i="1"/>
  <c r="J15" i="1"/>
  <c r="AQ15" i="1"/>
  <c r="AT15" i="1"/>
  <c r="AS15" i="1"/>
  <c r="AR15" i="1"/>
  <c r="Q15" i="1"/>
  <c r="AU15" i="1"/>
  <c r="O15" i="1"/>
  <c r="AV15" i="1"/>
  <c r="AW15" i="1"/>
  <c r="AX15" i="1"/>
  <c r="BA15" i="1"/>
  <c r="S15" i="1"/>
  <c r="K15" i="1"/>
  <c r="BG15" i="1"/>
  <c r="BH15" i="1"/>
  <c r="BI15" i="1"/>
  <c r="BD15" i="1"/>
  <c r="L15" i="1"/>
  <c r="BF15" i="1"/>
  <c r="BE15" i="1"/>
  <c r="AY15" i="1"/>
  <c r="AZ15" i="1"/>
  <c r="BB15" i="1"/>
  <c r="BC15" i="1"/>
  <c r="N15" i="1"/>
  <c r="M15" i="1"/>
  <c r="AP40" i="1"/>
  <c r="J40" i="1"/>
  <c r="AQ40" i="1"/>
  <c r="AT40" i="1"/>
  <c r="AS40" i="1"/>
  <c r="AR40" i="1"/>
  <c r="Q40" i="1"/>
  <c r="AU40" i="1"/>
  <c r="O40" i="1"/>
  <c r="AV40" i="1"/>
  <c r="AW40" i="1"/>
  <c r="AX40" i="1"/>
  <c r="BA40" i="1"/>
  <c r="S40" i="1"/>
  <c r="K40" i="1"/>
  <c r="BG40" i="1"/>
  <c r="BH40" i="1"/>
  <c r="BI40" i="1"/>
  <c r="BD40" i="1"/>
  <c r="L40" i="1"/>
  <c r="BF40" i="1"/>
  <c r="BE40" i="1"/>
  <c r="AY40" i="1"/>
  <c r="AZ40" i="1"/>
  <c r="BB40" i="1"/>
  <c r="BC40" i="1"/>
  <c r="N40" i="1"/>
  <c r="M40" i="1"/>
  <c r="AP39" i="1"/>
  <c r="J39" i="1"/>
  <c r="AQ39" i="1"/>
  <c r="AT39" i="1"/>
  <c r="AS39" i="1"/>
  <c r="AR39" i="1"/>
  <c r="Q39" i="1"/>
  <c r="AU39" i="1"/>
  <c r="O39" i="1"/>
  <c r="AV39" i="1"/>
  <c r="AW39" i="1"/>
  <c r="AX39" i="1"/>
  <c r="BA39" i="1"/>
  <c r="S39" i="1"/>
  <c r="K39" i="1"/>
  <c r="BG39" i="1"/>
  <c r="BH39" i="1"/>
  <c r="BI39" i="1"/>
  <c r="BD39" i="1"/>
  <c r="L39" i="1"/>
  <c r="BF39" i="1"/>
  <c r="BE39" i="1"/>
  <c r="AY39" i="1"/>
  <c r="AZ39" i="1"/>
  <c r="BB39" i="1"/>
  <c r="BC39" i="1"/>
  <c r="N39" i="1"/>
  <c r="M39" i="1"/>
</calcChain>
</file>

<file path=xl/sharedStrings.xml><?xml version="1.0" encoding="utf-8"?>
<sst xmlns="http://schemas.openxmlformats.org/spreadsheetml/2006/main" count="707" uniqueCount="129">
  <si>
    <t>OPEN 6.1.4</t>
  </si>
  <si>
    <t>Thr Jul  7 2011 08:29:50</t>
  </si>
  <si>
    <t>Unit=</t>
  </si>
  <si>
    <t>PSC-3149</t>
  </si>
  <si>
    <t>LightSource=</t>
  </si>
  <si>
    <t>Sun+Sky</t>
  </si>
  <si>
    <t>Config=</t>
  </si>
  <si>
    <t>/User/Configs/UserPrefs/Tres Rios official.xml</t>
  </si>
  <si>
    <t>Remark=</t>
  </si>
  <si>
    <t/>
  </si>
  <si>
    <t>Obs</t>
  </si>
  <si>
    <t>HHMMSS</t>
  </si>
  <si>
    <t>transect</t>
  </si>
  <si>
    <t>quad</t>
  </si>
  <si>
    <t>section</t>
  </si>
  <si>
    <t>plant sp</t>
  </si>
  <si>
    <t>aux2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</si>
  <si>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</si>
  <si>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</si>
  <si>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</si>
  <si>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</si>
  <si>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</si>
  <si>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</si>
  <si>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</si>
  <si>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</si>
  <si>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</si>
  <si>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</si>
  <si>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</si>
  <si>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</si>
  <si>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</si>
  <si>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</si>
  <si>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</si>
  <si>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</si>
  <si>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</si>
  <si>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</si>
  <si>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</si>
  <si>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</si>
  <si>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</si>
  <si>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</si>
  <si>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</si>
  <si>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</si>
  <si>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</si>
  <si>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</si>
  <si>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</si>
  <si>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</si>
  <si>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</si>
  <si>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</si>
  <si>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</si>
  <si>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</si>
  <si>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</si>
  <si>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</si>
  <si>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</si>
  <si>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</si>
  <si>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</si>
  <si>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</si>
  <si>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</si>
  <si>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</si>
  <si>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</si>
  <si>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</si>
  <si>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</si>
  <si>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</si>
  <si>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</si>
  <si>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</si>
  <si>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</si>
  <si>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</si>
  <si>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</si>
  <si>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</si>
  <si>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</si>
  <si>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</si>
  <si>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</si>
  <si>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</si>
  <si>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08:56:14</t>
  </si>
  <si>
    <t>m3</t>
  </si>
  <si>
    <t>t</t>
  </si>
  <si>
    <t>tlat</t>
  </si>
  <si>
    <t>08:58:07</t>
  </si>
  <si>
    <t>b</t>
  </si>
  <si>
    <t>09:03:14</t>
  </si>
  <si>
    <t>stab</t>
  </si>
  <si>
    <t>09:05:14</t>
  </si>
  <si>
    <t>09:24:25</t>
  </si>
  <si>
    <t>sam</t>
  </si>
  <si>
    <t>09:25:22</t>
  </si>
  <si>
    <t>09:27:01</t>
  </si>
  <si>
    <t>09:28:53</t>
  </si>
  <si>
    <t>09:46:30</t>
  </si>
  <si>
    <t>09:48:40</t>
  </si>
  <si>
    <t>09:51:04</t>
  </si>
  <si>
    <t>09:53:24</t>
  </si>
  <si>
    <t>09:59:41</t>
  </si>
  <si>
    <t>10:01:49</t>
  </si>
  <si>
    <t>10:04:44</t>
  </si>
  <si>
    <t>sac</t>
  </si>
  <si>
    <t>10:06:01</t>
  </si>
  <si>
    <t>10:10:22</t>
  </si>
  <si>
    <t>10:13:32</t>
  </si>
  <si>
    <t>10:23:02</t>
  </si>
  <si>
    <t>10:24:46</t>
  </si>
  <si>
    <t>c2</t>
  </si>
  <si>
    <t>tdom</t>
  </si>
  <si>
    <t>11:19:10</t>
  </si>
  <si>
    <t>11:21:10</t>
  </si>
  <si>
    <t>11:24:27</t>
  </si>
  <si>
    <t>11:28:48</t>
  </si>
  <si>
    <t>11:33:07</t>
  </si>
  <si>
    <t>11:34:57</t>
  </si>
  <si>
    <t>11:37:58</t>
  </si>
  <si>
    <t>11:39:20</t>
  </si>
  <si>
    <t>11:41:25</t>
  </si>
  <si>
    <t>11:43:24</t>
  </si>
  <si>
    <t>12:03:31</t>
  </si>
  <si>
    <t>12:06:07</t>
  </si>
  <si>
    <t>12:08:19</t>
  </si>
  <si>
    <t>12:09:46</t>
  </si>
  <si>
    <t>12:14:00</t>
  </si>
  <si>
    <t>12:15:29</t>
  </si>
  <si>
    <t>12:21:54</t>
  </si>
  <si>
    <t>12:25:29</t>
  </si>
  <si>
    <t>12:28:07</t>
  </si>
  <si>
    <t>12:30:02</t>
  </si>
  <si>
    <t>12:35:15</t>
  </si>
  <si>
    <t>12:43:06</t>
  </si>
  <si>
    <t>12:44:39</t>
  </si>
  <si>
    <t>12:47:25</t>
  </si>
  <si>
    <t>12:49:56</t>
  </si>
  <si>
    <t>12:52:53</t>
  </si>
  <si>
    <t>12:55:15</t>
  </si>
  <si>
    <t>12:57:53</t>
  </si>
  <si>
    <t>13:01:09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</si>
</sst>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Protection="1">
      <protection locked="0"/>
    </xf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7"/>
  <sheetViews>
    <sheetView workbookViewId="0">
      <selection activeCell="A8" sqref="A8:XFD8"/>
    </sheetView>
  </sheetViews>
  <sheetFormatPr baseColWidth="10" defaultRowHeight="15" x14ac:dyDescent="0"/>
  <sheetData>
    <row r="1" spans="1:61">
      <c r="A1" s="1" t="s">
        <v>0</v>
      </c>
    </row>
    <row r="2" spans="1:61">
      <c r="A2" s="1" t="s">
        <v>1</v>
      </c>
    </row>
    <row r="3" spans="1:61">
      <c r="A3" s="1" t="s">
        <v>2</v>
      </c>
      <c r="B3" s="1" t="s">
        <v>3</v>
      </c>
    </row>
    <row r="4" spans="1:61">
      <c r="A4" s="1" t="s">
        <v>4</v>
      </c>
      <c r="B4" s="1" t="s">
        <v>5</v>
      </c>
      <c r="C4" s="1">
        <v>1</v>
      </c>
      <c r="D4" s="1">
        <v>0.18999999761581421</v>
      </c>
    </row>
    <row r="5" spans="1:61">
      <c r="A5" s="1" t="s">
        <v>6</v>
      </c>
      <c r="B5" s="1" t="s">
        <v>7</v>
      </c>
    </row>
    <row r="6" spans="1:61">
      <c r="A6" s="1" t="s">
        <v>8</v>
      </c>
      <c r="B6" s="1" t="s">
        <v>9</v>
      </c>
    </row>
    <row r="8" spans="1:61">
      <c r="A8" s="1" t="s">
        <v>10</v>
      </c>
      <c r="B8" s="1" t="s">
        <v>11</v>
      </c>
      <c r="C8" s="1" t="s">
        <v>12</v>
      </c>
      <c r="D8" s="1" t="s">
        <v>13</v>
      </c>
      <c r="E8" s="1" t="s">
        <v>14</v>
      </c>
      <c r="F8" s="1" t="s">
        <v>15</v>
      </c>
      <c r="G8" s="1" t="s">
        <v>16</v>
      </c>
      <c r="H8" s="1" t="s">
        <v>17</v>
      </c>
      <c r="I8" s="1" t="s">
        <v>18</v>
      </c>
      <c r="J8" s="1" t="s">
        <v>19</v>
      </c>
      <c r="K8" s="1" t="s">
        <v>20</v>
      </c>
      <c r="L8" s="1" t="s">
        <v>21</v>
      </c>
      <c r="M8" s="1" t="s">
        <v>22</v>
      </c>
      <c r="N8" s="1" t="s">
        <v>23</v>
      </c>
      <c r="O8" s="1" t="s">
        <v>24</v>
      </c>
      <c r="P8" s="1" t="s">
        <v>25</v>
      </c>
      <c r="Q8" s="1" t="s">
        <v>26</v>
      </c>
      <c r="R8" s="1" t="s">
        <v>27</v>
      </c>
      <c r="S8" s="1" t="s">
        <v>28</v>
      </c>
      <c r="T8" s="1" t="s">
        <v>29</v>
      </c>
      <c r="U8" s="1" t="s">
        <v>30</v>
      </c>
      <c r="V8" s="1" t="s">
        <v>31</v>
      </c>
      <c r="W8" s="1" t="s">
        <v>32</v>
      </c>
      <c r="X8" s="1" t="s">
        <v>33</v>
      </c>
      <c r="Y8" s="1" t="s">
        <v>34</v>
      </c>
      <c r="Z8" s="1" t="s">
        <v>35</v>
      </c>
      <c r="AA8" s="1" t="s">
        <v>36</v>
      </c>
      <c r="AB8" s="1" t="s">
        <v>37</v>
      </c>
      <c r="AC8" s="1" t="s">
        <v>38</v>
      </c>
      <c r="AD8" s="1" t="s">
        <v>39</v>
      </c>
      <c r="AE8" s="1" t="s">
        <v>40</v>
      </c>
      <c r="AF8" s="1" t="s">
        <v>41</v>
      </c>
      <c r="AG8" s="1" t="s">
        <v>42</v>
      </c>
      <c r="AH8" s="1" t="s">
        <v>43</v>
      </c>
      <c r="AI8" s="1" t="s">
        <v>44</v>
      </c>
      <c r="AJ8" s="1" t="s">
        <v>45</v>
      </c>
      <c r="AK8" s="1" t="s">
        <v>46</v>
      </c>
      <c r="AL8" s="1" t="s">
        <v>47</v>
      </c>
      <c r="AM8" s="1" t="s">
        <v>48</v>
      </c>
      <c r="AN8" s="1" t="s">
        <v>49</v>
      </c>
      <c r="AO8" s="1" t="s">
        <v>50</v>
      </c>
      <c r="AP8" s="1" t="s">
        <v>51</v>
      </c>
      <c r="AQ8" s="1" t="s">
        <v>52</v>
      </c>
      <c r="AR8" s="1" t="s">
        <v>53</v>
      </c>
      <c r="AS8" s="1" t="s">
        <v>54</v>
      </c>
      <c r="AT8" s="1" t="s">
        <v>55</v>
      </c>
      <c r="AU8" s="1" t="s">
        <v>56</v>
      </c>
      <c r="AV8" s="1" t="s">
        <v>57</v>
      </c>
      <c r="AW8" s="1" t="s">
        <v>58</v>
      </c>
      <c r="AX8" s="1" t="s">
        <v>59</v>
      </c>
      <c r="AY8" s="1" t="s">
        <v>60</v>
      </c>
      <c r="AZ8" s="1" t="s">
        <v>61</v>
      </c>
      <c r="BA8" s="1" t="s">
        <v>62</v>
      </c>
      <c r="BB8" s="1" t="s">
        <v>63</v>
      </c>
      <c r="BC8" s="1" t="s">
        <v>64</v>
      </c>
      <c r="BD8" s="1" t="s">
        <v>65</v>
      </c>
      <c r="BE8" s="1" t="s">
        <v>66</v>
      </c>
      <c r="BF8" s="1" t="s">
        <v>67</v>
      </c>
      <c r="BG8" s="1" t="s">
        <v>68</v>
      </c>
      <c r="BH8" s="1" t="s">
        <v>69</v>
      </c>
      <c r="BI8" s="1" t="s">
        <v>70</v>
      </c>
    </row>
    <row r="9" spans="1:61">
      <c r="A9" s="1">
        <v>15</v>
      </c>
      <c r="B9" s="1" t="s">
        <v>114</v>
      </c>
      <c r="C9" s="1" t="s">
        <v>98</v>
      </c>
      <c r="D9" s="1">
        <v>30</v>
      </c>
      <c r="E9" s="1" t="s">
        <v>73</v>
      </c>
      <c r="F9" s="1" t="s">
        <v>92</v>
      </c>
      <c r="G9" s="1">
        <v>0</v>
      </c>
      <c r="H9" s="1">
        <v>3893</v>
      </c>
      <c r="I9" s="1">
        <v>0</v>
      </c>
      <c r="J9">
        <f>(W9-X9*(1000-Y9)/(1000-Z9))*AP9</f>
        <v>16.681683788001674</v>
      </c>
      <c r="K9">
        <f>IF(BA9&lt;&gt;0,1/(1/BA9-1/S9),0)</f>
        <v>0.71108961332310927</v>
      </c>
      <c r="L9">
        <f>((BD9-AQ9/2)*X9-J9)/(BD9+AQ9/2)</f>
        <v>327.67476960986284</v>
      </c>
      <c r="M9">
        <f>AQ9*1000</f>
        <v>22.992586280411665</v>
      </c>
      <c r="N9">
        <f>(AV9-BB9)</f>
        <v>3.4223079670717764</v>
      </c>
      <c r="O9">
        <f>(U9+AU9*I9)</f>
        <v>39.558326721191406</v>
      </c>
      <c r="P9" s="1">
        <v>1.5</v>
      </c>
      <c r="Q9">
        <f>(P9*AJ9+AK9)</f>
        <v>2.4080436080694199</v>
      </c>
      <c r="R9" s="1">
        <v>1</v>
      </c>
      <c r="S9">
        <f>Q9*(R9+1)*(R9+1)/(R9*R9+1)</f>
        <v>4.8160872161388397</v>
      </c>
      <c r="T9" s="1">
        <v>39.544227600097656</v>
      </c>
      <c r="U9" s="1">
        <v>39.558326721191406</v>
      </c>
      <c r="V9" s="1">
        <v>39.436687469482422</v>
      </c>
      <c r="W9" s="1">
        <v>400.51681518554688</v>
      </c>
      <c r="X9" s="1">
        <v>390.89242553710938</v>
      </c>
      <c r="Y9" s="1">
        <v>30.775186538696289</v>
      </c>
      <c r="Z9" s="1">
        <v>39.059249877929688</v>
      </c>
      <c r="AA9" s="1">
        <v>41.580940246582031</v>
      </c>
      <c r="AB9" s="1">
        <v>52.773693084716797</v>
      </c>
      <c r="AC9" s="1">
        <v>400.06658935546875</v>
      </c>
      <c r="AD9" s="1">
        <v>1747.426025390625</v>
      </c>
      <c r="AE9" s="1">
        <v>1884.717041015625</v>
      </c>
      <c r="AF9" s="1">
        <v>97.75390625</v>
      </c>
      <c r="AG9" s="1">
        <v>20.339931488037109</v>
      </c>
      <c r="AH9" s="1">
        <v>-0.95380538702011108</v>
      </c>
      <c r="AI9" s="1">
        <v>1</v>
      </c>
      <c r="AJ9" s="1">
        <v>-0.21956524252891541</v>
      </c>
      <c r="AK9" s="1">
        <v>2.737391471862793</v>
      </c>
      <c r="AL9" s="1">
        <v>1</v>
      </c>
      <c r="AM9" s="1">
        <v>0</v>
      </c>
      <c r="AN9" s="1">
        <v>0.18999999761581421</v>
      </c>
      <c r="AO9" s="1">
        <v>111115</v>
      </c>
      <c r="AP9">
        <f>AC9*0.000001/(P9*0.0001)</f>
        <v>2.6671105957031247</v>
      </c>
      <c r="AQ9">
        <f>(Z9-Y9)/(1000-Z9)*AP9</f>
        <v>2.2992586280411665E-2</v>
      </c>
      <c r="AR9">
        <f>(U9+273.15)</f>
        <v>312.70832672119138</v>
      </c>
      <c r="AS9">
        <f>(T9+273.15)</f>
        <v>312.69422760009763</v>
      </c>
      <c r="AT9">
        <f>(AD9*AL9+AE9*AM9)*AN9</f>
        <v>332.01094065803045</v>
      </c>
      <c r="AU9">
        <f>((AT9+0.00000010773*(AS9^4-AR9^4))-AQ9*44100)/(Q9*51.4+0.00000043092*AR9^3)</f>
        <v>-4.980985189711328</v>
      </c>
      <c r="AV9">
        <f>0.61365*EXP(17.502*O9/(240.97+O9))</f>
        <v>7.2405022178342389</v>
      </c>
      <c r="AW9">
        <f>AV9*1000/AF9</f>
        <v>74.068674036586017</v>
      </c>
      <c r="AX9">
        <f>(AW9-Z9)</f>
        <v>35.00942415865633</v>
      </c>
      <c r="AY9">
        <f>IF(I9,U9,(T9+U9)/2)</f>
        <v>39.551277160644531</v>
      </c>
      <c r="AZ9">
        <f>0.61365*EXP(17.502*AY9/(240.97+AY9))</f>
        <v>7.2377672210058979</v>
      </c>
      <c r="BA9">
        <f>IF(AX9&lt;&gt;0,(1000-(AW9+Z9)/2)/AX9*AQ9,0)</f>
        <v>0.61960557838492691</v>
      </c>
      <c r="BB9">
        <f>Z9*AF9/1000</f>
        <v>3.8181942507624624</v>
      </c>
      <c r="BC9">
        <f>(AZ9-BB9)</f>
        <v>3.4195729702434354</v>
      </c>
      <c r="BD9">
        <f>1/(1.6/K9+1.37/S9)</f>
        <v>0.39455026508815272</v>
      </c>
      <c r="BE9">
        <f>L9*AF9*0.001</f>
        <v>32.031488708932883</v>
      </c>
      <c r="BF9">
        <f>L9/X9</f>
        <v>0.83827352029044377</v>
      </c>
      <c r="BG9">
        <f>(1-AQ9*AF9/AV9/K9)*100</f>
        <v>56.34550991463869</v>
      </c>
      <c r="BH9">
        <f>(X9-J9/(S9/1.35))</f>
        <v>386.21637377493693</v>
      </c>
      <c r="BI9">
        <f>J9*BG9/100/BH9</f>
        <v>2.4337082606897802E-2</v>
      </c>
    </row>
    <row r="10" spans="1:61">
      <c r="A10" s="1">
        <v>16</v>
      </c>
      <c r="B10" s="1" t="s">
        <v>115</v>
      </c>
      <c r="C10" s="1" t="s">
        <v>98</v>
      </c>
      <c r="D10" s="1">
        <v>30</v>
      </c>
      <c r="E10" s="1" t="s">
        <v>76</v>
      </c>
      <c r="F10" s="1" t="s">
        <v>92</v>
      </c>
      <c r="G10" s="1">
        <v>0</v>
      </c>
      <c r="H10" s="1">
        <v>3991</v>
      </c>
      <c r="I10" s="1">
        <v>0</v>
      </c>
      <c r="J10">
        <f>(W10-X10*(1000-Y10)/(1000-Z10))*AP10</f>
        <v>0.5021929126392678</v>
      </c>
      <c r="K10">
        <f>IF(BA10&lt;&gt;0,1/(1/BA10-1/S10),0)</f>
        <v>1.5666770714187241E-2</v>
      </c>
      <c r="L10">
        <f>((BD10-AQ10/2)*X10-J10)/(BD10+AQ10/2)</f>
        <v>322.44509808111337</v>
      </c>
      <c r="M10">
        <f>AQ10*1000</f>
        <v>0.70094317626920466</v>
      </c>
      <c r="N10">
        <f>(AV10-BB10)</f>
        <v>4.158969577230871</v>
      </c>
      <c r="O10">
        <f>(U10+AU10*I10)</f>
        <v>39.4697265625</v>
      </c>
      <c r="P10" s="1">
        <v>2.5</v>
      </c>
      <c r="Q10">
        <f>(P10*AJ10+AK10)</f>
        <v>2.1884783655405045</v>
      </c>
      <c r="R10" s="1">
        <v>1</v>
      </c>
      <c r="S10">
        <f>Q10*(R10+1)*(R10+1)/(R10*R10+1)</f>
        <v>4.3769567310810089</v>
      </c>
      <c r="T10" s="1">
        <v>39.839351654052734</v>
      </c>
      <c r="U10" s="1">
        <v>39.4697265625</v>
      </c>
      <c r="V10" s="1">
        <v>39.769081115722656</v>
      </c>
      <c r="W10" s="1">
        <v>400.30966186523438</v>
      </c>
      <c r="X10" s="1">
        <v>399.82073974609375</v>
      </c>
      <c r="Y10" s="1">
        <v>30.748590469360352</v>
      </c>
      <c r="Z10" s="1">
        <v>31.172931671142578</v>
      </c>
      <c r="AA10" s="1">
        <v>40.89300537109375</v>
      </c>
      <c r="AB10" s="1">
        <v>41.457344055175781</v>
      </c>
      <c r="AC10" s="1">
        <v>400.08648681640625</v>
      </c>
      <c r="AD10" s="1">
        <v>32.531768798828125</v>
      </c>
      <c r="AE10" s="1">
        <v>30.557842254638672</v>
      </c>
      <c r="AF10" s="1">
        <v>97.752235412597656</v>
      </c>
      <c r="AG10" s="1">
        <v>20.339931488037109</v>
      </c>
      <c r="AH10" s="1">
        <v>-0.95380538702011108</v>
      </c>
      <c r="AI10" s="1">
        <v>0</v>
      </c>
      <c r="AJ10" s="1">
        <v>-0.21956524252891541</v>
      </c>
      <c r="AK10" s="1">
        <v>2.737391471862793</v>
      </c>
      <c r="AL10" s="1">
        <v>1</v>
      </c>
      <c r="AM10" s="1">
        <v>0</v>
      </c>
      <c r="AN10" s="1">
        <v>0.18999999761581421</v>
      </c>
      <c r="AO10" s="1">
        <v>111115</v>
      </c>
      <c r="AP10">
        <f>AC10*0.000001/(P10*0.0001)</f>
        <v>1.6003459472656247</v>
      </c>
      <c r="AQ10">
        <f>(Z10-Y10)/(1000-Z10)*AP10</f>
        <v>7.0094317626920462E-4</v>
      </c>
      <c r="AR10">
        <f>(U10+273.15)</f>
        <v>312.61972656249998</v>
      </c>
      <c r="AS10">
        <f>(T10+273.15)</f>
        <v>312.98935165405271</v>
      </c>
      <c r="AT10">
        <f>(AD10*AL10+AE10*AM10)*AN10</f>
        <v>6.1810359942155628</v>
      </c>
      <c r="AU10">
        <f>((AT10+0.00000010773*(AS10^4-AR10^4))-AQ10*44100)/(Q10*51.4+0.00000043092*AR10^3)</f>
        <v>-0.15801804273835099</v>
      </c>
      <c r="AV10">
        <f>0.61365*EXP(17.502*O10/(240.97+O10))</f>
        <v>7.2061933324492218</v>
      </c>
      <c r="AW10">
        <f>AV10*1000/AF10</f>
        <v>73.718962047598723</v>
      </c>
      <c r="AX10">
        <f>(AW10-Z10)</f>
        <v>42.546030376456144</v>
      </c>
      <c r="AY10">
        <f>IF(I10,U10,(T10+U10)/2)</f>
        <v>39.654539108276367</v>
      </c>
      <c r="AZ10">
        <f>0.61365*EXP(17.502*AY10/(240.97+AY10))</f>
        <v>7.2779191105848442</v>
      </c>
      <c r="BA10">
        <f>IF(AX10&lt;&gt;0,(1000-(AW10+Z10)/2)/AX10*AQ10,0)</f>
        <v>1.5610893468047069E-2</v>
      </c>
      <c r="BB10">
        <f>Z10*AF10/1000</f>
        <v>3.0472237552183508</v>
      </c>
      <c r="BC10">
        <f>(AZ10-BB10)</f>
        <v>4.2306953553664934</v>
      </c>
      <c r="BD10">
        <f>1/(1.6/K10+1.37/S10)</f>
        <v>9.7618132996988467E-3</v>
      </c>
      <c r="BE10">
        <f>L10*AF10*0.001</f>
        <v>31.519729135263137</v>
      </c>
      <c r="BF10">
        <f>L10/X10</f>
        <v>0.80647416711269704</v>
      </c>
      <c r="BG10">
        <f>(1-AQ10*AF10/AV10/K10)*100</f>
        <v>39.309025217486813</v>
      </c>
      <c r="BH10">
        <f>(X10-J10/(S10/1.35))</f>
        <v>399.66584663800137</v>
      </c>
      <c r="BI10">
        <f>J10*BG10/100/BH10</f>
        <v>4.939304679906849E-4</v>
      </c>
    </row>
    <row r="11" spans="1:61">
      <c r="A11" s="1">
        <v>22</v>
      </c>
      <c r="B11" s="1" t="s">
        <v>121</v>
      </c>
      <c r="C11" s="1" t="s">
        <v>98</v>
      </c>
      <c r="D11" s="1">
        <v>5</v>
      </c>
      <c r="E11" s="1" t="s">
        <v>73</v>
      </c>
      <c r="F11" s="1" t="s">
        <v>92</v>
      </c>
      <c r="G11" s="1">
        <v>0</v>
      </c>
      <c r="H11" s="1">
        <v>5640.5</v>
      </c>
      <c r="I11" s="1">
        <v>0</v>
      </c>
      <c r="J11">
        <f>(W11-X11*(1000-Y11)/(1000-Z11))*AP11</f>
        <v>22.450184637210626</v>
      </c>
      <c r="K11">
        <f>IF(BA11&lt;&gt;0,1/(1/BA11-1/S11),0)</f>
        <v>0.73541931242761382</v>
      </c>
      <c r="L11">
        <f>((BD11-AQ11/2)*X11-J11)/(BD11+AQ11/2)</f>
        <v>316.64574828588457</v>
      </c>
      <c r="M11">
        <f>AQ11*1000</f>
        <v>19.354172823192037</v>
      </c>
      <c r="N11">
        <f>(AV11-BB11)</f>
        <v>2.8073234452869329</v>
      </c>
      <c r="O11">
        <f>(U11+AU11*I11)</f>
        <v>37.807075500488281</v>
      </c>
      <c r="P11" s="1">
        <v>1.5</v>
      </c>
      <c r="Q11">
        <f>(P11*AJ11+AK11)</f>
        <v>2.4080436080694199</v>
      </c>
      <c r="R11" s="1">
        <v>1</v>
      </c>
      <c r="S11">
        <f>Q11*(R11+1)*(R11+1)/(R11*R11+1)</f>
        <v>4.8160872161388397</v>
      </c>
      <c r="T11" s="1">
        <v>40.205116271972656</v>
      </c>
      <c r="U11" s="1">
        <v>37.807075500488281</v>
      </c>
      <c r="V11" s="1">
        <v>40.176795959472656</v>
      </c>
      <c r="W11" s="1">
        <v>399.90383911132812</v>
      </c>
      <c r="X11" s="1">
        <v>388.66632080078125</v>
      </c>
      <c r="Y11" s="1">
        <v>31.710803985595703</v>
      </c>
      <c r="Z11" s="1">
        <v>38.686492919921875</v>
      </c>
      <c r="AA11" s="1">
        <v>41.345539093017578</v>
      </c>
      <c r="AB11" s="1">
        <v>50.440662384033203</v>
      </c>
      <c r="AC11" s="1">
        <v>400.07720947265625</v>
      </c>
      <c r="AD11" s="1">
        <v>1680.9705810546875</v>
      </c>
      <c r="AE11" s="1">
        <v>1904.290283203125</v>
      </c>
      <c r="AF11" s="1">
        <v>97.725791931152344</v>
      </c>
      <c r="AG11" s="1">
        <v>20.339931488037109</v>
      </c>
      <c r="AH11" s="1">
        <v>-0.95380538702011108</v>
      </c>
      <c r="AI11" s="1">
        <v>0</v>
      </c>
      <c r="AJ11" s="1">
        <v>-0.21956524252891541</v>
      </c>
      <c r="AK11" s="1">
        <v>2.737391471862793</v>
      </c>
      <c r="AL11" s="1">
        <v>1</v>
      </c>
      <c r="AM11" s="1">
        <v>0</v>
      </c>
      <c r="AN11" s="1">
        <v>0.18999999761581421</v>
      </c>
      <c r="AO11" s="1">
        <v>111115</v>
      </c>
      <c r="AP11">
        <f>AC11*0.000001/(P11*0.0001)</f>
        <v>2.6671813964843745</v>
      </c>
      <c r="AQ11">
        <f>(Z11-Y11)/(1000-Z11)*AP11</f>
        <v>1.9354172823192038E-2</v>
      </c>
      <c r="AR11">
        <f>(U11+273.15)</f>
        <v>310.95707550048826</v>
      </c>
      <c r="AS11">
        <f>(T11+273.15)</f>
        <v>313.35511627197263</v>
      </c>
      <c r="AT11">
        <f>(AD11*AL11+AE11*AM11)*AN11</f>
        <v>319.38440639264445</v>
      </c>
      <c r="AU11">
        <f>((AT11+0.00000010773*(AS11^4-AR11^4))-AQ11*44100)/(Q11*51.4+0.00000043092*AR11^3)</f>
        <v>-3.6765997269948838</v>
      </c>
      <c r="AV11">
        <f>0.61365*EXP(17.502*O11/(240.97+O11))</f>
        <v>6.5879916029252161</v>
      </c>
      <c r="AW11">
        <f>AV11*1000/AF11</f>
        <v>67.41302856431642</v>
      </c>
      <c r="AX11">
        <f>(AW11-Z11)</f>
        <v>28.726535644394545</v>
      </c>
      <c r="AY11">
        <f>IF(I11,U11,(T11+U11)/2)</f>
        <v>39.006095886230469</v>
      </c>
      <c r="AZ11">
        <f>0.61365*EXP(17.502*AY11/(240.97+AY11))</f>
        <v>7.0289492624627607</v>
      </c>
      <c r="BA11">
        <f>IF(AX11&lt;&gt;0,(1000-(AW11+Z11)/2)/AX11*AQ11,0)</f>
        <v>0.63799682678187253</v>
      </c>
      <c r="BB11">
        <f>Z11*AF11/1000</f>
        <v>3.7806681576382832</v>
      </c>
      <c r="BC11">
        <f>(AZ11-BB11)</f>
        <v>3.2482811048244775</v>
      </c>
      <c r="BD11">
        <f>1/(1.6/K11+1.37/S11)</f>
        <v>0.40648872196688729</v>
      </c>
      <c r="BE11">
        <f>L11*AF11*0.001</f>
        <v>30.944456512870396</v>
      </c>
      <c r="BF11">
        <f>L11/X11</f>
        <v>0.81469819055453407</v>
      </c>
      <c r="BG11">
        <f>(1-AQ11*AF11/AV11/K11)*100</f>
        <v>60.96126415687948</v>
      </c>
      <c r="BH11">
        <f>(X11-J11/(S11/1.35))</f>
        <v>382.37329746044963</v>
      </c>
      <c r="BI11">
        <f>J11*BG11/100/BH11</f>
        <v>3.5792029546238731E-2</v>
      </c>
    </row>
    <row r="12" spans="1:61">
      <c r="A12" s="1">
        <v>23</v>
      </c>
      <c r="B12" s="1" t="s">
        <v>122</v>
      </c>
      <c r="C12" s="1" t="s">
        <v>98</v>
      </c>
      <c r="D12" s="1">
        <v>5</v>
      </c>
      <c r="E12" s="1" t="s">
        <v>76</v>
      </c>
      <c r="F12" s="1" t="s">
        <v>92</v>
      </c>
      <c r="G12" s="1">
        <v>0</v>
      </c>
      <c r="H12" s="1">
        <v>5739.5</v>
      </c>
      <c r="I12" s="1">
        <v>0</v>
      </c>
      <c r="J12">
        <f>(W12-X12*(1000-Y12)/(1000-Z12))*AP12</f>
        <v>1.0064869173978086</v>
      </c>
      <c r="K12">
        <f>IF(BA12&lt;&gt;0,1/(1/BA12-1/S12),0)</f>
        <v>1.4290081797937768E-2</v>
      </c>
      <c r="L12">
        <f>((BD12-AQ12/2)*X12-J12)/(BD12+AQ12/2)</f>
        <v>263.05949765579453</v>
      </c>
      <c r="M12">
        <f>AQ12*1000</f>
        <v>0.61761420275782153</v>
      </c>
      <c r="N12">
        <f>(AV12-BB12)</f>
        <v>4.0137740137757234</v>
      </c>
      <c r="O12">
        <f>(U12+AU12*I12)</f>
        <v>39.358772277832031</v>
      </c>
      <c r="P12" s="1">
        <v>2.5</v>
      </c>
      <c r="Q12">
        <f>(P12*AJ12+AK12)</f>
        <v>2.1884783655405045</v>
      </c>
      <c r="R12" s="1">
        <v>1</v>
      </c>
      <c r="S12">
        <f>Q12*(R12+1)*(R12+1)/(R12*R12+1)</f>
        <v>4.3769567310810089</v>
      </c>
      <c r="T12" s="1">
        <v>40.324424743652344</v>
      </c>
      <c r="U12" s="1">
        <v>39.358772277832031</v>
      </c>
      <c r="V12" s="1">
        <v>40.316928863525391</v>
      </c>
      <c r="W12" s="1">
        <v>399.80557250976562</v>
      </c>
      <c r="X12" s="1">
        <v>399.02264404296875</v>
      </c>
      <c r="Y12" s="1">
        <v>31.856843948364258</v>
      </c>
      <c r="Z12" s="1">
        <v>32.230339050292969</v>
      </c>
      <c r="AA12" s="1">
        <v>41.271461486816406</v>
      </c>
      <c r="AB12" s="1">
        <v>41.755336761474609</v>
      </c>
      <c r="AC12" s="1">
        <v>400.07772827148438</v>
      </c>
      <c r="AD12" s="1">
        <v>69.67913818359375</v>
      </c>
      <c r="AE12" s="1">
        <v>72.657966613769531</v>
      </c>
      <c r="AF12" s="1">
        <v>97.723236083984375</v>
      </c>
      <c r="AG12" s="1">
        <v>20.339931488037109</v>
      </c>
      <c r="AH12" s="1">
        <v>-0.95380538702011108</v>
      </c>
      <c r="AI12" s="1">
        <v>1</v>
      </c>
      <c r="AJ12" s="1">
        <v>-0.21956524252891541</v>
      </c>
      <c r="AK12" s="1">
        <v>2.737391471862793</v>
      </c>
      <c r="AL12" s="1">
        <v>1</v>
      </c>
      <c r="AM12" s="1">
        <v>0</v>
      </c>
      <c r="AN12" s="1">
        <v>0.18999999761581421</v>
      </c>
      <c r="AO12" s="1">
        <v>111115</v>
      </c>
      <c r="AP12">
        <f>AC12*0.000001/(P12*0.0001)</f>
        <v>1.6003109130859372</v>
      </c>
      <c r="AQ12">
        <f>(Z12-Y12)/(1000-Z12)*AP12</f>
        <v>6.1761420275782155E-4</v>
      </c>
      <c r="AR12">
        <f>(U12+273.15)</f>
        <v>312.50877227783201</v>
      </c>
      <c r="AS12">
        <f>(T12+273.15)</f>
        <v>313.47442474365232</v>
      </c>
      <c r="AT12">
        <f>(AD12*AL12+AE12*AM12)*AN12</f>
        <v>13.239036088754801</v>
      </c>
      <c r="AU12">
        <f>((AT12+0.00000010773*(AS12^4-AR12^4))-AQ12*44100)/(Q12*51.4+0.00000043092*AR12^3)</f>
        <v>-9.8595718311045646E-3</v>
      </c>
      <c r="AV12">
        <f>0.61365*EXP(17.502*O12/(240.97+O12))</f>
        <v>7.1634270458543634</v>
      </c>
      <c r="AW12">
        <f>AV12*1000/AF12</f>
        <v>73.303211527891264</v>
      </c>
      <c r="AX12">
        <f>(AW12-Z12)</f>
        <v>41.072872477598295</v>
      </c>
      <c r="AY12">
        <f>IF(I12,U12,(T12+U12)/2)</f>
        <v>39.841598510742188</v>
      </c>
      <c r="AZ12">
        <f>0.61365*EXP(17.502*AY12/(240.97+AY12))</f>
        <v>7.3511463180353918</v>
      </c>
      <c r="BA12">
        <f>IF(AX12&lt;&gt;0,(1000-(AW12+Z12)/2)/AX12*AQ12,0)</f>
        <v>1.4243578732522987E-2</v>
      </c>
      <c r="BB12">
        <f>Z12*AF12/1000</f>
        <v>3.1496530320786404</v>
      </c>
      <c r="BC12">
        <f>(AZ12-BB12)</f>
        <v>4.2014932859567509</v>
      </c>
      <c r="BD12">
        <f>1/(1.6/K12+1.37/S12)</f>
        <v>8.9064030704483297E-3</v>
      </c>
      <c r="BE12">
        <f>L12*AF12*0.001</f>
        <v>25.707025393551543</v>
      </c>
      <c r="BF12">
        <f>L12/X12</f>
        <v>0.65925957231506638</v>
      </c>
      <c r="BG12">
        <f>(1-AQ12*AF12/AV12/K12)*100</f>
        <v>41.039717240573538</v>
      </c>
      <c r="BH12">
        <f>(X12-J12/(S12/1.35))</f>
        <v>398.7122097796281</v>
      </c>
      <c r="BI12">
        <f>J12*BG12/100/BH12</f>
        <v>1.0359837868815891E-3</v>
      </c>
    </row>
    <row r="13" spans="1:61">
      <c r="A13" s="1">
        <v>17</v>
      </c>
      <c r="B13" s="1" t="s">
        <v>91</v>
      </c>
      <c r="C13" s="1" t="s">
        <v>72</v>
      </c>
      <c r="D13" s="1">
        <v>19</v>
      </c>
      <c r="E13" s="1" t="s">
        <v>73</v>
      </c>
      <c r="F13" s="1" t="s">
        <v>92</v>
      </c>
      <c r="G13" s="1">
        <v>0</v>
      </c>
      <c r="H13" s="1">
        <v>4700</v>
      </c>
      <c r="I13" s="1">
        <v>0</v>
      </c>
      <c r="J13">
        <f>(W13-X13*(1000-Y13)/(1000-Z13))*AP13</f>
        <v>11.258542732367026</v>
      </c>
      <c r="K13">
        <f>IF(BA13&lt;&gt;0,1/(1/BA13-1/S13),0)</f>
        <v>0.40831537395724127</v>
      </c>
      <c r="L13">
        <f>((BD13-AQ13/2)*X13-J13)/(BD13+AQ13/2)</f>
        <v>327.95876315479887</v>
      </c>
      <c r="M13">
        <f>AQ13*1000</f>
        <v>11.220462354534266</v>
      </c>
      <c r="N13">
        <f>(AV13-BB13)</f>
        <v>2.7927456283733871</v>
      </c>
      <c r="O13">
        <f>(U13+AU13*I13)</f>
        <v>35.736713409423828</v>
      </c>
      <c r="P13" s="1">
        <v>2</v>
      </c>
      <c r="Q13">
        <f>(P13*AJ13+AK13)</f>
        <v>2.2982609868049622</v>
      </c>
      <c r="R13" s="1">
        <v>1</v>
      </c>
      <c r="S13">
        <f>Q13*(R13+1)*(R13+1)/(R13*R13+1)</f>
        <v>4.5965219736099243</v>
      </c>
      <c r="T13" s="1">
        <v>35.356861114501953</v>
      </c>
      <c r="U13" s="1">
        <v>35.736713409423828</v>
      </c>
      <c r="V13" s="1">
        <v>35.305931091308594</v>
      </c>
      <c r="W13" s="1">
        <v>400.30343627929688</v>
      </c>
      <c r="X13" s="1">
        <v>392.47402954101562</v>
      </c>
      <c r="Y13" s="1">
        <v>26.15745735168457</v>
      </c>
      <c r="Z13" s="1">
        <v>31.589262008666992</v>
      </c>
      <c r="AA13" s="1">
        <v>44.416690826416016</v>
      </c>
      <c r="AB13" s="1">
        <v>53.640174865722656</v>
      </c>
      <c r="AC13" s="1">
        <v>400.088623046875</v>
      </c>
      <c r="AD13" s="1">
        <v>1356.26953125</v>
      </c>
      <c r="AE13" s="1">
        <v>1446.0877685546875</v>
      </c>
      <c r="AF13" s="1">
        <v>97.823966979980469</v>
      </c>
      <c r="AG13" s="1">
        <v>17.517326354980469</v>
      </c>
      <c r="AH13" s="1">
        <v>-0.77218002080917358</v>
      </c>
      <c r="AI13" s="1">
        <v>1</v>
      </c>
      <c r="AJ13" s="1">
        <v>-0.21956524252891541</v>
      </c>
      <c r="AK13" s="1">
        <v>2.737391471862793</v>
      </c>
      <c r="AL13" s="1">
        <v>1</v>
      </c>
      <c r="AM13" s="1">
        <v>0</v>
      </c>
      <c r="AN13" s="1">
        <v>0.18999999761581421</v>
      </c>
      <c r="AO13" s="1">
        <v>111115</v>
      </c>
      <c r="AP13">
        <f>AC13*0.000001/(P13*0.0001)</f>
        <v>2.0004431152343747</v>
      </c>
      <c r="AQ13">
        <f>(Z13-Y13)/(1000-Z13)*AP13</f>
        <v>1.1220462354534267E-2</v>
      </c>
      <c r="AR13">
        <f>(U13+273.15)</f>
        <v>308.88671340942381</v>
      </c>
      <c r="AS13">
        <f>(T13+273.15)</f>
        <v>308.50686111450193</v>
      </c>
      <c r="AT13">
        <f>(AD13*AL13+AE13*AM13)*AN13</f>
        <v>257.69120770390145</v>
      </c>
      <c r="AU13">
        <f>((AT13+0.00000010773*(AS13^4-AR13^4))-AQ13*44100)/(Q13*51.4+0.00000043092*AR13^3)</f>
        <v>-1.8493134725934663</v>
      </c>
      <c r="AV13">
        <f>0.61365*EXP(17.502*O13/(240.97+O13))</f>
        <v>5.8829325520311784</v>
      </c>
      <c r="AW13">
        <f>AV13*1000/AF13</f>
        <v>60.137947106920251</v>
      </c>
      <c r="AX13">
        <f>(AW13-Z13)</f>
        <v>28.548685098253259</v>
      </c>
      <c r="AY13">
        <f>IF(I13,U13,(T13+U13)/2)</f>
        <v>35.546787261962891</v>
      </c>
      <c r="AZ13">
        <f>0.61365*EXP(17.502*AY13/(240.97+AY13))</f>
        <v>5.8216669348191514</v>
      </c>
      <c r="BA13">
        <f>IF(AX13&lt;&gt;0,(1000-(AW13+Z13)/2)/AX13*AQ13,0)</f>
        <v>0.37500331343825466</v>
      </c>
      <c r="BB13">
        <f>Z13*AF13/1000</f>
        <v>3.0901869236577912</v>
      </c>
      <c r="BC13">
        <f>(AZ13-BB13)</f>
        <v>2.7314800111613602</v>
      </c>
      <c r="BD13">
        <f>1/(1.6/K13+1.37/S13)</f>
        <v>0.23715839837783789</v>
      </c>
      <c r="BE13">
        <f>L13*AF13*0.001</f>
        <v>32.082227217650285</v>
      </c>
      <c r="BF13">
        <f>L13/X13</f>
        <v>0.83561901799804417</v>
      </c>
      <c r="BG13">
        <f>(1-AQ13*AF13/AV13/K13)*100</f>
        <v>54.305237767800094</v>
      </c>
      <c r="BH13">
        <f>(X13-J13/(S13/1.35))</f>
        <v>389.16739187541589</v>
      </c>
      <c r="BI13">
        <f>J13*BG13/100/BH13</f>
        <v>1.5710407725934444E-2</v>
      </c>
    </row>
    <row r="14" spans="1:61">
      <c r="A14" s="1">
        <v>18</v>
      </c>
      <c r="B14" s="1" t="s">
        <v>93</v>
      </c>
      <c r="C14" s="1" t="s">
        <v>72</v>
      </c>
      <c r="D14" s="1">
        <v>19</v>
      </c>
      <c r="E14" s="1" t="s">
        <v>76</v>
      </c>
      <c r="F14" s="1" t="s">
        <v>92</v>
      </c>
      <c r="G14" s="1">
        <v>0</v>
      </c>
      <c r="H14" s="1">
        <v>4791</v>
      </c>
      <c r="I14" s="1">
        <v>0</v>
      </c>
      <c r="J14">
        <f>(W14-X14*(1000-Y14)/(1000-Z14))*AP14</f>
        <v>-0.35657160629202317</v>
      </c>
      <c r="K14">
        <f>IF(BA14&lt;&gt;0,1/(1/BA14-1/S14),0)</f>
        <v>2.0660816548694269E-2</v>
      </c>
      <c r="L14">
        <f>((BD14-AQ14/2)*X14-J14)/(BD14+AQ14/2)</f>
        <v>408.59439767669772</v>
      </c>
      <c r="M14">
        <f>AQ14*1000</f>
        <v>0.60748596417332978</v>
      </c>
      <c r="N14">
        <f>(AV14-BB14)</f>
        <v>2.7754388872765392</v>
      </c>
      <c r="O14">
        <f>(U14+AU14*I14)</f>
        <v>34.096504211425781</v>
      </c>
      <c r="P14" s="1">
        <v>4.5</v>
      </c>
      <c r="Q14">
        <f>(P14*AJ14+AK14)</f>
        <v>1.7493478804826736</v>
      </c>
      <c r="R14" s="1">
        <v>1</v>
      </c>
      <c r="S14">
        <f>Q14*(R14+1)*(R14+1)/(R14*R14+1)</f>
        <v>3.4986957609653473</v>
      </c>
      <c r="T14" s="1">
        <v>35.452335357666016</v>
      </c>
      <c r="U14" s="1">
        <v>34.096504211425781</v>
      </c>
      <c r="V14" s="1">
        <v>35.445426940917969</v>
      </c>
      <c r="W14" s="1">
        <v>399.8287353515625</v>
      </c>
      <c r="X14" s="1">
        <v>399.95651245117188</v>
      </c>
      <c r="Y14" s="1">
        <v>25.876499176025391</v>
      </c>
      <c r="Z14" s="1">
        <v>26.541641235351562</v>
      </c>
      <c r="AA14" s="1">
        <v>43.708446502685547</v>
      </c>
      <c r="AB14" s="1">
        <v>44.831947326660156</v>
      </c>
      <c r="AC14" s="1">
        <v>400.08450317382812</v>
      </c>
      <c r="AD14" s="1">
        <v>27.294946670532227</v>
      </c>
      <c r="AE14" s="1">
        <v>38.724384307861328</v>
      </c>
      <c r="AF14" s="1">
        <v>97.823646545410156</v>
      </c>
      <c r="AG14" s="1">
        <v>17.517326354980469</v>
      </c>
      <c r="AH14" s="1">
        <v>-0.77218002080917358</v>
      </c>
      <c r="AI14" s="1">
        <v>1</v>
      </c>
      <c r="AJ14" s="1">
        <v>-0.21956524252891541</v>
      </c>
      <c r="AK14" s="1">
        <v>2.737391471862793</v>
      </c>
      <c r="AL14" s="1">
        <v>1</v>
      </c>
      <c r="AM14" s="1">
        <v>0</v>
      </c>
      <c r="AN14" s="1">
        <v>0.18999999761581421</v>
      </c>
      <c r="AO14" s="1">
        <v>111115</v>
      </c>
      <c r="AP14">
        <f>AC14*0.000001/(P14*0.0001)</f>
        <v>0.88907667371961796</v>
      </c>
      <c r="AQ14">
        <f>(Z14-Y14)/(1000-Z14)*AP14</f>
        <v>6.0748596417332977E-4</v>
      </c>
      <c r="AR14">
        <f>(U14+273.15)</f>
        <v>307.24650421142576</v>
      </c>
      <c r="AS14">
        <f>(T14+273.15)</f>
        <v>308.60233535766599</v>
      </c>
      <c r="AT14">
        <f>(AD14*AL14+AE14*AM14)*AN14</f>
        <v>5.186039802324899</v>
      </c>
      <c r="AU14">
        <f>((AT14+0.00000010773*(AS14^4-AR14^4))-AQ14*44100)/(Q14*51.4+0.00000043092*AR14^3)</f>
        <v>-4.4385616333316107E-2</v>
      </c>
      <c r="AV14">
        <f>0.61365*EXP(17.502*O14/(240.97+O14))</f>
        <v>5.3718390182186537</v>
      </c>
      <c r="AW14">
        <f>AV14*1000/AF14</f>
        <v>54.913502081779619</v>
      </c>
      <c r="AX14">
        <f>(AW14-Z14)</f>
        <v>28.371860846428056</v>
      </c>
      <c r="AY14">
        <f>IF(I14,U14,(T14+U14)/2)</f>
        <v>34.774419784545898</v>
      </c>
      <c r="AZ14">
        <f>0.61365*EXP(17.502*AY14/(240.97+AY14))</f>
        <v>5.5781944273990769</v>
      </c>
      <c r="BA14">
        <f>IF(AX14&lt;&gt;0,(1000-(AW14+Z14)/2)/AX14*AQ14,0)</f>
        <v>2.0539524678701283E-2</v>
      </c>
      <c r="BB14">
        <f>Z14*AF14/1000</f>
        <v>2.5964001309421145</v>
      </c>
      <c r="BC14">
        <f>(AZ14-BB14)</f>
        <v>2.9817942964569624</v>
      </c>
      <c r="BD14">
        <f>1/(1.6/K14+1.37/S14)</f>
        <v>1.2848045416595729E-2</v>
      </c>
      <c r="BE14">
        <f>L14*AF14*0.001</f>
        <v>39.970193938760033</v>
      </c>
      <c r="BF14">
        <f>L14/X14</f>
        <v>1.0215970610719345</v>
      </c>
      <c r="BG14">
        <f>(1-AQ14*AF14/AV14/K14)*100</f>
        <v>46.456146336654768</v>
      </c>
      <c r="BH14">
        <f>(X14-J14/(S14/1.35))</f>
        <v>400.09409848361997</v>
      </c>
      <c r="BI14">
        <f>J14*BG14/100/BH14</f>
        <v>-4.1402616994802924E-4</v>
      </c>
    </row>
    <row r="15" spans="1:61">
      <c r="A15" s="1">
        <v>3</v>
      </c>
      <c r="B15" s="1" t="s">
        <v>102</v>
      </c>
      <c r="C15" s="1" t="s">
        <v>98</v>
      </c>
      <c r="D15" s="1">
        <v>17</v>
      </c>
      <c r="E15" s="1" t="s">
        <v>73</v>
      </c>
      <c r="F15" s="1" t="s">
        <v>81</v>
      </c>
      <c r="G15" s="1">
        <v>0</v>
      </c>
      <c r="H15" s="1">
        <v>922</v>
      </c>
      <c r="I15" s="1">
        <v>0</v>
      </c>
      <c r="J15">
        <f>(W15-X15*(1000-Y15)/(1000-Z15))*AP15</f>
        <v>20.765774699077507</v>
      </c>
      <c r="K15">
        <f>IF(BA15&lt;&gt;0,1/(1/BA15-1/S15),0)</f>
        <v>1.1493549393204892</v>
      </c>
      <c r="L15">
        <f>((BD15-AQ15/2)*X15-J15)/(BD15+AQ15/2)</f>
        <v>338.05516221896085</v>
      </c>
      <c r="M15">
        <f>AQ15*1000</f>
        <v>18.940683506989508</v>
      </c>
      <c r="N15">
        <f>(AV15-BB15)</f>
        <v>1.9222591633128845</v>
      </c>
      <c r="O15">
        <f>(U15+AU15*I15)</f>
        <v>34.248123168945312</v>
      </c>
      <c r="P15" s="1">
        <v>2</v>
      </c>
      <c r="Q15">
        <f>(P15*AJ15+AK15)</f>
        <v>2.2982609868049622</v>
      </c>
      <c r="R15" s="1">
        <v>1</v>
      </c>
      <c r="S15">
        <f>Q15*(R15+1)*(R15+1)/(R15*R15+1)</f>
        <v>4.5965219736099243</v>
      </c>
      <c r="T15" s="1">
        <v>35.816871643066406</v>
      </c>
      <c r="U15" s="1">
        <v>34.248123168945312</v>
      </c>
      <c r="V15" s="1">
        <v>35.733577728271484</v>
      </c>
      <c r="W15" s="1">
        <v>398.71337890625</v>
      </c>
      <c r="X15" s="1">
        <v>384.72103881835938</v>
      </c>
      <c r="Y15" s="1">
        <v>26.63916015625</v>
      </c>
      <c r="Z15" s="1">
        <v>35.748821258544922</v>
      </c>
      <c r="AA15" s="1">
        <v>44.077129364013672</v>
      </c>
      <c r="AB15" s="1">
        <v>59.149967193603516</v>
      </c>
      <c r="AC15" s="1">
        <v>400.97158813476562</v>
      </c>
      <c r="AD15" s="1">
        <v>1610.8045654296875</v>
      </c>
      <c r="AE15" s="1">
        <v>1622.8787841796875</v>
      </c>
      <c r="AF15" s="1">
        <v>97.769561767578125</v>
      </c>
      <c r="AG15" s="1">
        <v>19.506649017333984</v>
      </c>
      <c r="AH15" s="1">
        <v>-0.66889327764511108</v>
      </c>
      <c r="AI15" s="1">
        <v>1</v>
      </c>
      <c r="AJ15" s="1">
        <v>-0.21956524252891541</v>
      </c>
      <c r="AK15" s="1">
        <v>2.737391471862793</v>
      </c>
      <c r="AL15" s="1">
        <v>1</v>
      </c>
      <c r="AM15" s="1">
        <v>0</v>
      </c>
      <c r="AN15" s="1">
        <v>0.18999999761581421</v>
      </c>
      <c r="AO15" s="1">
        <v>111115</v>
      </c>
      <c r="AP15">
        <f>AC15*0.000001/(P15*0.0001)</f>
        <v>2.0048579406738281</v>
      </c>
      <c r="AQ15">
        <f>(Z15-Y15)/(1000-Z15)*AP15</f>
        <v>1.8940683506989509E-2</v>
      </c>
      <c r="AR15">
        <f>(U15+273.15)</f>
        <v>307.39812316894529</v>
      </c>
      <c r="AS15">
        <f>(T15+273.15)</f>
        <v>308.96687164306638</v>
      </c>
      <c r="AT15">
        <f>(AD15*AL15+AE15*AM15)*AN15</f>
        <v>306.05286359118327</v>
      </c>
      <c r="AU15">
        <f>((AT15+0.00000010773*(AS15^4-AR15^4))-AQ15*44100)/(Q15*51.4+0.00000043092*AR15^3)</f>
        <v>-3.8993779182434571</v>
      </c>
      <c r="AV15">
        <f>0.61365*EXP(17.502*O15/(240.97+O15))</f>
        <v>5.4174057514683023</v>
      </c>
      <c r="AW15">
        <f>AV15*1000/AF15</f>
        <v>55.409942046654407</v>
      </c>
      <c r="AX15">
        <f>(AW15-Z15)</f>
        <v>19.661120788109486</v>
      </c>
      <c r="AY15">
        <f>IF(I15,U15,(T15+U15)/2)</f>
        <v>35.032497406005859</v>
      </c>
      <c r="AZ15">
        <f>0.61365*EXP(17.502*AY15/(240.97+AY15))</f>
        <v>5.6585441048882608</v>
      </c>
      <c r="BA15">
        <f>IF(AX15&lt;&gt;0,(1000-(AW15+Z15)/2)/AX15*AQ15,0)</f>
        <v>0.91944803449842205</v>
      </c>
      <c r="BB15">
        <f>Z15*AF15/1000</f>
        <v>3.4951465881554178</v>
      </c>
      <c r="BC15">
        <f>(AZ15-BB15)</f>
        <v>2.163397516732843</v>
      </c>
      <c r="BD15">
        <f>1/(1.6/K15+1.37/S15)</f>
        <v>0.59166813839621279</v>
      </c>
      <c r="BE15">
        <f>L15*AF15*0.001</f>
        <v>33.051505063415341</v>
      </c>
      <c r="BF15">
        <f>L15/X15</f>
        <v>0.87870204150329512</v>
      </c>
      <c r="BG15">
        <f>(1-AQ15*AF15/AV15/K15)*100</f>
        <v>70.259122049468289</v>
      </c>
      <c r="BH15">
        <f>(X15-J15/(S15/1.35))</f>
        <v>378.62212402915452</v>
      </c>
      <c r="BI15">
        <f>J15*BG15/100/BH15</f>
        <v>3.8534068836450323E-2</v>
      </c>
    </row>
    <row r="16" spans="1:61">
      <c r="A16" s="1">
        <v>4</v>
      </c>
      <c r="B16" s="1" t="s">
        <v>103</v>
      </c>
      <c r="C16" s="1" t="s">
        <v>98</v>
      </c>
      <c r="D16" s="1">
        <v>17</v>
      </c>
      <c r="E16" s="1" t="s">
        <v>76</v>
      </c>
      <c r="F16" s="1" t="s">
        <v>81</v>
      </c>
      <c r="G16" s="1">
        <v>0</v>
      </c>
      <c r="H16" s="1">
        <v>1189.5</v>
      </c>
      <c r="I16" s="1">
        <v>0</v>
      </c>
      <c r="J16">
        <f>(W16-X16*(1000-Y16)/(1000-Z16))*AP16</f>
        <v>-7.15426167182068</v>
      </c>
      <c r="K16">
        <f>IF(BA16&lt;&gt;0,1/(1/BA16-1/S16),0)</f>
        <v>4.1311008495779469E-2</v>
      </c>
      <c r="L16">
        <f>((BD16-AQ16/2)*X16-J16)/(BD16+AQ16/2)</f>
        <v>650.0792732235916</v>
      </c>
      <c r="M16">
        <f>AQ16*1000</f>
        <v>1.420254375266859</v>
      </c>
      <c r="N16">
        <f>(AV16-BB16)</f>
        <v>3.240297463165601</v>
      </c>
      <c r="O16">
        <f>(U16+AU16*I16)</f>
        <v>35.795555114746094</v>
      </c>
      <c r="P16" s="1">
        <v>1</v>
      </c>
      <c r="Q16">
        <f>(P16*AJ16+AK16)</f>
        <v>2.5178262293338776</v>
      </c>
      <c r="R16" s="1">
        <v>1</v>
      </c>
      <c r="S16">
        <f>Q16*(R16+1)*(R16+1)/(R16*R16+1)</f>
        <v>5.0356524586677551</v>
      </c>
      <c r="T16" s="1">
        <v>36.170944213867188</v>
      </c>
      <c r="U16" s="1">
        <v>35.795555114746094</v>
      </c>
      <c r="V16" s="1">
        <v>36.190074920654297</v>
      </c>
      <c r="W16" s="1">
        <v>398.48916625976562</v>
      </c>
      <c r="X16" s="1">
        <v>400.131591796875</v>
      </c>
      <c r="Y16" s="1">
        <v>26.881063461303711</v>
      </c>
      <c r="Z16" s="1">
        <v>27.225606918334961</v>
      </c>
      <c r="AA16" s="1">
        <v>43.618183135986328</v>
      </c>
      <c r="AB16" s="1">
        <v>44.177249908447266</v>
      </c>
      <c r="AC16" s="1">
        <v>400.99066162109375</v>
      </c>
      <c r="AD16" s="1">
        <v>7.9191489219665527</v>
      </c>
      <c r="AE16" s="1">
        <v>13.690863609313965</v>
      </c>
      <c r="AF16" s="1">
        <v>97.765655517578125</v>
      </c>
      <c r="AG16" s="1">
        <v>19.506649017333984</v>
      </c>
      <c r="AH16" s="1">
        <v>-0.66889327764511108</v>
      </c>
      <c r="AI16" s="1">
        <v>1</v>
      </c>
      <c r="AJ16" s="1">
        <v>-0.21956524252891541</v>
      </c>
      <c r="AK16" s="1">
        <v>2.737391471862793</v>
      </c>
      <c r="AL16" s="1">
        <v>1</v>
      </c>
      <c r="AM16" s="1">
        <v>0</v>
      </c>
      <c r="AN16" s="1">
        <v>0.18999999761581421</v>
      </c>
      <c r="AO16" s="1">
        <v>111115</v>
      </c>
      <c r="AP16">
        <f>AC16*0.000001/(P16*0.0001)</f>
        <v>4.0099066162109374</v>
      </c>
      <c r="AQ16">
        <f>(Z16-Y16)/(1000-Z16)*AP16</f>
        <v>1.420254375266859E-3</v>
      </c>
      <c r="AR16">
        <f>(U16+273.15)</f>
        <v>308.94555511474607</v>
      </c>
      <c r="AS16">
        <f>(T16+273.15)</f>
        <v>309.32094421386716</v>
      </c>
      <c r="AT16">
        <f>(AD16*AL16+AE16*AM16)*AN16</f>
        <v>1.5046382762929227</v>
      </c>
      <c r="AU16">
        <f>((AT16+0.00000010773*(AS16^4-AR16^4))-AQ16*44100)/(Q16*51.4+0.00000043092*AR16^3)</f>
        <v>-0.39648554391731577</v>
      </c>
      <c r="AV16">
        <f>0.61365*EXP(17.502*O16/(240.97+O16))</f>
        <v>5.9020267704005285</v>
      </c>
      <c r="AW16">
        <f>AV16*1000/AF16</f>
        <v>60.369121847082098</v>
      </c>
      <c r="AX16">
        <f>(AW16-Z16)</f>
        <v>33.143514928747138</v>
      </c>
      <c r="AY16">
        <f>IF(I16,U16,(T16+U16)/2)</f>
        <v>35.983249664306641</v>
      </c>
      <c r="AZ16">
        <f>0.61365*EXP(17.502*AY16/(240.97+AY16))</f>
        <v>5.9632941701015376</v>
      </c>
      <c r="BA16">
        <f>IF(AX16&lt;&gt;0,(1000-(AW16+Z16)/2)/AX16*AQ16,0)</f>
        <v>4.0974862798853304E-2</v>
      </c>
      <c r="BB16">
        <f>Z16*AF16/1000</f>
        <v>2.6617293072349275</v>
      </c>
      <c r="BC16">
        <f>(AZ16-BB16)</f>
        <v>3.3015648628666101</v>
      </c>
      <c r="BD16">
        <f>1/(1.6/K16+1.37/S16)</f>
        <v>2.5639279177312777E-2</v>
      </c>
      <c r="BE16">
        <f>L16*AF16*0.001</f>
        <v>63.555426285095209</v>
      </c>
      <c r="BF16">
        <f>L16/X16</f>
        <v>1.6246637020193133</v>
      </c>
      <c r="BG16">
        <f>(1-AQ16*AF16/AV16/K16)*100</f>
        <v>43.051081603875254</v>
      </c>
      <c r="BH16">
        <f>(X16-J16/(S16/1.35))</f>
        <v>402.04956634659464</v>
      </c>
      <c r="BI16">
        <f>J16*BG16/100/BH16</f>
        <v>-7.6607147185308189E-3</v>
      </c>
    </row>
    <row r="17" spans="1:61">
      <c r="A17" s="1">
        <v>9</v>
      </c>
      <c r="B17" s="1" t="s">
        <v>108</v>
      </c>
      <c r="C17" s="1" t="s">
        <v>98</v>
      </c>
      <c r="D17" s="1">
        <v>18</v>
      </c>
      <c r="E17" s="1" t="s">
        <v>73</v>
      </c>
      <c r="F17" s="1" t="s">
        <v>81</v>
      </c>
      <c r="G17" s="1">
        <v>0</v>
      </c>
      <c r="H17" s="1">
        <v>1941</v>
      </c>
      <c r="I17" s="1">
        <v>0</v>
      </c>
      <c r="J17">
        <f>(W17-X17*(1000-Y17)/(1000-Z17))*AP17</f>
        <v>22.569960903771644</v>
      </c>
      <c r="K17">
        <f>IF(BA17&lt;&gt;0,1/(1/BA17-1/S17),0)</f>
        <v>0.87036927486817961</v>
      </c>
      <c r="L17">
        <f>((BD17-AQ17/2)*X17-J17)/(BD17+AQ17/2)</f>
        <v>326.42400021122273</v>
      </c>
      <c r="M17">
        <f>AQ17*1000</f>
        <v>19.123345725585448</v>
      </c>
      <c r="N17">
        <f>(AV17-BB17)</f>
        <v>2.4184702568294667</v>
      </c>
      <c r="O17">
        <f>(U17+AU17*I17)</f>
        <v>35.305370330810547</v>
      </c>
      <c r="P17" s="1">
        <v>1.5</v>
      </c>
      <c r="Q17">
        <f>(P17*AJ17+AK17)</f>
        <v>2.4080436080694199</v>
      </c>
      <c r="R17" s="1">
        <v>1</v>
      </c>
      <c r="S17">
        <f>Q17*(R17+1)*(R17+1)/(R17*R17+1)</f>
        <v>4.8160872161388397</v>
      </c>
      <c r="T17" s="1">
        <v>37.692092895507812</v>
      </c>
      <c r="U17" s="1">
        <v>35.305370330810547</v>
      </c>
      <c r="V17" s="1">
        <v>37.660007476806641</v>
      </c>
      <c r="W17" s="1">
        <v>400.07748413085938</v>
      </c>
      <c r="X17" s="1">
        <v>388.852783203125</v>
      </c>
      <c r="Y17" s="1">
        <v>27.112894058227539</v>
      </c>
      <c r="Z17" s="1">
        <v>34.023170471191406</v>
      </c>
      <c r="AA17" s="1">
        <v>40.485294342041016</v>
      </c>
      <c r="AB17" s="1">
        <v>50.803794860839844</v>
      </c>
      <c r="AC17" s="1">
        <v>400.98342895507812</v>
      </c>
      <c r="AD17" s="1">
        <v>1655.399169921875</v>
      </c>
      <c r="AE17" s="1">
        <v>1712.841552734375</v>
      </c>
      <c r="AF17" s="1">
        <v>97.760498046875</v>
      </c>
      <c r="AG17" s="1">
        <v>19.506649017333984</v>
      </c>
      <c r="AH17" s="1">
        <v>-0.66889327764511108</v>
      </c>
      <c r="AI17" s="1">
        <v>1</v>
      </c>
      <c r="AJ17" s="1">
        <v>-0.21956524252891541</v>
      </c>
      <c r="AK17" s="1">
        <v>2.737391471862793</v>
      </c>
      <c r="AL17" s="1">
        <v>1</v>
      </c>
      <c r="AM17" s="1">
        <v>0</v>
      </c>
      <c r="AN17" s="1">
        <v>0.18999999761581421</v>
      </c>
      <c r="AO17" s="1">
        <v>111115</v>
      </c>
      <c r="AP17">
        <f>AC17*0.000001/(P17*0.0001)</f>
        <v>2.6732228597005205</v>
      </c>
      <c r="AQ17">
        <f>(Z17-Y17)/(1000-Z17)*AP17</f>
        <v>1.9123345725585449E-2</v>
      </c>
      <c r="AR17">
        <f>(U17+273.15)</f>
        <v>308.45537033081052</v>
      </c>
      <c r="AS17">
        <f>(T17+273.15)</f>
        <v>310.84209289550779</v>
      </c>
      <c r="AT17">
        <f>(AD17*AL17+AE17*AM17)*AN17</f>
        <v>314.52583833837707</v>
      </c>
      <c r="AU17">
        <f>((AT17+0.00000010773*(AS17^4-AR17^4))-AQ17*44100)/(Q17*51.4+0.00000043092*AR17^3)</f>
        <v>-3.6525253844859122</v>
      </c>
      <c r="AV17">
        <f>0.61365*EXP(17.502*O17/(240.97+O17))</f>
        <v>5.7445923472268694</v>
      </c>
      <c r="AW17">
        <f>AV17*1000/AF17</f>
        <v>58.761897310224477</v>
      </c>
      <c r="AX17">
        <f>(AW17-Z17)</f>
        <v>24.73872683903307</v>
      </c>
      <c r="AY17">
        <f>IF(I17,U17,(T17+U17)/2)</f>
        <v>36.49873161315918</v>
      </c>
      <c r="AZ17">
        <f>0.61365*EXP(17.502*AY17/(240.97+AY17))</f>
        <v>6.1344089675409714</v>
      </c>
      <c r="BA17">
        <f>IF(AX17&lt;&gt;0,(1000-(AW17+Z17)/2)/AX17*AQ17,0)</f>
        <v>0.73715051625592354</v>
      </c>
      <c r="BB17">
        <f>Z17*AF17/1000</f>
        <v>3.3261220903974027</v>
      </c>
      <c r="BC17">
        <f>(AZ17-BB17)</f>
        <v>2.8082868771435687</v>
      </c>
      <c r="BD17">
        <f>1/(1.6/K17+1.37/S17)</f>
        <v>0.47108404334816201</v>
      </c>
      <c r="BE17">
        <f>L17*AF17*0.001</f>
        <v>31.911372835102366</v>
      </c>
      <c r="BF17">
        <f>L17/X17</f>
        <v>0.83945393812626679</v>
      </c>
      <c r="BG17">
        <f>(1-AQ17*AF17/AV17/K17)*100</f>
        <v>62.609220838553</v>
      </c>
      <c r="BH17">
        <f>(X17-J17/(S17/1.35))</f>
        <v>382.52618531303949</v>
      </c>
      <c r="BI17">
        <f>J17*BG17/100/BH17</f>
        <v>3.6940939491118728E-2</v>
      </c>
    </row>
    <row r="18" spans="1:61">
      <c r="A18" s="1">
        <v>10</v>
      </c>
      <c r="B18" s="1" t="s">
        <v>109</v>
      </c>
      <c r="C18" s="1" t="s">
        <v>98</v>
      </c>
      <c r="D18" s="1">
        <v>18</v>
      </c>
      <c r="E18" s="1" t="s">
        <v>76</v>
      </c>
      <c r="F18" s="1" t="s">
        <v>81</v>
      </c>
      <c r="G18" s="1">
        <v>0</v>
      </c>
      <c r="H18" s="1">
        <v>2062</v>
      </c>
      <c r="I18" s="1">
        <v>0</v>
      </c>
      <c r="J18">
        <f>(W18-X18*(1000-Y18)/(1000-Z18))*AP18</f>
        <v>-0.78254631779375317</v>
      </c>
      <c r="K18">
        <f>IF(BA18&lt;&gt;0,1/(1/BA18-1/S18),0)</f>
        <v>0.24283044300420625</v>
      </c>
      <c r="L18">
        <f>((BD18-AQ18/2)*X18-J18)/(BD18+AQ18/2)</f>
        <v>382.64336914689835</v>
      </c>
      <c r="M18">
        <f>AQ18*1000</f>
        <v>8.0304538442720048</v>
      </c>
      <c r="N18">
        <f>(AV18-BB18)</f>
        <v>3.2376925771235787</v>
      </c>
      <c r="O18">
        <f>(U18+AU18*I18)</f>
        <v>36.622940063476562</v>
      </c>
      <c r="P18" s="1">
        <v>1.5</v>
      </c>
      <c r="Q18">
        <f>(P18*AJ18+AK18)</f>
        <v>2.4080436080694199</v>
      </c>
      <c r="R18" s="1">
        <v>1</v>
      </c>
      <c r="S18">
        <f>Q18*(R18+1)*(R18+1)/(R18*R18+1)</f>
        <v>4.8160872161388397</v>
      </c>
      <c r="T18" s="1">
        <v>37.822715759277344</v>
      </c>
      <c r="U18" s="1">
        <v>36.622940063476562</v>
      </c>
      <c r="V18" s="1">
        <v>37.820030212402344</v>
      </c>
      <c r="W18" s="1">
        <v>399.73751831054688</v>
      </c>
      <c r="X18" s="1">
        <v>398.83203125</v>
      </c>
      <c r="Y18" s="1">
        <v>27.144510269165039</v>
      </c>
      <c r="Z18" s="1">
        <v>30.058624267578125</v>
      </c>
      <c r="AA18" s="1">
        <v>40.246555328369141</v>
      </c>
      <c r="AB18" s="1">
        <v>44.567245483398438</v>
      </c>
      <c r="AC18" s="1">
        <v>400.93161010742188</v>
      </c>
      <c r="AD18" s="1">
        <v>7.0093369483947754</v>
      </c>
      <c r="AE18" s="1">
        <v>11.152656555175781</v>
      </c>
      <c r="AF18" s="1">
        <v>97.761604309082031</v>
      </c>
      <c r="AG18" s="1">
        <v>19.506649017333984</v>
      </c>
      <c r="AH18" s="1">
        <v>-0.66889327764511108</v>
      </c>
      <c r="AI18" s="1">
        <v>1</v>
      </c>
      <c r="AJ18" s="1">
        <v>-0.21956524252891541</v>
      </c>
      <c r="AK18" s="1">
        <v>2.737391471862793</v>
      </c>
      <c r="AL18" s="1">
        <v>1</v>
      </c>
      <c r="AM18" s="1">
        <v>0</v>
      </c>
      <c r="AN18" s="1">
        <v>0.18999999761581421</v>
      </c>
      <c r="AO18" s="1">
        <v>111115</v>
      </c>
      <c r="AP18">
        <f>AC18*0.000001/(P18*0.0001)</f>
        <v>2.6728774007161458</v>
      </c>
      <c r="AQ18">
        <f>(Z18-Y18)/(1000-Z18)*AP18</f>
        <v>8.0304538442720046E-3</v>
      </c>
      <c r="AR18">
        <f>(U18+273.15)</f>
        <v>309.77294006347654</v>
      </c>
      <c r="AS18">
        <f>(T18+273.15)</f>
        <v>310.97271575927732</v>
      </c>
      <c r="AT18">
        <f>(AD18*AL18+AE18*AM18)*AN18</f>
        <v>1.3317740034834458</v>
      </c>
      <c r="AU18">
        <f>((AT18+0.00000010773*(AS18^4-AR18^4))-AQ18*44100)/(Q18*51.4+0.00000043092*AR18^3)</f>
        <v>-2.4699552262434077</v>
      </c>
      <c r="AV18">
        <f>0.61365*EXP(17.502*O18/(240.97+O18))</f>
        <v>6.1762719088459219</v>
      </c>
      <c r="AW18">
        <f>AV18*1000/AF18</f>
        <v>63.176867365219245</v>
      </c>
      <c r="AX18">
        <f>(AW18-Z18)</f>
        <v>33.11824309764112</v>
      </c>
      <c r="AY18">
        <f>IF(I18,U18,(T18+U18)/2)</f>
        <v>37.222827911376953</v>
      </c>
      <c r="AZ18">
        <f>0.61365*EXP(17.502*AY18/(240.97+AY18))</f>
        <v>6.3819681319034611</v>
      </c>
      <c r="BA18">
        <f>IF(AX18&lt;&gt;0,(1000-(AW18+Z18)/2)/AX18*AQ18,0)</f>
        <v>0.23117446676133382</v>
      </c>
      <c r="BB18">
        <f>Z18*AF18/1000</f>
        <v>2.9385793317223432</v>
      </c>
      <c r="BC18">
        <f>(AZ18-BB18)</f>
        <v>3.4433888001811179</v>
      </c>
      <c r="BD18">
        <f>1/(1.6/K18+1.37/S18)</f>
        <v>0.14548791826445145</v>
      </c>
      <c r="BE18">
        <f>L18*AF18*0.001</f>
        <v>37.407829646033086</v>
      </c>
      <c r="BF18">
        <f>L18/X18</f>
        <v>0.95940982460118884</v>
      </c>
      <c r="BG18">
        <f>(1-AQ18*AF18/AV18/K18)*100</f>
        <v>47.654558084493267</v>
      </c>
      <c r="BH18">
        <f>(X18-J18/(S18/1.35))</f>
        <v>399.05138722957639</v>
      </c>
      <c r="BI18">
        <f>J18*BG18/100/BH18</f>
        <v>-9.345137029596268E-4</v>
      </c>
    </row>
    <row r="19" spans="1:61">
      <c r="A19" s="1">
        <v>13</v>
      </c>
      <c r="B19" s="1" t="s">
        <v>112</v>
      </c>
      <c r="C19" s="1" t="s">
        <v>98</v>
      </c>
      <c r="D19" s="1">
        <v>30</v>
      </c>
      <c r="E19" s="1" t="s">
        <v>73</v>
      </c>
      <c r="F19" s="1" t="s">
        <v>81</v>
      </c>
      <c r="G19" s="1">
        <v>0</v>
      </c>
      <c r="H19" s="1">
        <v>3558.5</v>
      </c>
      <c r="I19" s="1">
        <v>0</v>
      </c>
      <c r="J19">
        <f>(W19-X19*(1000-Y19)/(1000-Z19))*AP19</f>
        <v>8.9943412777277381</v>
      </c>
      <c r="K19">
        <f>IF(BA19&lt;&gt;0,1/(1/BA19-1/S19),0)</f>
        <v>0.61513039747476961</v>
      </c>
      <c r="L19">
        <f>((BD19-AQ19/2)*X19-J19)/(BD19+AQ19/2)</f>
        <v>345.95728528446404</v>
      </c>
      <c r="M19">
        <f>AQ19*1000</f>
        <v>17.927388025031913</v>
      </c>
      <c r="N19">
        <f>(AV19-BB19)</f>
        <v>3.052431991830693</v>
      </c>
      <c r="O19">
        <f>(U19+AU19*I19)</f>
        <v>38.683025360107422</v>
      </c>
      <c r="P19" s="1">
        <v>2</v>
      </c>
      <c r="Q19">
        <f>(P19*AJ19+AK19)</f>
        <v>2.2982609868049622</v>
      </c>
      <c r="R19" s="1">
        <v>1</v>
      </c>
      <c r="S19">
        <f>Q19*(R19+1)*(R19+1)/(R19*R19+1)</f>
        <v>4.5965219736099243</v>
      </c>
      <c r="T19" s="1">
        <v>38.765602111816406</v>
      </c>
      <c r="U19" s="1">
        <v>38.683025360107422</v>
      </c>
      <c r="V19" s="1">
        <v>38.724910736083984</v>
      </c>
      <c r="W19" s="1">
        <v>399.19113159179688</v>
      </c>
      <c r="X19" s="1">
        <v>391.18914794921875</v>
      </c>
      <c r="Y19" s="1">
        <v>30.829345703125</v>
      </c>
      <c r="Z19" s="1">
        <v>39.437717437744141</v>
      </c>
      <c r="AA19" s="1">
        <v>43.434974670410156</v>
      </c>
      <c r="AB19" s="1">
        <v>55.56317138671875</v>
      </c>
      <c r="AC19" s="1">
        <v>400.08432006835938</v>
      </c>
      <c r="AD19" s="1">
        <v>1790.078369140625</v>
      </c>
      <c r="AE19" s="1">
        <v>1984.486572265625</v>
      </c>
      <c r="AF19" s="1">
        <v>97.755538940429688</v>
      </c>
      <c r="AG19" s="1">
        <v>20.339931488037109</v>
      </c>
      <c r="AH19" s="1">
        <v>-0.95380538702011108</v>
      </c>
      <c r="AI19" s="1">
        <v>0</v>
      </c>
      <c r="AJ19" s="1">
        <v>-0.21956524252891541</v>
      </c>
      <c r="AK19" s="1">
        <v>2.737391471862793</v>
      </c>
      <c r="AL19" s="1">
        <v>1</v>
      </c>
      <c r="AM19" s="1">
        <v>0</v>
      </c>
      <c r="AN19" s="1">
        <v>0.18999999761581421</v>
      </c>
      <c r="AO19" s="1">
        <v>111115</v>
      </c>
      <c r="AP19">
        <f>AC19*0.000001/(P19*0.0001)</f>
        <v>2.0004216003417965</v>
      </c>
      <c r="AQ19">
        <f>(Z19-Y19)/(1000-Z19)*AP19</f>
        <v>1.7927388025031913E-2</v>
      </c>
      <c r="AR19">
        <f>(U19+273.15)</f>
        <v>311.8330253601074</v>
      </c>
      <c r="AS19">
        <f>(T19+273.15)</f>
        <v>311.91560211181638</v>
      </c>
      <c r="AT19">
        <f>(AD19*AL19+AE19*AM19)*AN19</f>
        <v>340.11488586883934</v>
      </c>
      <c r="AU19">
        <f>((AT19+0.00000010773*(AS19^4-AR19^4))-AQ19*44100)/(Q19*51.4+0.00000043092*AR19^3)</f>
        <v>-3.4254039684009165</v>
      </c>
      <c r="AV19">
        <f>0.61365*EXP(17.502*O19/(240.97+O19))</f>
        <v>6.9076873145377533</v>
      </c>
      <c r="AW19">
        <f>AV19*1000/AF19</f>
        <v>70.662873832112595</v>
      </c>
      <c r="AX19">
        <f>(AW19-Z19)</f>
        <v>31.225156394368454</v>
      </c>
      <c r="AY19">
        <f>IF(I19,U19,(T19+U19)/2)</f>
        <v>38.724313735961914</v>
      </c>
      <c r="AZ19">
        <f>0.61365*EXP(17.502*AY19/(240.97+AY19))</f>
        <v>6.9230827324789788</v>
      </c>
      <c r="BA19">
        <f>IF(AX19&lt;&gt;0,(1000-(AW19+Z19)/2)/AX19*AQ19,0)</f>
        <v>0.5425266666509666</v>
      </c>
      <c r="BB19">
        <f>Z19*AF19/1000</f>
        <v>3.8552553227070603</v>
      </c>
      <c r="BC19">
        <f>(AZ19-BB19)</f>
        <v>3.0678274097719185</v>
      </c>
      <c r="BD19">
        <f>1/(1.6/K19+1.37/S19)</f>
        <v>0.34493154666852155</v>
      </c>
      <c r="BE19">
        <f>L19*AF19*0.001</f>
        <v>33.819240873350772</v>
      </c>
      <c r="BF19">
        <f>L19/X19</f>
        <v>0.88437342165067834</v>
      </c>
      <c r="BG19">
        <f>(1-AQ19*AF19/AV19/K19)*100</f>
        <v>58.756213150162814</v>
      </c>
      <c r="BH19">
        <f>(X19-J19/(S19/1.35))</f>
        <v>388.54750698793418</v>
      </c>
      <c r="BI19">
        <f>J19*BG19/100/BH19</f>
        <v>1.360125657107587E-2</v>
      </c>
    </row>
    <row r="20" spans="1:61">
      <c r="A20" s="1">
        <v>14</v>
      </c>
      <c r="B20" s="1" t="s">
        <v>113</v>
      </c>
      <c r="C20" s="1" t="s">
        <v>98</v>
      </c>
      <c r="D20" s="1">
        <v>30</v>
      </c>
      <c r="E20" s="1" t="s">
        <v>76</v>
      </c>
      <c r="F20" s="1" t="s">
        <v>81</v>
      </c>
      <c r="G20" s="1">
        <v>0</v>
      </c>
      <c r="H20" s="1">
        <v>3646.5</v>
      </c>
      <c r="I20" s="1">
        <v>0</v>
      </c>
      <c r="J20">
        <f>(W20-X20*(1000-Y20)/(1000-Z20))*AP20</f>
        <v>-5.8111004735619689</v>
      </c>
      <c r="K20">
        <f>IF(BA20&lt;&gt;0,1/(1/BA20-1/S20),0)</f>
        <v>0.60056458791074874</v>
      </c>
      <c r="L20">
        <f>((BD20-AQ20/2)*X20-J20)/(BD20+AQ20/2)</f>
        <v>396.17340801671287</v>
      </c>
      <c r="M20">
        <f>AQ20*1000</f>
        <v>16.793022883772704</v>
      </c>
      <c r="N20">
        <f>(AV20-BB20)</f>
        <v>2.9149237998064237</v>
      </c>
      <c r="O20">
        <f>(U20+AU20*I20)</f>
        <v>37.625091552734375</v>
      </c>
      <c r="P20" s="1">
        <v>1.5</v>
      </c>
      <c r="Q20">
        <f>(P20*AJ20+AK20)</f>
        <v>2.4080436080694199</v>
      </c>
      <c r="R20" s="1">
        <v>1</v>
      </c>
      <c r="S20">
        <f>Q20*(R20+1)*(R20+1)/(R20*R20+1)</f>
        <v>4.8160872161388397</v>
      </c>
      <c r="T20" s="1">
        <v>38.915843963623047</v>
      </c>
      <c r="U20" s="1">
        <v>37.625091552734375</v>
      </c>
      <c r="V20" s="1">
        <v>38.907142639160156</v>
      </c>
      <c r="W20" s="1">
        <v>399.05035400390625</v>
      </c>
      <c r="X20" s="1">
        <v>398.71871948242188</v>
      </c>
      <c r="Y20" s="1">
        <v>30.848814010620117</v>
      </c>
      <c r="Z20" s="1">
        <v>36.912147521972656</v>
      </c>
      <c r="AA20" s="1">
        <v>43.111099243164062</v>
      </c>
      <c r="AB20" s="1">
        <v>51.584579467773438</v>
      </c>
      <c r="AC20" s="1">
        <v>400.10556030273438</v>
      </c>
      <c r="AD20" s="1">
        <v>20.3023681640625</v>
      </c>
      <c r="AE20" s="1">
        <v>13.320171356201172</v>
      </c>
      <c r="AF20" s="1">
        <v>97.753311157226562</v>
      </c>
      <c r="AG20" s="1">
        <v>20.339931488037109</v>
      </c>
      <c r="AH20" s="1">
        <v>-0.95380538702011108</v>
      </c>
      <c r="AI20" s="1">
        <v>1</v>
      </c>
      <c r="AJ20" s="1">
        <v>-0.21956524252891541</v>
      </c>
      <c r="AK20" s="1">
        <v>2.737391471862793</v>
      </c>
      <c r="AL20" s="1">
        <v>1</v>
      </c>
      <c r="AM20" s="1">
        <v>0</v>
      </c>
      <c r="AN20" s="1">
        <v>0.18999999761581421</v>
      </c>
      <c r="AO20" s="1">
        <v>111115</v>
      </c>
      <c r="AP20">
        <f>AC20*0.000001/(P20*0.0001)</f>
        <v>2.6673704020182289</v>
      </c>
      <c r="AQ20">
        <f>(Z20-Y20)/(1000-Z20)*AP20</f>
        <v>1.6793022883772702E-2</v>
      </c>
      <c r="AR20">
        <f>(U20+273.15)</f>
        <v>310.77509155273435</v>
      </c>
      <c r="AS20">
        <f>(T20+273.15)</f>
        <v>312.06584396362302</v>
      </c>
      <c r="AT20">
        <f>(AD20*AL20+AE20*AM20)*AN20</f>
        <v>3.8574499027672573</v>
      </c>
      <c r="AU20">
        <f>((AT20+0.00000010773*(AS20^4-AR20^4))-AQ20*44100)/(Q20*51.4+0.00000043092*AR20^3)</f>
        <v>-5.266103252158687</v>
      </c>
      <c r="AV20">
        <f>0.61365*EXP(17.502*O20/(240.97+O20))</f>
        <v>6.5232084420032663</v>
      </c>
      <c r="AW20">
        <f>AV20*1000/AF20</f>
        <v>66.731329760393777</v>
      </c>
      <c r="AX20">
        <f>(AW20-Z20)</f>
        <v>29.819182238421121</v>
      </c>
      <c r="AY20">
        <f>IF(I20,U20,(T20+U20)/2)</f>
        <v>38.270467758178711</v>
      </c>
      <c r="AZ20">
        <f>0.61365*EXP(17.502*AY20/(240.97+AY20))</f>
        <v>6.7554781722840254</v>
      </c>
      <c r="BA20">
        <f>IF(AX20&lt;&gt;0,(1000-(AW20+Z20)/2)/AX20*AQ20,0)</f>
        <v>0.53397772995861714</v>
      </c>
      <c r="BB20">
        <f>Z20*AF20/1000</f>
        <v>3.6082846421968426</v>
      </c>
      <c r="BC20">
        <f>(AZ20-BB20)</f>
        <v>3.1471935300871827</v>
      </c>
      <c r="BD20">
        <f>1/(1.6/K20+1.37/S20)</f>
        <v>0.33914135133535389</v>
      </c>
      <c r="BE20">
        <f>L20*AF20*0.001</f>
        <v>38.727262426076614</v>
      </c>
      <c r="BF20">
        <f>L20/X20</f>
        <v>0.99361627297305455</v>
      </c>
      <c r="BG20">
        <f>(1-AQ20*AF20/AV20/K20)*100</f>
        <v>58.097553520149546</v>
      </c>
      <c r="BH20">
        <f>(X20-J20/(S20/1.35))</f>
        <v>400.34763218421432</v>
      </c>
      <c r="BI20">
        <f>J20*BG20/100/BH20</f>
        <v>-8.432939116732081E-3</v>
      </c>
    </row>
    <row r="21" spans="1:61">
      <c r="A21" s="1">
        <v>20</v>
      </c>
      <c r="B21" s="1" t="s">
        <v>119</v>
      </c>
      <c r="C21" s="1" t="s">
        <v>98</v>
      </c>
      <c r="D21" s="1">
        <v>16</v>
      </c>
      <c r="E21" s="1" t="s">
        <v>76</v>
      </c>
      <c r="F21" s="1" t="s">
        <v>81</v>
      </c>
      <c r="G21" s="1">
        <v>0</v>
      </c>
      <c r="H21" s="1">
        <v>4859</v>
      </c>
      <c r="I21" s="1">
        <v>0</v>
      </c>
      <c r="J21">
        <f>(W21-X21*(1000-Y21)/(1000-Z21))*AP21</f>
        <v>-0.26457194971235942</v>
      </c>
      <c r="K21">
        <f>IF(BA21&lt;&gt;0,1/(1/BA21-1/S21),0)</f>
        <v>0.10318371833790381</v>
      </c>
      <c r="L21">
        <f>((BD21-AQ21/2)*X21-J21)/(BD21+AQ21/2)</f>
        <v>377.5468524565149</v>
      </c>
      <c r="M21">
        <f>AQ21*1000</f>
        <v>4.1447912381274472</v>
      </c>
      <c r="N21">
        <f>(AV21-BB21)</f>
        <v>3.8024859625288392</v>
      </c>
      <c r="O21">
        <f>(U21+AU21*I21)</f>
        <v>39.083118438720703</v>
      </c>
      <c r="P21" s="1">
        <v>2</v>
      </c>
      <c r="Q21">
        <f>(P21*AJ21+AK21)</f>
        <v>2.2982609868049622</v>
      </c>
      <c r="R21" s="1">
        <v>1</v>
      </c>
      <c r="S21">
        <f>Q21*(R21+1)*(R21+1)/(R21*R21+1)</f>
        <v>4.5965219736099243</v>
      </c>
      <c r="T21" s="1">
        <v>39.714900970458984</v>
      </c>
      <c r="U21" s="1">
        <v>39.083118438720703</v>
      </c>
      <c r="V21" s="1">
        <v>39.768054962158203</v>
      </c>
      <c r="W21" s="1">
        <v>399.48699951171875</v>
      </c>
      <c r="X21" s="1">
        <v>398.7928466796875</v>
      </c>
      <c r="Y21" s="1">
        <v>31.305694580078125</v>
      </c>
      <c r="Z21" s="1">
        <v>33.309009552001953</v>
      </c>
      <c r="AA21" s="1">
        <v>41.907108306884766</v>
      </c>
      <c r="AB21" s="1">
        <v>44.588829040527344</v>
      </c>
      <c r="AC21" s="1">
        <v>400.01022338867188</v>
      </c>
      <c r="AD21" s="1">
        <v>6.9263405799865723</v>
      </c>
      <c r="AE21" s="1">
        <v>25.744150161743164</v>
      </c>
      <c r="AF21" s="1">
        <v>97.740646362304688</v>
      </c>
      <c r="AG21" s="1">
        <v>20.339931488037109</v>
      </c>
      <c r="AH21" s="1">
        <v>-0.95380538702011108</v>
      </c>
      <c r="AI21" s="1">
        <v>1</v>
      </c>
      <c r="AJ21" s="1">
        <v>-0.21956524252891541</v>
      </c>
      <c r="AK21" s="1">
        <v>2.737391471862793</v>
      </c>
      <c r="AL21" s="1">
        <v>1</v>
      </c>
      <c r="AM21" s="1">
        <v>0</v>
      </c>
      <c r="AN21" s="1">
        <v>0.18999999761581421</v>
      </c>
      <c r="AO21" s="1">
        <v>111115</v>
      </c>
      <c r="AP21">
        <f>AC21*0.000001/(P21*0.0001)</f>
        <v>2.000051116943359</v>
      </c>
      <c r="AQ21">
        <f>(Z21-Y21)/(1000-Z21)*AP21</f>
        <v>4.1447912381274475E-3</v>
      </c>
      <c r="AR21">
        <f>(U21+273.15)</f>
        <v>312.23311843872068</v>
      </c>
      <c r="AS21">
        <f>(T21+273.15)</f>
        <v>312.86490097045896</v>
      </c>
      <c r="AT21">
        <f>(AD21*AL21+AE21*AM21)*AN21</f>
        <v>1.3160046936837659</v>
      </c>
      <c r="AU21">
        <f>((AT21+0.00000010773*(AS21^4-AR21^4))-AQ21*44100)/(Q21*51.4+0.00000043092*AR21^3)</f>
        <v>-1.3193159234239991</v>
      </c>
      <c r="AV21">
        <f>0.61365*EXP(17.502*O21/(240.97+O21))</f>
        <v>7.0581300858296911</v>
      </c>
      <c r="AW21">
        <f>AV21*1000/AF21</f>
        <v>72.212844384787871</v>
      </c>
      <c r="AX21">
        <f>(AW21-Z21)</f>
        <v>38.903834832785918</v>
      </c>
      <c r="AY21">
        <f>IF(I21,U21,(T21+U21)/2)</f>
        <v>39.399009704589844</v>
      </c>
      <c r="AZ21">
        <f>0.61365*EXP(17.502*AY21/(240.97+AY21))</f>
        <v>7.1789106818934139</v>
      </c>
      <c r="BA21">
        <f>IF(AX21&lt;&gt;0,(1000-(AW21+Z21)/2)/AX21*AQ21,0)</f>
        <v>0.10091828291962271</v>
      </c>
      <c r="BB21">
        <f>Z21*AF21/1000</f>
        <v>3.255644123300852</v>
      </c>
      <c r="BC21">
        <f>(AZ21-BB21)</f>
        <v>3.9232665585925619</v>
      </c>
      <c r="BD21">
        <f>1/(1.6/K21+1.37/S21)</f>
        <v>6.32736236093175E-2</v>
      </c>
      <c r="BE21">
        <f>L21*AF21*0.001</f>
        <v>36.901673391153444</v>
      </c>
      <c r="BF21">
        <f>L21/X21</f>
        <v>0.94672423439872411</v>
      </c>
      <c r="BG21">
        <f>(1-AQ21*AF21/AV21/K21)*100</f>
        <v>44.374101962910487</v>
      </c>
      <c r="BH21">
        <f>(X21-J21/(S21/1.35))</f>
        <v>398.87055154744672</v>
      </c>
      <c r="BI21">
        <f>J21*BG21/100/BH21</f>
        <v>-2.9433465638201525E-4</v>
      </c>
    </row>
    <row r="22" spans="1:61">
      <c r="A22" s="1">
        <v>21</v>
      </c>
      <c r="B22" s="1" t="s">
        <v>120</v>
      </c>
      <c r="C22" s="1" t="s">
        <v>98</v>
      </c>
      <c r="D22" s="1">
        <v>16</v>
      </c>
      <c r="E22" s="1" t="s">
        <v>73</v>
      </c>
      <c r="F22" s="1" t="s">
        <v>81</v>
      </c>
      <c r="G22" s="1">
        <v>0</v>
      </c>
      <c r="H22" s="1">
        <v>5178</v>
      </c>
      <c r="I22" s="1">
        <v>0</v>
      </c>
      <c r="J22">
        <f>(W22-X22*(1000-Y22)/(1000-Z22))*AP22</f>
        <v>22.208286770032274</v>
      </c>
      <c r="K22">
        <f>IF(BA22&lt;&gt;0,1/(1/BA22-1/S22),0)</f>
        <v>0.80147138206466284</v>
      </c>
      <c r="L22">
        <f>((BD22-AQ22/2)*X22-J22)/(BD22+AQ22/2)</f>
        <v>316.42838450773712</v>
      </c>
      <c r="M22">
        <f>AQ22*1000</f>
        <v>26.412904448894704</v>
      </c>
      <c r="N22">
        <f>(AV22-BB22)</f>
        <v>3.5356342383971198</v>
      </c>
      <c r="O22">
        <f>(U22+AU22*I22)</f>
        <v>40.263355255126953</v>
      </c>
      <c r="P22" s="1">
        <v>1.5</v>
      </c>
      <c r="Q22">
        <f>(P22*AJ22+AK22)</f>
        <v>2.4080436080694199</v>
      </c>
      <c r="R22" s="1">
        <v>1</v>
      </c>
      <c r="S22">
        <f>Q22*(R22+1)*(R22+1)/(R22*R22+1)</f>
        <v>4.8160872161388397</v>
      </c>
      <c r="T22" s="1">
        <v>40.410575866699219</v>
      </c>
      <c r="U22" s="1">
        <v>40.263355255126953</v>
      </c>
      <c r="V22" s="1">
        <v>40.319324493408203</v>
      </c>
      <c r="W22" s="1">
        <v>400.47952270507812</v>
      </c>
      <c r="X22" s="1">
        <v>388.308349609375</v>
      </c>
      <c r="Y22" s="1">
        <v>31.256319046020508</v>
      </c>
      <c r="Z22" s="1">
        <v>40.755092620849609</v>
      </c>
      <c r="AA22" s="1">
        <v>40.310466766357422</v>
      </c>
      <c r="AB22" s="1">
        <v>52.560787200927734</v>
      </c>
      <c r="AC22" s="1">
        <v>400.10076904296875</v>
      </c>
      <c r="AD22" s="1">
        <v>1504.15771484375</v>
      </c>
      <c r="AE22" s="1">
        <v>1363.249755859375</v>
      </c>
      <c r="AF22" s="1">
        <v>97.729194641113281</v>
      </c>
      <c r="AG22" s="1">
        <v>20.339931488037109</v>
      </c>
      <c r="AH22" s="1">
        <v>-0.95380538702011108</v>
      </c>
      <c r="AI22" s="1">
        <v>1</v>
      </c>
      <c r="AJ22" s="1">
        <v>-0.21956524252891541</v>
      </c>
      <c r="AK22" s="1">
        <v>2.737391471862793</v>
      </c>
      <c r="AL22" s="1">
        <v>1</v>
      </c>
      <c r="AM22" s="1">
        <v>0</v>
      </c>
      <c r="AN22" s="1">
        <v>0.18999999761581421</v>
      </c>
      <c r="AO22" s="1">
        <v>111115</v>
      </c>
      <c r="AP22">
        <f>AC22*0.000001/(P22*0.0001)</f>
        <v>2.6673384602864578</v>
      </c>
      <c r="AQ22">
        <f>(Z22-Y22)/(1000-Z22)*AP22</f>
        <v>2.6412904448894704E-2</v>
      </c>
      <c r="AR22">
        <f>(U22+273.15)</f>
        <v>313.41335525512693</v>
      </c>
      <c r="AS22">
        <f>(T22+273.15)</f>
        <v>313.5605758666992</v>
      </c>
      <c r="AT22">
        <f>(AD22*AL22+AE22*AM22)*AN22</f>
        <v>285.78996223412105</v>
      </c>
      <c r="AU22">
        <f>((AT22+0.00000010773*(AS22^4-AR22^4))-AQ22*44100)/(Q22*51.4+0.00000043092*AR22^3)</f>
        <v>-6.4000763471052924</v>
      </c>
      <c r="AV22">
        <f>0.61365*EXP(17.502*O22/(240.97+O22))</f>
        <v>7.5185966177567307</v>
      </c>
      <c r="AW22">
        <f>AV22*1000/AF22</f>
        <v>76.932964047917821</v>
      </c>
      <c r="AX22">
        <f>(AW22-Z22)</f>
        <v>36.177871427068212</v>
      </c>
      <c r="AY22">
        <f>IF(I22,U22,(T22+U22)/2)</f>
        <v>40.336965560913086</v>
      </c>
      <c r="AZ22">
        <f>0.61365*EXP(17.502*AY22/(240.97+AY22))</f>
        <v>7.5481584358036748</v>
      </c>
      <c r="BA22">
        <f>IF(AX22&lt;&gt;0,(1000-(AW22+Z22)/2)/AX22*AQ22,0)</f>
        <v>0.68712342021624229</v>
      </c>
      <c r="BB22">
        <f>Z22*AF22/1000</f>
        <v>3.9829623793596109</v>
      </c>
      <c r="BC22">
        <f>(AZ22-BB22)</f>
        <v>3.5651960564440639</v>
      </c>
      <c r="BD22">
        <f>1/(1.6/K22+1.37/S22)</f>
        <v>0.43844426935099978</v>
      </c>
      <c r="BE22">
        <f>L22*AF22*0.001</f>
        <v>30.924291179529675</v>
      </c>
      <c r="BF22">
        <f>L22/X22</f>
        <v>0.81488946819210384</v>
      </c>
      <c r="BG22">
        <f>(1-AQ22*AF22/AV22/K22)*100</f>
        <v>57.16333268636766</v>
      </c>
      <c r="BH22">
        <f>(X22-J22/(S22/1.35))</f>
        <v>382.083132790403</v>
      </c>
      <c r="BI22">
        <f>J22*BG22/100/BH22</f>
        <v>3.3225745291562345E-2</v>
      </c>
    </row>
    <row r="23" spans="1:61">
      <c r="A23" s="1">
        <v>6</v>
      </c>
      <c r="B23" s="1" t="s">
        <v>80</v>
      </c>
      <c r="C23" s="1" t="s">
        <v>72</v>
      </c>
      <c r="D23" s="1">
        <v>28</v>
      </c>
      <c r="E23" s="1" t="s">
        <v>73</v>
      </c>
      <c r="F23" s="1" t="s">
        <v>81</v>
      </c>
      <c r="G23" s="1">
        <v>0</v>
      </c>
      <c r="H23" s="1">
        <v>2278</v>
      </c>
      <c r="I23" s="1">
        <v>0</v>
      </c>
      <c r="J23">
        <f>(W23-X23*(1000-Y23)/(1000-Z23))*AP23</f>
        <v>7.5774978536722406</v>
      </c>
      <c r="K23">
        <f>IF(BA23&lt;&gt;0,1/(1/BA23-1/S23),0)</f>
        <v>0.23213553304254581</v>
      </c>
      <c r="L23">
        <f>((BD23-AQ23/2)*X23-J23)/(BD23+AQ23/2)</f>
        <v>327.59522104247611</v>
      </c>
      <c r="M23">
        <f>AQ23*1000</f>
        <v>5.6412714557184067</v>
      </c>
      <c r="N23">
        <f>(AV23-BB23)</f>
        <v>2.3961643518050968</v>
      </c>
      <c r="O23">
        <f>(U23+AU23*I23)</f>
        <v>32.563327789306641</v>
      </c>
      <c r="P23" s="1">
        <v>1.5</v>
      </c>
      <c r="Q23">
        <f>(P23*AJ23+AK23)</f>
        <v>2.4080436080694199</v>
      </c>
      <c r="R23" s="1">
        <v>1</v>
      </c>
      <c r="S23">
        <f>Q23*(R23+1)*(R23+1)/(R23*R23+1)</f>
        <v>4.8160872161388397</v>
      </c>
      <c r="T23" s="1">
        <v>32.880855560302734</v>
      </c>
      <c r="U23" s="1">
        <v>32.563327789306641</v>
      </c>
      <c r="V23" s="1">
        <v>32.907047271728516</v>
      </c>
      <c r="W23" s="1">
        <v>400.31198120117188</v>
      </c>
      <c r="X23" s="1">
        <v>396.6400146484375</v>
      </c>
      <c r="Y23" s="1">
        <v>23.847488403320312</v>
      </c>
      <c r="Z23" s="1">
        <v>25.903308868408203</v>
      </c>
      <c r="AA23" s="1">
        <v>46.474018096923828</v>
      </c>
      <c r="AB23" s="1">
        <v>50.480400085449219</v>
      </c>
      <c r="AC23" s="1">
        <v>400.9453125</v>
      </c>
      <c r="AD23" s="1">
        <v>186.29269409179688</v>
      </c>
      <c r="AE23" s="1">
        <v>372.07583618164062</v>
      </c>
      <c r="AF23" s="1">
        <v>97.798332214355469</v>
      </c>
      <c r="AG23" s="1">
        <v>16.154838562011719</v>
      </c>
      <c r="AH23" s="1">
        <v>-0.65420287847518921</v>
      </c>
      <c r="AI23" s="1">
        <v>1</v>
      </c>
      <c r="AJ23" s="1">
        <v>-0.21956524252891541</v>
      </c>
      <c r="AK23" s="1">
        <v>2.737391471862793</v>
      </c>
      <c r="AL23" s="1">
        <v>1</v>
      </c>
      <c r="AM23" s="1">
        <v>0</v>
      </c>
      <c r="AN23" s="1">
        <v>0.18999999761581421</v>
      </c>
      <c r="AO23" s="1">
        <v>111115</v>
      </c>
      <c r="AP23">
        <f>AC23*0.000001/(P23*0.0001)</f>
        <v>2.6729687499999999</v>
      </c>
      <c r="AQ23">
        <f>(Z23-Y23)/(1000-Z23)*AP23</f>
        <v>5.6412714557184064E-3</v>
      </c>
      <c r="AR23">
        <f>(U23+273.15)</f>
        <v>305.71332778930662</v>
      </c>
      <c r="AS23">
        <f>(T23+273.15)</f>
        <v>306.03085556030271</v>
      </c>
      <c r="AT23">
        <f>(AD23*AL23+AE23*AM23)*AN23</f>
        <v>35.395611433285012</v>
      </c>
      <c r="AU23">
        <f>((AT23+0.00000010773*(AS23^4-AR23^4))-AQ23*44100)/(Q23*51.4+0.00000043092*AR23^3)</f>
        <v>-1.539241618778016</v>
      </c>
      <c r="AV23">
        <f>0.61365*EXP(17.502*O23/(240.97+O23))</f>
        <v>4.9294647579687423</v>
      </c>
      <c r="AW23">
        <f>AV23*1000/AF23</f>
        <v>50.404384679733468</v>
      </c>
      <c r="AX23">
        <f>(AW23-Z23)</f>
        <v>24.501075811325265</v>
      </c>
      <c r="AY23">
        <f>IF(I23,U23,(T23+U23)/2)</f>
        <v>32.722091674804688</v>
      </c>
      <c r="AZ23">
        <f>0.61365*EXP(17.502*AY23/(240.97+AY23))</f>
        <v>4.973751450642931</v>
      </c>
      <c r="BA23">
        <f>IF(AX23&lt;&gt;0,(1000-(AW23+Z23)/2)/AX23*AQ23,0)</f>
        <v>0.22146110198466801</v>
      </c>
      <c r="BB23">
        <f>Z23*AF23/1000</f>
        <v>2.5333004061636455</v>
      </c>
      <c r="BC23">
        <f>(AZ23-BB23)</f>
        <v>2.4404510444792855</v>
      </c>
      <c r="BD23">
        <f>1/(1.6/K23+1.37/S23)</f>
        <v>0.13933420801776333</v>
      </c>
      <c r="BE23">
        <f>L23*AF23*0.001</f>
        <v>32.038266259347296</v>
      </c>
      <c r="BF23">
        <f>L23/X23</f>
        <v>0.82592579907208974</v>
      </c>
      <c r="BG23">
        <f>(1-AQ23*AF23/AV23/K23)*100</f>
        <v>51.786677834729147</v>
      </c>
      <c r="BH23">
        <f>(X23-J23/(S23/1.35))</f>
        <v>394.51596214619508</v>
      </c>
      <c r="BI23">
        <f>J23*BG23/100/BH23</f>
        <v>9.9467062880477311E-3</v>
      </c>
    </row>
    <row r="24" spans="1:61">
      <c r="A24" s="1">
        <v>7</v>
      </c>
      <c r="B24" s="1" t="s">
        <v>82</v>
      </c>
      <c r="C24" s="1" t="s">
        <v>72</v>
      </c>
      <c r="D24" s="1">
        <v>28</v>
      </c>
      <c r="E24" s="1" t="s">
        <v>76</v>
      </c>
      <c r="F24" s="1" t="s">
        <v>81</v>
      </c>
      <c r="G24" s="1">
        <v>0</v>
      </c>
      <c r="H24" s="1">
        <v>2353.5</v>
      </c>
      <c r="I24" s="1">
        <v>0</v>
      </c>
      <c r="J24">
        <f>(W24-X24*(1000-Y24)/(1000-Z24))*AP24</f>
        <v>-1.2733864662820666</v>
      </c>
      <c r="K24">
        <f>IF(BA24&lt;&gt;0,1/(1/BA24-1/S24),0)</f>
        <v>6.4316725230895377E-2</v>
      </c>
      <c r="L24">
        <f>((BD24-AQ24/2)*X24-J24)/(BD24+AQ24/2)</f>
        <v>417.08213625669356</v>
      </c>
      <c r="M24">
        <f>AQ24*1000</f>
        <v>1.5156938179094921</v>
      </c>
      <c r="N24">
        <f>(AV24-BB24)</f>
        <v>2.2526709470590087</v>
      </c>
      <c r="O24">
        <f>(U24+AU24*I24)</f>
        <v>31.550136566162109</v>
      </c>
      <c r="P24" s="1">
        <v>2</v>
      </c>
      <c r="Q24">
        <f>(P24*AJ24+AK24)</f>
        <v>2.2982609868049622</v>
      </c>
      <c r="R24" s="1">
        <v>1</v>
      </c>
      <c r="S24">
        <f>Q24*(R24+1)*(R24+1)/(R24*R24+1)</f>
        <v>4.5965219736099243</v>
      </c>
      <c r="T24" s="1">
        <v>32.774215698242188</v>
      </c>
      <c r="U24" s="1">
        <v>31.550136566162109</v>
      </c>
      <c r="V24" s="1">
        <v>32.821353912353516</v>
      </c>
      <c r="W24" s="1">
        <v>400.29327392578125</v>
      </c>
      <c r="X24" s="1">
        <v>400.62554931640625</v>
      </c>
      <c r="Y24" s="1">
        <v>23.824846267700195</v>
      </c>
      <c r="Z24" s="1">
        <v>24.562292098999023</v>
      </c>
      <c r="AA24" s="1">
        <v>46.709568023681641</v>
      </c>
      <c r="AB24" s="1">
        <v>48.155361175537109</v>
      </c>
      <c r="AC24" s="1">
        <v>400.96908569335938</v>
      </c>
      <c r="AD24" s="1">
        <v>2.8754575252532959</v>
      </c>
      <c r="AE24" s="1">
        <v>4.8365063667297363</v>
      </c>
      <c r="AF24" s="1">
        <v>97.798927307128906</v>
      </c>
      <c r="AG24" s="1">
        <v>16.154838562011719</v>
      </c>
      <c r="AH24" s="1">
        <v>-0.65420287847518921</v>
      </c>
      <c r="AI24" s="1">
        <v>1</v>
      </c>
      <c r="AJ24" s="1">
        <v>-0.21956524252891541</v>
      </c>
      <c r="AK24" s="1">
        <v>2.737391471862793</v>
      </c>
      <c r="AL24" s="1">
        <v>1</v>
      </c>
      <c r="AM24" s="1">
        <v>0</v>
      </c>
      <c r="AN24" s="1">
        <v>0.18999999761581421</v>
      </c>
      <c r="AO24" s="1">
        <v>111115</v>
      </c>
      <c r="AP24">
        <f>AC24*0.000001/(P24*0.0001)</f>
        <v>2.0048454284667967</v>
      </c>
      <c r="AQ24">
        <f>(Z24-Y24)/(1000-Z24)*AP24</f>
        <v>1.5156938179094921E-3</v>
      </c>
      <c r="AR24">
        <f>(U24+273.15)</f>
        <v>304.70013656616209</v>
      </c>
      <c r="AS24">
        <f>(T24+273.15)</f>
        <v>305.92421569824216</v>
      </c>
      <c r="AT24">
        <f>(AD24*AL24+AE24*AM24)*AN24</f>
        <v>0.54633692294250125</v>
      </c>
      <c r="AU24">
        <f>((AT24+0.00000010773*(AS24^4-AR24^4))-AQ24*44100)/(Q24*51.4+0.00000043092*AR24^3)</f>
        <v>-0.39351856320751538</v>
      </c>
      <c r="AV24">
        <f>0.61365*EXP(17.502*O24/(240.97+O24))</f>
        <v>4.6548367665454808</v>
      </c>
      <c r="AW24">
        <f>AV24*1000/AF24</f>
        <v>47.595990004342035</v>
      </c>
      <c r="AX24">
        <f>(AW24-Z24)</f>
        <v>23.033697905343011</v>
      </c>
      <c r="AY24">
        <f>IF(I24,U24,(T24+U24)/2)</f>
        <v>32.162176132202148</v>
      </c>
      <c r="AZ24">
        <f>0.61365*EXP(17.502*AY24/(240.97+AY24))</f>
        <v>4.8190904898386604</v>
      </c>
      <c r="BA24">
        <f>IF(AX24&lt;&gt;0,(1000-(AW24+Z24)/2)/AX24*AQ24,0)</f>
        <v>6.3429193734588649E-2</v>
      </c>
      <c r="BB24">
        <f>Z24*AF24/1000</f>
        <v>2.4021658194864721</v>
      </c>
      <c r="BC24">
        <f>(AZ24-BB24)</f>
        <v>2.4169246703521883</v>
      </c>
      <c r="BD24">
        <f>1/(1.6/K24+1.37/S24)</f>
        <v>3.9722041193223499E-2</v>
      </c>
      <c r="BE24">
        <f>L24*AF24*0.001</f>
        <v>40.790185524870409</v>
      </c>
      <c r="BF24">
        <f>L24/X24</f>
        <v>1.0410772277713378</v>
      </c>
      <c r="BG24">
        <f>(1-AQ24*AF24/AV24/K24)*100</f>
        <v>50.487233730571177</v>
      </c>
      <c r="BH24">
        <f>(X24-J24/(S24/1.35))</f>
        <v>400.99954333609122</v>
      </c>
      <c r="BI24">
        <f>J24*BG24/100/BH24</f>
        <v>-1.6032377398157128E-3</v>
      </c>
    </row>
    <row r="25" spans="1:61">
      <c r="A25" s="1">
        <v>24</v>
      </c>
      <c r="B25" s="1" t="s">
        <v>123</v>
      </c>
      <c r="C25" s="1" t="s">
        <v>98</v>
      </c>
      <c r="D25" s="1">
        <v>5</v>
      </c>
      <c r="E25" s="1" t="s">
        <v>73</v>
      </c>
      <c r="F25" s="1" t="s">
        <v>78</v>
      </c>
      <c r="G25" s="1">
        <v>0</v>
      </c>
      <c r="H25" s="1">
        <v>5906</v>
      </c>
      <c r="I25" s="1">
        <v>0</v>
      </c>
      <c r="J25">
        <f>(W25-X25*(1000-Y25)/(1000-Z25))*AP25</f>
        <v>28.484733075986771</v>
      </c>
      <c r="K25">
        <f>IF(BA25&lt;&gt;0,1/(1/BA25-1/S25),0)</f>
        <v>0.85335956397957391</v>
      </c>
      <c r="L25">
        <f>((BD25-AQ25/2)*X25-J25)/(BD25+AQ25/2)</f>
        <v>304.08911186828237</v>
      </c>
      <c r="M25">
        <f>AQ25*1000</f>
        <v>20.763923410845685</v>
      </c>
      <c r="N25">
        <f>(AV25-BB25)</f>
        <v>2.6625465172703029</v>
      </c>
      <c r="O25">
        <f>(U25+AU25*I25)</f>
        <v>38.278034210205078</v>
      </c>
      <c r="P25" s="1">
        <v>2</v>
      </c>
      <c r="Q25">
        <f>(P25*AJ25+AK25)</f>
        <v>2.2982609868049622</v>
      </c>
      <c r="R25" s="1">
        <v>1</v>
      </c>
      <c r="S25">
        <f>Q25*(R25+1)*(R25+1)/(R25*R25+1)</f>
        <v>4.5965219736099243</v>
      </c>
      <c r="T25" s="1">
        <v>40.668834686279297</v>
      </c>
      <c r="U25" s="1">
        <v>38.278034210205078</v>
      </c>
      <c r="V25" s="1">
        <v>40.567150115966797</v>
      </c>
      <c r="W25" s="1">
        <v>399.65322875976562</v>
      </c>
      <c r="X25" s="1">
        <v>381.4520263671875</v>
      </c>
      <c r="Y25" s="1">
        <v>31.967128753662109</v>
      </c>
      <c r="Z25" s="1">
        <v>41.913192749023438</v>
      </c>
      <c r="AA25" s="1">
        <v>40.659992218017578</v>
      </c>
      <c r="AB25" s="1">
        <v>53.310707092285156</v>
      </c>
      <c r="AC25" s="1">
        <v>400.03042602539062</v>
      </c>
      <c r="AD25" s="1">
        <v>1514.8209228515625</v>
      </c>
      <c r="AE25" s="1">
        <v>1506.9124755859375</v>
      </c>
      <c r="AF25" s="1">
        <v>97.718559265136719</v>
      </c>
      <c r="AG25" s="1">
        <v>20.339931488037109</v>
      </c>
      <c r="AH25" s="1">
        <v>-0.95380538702011108</v>
      </c>
      <c r="AI25" s="1">
        <v>1</v>
      </c>
      <c r="AJ25" s="1">
        <v>-0.21956524252891541</v>
      </c>
      <c r="AK25" s="1">
        <v>2.737391471862793</v>
      </c>
      <c r="AL25" s="1">
        <v>1</v>
      </c>
      <c r="AM25" s="1">
        <v>0</v>
      </c>
      <c r="AN25" s="1">
        <v>0.18999999761581421</v>
      </c>
      <c r="AO25" s="1">
        <v>111115</v>
      </c>
      <c r="AP25">
        <f>AC25*0.000001/(P25*0.0001)</f>
        <v>2.0001521301269527</v>
      </c>
      <c r="AQ25">
        <f>(Z25-Y25)/(1000-Z25)*AP25</f>
        <v>2.0763923410845684E-2</v>
      </c>
      <c r="AR25">
        <f>(U25+273.15)</f>
        <v>311.42803421020506</v>
      </c>
      <c r="AS25">
        <f>(T25+273.15)</f>
        <v>313.81883468627927</v>
      </c>
      <c r="AT25">
        <f>(AD25*AL25+AE25*AM25)*AN25</f>
        <v>287.81597173018235</v>
      </c>
      <c r="AU25">
        <f>((AT25+0.00000010773*(AS25^4-AR25^4))-AQ25*44100)/(Q25*51.4+0.00000043092*AR25^3)</f>
        <v>-4.5475503636644712</v>
      </c>
      <c r="AV25">
        <f>0.61365*EXP(17.502*O25/(240.97+O25))</f>
        <v>6.7582433269068485</v>
      </c>
      <c r="AW25">
        <f>AV25*1000/AF25</f>
        <v>69.160284164340965</v>
      </c>
      <c r="AX25">
        <f>(AW25-Z25)</f>
        <v>27.247091415317527</v>
      </c>
      <c r="AY25">
        <f>IF(I25,U25,(T25+U25)/2)</f>
        <v>39.473434448242188</v>
      </c>
      <c r="AZ25">
        <f>0.61365*EXP(17.502*AY25/(240.97+AY25))</f>
        <v>7.2076263162294287</v>
      </c>
      <c r="BA25">
        <f>IF(AX25&lt;&gt;0,(1000-(AW25+Z25)/2)/AX25*AQ25,0)</f>
        <v>0.71973784387196515</v>
      </c>
      <c r="BB25">
        <f>Z25*AF25/1000</f>
        <v>4.0956968096365456</v>
      </c>
      <c r="BC25">
        <f>(AZ25-BB25)</f>
        <v>3.1119295065928831</v>
      </c>
      <c r="BD25">
        <f>1/(1.6/K25+1.37/S25)</f>
        <v>0.46019459260603784</v>
      </c>
      <c r="BE25">
        <f>L25*AF25*0.001</f>
        <v>29.715149899983544</v>
      </c>
      <c r="BF25">
        <f>L25/X25</f>
        <v>0.79718835095547447</v>
      </c>
      <c r="BG25">
        <f>(1-AQ25*AF25/AV25/K25)*100</f>
        <v>64.817994750058475</v>
      </c>
      <c r="BH25">
        <f>(X25-J25/(S25/1.35))</f>
        <v>373.08605098985635</v>
      </c>
      <c r="BI25">
        <f>J25*BG25/100/BH25</f>
        <v>4.9487866782409566E-2</v>
      </c>
    </row>
    <row r="26" spans="1:61">
      <c r="A26" s="1">
        <v>25</v>
      </c>
      <c r="B26" s="1" t="s">
        <v>124</v>
      </c>
      <c r="C26" s="1" t="s">
        <v>98</v>
      </c>
      <c r="D26" s="1">
        <v>5</v>
      </c>
      <c r="E26" s="1" t="s">
        <v>76</v>
      </c>
      <c r="F26" s="1" t="s">
        <v>78</v>
      </c>
      <c r="G26" s="1">
        <v>0</v>
      </c>
      <c r="H26" s="1">
        <v>6059.5</v>
      </c>
      <c r="I26" s="1">
        <v>0</v>
      </c>
      <c r="J26">
        <f>(W26-X26*(1000-Y26)/(1000-Z26))*AP26</f>
        <v>0.36520151919825977</v>
      </c>
      <c r="K26">
        <f>IF(BA26&lt;&gt;0,1/(1/BA26-1/S26),0)</f>
        <v>6.8273438991363872E-2</v>
      </c>
      <c r="L26">
        <f>((BD26-AQ26/2)*X26-J26)/(BD26+AQ26/2)</f>
        <v>364.11267250340529</v>
      </c>
      <c r="M26">
        <f>AQ26*1000</f>
        <v>2.8196050084324691</v>
      </c>
      <c r="N26">
        <f>(AV26-BB26)</f>
        <v>3.8853105032384643</v>
      </c>
      <c r="O26">
        <f>(U26+AU26*I26)</f>
        <v>39.655132293701172</v>
      </c>
      <c r="P26" s="1">
        <v>4</v>
      </c>
      <c r="Q26">
        <f>(P26*AJ26+AK26)</f>
        <v>1.8591305017471313</v>
      </c>
      <c r="R26" s="1">
        <v>1</v>
      </c>
      <c r="S26">
        <f>Q26*(R26+1)*(R26+1)/(R26*R26+1)</f>
        <v>3.7182610034942627</v>
      </c>
      <c r="T26" s="1">
        <v>40.917579650878906</v>
      </c>
      <c r="U26" s="1">
        <v>39.655132293701172</v>
      </c>
      <c r="V26" s="1">
        <v>40.862201690673828</v>
      </c>
      <c r="W26" s="1">
        <v>399.88265991210938</v>
      </c>
      <c r="X26" s="1">
        <v>398.39431762695312</v>
      </c>
      <c r="Y26" s="1">
        <v>31.999528884887695</v>
      </c>
      <c r="Z26" s="1">
        <v>34.720916748046875</v>
      </c>
      <c r="AA26" s="1">
        <v>40.166465759277344</v>
      </c>
      <c r="AB26" s="1">
        <v>43.582405090332031</v>
      </c>
      <c r="AC26" s="1">
        <v>400.04672241210938</v>
      </c>
      <c r="AD26" s="1">
        <v>28.350484848022461</v>
      </c>
      <c r="AE26" s="1">
        <v>59.813854217529297</v>
      </c>
      <c r="AF26" s="1">
        <v>97.717460632324219</v>
      </c>
      <c r="AG26" s="1">
        <v>20.339931488037109</v>
      </c>
      <c r="AH26" s="1">
        <v>-0.95380538702011108</v>
      </c>
      <c r="AI26" s="1">
        <v>1</v>
      </c>
      <c r="AJ26" s="1">
        <v>-0.21956524252891541</v>
      </c>
      <c r="AK26" s="1">
        <v>2.737391471862793</v>
      </c>
      <c r="AL26" s="1">
        <v>1</v>
      </c>
      <c r="AM26" s="1">
        <v>0</v>
      </c>
      <c r="AN26" s="1">
        <v>0.18999999761581421</v>
      </c>
      <c r="AO26" s="1">
        <v>111115</v>
      </c>
      <c r="AP26">
        <f>AC26*0.000001/(P26*0.0001)</f>
        <v>1.0001168060302732</v>
      </c>
      <c r="AQ26">
        <f>(Z26-Y26)/(1000-Z26)*AP26</f>
        <v>2.8196050084324689E-3</v>
      </c>
      <c r="AR26">
        <f>(U26+273.15)</f>
        <v>312.80513229370115</v>
      </c>
      <c r="AS26">
        <f>(T26+273.15)</f>
        <v>314.06757965087888</v>
      </c>
      <c r="AT26">
        <f>(AD26*AL26+AE26*AM26)*AN26</f>
        <v>5.3865920535314444</v>
      </c>
      <c r="AU26">
        <f>((AT26+0.00000010773*(AS26^4-AR26^4))-AQ26*44100)/(Q26*51.4+0.00000043092*AR26^3)</f>
        <v>-0.93984056625047052</v>
      </c>
      <c r="AV26">
        <f>0.61365*EXP(17.502*O26/(240.97+O26))</f>
        <v>7.2781503186839416</v>
      </c>
      <c r="AW26">
        <f>AV26*1000/AF26</f>
        <v>74.481574445216225</v>
      </c>
      <c r="AX26">
        <f>(AW26-Z26)</f>
        <v>39.76065769716935</v>
      </c>
      <c r="AY26">
        <f>IF(I26,U26,(T26+U26)/2)</f>
        <v>40.286355972290039</v>
      </c>
      <c r="AZ26">
        <f>0.61365*EXP(17.502*AY26/(240.97+AY26))</f>
        <v>7.5278228838683061</v>
      </c>
      <c r="BA26">
        <f>IF(AX26&lt;&gt;0,(1000-(AW26+Z26)/2)/AX26*AQ26,0)</f>
        <v>6.7042428804474447E-2</v>
      </c>
      <c r="BB26">
        <f>Z26*AF26/1000</f>
        <v>3.3928398154454773</v>
      </c>
      <c r="BC26">
        <f>(AZ26-BB26)</f>
        <v>4.1349830684228284</v>
      </c>
      <c r="BD26">
        <f>1/(1.6/K26+1.37/S26)</f>
        <v>4.2010404640037767E-2</v>
      </c>
      <c r="BE26">
        <f>L26*AF26*0.001</f>
        <v>35.580165741081863</v>
      </c>
      <c r="BF26">
        <f>L26/X26</f>
        <v>0.91395046664383317</v>
      </c>
      <c r="BG26">
        <f>(1-AQ26*AF26/AV26/K26)*100</f>
        <v>44.551775318852769</v>
      </c>
      <c r="BH26">
        <f>(X26-J26/(S26/1.35))</f>
        <v>398.26172283318948</v>
      </c>
      <c r="BI26">
        <f>J26*BG26/100/BH26</f>
        <v>4.085347673805789E-4</v>
      </c>
    </row>
    <row r="27" spans="1:61">
      <c r="A27" s="1">
        <v>4</v>
      </c>
      <c r="B27" s="1" t="s">
        <v>77</v>
      </c>
      <c r="C27" s="1" t="s">
        <v>72</v>
      </c>
      <c r="D27" s="1">
        <v>23</v>
      </c>
      <c r="E27" s="1" t="s">
        <v>73</v>
      </c>
      <c r="F27" s="1" t="s">
        <v>78</v>
      </c>
      <c r="G27" s="1">
        <v>0</v>
      </c>
      <c r="H27" s="1">
        <v>1012</v>
      </c>
      <c r="I27" s="1">
        <v>0</v>
      </c>
      <c r="J27">
        <f>(W27-X27*(1000-Y27)/(1000-Z27))*AP27</f>
        <v>10.687781708005664</v>
      </c>
      <c r="K27">
        <f>IF(BA27&lt;&gt;0,1/(1/BA27-1/S27),0)</f>
        <v>0.53761311820795743</v>
      </c>
      <c r="L27">
        <f>((BD27-AQ27/2)*X27-J27)/(BD27+AQ27/2)</f>
        <v>345.89345701631839</v>
      </c>
      <c r="M27">
        <f>AQ27*1000</f>
        <v>11.176152697590455</v>
      </c>
      <c r="N27">
        <f>(AV27-BB27)</f>
        <v>2.1740750597217193</v>
      </c>
      <c r="O27">
        <f>(U27+AU27*I27)</f>
        <v>32.058673858642578</v>
      </c>
      <c r="P27" s="1">
        <v>1.5</v>
      </c>
      <c r="Q27">
        <f>(P27*AJ27+AK27)</f>
        <v>2.4080436080694199</v>
      </c>
      <c r="R27" s="1">
        <v>1</v>
      </c>
      <c r="S27">
        <f>Q27*(R27+1)*(R27+1)/(R27*R27+1)</f>
        <v>4.8160872161388397</v>
      </c>
      <c r="T27" s="1">
        <v>32.094223022460938</v>
      </c>
      <c r="U27" s="1">
        <v>32.058673858642578</v>
      </c>
      <c r="V27" s="1">
        <v>32.076976776123047</v>
      </c>
      <c r="W27" s="1">
        <v>399.8736572265625</v>
      </c>
      <c r="X27" s="1">
        <v>394.22711181640625</v>
      </c>
      <c r="Y27" s="1">
        <v>22.693155288696289</v>
      </c>
      <c r="Z27" s="1">
        <v>26.762248992919922</v>
      </c>
      <c r="AA27" s="1">
        <v>46.223335266113281</v>
      </c>
      <c r="AB27" s="1">
        <v>54.511615753173828</v>
      </c>
      <c r="AC27" s="1">
        <v>400.9635009765625</v>
      </c>
      <c r="AD27" s="1">
        <v>533.30584716796875</v>
      </c>
      <c r="AE27" s="1">
        <v>967.83447265625</v>
      </c>
      <c r="AF27" s="1">
        <v>97.782852172851562</v>
      </c>
      <c r="AG27" s="1">
        <v>16.154838562011719</v>
      </c>
      <c r="AH27" s="1">
        <v>-0.65420287847518921</v>
      </c>
      <c r="AI27" s="1">
        <v>0</v>
      </c>
      <c r="AJ27" s="1">
        <v>-0.21956524252891541</v>
      </c>
      <c r="AK27" s="1">
        <v>2.737391471862793</v>
      </c>
      <c r="AL27" s="1">
        <v>1</v>
      </c>
      <c r="AM27" s="1">
        <v>0</v>
      </c>
      <c r="AN27" s="1">
        <v>0.18999999761581421</v>
      </c>
      <c r="AO27" s="1">
        <v>111115</v>
      </c>
      <c r="AP27">
        <f>AC27*0.000001/(P27*0.0001)</f>
        <v>2.6730900065104164</v>
      </c>
      <c r="AQ27">
        <f>(Z27-Y27)/(1000-Z27)*AP27</f>
        <v>1.1176152697590454E-2</v>
      </c>
      <c r="AR27">
        <f>(U27+273.15)</f>
        <v>305.20867385864256</v>
      </c>
      <c r="AS27">
        <f>(T27+273.15)</f>
        <v>305.24422302246091</v>
      </c>
      <c r="AT27">
        <f>(AD27*AL27+AE27*AM27)*AN27</f>
        <v>101.32810969041384</v>
      </c>
      <c r="AU27">
        <f>((AT27+0.00000010773*(AS27^4-AR27^4))-AQ27*44100)/(Q27*51.4+0.00000043092*AR27^3)</f>
        <v>-2.8752431535121334</v>
      </c>
      <c r="AV27">
        <f>0.61365*EXP(17.502*O27/(240.97+O27))</f>
        <v>4.7909640968094536</v>
      </c>
      <c r="AW27">
        <f>AV27*1000/AF27</f>
        <v>48.99595369073942</v>
      </c>
      <c r="AX27">
        <f>(AW27-Z27)</f>
        <v>22.233704697819498</v>
      </c>
      <c r="AY27">
        <f>IF(I27,U27,(T27+U27)/2)</f>
        <v>32.076448440551758</v>
      </c>
      <c r="AZ27">
        <f>0.61365*EXP(17.502*AY27/(240.97+AY27))</f>
        <v>4.7957840913624539</v>
      </c>
      <c r="BA27">
        <f>IF(AX27&lt;&gt;0,(1000-(AW27+Z27)/2)/AX27*AQ27,0)</f>
        <v>0.48362655810577582</v>
      </c>
      <c r="BB27">
        <f>Z27*AF27/1000</f>
        <v>2.6168890370877342</v>
      </c>
      <c r="BC27">
        <f>(AZ27-BB27)</f>
        <v>2.1788950542747196</v>
      </c>
      <c r="BD27">
        <f>1/(1.6/K27+1.37/S27)</f>
        <v>0.30669379369858307</v>
      </c>
      <c r="BE27">
        <f>L27*AF27*0.001</f>
        <v>33.822448774983251</v>
      </c>
      <c r="BF27">
        <f>L27/X27</f>
        <v>0.87739642112032845</v>
      </c>
      <c r="BG27">
        <f>(1-AQ27*AF27/AV27/K27)*100</f>
        <v>57.571052959176782</v>
      </c>
      <c r="BH27">
        <f>(X27-J27/(S27/1.35))</f>
        <v>391.23121397272575</v>
      </c>
      <c r="BI27">
        <f>J27*BG27/100/BH27</f>
        <v>1.5727447727895513E-2</v>
      </c>
    </row>
    <row r="28" spans="1:61">
      <c r="A28" s="1">
        <v>5</v>
      </c>
      <c r="B28" s="1" t="s">
        <v>79</v>
      </c>
      <c r="C28" s="1" t="s">
        <v>72</v>
      </c>
      <c r="D28" s="1">
        <v>23</v>
      </c>
      <c r="E28" s="1" t="s">
        <v>76</v>
      </c>
      <c r="F28" s="1" t="s">
        <v>78</v>
      </c>
      <c r="G28" s="1">
        <v>0</v>
      </c>
      <c r="H28" s="1">
        <v>1144</v>
      </c>
      <c r="I28" s="1">
        <v>0</v>
      </c>
      <c r="J28">
        <f>(W28-X28*(1000-Y28)/(1000-Z28))*AP28</f>
        <v>-0.32364894223461732</v>
      </c>
      <c r="K28">
        <f>IF(BA28&lt;&gt;0,1/(1/BA28-1/S28),0)</f>
        <v>2.2639586321326833E-2</v>
      </c>
      <c r="L28">
        <f>((BD28-AQ28/2)*X28-J28)/(BD28+AQ28/2)</f>
        <v>408.42225599872017</v>
      </c>
      <c r="M28">
        <f>AQ28*1000</f>
        <v>0.52056373720021587</v>
      </c>
      <c r="N28">
        <f>(AV28-BB28)</f>
        <v>2.1864219794524486</v>
      </c>
      <c r="O28">
        <f>(U28+AU28*I28)</f>
        <v>30.907194137573242</v>
      </c>
      <c r="P28" s="1">
        <v>5.5</v>
      </c>
      <c r="Q28">
        <f>(P28*AJ28+AK28)</f>
        <v>1.5297826379537582</v>
      </c>
      <c r="R28" s="1">
        <v>1</v>
      </c>
      <c r="S28">
        <f>Q28*(R28+1)*(R28+1)/(R28*R28+1)</f>
        <v>3.0595652759075165</v>
      </c>
      <c r="T28" s="1">
        <v>32.208595275878906</v>
      </c>
      <c r="U28" s="1">
        <v>30.907194137573242</v>
      </c>
      <c r="V28" s="1">
        <v>32.226547241210938</v>
      </c>
      <c r="W28" s="1">
        <v>400.21810913085938</v>
      </c>
      <c r="X28" s="1">
        <v>400.37615966796875</v>
      </c>
      <c r="Y28" s="1">
        <v>22.835531234741211</v>
      </c>
      <c r="Z28" s="1">
        <v>23.532752990722656</v>
      </c>
      <c r="AA28" s="1">
        <v>46.214332580566406</v>
      </c>
      <c r="AB28" s="1">
        <v>47.625362396240234</v>
      </c>
      <c r="AC28" s="1">
        <v>400.9805908203125</v>
      </c>
      <c r="AD28" s="1">
        <v>36.847774505615234</v>
      </c>
      <c r="AE28" s="1">
        <v>6.0469083786010742</v>
      </c>
      <c r="AF28" s="1">
        <v>97.784523010253906</v>
      </c>
      <c r="AG28" s="1">
        <v>16.154838562011719</v>
      </c>
      <c r="AH28" s="1">
        <v>-0.65420287847518921</v>
      </c>
      <c r="AI28" s="1">
        <v>1</v>
      </c>
      <c r="AJ28" s="1">
        <v>-0.21956524252891541</v>
      </c>
      <c r="AK28" s="1">
        <v>2.737391471862793</v>
      </c>
      <c r="AL28" s="1">
        <v>1</v>
      </c>
      <c r="AM28" s="1">
        <v>0</v>
      </c>
      <c r="AN28" s="1">
        <v>0.18999999761581421</v>
      </c>
      <c r="AO28" s="1">
        <v>111115</v>
      </c>
      <c r="AP28">
        <f>AC28*0.000001/(P28*0.0001)</f>
        <v>0.72905561967329535</v>
      </c>
      <c r="AQ28">
        <f>(Z28-Y28)/(1000-Z28)*AP28</f>
        <v>5.2056373720021584E-4</v>
      </c>
      <c r="AR28">
        <f>(U28+273.15)</f>
        <v>304.05719413757322</v>
      </c>
      <c r="AS28">
        <f>(T28+273.15)</f>
        <v>305.35859527587888</v>
      </c>
      <c r="AT28">
        <f>(AD28*AL28+AE28*AM28)*AN28</f>
        <v>7.0010770682149541</v>
      </c>
      <c r="AU28">
        <f>((AT28+0.00000010773*(AS28^4-AR28^4))-AQ28*44100)/(Q28*51.4+0.00000043092*AR28^3)</f>
        <v>-9.9203995814412926E-4</v>
      </c>
      <c r="AV28">
        <f>0.61365*EXP(17.502*O28/(240.97+O28))</f>
        <v>4.4875610057683897</v>
      </c>
      <c r="AW28">
        <f>AV28*1000/AF28</f>
        <v>45.892344387647256</v>
      </c>
      <c r="AX28">
        <f>(AW28-Z28)</f>
        <v>22.3595913969246</v>
      </c>
      <c r="AY28">
        <f>IF(I28,U28,(T28+U28)/2)</f>
        <v>31.557894706726074</v>
      </c>
      <c r="AZ28">
        <f>0.61365*EXP(17.502*AY28/(240.97+AY28))</f>
        <v>4.6568879233705607</v>
      </c>
      <c r="BA28">
        <f>IF(AX28&lt;&gt;0,(1000-(AW28+Z28)/2)/AX28*AQ28,0)</f>
        <v>2.2473292745230741E-2</v>
      </c>
      <c r="BB28">
        <f>Z28*AF28/1000</f>
        <v>2.301139026315941</v>
      </c>
      <c r="BC28">
        <f>(AZ28-BB28)</f>
        <v>2.3557488970546197</v>
      </c>
      <c r="BD28">
        <f>1/(1.6/K28+1.37/S28)</f>
        <v>1.4060654338887186E-2</v>
      </c>
      <c r="BE28">
        <f>L28*AF28*0.001</f>
        <v>39.937375489606666</v>
      </c>
      <c r="BF28">
        <f>L28/X28</f>
        <v>1.0200963422433145</v>
      </c>
      <c r="BG28">
        <f>(1-AQ28*AF28/AV28/K28)*100</f>
        <v>49.896832733554</v>
      </c>
      <c r="BH28">
        <f>(X28-J28/(S28/1.35))</f>
        <v>400.5189662540734</v>
      </c>
      <c r="BI28">
        <f>J28*BG28/100/BH28</f>
        <v>-4.0320330610331347E-4</v>
      </c>
    </row>
    <row r="29" spans="1:61">
      <c r="A29" s="1">
        <v>13</v>
      </c>
      <c r="B29" s="1" t="s">
        <v>87</v>
      </c>
      <c r="C29" s="1" t="s">
        <v>72</v>
      </c>
      <c r="D29" s="1">
        <v>20</v>
      </c>
      <c r="E29" s="1" t="s">
        <v>73</v>
      </c>
      <c r="F29" s="1" t="s">
        <v>78</v>
      </c>
      <c r="G29" s="1">
        <v>0</v>
      </c>
      <c r="H29" s="1">
        <v>3879</v>
      </c>
      <c r="I29" s="1">
        <v>0</v>
      </c>
      <c r="J29">
        <f>(W29-X29*(1000-Y29)/(1000-Z29))*AP29</f>
        <v>8.3087912418991738</v>
      </c>
      <c r="K29">
        <f>IF(BA29&lt;&gt;0,1/(1/BA29-1/S29),0)</f>
        <v>0.47024108204415582</v>
      </c>
      <c r="L29">
        <f>((BD29-AQ29/2)*X29-J29)/(BD29+AQ29/2)</f>
        <v>348.45295086633172</v>
      </c>
      <c r="M29">
        <f>AQ29*1000</f>
        <v>11.884484355924823</v>
      </c>
      <c r="N29">
        <f>(AV29-BB29)</f>
        <v>2.598269595862118</v>
      </c>
      <c r="O29">
        <f>(U29+AU29*I29)</f>
        <v>34.393295288085938</v>
      </c>
      <c r="P29" s="1">
        <v>1.5</v>
      </c>
      <c r="Q29">
        <f>(P29*AJ29+AK29)</f>
        <v>2.4080436080694199</v>
      </c>
      <c r="R29" s="1">
        <v>1</v>
      </c>
      <c r="S29">
        <f>Q29*(R29+1)*(R29+1)/(R29*R29+1)</f>
        <v>4.8160872161388397</v>
      </c>
      <c r="T29" s="1">
        <v>34.406707763671875</v>
      </c>
      <c r="U29" s="1">
        <v>34.393295288085938</v>
      </c>
      <c r="V29" s="1">
        <v>34.443325042724609</v>
      </c>
      <c r="W29" s="1">
        <v>400.26101684570312</v>
      </c>
      <c r="X29" s="1">
        <v>395.38388061523438</v>
      </c>
      <c r="Y29" s="1">
        <v>24.941949844360352</v>
      </c>
      <c r="Z29" s="1">
        <v>29.267520904541016</v>
      </c>
      <c r="AA29" s="1">
        <v>44.64306640625</v>
      </c>
      <c r="AB29" s="1">
        <v>52.38531494140625</v>
      </c>
      <c r="AC29" s="1">
        <v>400.0623779296875</v>
      </c>
      <c r="AD29" s="1">
        <v>1287.3787841796875</v>
      </c>
      <c r="AE29" s="1">
        <v>1360.8585205078125</v>
      </c>
      <c r="AF29" s="1">
        <v>97.824478149414062</v>
      </c>
      <c r="AG29" s="1">
        <v>16.154838562011719</v>
      </c>
      <c r="AH29" s="1">
        <v>-0.65420287847518921</v>
      </c>
      <c r="AI29" s="1">
        <v>0</v>
      </c>
      <c r="AJ29" s="1">
        <v>-0.21956524252891541</v>
      </c>
      <c r="AK29" s="1">
        <v>2.737391471862793</v>
      </c>
      <c r="AL29" s="1">
        <v>1</v>
      </c>
      <c r="AM29" s="1">
        <v>0</v>
      </c>
      <c r="AN29" s="1">
        <v>0.18999999761581421</v>
      </c>
      <c r="AO29" s="1">
        <v>111115</v>
      </c>
      <c r="AP29">
        <f>AC29*0.000001/(P29*0.0001)</f>
        <v>2.6670825195312493</v>
      </c>
      <c r="AQ29">
        <f>(Z29-Y29)/(1000-Z29)*AP29</f>
        <v>1.1884484355924823E-2</v>
      </c>
      <c r="AR29">
        <f>(U29+273.15)</f>
        <v>307.54329528808591</v>
      </c>
      <c r="AS29">
        <f>(T29+273.15)</f>
        <v>307.55670776367185</v>
      </c>
      <c r="AT29">
        <f>(AD29*AL29+AE29*AM29)*AN29</f>
        <v>244.60196592479042</v>
      </c>
      <c r="AU29">
        <f>((AT29+0.00000010773*(AS29^4-AR29^4))-AQ29*44100)/(Q29*51.4+0.00000043092*AR29^3)</f>
        <v>-2.0492948527469186</v>
      </c>
      <c r="AV29">
        <f>0.61365*EXP(17.502*O29/(240.97+O29))</f>
        <v>5.4613495550759099</v>
      </c>
      <c r="AW29">
        <f>AV29*1000/AF29</f>
        <v>55.828046910042438</v>
      </c>
      <c r="AX29">
        <f>(AW29-Z29)</f>
        <v>26.560526005501423</v>
      </c>
      <c r="AY29">
        <f>IF(I29,U29,(T29+U29)/2)</f>
        <v>34.400001525878906</v>
      </c>
      <c r="AZ29">
        <f>0.61365*EXP(17.502*AY29/(240.97+AY29))</f>
        <v>5.4633870094934025</v>
      </c>
      <c r="BA29">
        <f>IF(AX29&lt;&gt;0,(1000-(AW29+Z29)/2)/AX29*AQ29,0)</f>
        <v>0.42841116479931429</v>
      </c>
      <c r="BB29">
        <f>Z29*AF29/1000</f>
        <v>2.8630799592137919</v>
      </c>
      <c r="BC29">
        <f>(AZ29-BB29)</f>
        <v>2.6003070502796106</v>
      </c>
      <c r="BD29">
        <f>1/(1.6/K29+1.37/S29)</f>
        <v>0.27122517929124296</v>
      </c>
      <c r="BE29">
        <f>L29*AF29*0.001</f>
        <v>34.087228078122315</v>
      </c>
      <c r="BF29">
        <f>L29/X29</f>
        <v>0.88130287538309326</v>
      </c>
      <c r="BG29">
        <f>(1-AQ29*AF29/AV29/K29)*100</f>
        <v>54.730328765422584</v>
      </c>
      <c r="BH29">
        <f>(X29-J29/(S29/1.35))</f>
        <v>393.05483886969125</v>
      </c>
      <c r="BI29">
        <f>J29*BG29/100/BH29</f>
        <v>1.1569451164120274E-2</v>
      </c>
    </row>
    <row r="30" spans="1:61">
      <c r="A30" s="1">
        <v>14</v>
      </c>
      <c r="B30" s="1" t="s">
        <v>88</v>
      </c>
      <c r="C30" s="1" t="s">
        <v>72</v>
      </c>
      <c r="D30" s="1">
        <v>20</v>
      </c>
      <c r="E30" s="1" t="s">
        <v>76</v>
      </c>
      <c r="F30" s="1" t="s">
        <v>78</v>
      </c>
      <c r="G30" s="1">
        <v>0</v>
      </c>
      <c r="H30" s="1">
        <v>4033.5</v>
      </c>
      <c r="I30" s="1">
        <v>0</v>
      </c>
      <c r="J30">
        <f>(W30-X30*(1000-Y30)/(1000-Z30))*AP30</f>
        <v>1.2257240120665556</v>
      </c>
      <c r="K30">
        <f>IF(BA30&lt;&gt;0,1/(1/BA30-1/S30),0)</f>
        <v>2.2574300490038082E-2</v>
      </c>
      <c r="L30">
        <f>((BD30-AQ30/2)*X30-J30)/(BD30+AQ30/2)</f>
        <v>294.44546729254546</v>
      </c>
      <c r="M30">
        <f>AQ30*1000</f>
        <v>0.67980179419534681</v>
      </c>
      <c r="N30">
        <f>(AV30-BB30)</f>
        <v>2.843911457424166</v>
      </c>
      <c r="O30">
        <f>(U30+AU30*I30)</f>
        <v>34.123744964599609</v>
      </c>
      <c r="P30" s="1">
        <v>4</v>
      </c>
      <c r="Q30">
        <f>(P30*AJ30+AK30)</f>
        <v>1.8591305017471313</v>
      </c>
      <c r="R30" s="1">
        <v>1</v>
      </c>
      <c r="S30">
        <f>Q30*(R30+1)*(R30+1)/(R30*R30+1)</f>
        <v>3.7182610034942627</v>
      </c>
      <c r="T30" s="1">
        <v>34.673717498779297</v>
      </c>
      <c r="U30" s="1">
        <v>34.123744964599609</v>
      </c>
      <c r="V30" s="1">
        <v>34.707004547119141</v>
      </c>
      <c r="W30" s="1">
        <v>400.0511474609375</v>
      </c>
      <c r="X30" s="1">
        <v>398.55477905273438</v>
      </c>
      <c r="Y30" s="1">
        <v>25.262332916259766</v>
      </c>
      <c r="Z30" s="1">
        <v>25.924381256103516</v>
      </c>
      <c r="AA30" s="1">
        <v>44.551536560058594</v>
      </c>
      <c r="AB30" s="1">
        <v>45.719100952148438</v>
      </c>
      <c r="AC30" s="1">
        <v>400.07855224609375</v>
      </c>
      <c r="AD30" s="1">
        <v>27.021577835083008</v>
      </c>
      <c r="AE30" s="1">
        <v>33.103843688964844</v>
      </c>
      <c r="AF30" s="1">
        <v>97.826431274414062</v>
      </c>
      <c r="AG30" s="1">
        <v>16.154838562011719</v>
      </c>
      <c r="AH30" s="1">
        <v>-0.65420287847518921</v>
      </c>
      <c r="AI30" s="1">
        <v>1</v>
      </c>
      <c r="AJ30" s="1">
        <v>-0.21956524252891541</v>
      </c>
      <c r="AK30" s="1">
        <v>2.737391471862793</v>
      </c>
      <c r="AL30" s="1">
        <v>1</v>
      </c>
      <c r="AM30" s="1">
        <v>0</v>
      </c>
      <c r="AN30" s="1">
        <v>0.18999999761581421</v>
      </c>
      <c r="AO30" s="1">
        <v>111115</v>
      </c>
      <c r="AP30">
        <f>AC30*0.000001/(P30*0.0001)</f>
        <v>1.0001963806152343</v>
      </c>
      <c r="AQ30">
        <f>(Z30-Y30)/(1000-Z30)*AP30</f>
        <v>6.7980179419534681E-4</v>
      </c>
      <c r="AR30">
        <f>(U30+273.15)</f>
        <v>307.27374496459959</v>
      </c>
      <c r="AS30">
        <f>(T30+273.15)</f>
        <v>307.82371749877927</v>
      </c>
      <c r="AT30">
        <f>(AD30*AL30+AE30*AM30)*AN30</f>
        <v>5.1340997242413096</v>
      </c>
      <c r="AU30">
        <f>((AT30+0.00000010773*(AS30^4-AR30^4))-AQ30*44100)/(Q30*51.4+0.00000043092*AR30^3)</f>
        <v>-0.16611917075613986</v>
      </c>
      <c r="AV30">
        <f>0.61365*EXP(17.502*O30/(240.97+O30))</f>
        <v>5.3800011587060848</v>
      </c>
      <c r="AW30">
        <f>AV30*1000/AF30</f>
        <v>54.995373833218757</v>
      </c>
      <c r="AX30">
        <f>(AW30-Z30)</f>
        <v>29.070992577115241</v>
      </c>
      <c r="AY30">
        <f>IF(I30,U30,(T30+U30)/2)</f>
        <v>34.398731231689453</v>
      </c>
      <c r="AZ30">
        <f>0.61365*EXP(17.502*AY30/(240.97+AY30))</f>
        <v>5.4630010245694134</v>
      </c>
      <c r="BA30">
        <f>IF(AX30&lt;&gt;0,(1000-(AW30+Z30)/2)/AX30*AQ30,0)</f>
        <v>2.2438074486698194E-2</v>
      </c>
      <c r="BB30">
        <f>Z30*AF30/1000</f>
        <v>2.5360897012819188</v>
      </c>
      <c r="BC30">
        <f>(AZ30-BB30)</f>
        <v>2.9269113232874946</v>
      </c>
      <c r="BD30">
        <f>1/(1.6/K30+1.37/S30)</f>
        <v>1.4035972313929092E-2</v>
      </c>
      <c r="BE30">
        <f>L30*AF30*0.001</f>
        <v>28.804549270156933</v>
      </c>
      <c r="BF30">
        <f>L30/X30</f>
        <v>0.73878292964487624</v>
      </c>
      <c r="BG30">
        <f>(1-AQ30*AF30/AV30/K30)*100</f>
        <v>45.242722611808105</v>
      </c>
      <c r="BH30">
        <f>(X30-J30/(S30/1.35))</f>
        <v>398.1097518169554</v>
      </c>
      <c r="BI30">
        <f>J30*BG30/100/BH30</f>
        <v>1.3929598866509827E-3</v>
      </c>
    </row>
    <row r="31" spans="1:61">
      <c r="A31" s="1">
        <v>20</v>
      </c>
      <c r="B31" s="1" t="s">
        <v>94</v>
      </c>
      <c r="C31" s="1" t="s">
        <v>72</v>
      </c>
      <c r="D31" s="1">
        <v>19</v>
      </c>
      <c r="E31" s="1" t="s">
        <v>76</v>
      </c>
      <c r="F31" s="1" t="s">
        <v>78</v>
      </c>
      <c r="G31" s="1">
        <v>0</v>
      </c>
      <c r="H31" s="1">
        <v>5041</v>
      </c>
      <c r="I31" s="1">
        <v>0</v>
      </c>
      <c r="J31">
        <f>(W31-X31*(1000-Y31)/(1000-Z31))*AP31</f>
        <v>0.48468798726591855</v>
      </c>
      <c r="K31">
        <f>IF(BA31&lt;&gt;0,1/(1/BA31-1/S31),0)</f>
        <v>4.1053815060081884E-3</v>
      </c>
      <c r="L31">
        <f>((BD31-AQ31/2)*X31-J31)/(BD31+AQ31/2)</f>
        <v>195.89362767976925</v>
      </c>
      <c r="M31">
        <f>AQ31*1000</f>
        <v>0.12420108448038306</v>
      </c>
      <c r="N31">
        <f>(AV31-BB31)</f>
        <v>2.8446819140878343</v>
      </c>
      <c r="O31">
        <f>(U31+AU31*I31)</f>
        <v>33.952072143554688</v>
      </c>
      <c r="P31" s="1">
        <v>4.5</v>
      </c>
      <c r="Q31">
        <f>(P31*AJ31+AK31)</f>
        <v>1.7493478804826736</v>
      </c>
      <c r="R31" s="1">
        <v>1</v>
      </c>
      <c r="S31">
        <f>Q31*(R31+1)*(R31+1)/(R31*R31+1)</f>
        <v>3.4986957609653473</v>
      </c>
      <c r="T31" s="1">
        <v>35.4808349609375</v>
      </c>
      <c r="U31" s="1">
        <v>33.952072143554688</v>
      </c>
      <c r="V31" s="1">
        <v>35.527050018310547</v>
      </c>
      <c r="W31" s="1">
        <v>400.005126953125</v>
      </c>
      <c r="X31" s="1">
        <v>399.40423583984375</v>
      </c>
      <c r="Y31" s="1">
        <v>25.2567138671875</v>
      </c>
      <c r="Z31" s="1">
        <v>25.392848968505859</v>
      </c>
      <c r="AA31" s="1">
        <v>42.595184326171875</v>
      </c>
      <c r="AB31" s="1">
        <v>42.824771881103516</v>
      </c>
      <c r="AC31" s="1">
        <v>400.12655639648438</v>
      </c>
      <c r="AD31" s="1">
        <v>18.086189270019531</v>
      </c>
      <c r="AE31" s="1">
        <v>30.37799072265625</v>
      </c>
      <c r="AF31" s="1">
        <v>97.825202941894531</v>
      </c>
      <c r="AG31" s="1">
        <v>17.517326354980469</v>
      </c>
      <c r="AH31" s="1">
        <v>-0.77218002080917358</v>
      </c>
      <c r="AI31" s="1">
        <v>1</v>
      </c>
      <c r="AJ31" s="1">
        <v>-0.21956524252891541</v>
      </c>
      <c r="AK31" s="1">
        <v>2.737391471862793</v>
      </c>
      <c r="AL31" s="1">
        <v>1</v>
      </c>
      <c r="AM31" s="1">
        <v>0</v>
      </c>
      <c r="AN31" s="1">
        <v>0.18999999761581421</v>
      </c>
      <c r="AO31" s="1">
        <v>111115</v>
      </c>
      <c r="AP31">
        <f>AC31*0.000001/(P31*0.0001)</f>
        <v>0.88917012532552064</v>
      </c>
      <c r="AQ31">
        <f>(Z31-Y31)/(1000-Z31)*AP31</f>
        <v>1.2420108448038306E-4</v>
      </c>
      <c r="AR31">
        <f>(U31+273.15)</f>
        <v>307.10207214355466</v>
      </c>
      <c r="AS31">
        <f>(T31+273.15)</f>
        <v>308.63083496093748</v>
      </c>
      <c r="AT31">
        <f>(AD31*AL31+AE31*AM31)*AN31</f>
        <v>3.4363759181828755</v>
      </c>
      <c r="AU31">
        <f>((AT31+0.00000010773*(AS31^4-AR31^4))-AQ31*44100)/(Q31*51.4+0.00000043092*AR31^3)</f>
        <v>0.16780068928214223</v>
      </c>
      <c r="AV31">
        <f>0.61365*EXP(17.502*O31/(240.97+O31))</f>
        <v>5.3287425177047973</v>
      </c>
      <c r="AW31">
        <f>AV31*1000/AF31</f>
        <v>54.472082423073765</v>
      </c>
      <c r="AX31">
        <f>(AW31-Z31)</f>
        <v>29.079233454567905</v>
      </c>
      <c r="AY31">
        <f>IF(I31,U31,(T31+U31)/2)</f>
        <v>34.716453552246094</v>
      </c>
      <c r="AZ31">
        <f>0.61365*EXP(17.502*AY31/(240.97+AY31))</f>
        <v>5.5602842832943429</v>
      </c>
      <c r="BA31">
        <f>IF(AX31&lt;&gt;0,(1000-(AW31+Z31)/2)/AX31*AQ31,0)</f>
        <v>4.1005698833598125E-3</v>
      </c>
      <c r="BB31">
        <f>Z31*AF31/1000</f>
        <v>2.484060603616963</v>
      </c>
      <c r="BC31">
        <f>(AZ31-BB31)</f>
        <v>3.0762236796773799</v>
      </c>
      <c r="BD31">
        <f>1/(1.6/K31+1.37/S31)</f>
        <v>2.5632880374206191E-3</v>
      </c>
      <c r="BE31">
        <f>L31*AF31*0.001</f>
        <v>19.163333882797357</v>
      </c>
      <c r="BF31">
        <f>L31/X31</f>
        <v>0.4904645722343321</v>
      </c>
      <c r="BG31">
        <f>(1-AQ31*AF31/AV31/K31)*100</f>
        <v>44.461021454756263</v>
      </c>
      <c r="BH31">
        <f>(X31-J31/(S31/1.35))</f>
        <v>399.21721506767221</v>
      </c>
      <c r="BI31">
        <f>J31*BG31/100/BH31</f>
        <v>5.3979944219188271E-4</v>
      </c>
    </row>
    <row r="32" spans="1:61">
      <c r="A32" s="1">
        <v>21</v>
      </c>
      <c r="B32" s="1" t="s">
        <v>95</v>
      </c>
      <c r="C32" s="1" t="s">
        <v>72</v>
      </c>
      <c r="D32" s="1">
        <v>19</v>
      </c>
      <c r="E32" s="1" t="s">
        <v>73</v>
      </c>
      <c r="F32" s="1" t="s">
        <v>78</v>
      </c>
      <c r="G32" s="1">
        <v>0</v>
      </c>
      <c r="H32" s="1">
        <v>5233</v>
      </c>
      <c r="I32" s="1">
        <v>0</v>
      </c>
      <c r="J32">
        <f>(W32-X32*(1000-Y32)/(1000-Z32))*AP32</f>
        <v>13.969071606348558</v>
      </c>
      <c r="K32">
        <f>IF(BA32&lt;&gt;0,1/(1/BA32-1/S32),0)</f>
        <v>0.49406885444446053</v>
      </c>
      <c r="L32">
        <f>((BD32-AQ32/2)*X32-J32)/(BD32+AQ32/2)</f>
        <v>325.43820813784515</v>
      </c>
      <c r="M32">
        <f>AQ32*1000</f>
        <v>12.782019537706113</v>
      </c>
      <c r="N32">
        <f>(AV32-BB32)</f>
        <v>2.6772797706087297</v>
      </c>
      <c r="O32">
        <f>(U32+AU32*I32)</f>
        <v>35.226264953613281</v>
      </c>
      <c r="P32" s="1">
        <v>2</v>
      </c>
      <c r="Q32">
        <f>(P32*AJ32+AK32)</f>
        <v>2.2982609868049622</v>
      </c>
      <c r="R32" s="1">
        <v>1</v>
      </c>
      <c r="S32">
        <f>Q32*(R32+1)*(R32+1)/(R32*R32+1)</f>
        <v>4.5965219736099243</v>
      </c>
      <c r="T32" s="1">
        <v>35.673980712890625</v>
      </c>
      <c r="U32" s="1">
        <v>35.226264953613281</v>
      </c>
      <c r="V32" s="1">
        <v>35.575634002685547</v>
      </c>
      <c r="W32" s="1">
        <v>400.51434326171875</v>
      </c>
      <c r="X32" s="1">
        <v>391.03274536132812</v>
      </c>
      <c r="Y32" s="1">
        <v>24.908603668212891</v>
      </c>
      <c r="Z32" s="1">
        <v>31.099529266357422</v>
      </c>
      <c r="AA32" s="1">
        <v>41.5621337890625</v>
      </c>
      <c r="AB32" s="1">
        <v>51.892215728759766</v>
      </c>
      <c r="AC32" s="1">
        <v>400.08572387695312</v>
      </c>
      <c r="AD32" s="1">
        <v>1270.94384765625</v>
      </c>
      <c r="AE32" s="1">
        <v>1461.2923583984375</v>
      </c>
      <c r="AF32" s="1">
        <v>97.82305908203125</v>
      </c>
      <c r="AG32" s="1">
        <v>17.517326354980469</v>
      </c>
      <c r="AH32" s="1">
        <v>-0.77218002080917358</v>
      </c>
      <c r="AI32" s="1">
        <v>0</v>
      </c>
      <c r="AJ32" s="1">
        <v>-0.21956524252891541</v>
      </c>
      <c r="AK32" s="1">
        <v>2.737391471862793</v>
      </c>
      <c r="AL32" s="1">
        <v>1</v>
      </c>
      <c r="AM32" s="1">
        <v>0</v>
      </c>
      <c r="AN32" s="1">
        <v>0.18999999761581421</v>
      </c>
      <c r="AO32" s="1">
        <v>111115</v>
      </c>
      <c r="AP32">
        <f>AC32*0.000001/(P32*0.0001)</f>
        <v>2.0004286193847656</v>
      </c>
      <c r="AQ32">
        <f>(Z32-Y32)/(1000-Z32)*AP32</f>
        <v>1.2782019537706113E-2</v>
      </c>
      <c r="AR32">
        <f>(U32+273.15)</f>
        <v>308.37626495361326</v>
      </c>
      <c r="AS32">
        <f>(T32+273.15)</f>
        <v>308.8239807128906</v>
      </c>
      <c r="AT32">
        <f>(AD32*AL32+AE32*AM32)*AN32</f>
        <v>241.47932802452124</v>
      </c>
      <c r="AU32">
        <f>((AT32+0.00000010773*(AS32^4-AR32^4))-AQ32*44100)/(Q32*51.4+0.00000043092*AR32^3)</f>
        <v>-2.4206145597732327</v>
      </c>
      <c r="AV32">
        <f>0.61365*EXP(17.502*O32/(240.97+O32))</f>
        <v>5.7195308594549719</v>
      </c>
      <c r="AW32">
        <f>AV32*1000/AF32</f>
        <v>58.468125134573413</v>
      </c>
      <c r="AX32">
        <f>(AW32-Z32)</f>
        <v>27.368595868215991</v>
      </c>
      <c r="AY32">
        <f>IF(I32,U32,(T32+U32)/2)</f>
        <v>35.450122833251953</v>
      </c>
      <c r="AZ32">
        <f>0.61365*EXP(17.502*AY32/(240.97+AY32))</f>
        <v>5.7906987417440945</v>
      </c>
      <c r="BA32">
        <f>IF(AX32&lt;&gt;0,(1000-(AW32+Z32)/2)/AX32*AQ32,0)</f>
        <v>0.44611685021210351</v>
      </c>
      <c r="BB32">
        <f>Z32*AF32/1000</f>
        <v>3.0422510888462422</v>
      </c>
      <c r="BC32">
        <f>(AZ32-BB32)</f>
        <v>2.7484476528978523</v>
      </c>
      <c r="BD32">
        <f>1/(1.6/K32+1.37/S32)</f>
        <v>0.2827681275662845</v>
      </c>
      <c r="BE32">
        <f>L32*AF32*0.001</f>
        <v>31.835361062218812</v>
      </c>
      <c r="BF32">
        <f>L32/X32</f>
        <v>0.83225308365704442</v>
      </c>
      <c r="BG32">
        <f>(1-AQ32*AF32/AV32/K32)*100</f>
        <v>55.752082883160845</v>
      </c>
      <c r="BH32">
        <f>(X32-J32/(S32/1.35))</f>
        <v>386.93002448305504</v>
      </c>
      <c r="BI32">
        <f>J32*BG32/100/BH32</f>
        <v>2.012779543377255E-2</v>
      </c>
    </row>
    <row r="33" spans="1:61">
      <c r="A33" s="1">
        <v>7</v>
      </c>
      <c r="B33" s="1" t="s">
        <v>106</v>
      </c>
      <c r="C33" s="1" t="s">
        <v>98</v>
      </c>
      <c r="D33" s="1">
        <v>18</v>
      </c>
      <c r="E33" s="1" t="s">
        <v>73</v>
      </c>
      <c r="F33" s="1" t="s">
        <v>99</v>
      </c>
      <c r="G33" s="1">
        <v>0</v>
      </c>
      <c r="H33" s="1">
        <v>1726.5</v>
      </c>
      <c r="I33" s="1">
        <v>0</v>
      </c>
      <c r="J33">
        <f>(W33-X33*(1000-Y33)/(1000-Z33))*AP33</f>
        <v>12.34158811419505</v>
      </c>
      <c r="K33">
        <f>IF(BA33&lt;&gt;0,1/(1/BA33-1/S33),0)</f>
        <v>0.58872832893002702</v>
      </c>
      <c r="L33">
        <f>((BD33-AQ33/2)*X33-J33)/(BD33+AQ33/2)</f>
        <v>333.86722765602565</v>
      </c>
      <c r="M33">
        <f>AQ33*1000</f>
        <v>13.875890026809751</v>
      </c>
      <c r="N33">
        <f>(AV33-BB33)</f>
        <v>2.4992645532166633</v>
      </c>
      <c r="O33">
        <f>(U33+AU33*I33)</f>
        <v>36.482288360595703</v>
      </c>
      <c r="P33" s="1">
        <v>3</v>
      </c>
      <c r="Q33">
        <f>(P33*AJ33+AK33)</f>
        <v>2.0786957442760468</v>
      </c>
      <c r="R33" s="1">
        <v>1</v>
      </c>
      <c r="S33">
        <f>Q33*(R33+1)*(R33+1)/(R33*R33+1)</f>
        <v>4.1573914885520935</v>
      </c>
      <c r="T33" s="1">
        <v>37.155982971191406</v>
      </c>
      <c r="U33" s="1">
        <v>36.482288360595703</v>
      </c>
      <c r="V33" s="1">
        <v>37.132965087890625</v>
      </c>
      <c r="W33" s="1">
        <v>399.95950317382812</v>
      </c>
      <c r="X33" s="1">
        <v>386.70941162109375</v>
      </c>
      <c r="Y33" s="1">
        <v>27.128520965576172</v>
      </c>
      <c r="Z33" s="1">
        <v>37.126018524169922</v>
      </c>
      <c r="AA33" s="1">
        <v>41.709671020507812</v>
      </c>
      <c r="AB33" s="1">
        <v>57.080669403076172</v>
      </c>
      <c r="AC33" s="1">
        <v>400.92233276367188</v>
      </c>
      <c r="AD33" s="1">
        <v>1480.151123046875</v>
      </c>
      <c r="AE33" s="1">
        <v>1402.5028076171875</v>
      </c>
      <c r="AF33" s="1">
        <v>97.764884948730469</v>
      </c>
      <c r="AG33" s="1">
        <v>19.506649017333984</v>
      </c>
      <c r="AH33" s="1">
        <v>-0.66889327764511108</v>
      </c>
      <c r="AI33" s="1">
        <v>1</v>
      </c>
      <c r="AJ33" s="1">
        <v>-0.21956524252891541</v>
      </c>
      <c r="AK33" s="1">
        <v>2.737391471862793</v>
      </c>
      <c r="AL33" s="1">
        <v>1</v>
      </c>
      <c r="AM33" s="1">
        <v>0</v>
      </c>
      <c r="AN33" s="1">
        <v>0.18999999761581421</v>
      </c>
      <c r="AO33" s="1">
        <v>111115</v>
      </c>
      <c r="AP33">
        <f>AC33*0.000001/(P33*0.0001)</f>
        <v>1.3364077758789061</v>
      </c>
      <c r="AQ33">
        <f>(Z33-Y33)/(1000-Z33)*AP33</f>
        <v>1.3875890026809751E-2</v>
      </c>
      <c r="AR33">
        <f>(U33+273.15)</f>
        <v>309.63228836059568</v>
      </c>
      <c r="AS33">
        <f>(T33+273.15)</f>
        <v>310.30598297119138</v>
      </c>
      <c r="AT33">
        <f>(AD33*AL33+AE33*AM33)*AN33</f>
        <v>281.22870984995097</v>
      </c>
      <c r="AU33">
        <f>((AT33+0.00000010773*(AS33^4-AR33^4))-AQ33*44100)/(Q33*51.4+0.00000043092*AR33^3)</f>
        <v>-2.691912878069517</v>
      </c>
      <c r="AV33">
        <f>0.61365*EXP(17.502*O33/(240.97+O33))</f>
        <v>6.128885482836572</v>
      </c>
      <c r="AW33">
        <f>AV33*1000/AF33</f>
        <v>62.69004956176915</v>
      </c>
      <c r="AX33">
        <f>(AW33-Z33)</f>
        <v>25.564031037599229</v>
      </c>
      <c r="AY33">
        <f>IF(I33,U33,(T33+U33)/2)</f>
        <v>36.819135665893555</v>
      </c>
      <c r="AZ33">
        <f>0.61365*EXP(17.502*AY33/(240.97+AY33))</f>
        <v>6.2429026773567147</v>
      </c>
      <c r="BA33">
        <f>IF(AX33&lt;&gt;0,(1000-(AW33+Z33)/2)/AX33*AQ33,0)</f>
        <v>0.51570003242388895</v>
      </c>
      <c r="BB33">
        <f>Z33*AF33/1000</f>
        <v>3.6296209296199087</v>
      </c>
      <c r="BC33">
        <f>(AZ33-BB33)</f>
        <v>2.613281747736806</v>
      </c>
      <c r="BD33">
        <f>1/(1.6/K33+1.37/S33)</f>
        <v>0.32816412786623633</v>
      </c>
      <c r="BE33">
        <f>L33*AF33*0.001</f>
        <v>32.640491099942956</v>
      </c>
      <c r="BF33">
        <f>L33/X33</f>
        <v>0.86335428521495616</v>
      </c>
      <c r="BG33">
        <f>(1-AQ33*AF33/AV33/K33)*100</f>
        <v>62.403509934768266</v>
      </c>
      <c r="BH33">
        <f>(X33-J33/(S33/1.35))</f>
        <v>382.70181599291152</v>
      </c>
      <c r="BI33">
        <f>J33*BG33/100/BH33</f>
        <v>2.0124242538458553E-2</v>
      </c>
    </row>
    <row r="34" spans="1:61">
      <c r="A34" s="1">
        <v>8</v>
      </c>
      <c r="B34" s="1" t="s">
        <v>107</v>
      </c>
      <c r="C34" s="1" t="s">
        <v>98</v>
      </c>
      <c r="D34" s="1">
        <v>18</v>
      </c>
      <c r="E34" s="1" t="s">
        <v>76</v>
      </c>
      <c r="F34" s="1" t="s">
        <v>99</v>
      </c>
      <c r="G34" s="1">
        <v>0</v>
      </c>
      <c r="H34" s="1">
        <v>1820</v>
      </c>
      <c r="I34" s="1">
        <v>0</v>
      </c>
      <c r="J34">
        <f>(W34-X34*(1000-Y34)/(1000-Z34))*AP34</f>
        <v>-3.7777852819460972E-2</v>
      </c>
      <c r="K34">
        <f>IF(BA34&lt;&gt;0,1/(1/BA34-1/S34),0)</f>
        <v>3.655662739714232E-2</v>
      </c>
      <c r="L34">
        <f>((BD34-AQ34/2)*X34-J34)/(BD34+AQ34/2)</f>
        <v>378.20567824892765</v>
      </c>
      <c r="M34">
        <f>AQ34*1000</f>
        <v>1.3236378053101947</v>
      </c>
      <c r="N34">
        <f>(AV34-BB34)</f>
        <v>3.4084363760697078</v>
      </c>
      <c r="O34">
        <f>(U34+AU34*I34)</f>
        <v>36.550430297851562</v>
      </c>
      <c r="P34" s="1">
        <v>3</v>
      </c>
      <c r="Q34">
        <f>(P34*AJ34+AK34)</f>
        <v>2.0786957442760468</v>
      </c>
      <c r="R34" s="1">
        <v>1</v>
      </c>
      <c r="S34">
        <f>Q34*(R34+1)*(R34+1)/(R34*R34+1)</f>
        <v>4.1573914885520935</v>
      </c>
      <c r="T34" s="1">
        <v>37.349399566650391</v>
      </c>
      <c r="U34" s="1">
        <v>36.550430297851562</v>
      </c>
      <c r="V34" s="1">
        <v>37.335548400878906</v>
      </c>
      <c r="W34" s="1">
        <v>399.5958251953125</v>
      </c>
      <c r="X34" s="1">
        <v>399.22872924804688</v>
      </c>
      <c r="Y34" s="1">
        <v>27.099090576171875</v>
      </c>
      <c r="Z34" s="1">
        <v>28.061611175537109</v>
      </c>
      <c r="AA34" s="1">
        <v>41.226570129394531</v>
      </c>
      <c r="AB34" s="1">
        <v>42.690876007080078</v>
      </c>
      <c r="AC34" s="1">
        <v>400.9766845703125</v>
      </c>
      <c r="AD34" s="1">
        <v>32.834255218505859</v>
      </c>
      <c r="AE34" s="1">
        <v>26.674072265625</v>
      </c>
      <c r="AF34" s="1">
        <v>97.762275695800781</v>
      </c>
      <c r="AG34" s="1">
        <v>19.506649017333984</v>
      </c>
      <c r="AH34" s="1">
        <v>-0.66889327764511108</v>
      </c>
      <c r="AI34" s="1">
        <v>0</v>
      </c>
      <c r="AJ34" s="1">
        <v>-0.21956524252891541</v>
      </c>
      <c r="AK34" s="1">
        <v>2.737391471862793</v>
      </c>
      <c r="AL34" s="1">
        <v>1</v>
      </c>
      <c r="AM34" s="1">
        <v>0</v>
      </c>
      <c r="AN34" s="1">
        <v>0.18999999761581421</v>
      </c>
      <c r="AO34" s="1">
        <v>111115</v>
      </c>
      <c r="AP34">
        <f>AC34*0.000001/(P34*0.0001)</f>
        <v>1.336588948567708</v>
      </c>
      <c r="AQ34">
        <f>(Z34-Y34)/(1000-Z34)*AP34</f>
        <v>1.3236378053101947E-3</v>
      </c>
      <c r="AR34">
        <f>(U34+273.15)</f>
        <v>309.70043029785154</v>
      </c>
      <c r="AS34">
        <f>(T34+273.15)</f>
        <v>310.49939956665037</v>
      </c>
      <c r="AT34">
        <f>(AD34*AL34+AE34*AM34)*AN34</f>
        <v>6.2385084132331485</v>
      </c>
      <c r="AU34">
        <f>((AT34+0.00000010773*(AS34^4-AR34^4))-AQ34*44100)/(Q34*51.4+0.00000043092*AR34^3)</f>
        <v>-0.34992746569504218</v>
      </c>
      <c r="AV34">
        <f>0.61365*EXP(17.502*O34/(240.97+O34))</f>
        <v>6.151803344280931</v>
      </c>
      <c r="AW34">
        <f>AV34*1000/AF34</f>
        <v>62.926147130852556</v>
      </c>
      <c r="AX34">
        <f>(AW34-Z34)</f>
        <v>34.864535955315446</v>
      </c>
      <c r="AY34">
        <f>IF(I34,U34,(T34+U34)/2)</f>
        <v>36.949914932250977</v>
      </c>
      <c r="AZ34">
        <f>0.61365*EXP(17.502*AY34/(240.97+AY34))</f>
        <v>6.2876630263936804</v>
      </c>
      <c r="BA34">
        <f>IF(AX34&lt;&gt;0,(1000-(AW34+Z34)/2)/AX34*AQ34,0)</f>
        <v>3.6237980868929126E-2</v>
      </c>
      <c r="BB34">
        <f>Z34*AF34/1000</f>
        <v>2.7433669682112232</v>
      </c>
      <c r="BC34">
        <f>(AZ34-BB34)</f>
        <v>3.5442960581824572</v>
      </c>
      <c r="BD34">
        <f>1/(1.6/K34+1.37/S34)</f>
        <v>2.2677152505432091E-2</v>
      </c>
      <c r="BE34">
        <f>L34*AF34*0.001</f>
        <v>36.974247786688991</v>
      </c>
      <c r="BF34">
        <f>L34/X34</f>
        <v>0.94734083632028077</v>
      </c>
      <c r="BG34">
        <f>(1-AQ34*AF34/AV34/K34)*100</f>
        <v>42.459729497189315</v>
      </c>
      <c r="BH34">
        <f>(X34-J34/(S34/1.35))</f>
        <v>399.24099657996561</v>
      </c>
      <c r="BI34">
        <f>J34*BG34/100/BH34</f>
        <v>-4.0177171819519399E-5</v>
      </c>
    </row>
    <row r="35" spans="1:61">
      <c r="A35" s="1">
        <v>18</v>
      </c>
      <c r="B35" s="1" t="s">
        <v>117</v>
      </c>
      <c r="C35" s="1" t="s">
        <v>98</v>
      </c>
      <c r="D35" s="1">
        <v>16</v>
      </c>
      <c r="E35" s="1" t="s">
        <v>73</v>
      </c>
      <c r="F35" s="1" t="s">
        <v>99</v>
      </c>
      <c r="G35" s="1">
        <v>0</v>
      </c>
      <c r="H35" s="1">
        <v>4584</v>
      </c>
      <c r="I35" s="1">
        <v>0</v>
      </c>
      <c r="J35">
        <f>(W35-X35*(1000-Y35)/(1000-Z35))*AP35</f>
        <v>23.917022501506043</v>
      </c>
      <c r="K35">
        <f>IF(BA35&lt;&gt;0,1/(1/BA35-1/S35),0)</f>
        <v>0.503181170881148</v>
      </c>
      <c r="L35">
        <f>((BD35-AQ35/2)*X35-J35)/(BD35+AQ35/2)</f>
        <v>267.4421982276354</v>
      </c>
      <c r="M35">
        <f>AQ35*1000</f>
        <v>13.275684932153386</v>
      </c>
      <c r="N35">
        <f>(AV35-BB35)</f>
        <v>2.7739383731295506</v>
      </c>
      <c r="O35">
        <f>(U35+AU35*I35)</f>
        <v>39.492504119873047</v>
      </c>
      <c r="P35" s="1">
        <v>4.5</v>
      </c>
      <c r="Q35">
        <f>(P35*AJ35+AK35)</f>
        <v>1.7493478804826736</v>
      </c>
      <c r="R35" s="1">
        <v>1</v>
      </c>
      <c r="S35">
        <f>Q35*(R35+1)*(R35+1)/(R35*R35+1)</f>
        <v>3.4986957609653473</v>
      </c>
      <c r="T35" s="1">
        <v>39.758750915527344</v>
      </c>
      <c r="U35" s="1">
        <v>39.492504119873047</v>
      </c>
      <c r="V35" s="1">
        <v>39.725032806396484</v>
      </c>
      <c r="W35" s="1">
        <v>400.3153076171875</v>
      </c>
      <c r="X35" s="1">
        <v>367.92001342773438</v>
      </c>
      <c r="Y35" s="1">
        <v>31.180286407470703</v>
      </c>
      <c r="Z35" s="1">
        <v>45.434097290039062</v>
      </c>
      <c r="AA35" s="1">
        <v>41.644233703613281</v>
      </c>
      <c r="AB35" s="1">
        <v>60.681552886962891</v>
      </c>
      <c r="AC35" s="1">
        <v>400.07772827148438</v>
      </c>
      <c r="AD35" s="1">
        <v>1699.1802978515625</v>
      </c>
      <c r="AE35" s="1">
        <v>1861.141357421875</v>
      </c>
      <c r="AF35" s="1">
        <v>97.747329711914062</v>
      </c>
      <c r="AG35" s="1">
        <v>20.339931488037109</v>
      </c>
      <c r="AH35" s="1">
        <v>-0.95380538702011108</v>
      </c>
      <c r="AI35" s="1">
        <v>1</v>
      </c>
      <c r="AJ35" s="1">
        <v>-0.21956524252891541</v>
      </c>
      <c r="AK35" s="1">
        <v>2.737391471862793</v>
      </c>
      <c r="AL35" s="1">
        <v>1</v>
      </c>
      <c r="AM35" s="1">
        <v>0</v>
      </c>
      <c r="AN35" s="1">
        <v>0.18999999761581421</v>
      </c>
      <c r="AO35" s="1">
        <v>111115</v>
      </c>
      <c r="AP35">
        <f>AC35*0.000001/(P35*0.0001)</f>
        <v>0.88906161838107622</v>
      </c>
      <c r="AQ35">
        <f>(Z35-Y35)/(1000-Z35)*AP35</f>
        <v>1.3275684932153385E-2</v>
      </c>
      <c r="AR35">
        <f>(U35+273.15)</f>
        <v>312.64250411987302</v>
      </c>
      <c r="AS35">
        <f>(T35+273.15)</f>
        <v>312.90875091552732</v>
      </c>
      <c r="AT35">
        <f>(AD35*AL35+AE35*AM35)*AN35</f>
        <v>322.84425254063535</v>
      </c>
      <c r="AU35">
        <f>((AT35+0.00000010773*(AS35^4-AR35^4))-AQ35*44100)/(Q35*51.4+0.00000043092*AR35^3)</f>
        <v>-2.5134847663783924</v>
      </c>
      <c r="AV35">
        <f>0.61365*EXP(17.502*O35/(240.97+O35))</f>
        <v>7.2150000611021801</v>
      </c>
      <c r="AW35">
        <f>AV35*1000/AF35</f>
        <v>73.812758694959726</v>
      </c>
      <c r="AX35">
        <f>(AW35-Z35)</f>
        <v>28.378661404920663</v>
      </c>
      <c r="AY35">
        <f>IF(I35,U35,(T35+U35)/2)</f>
        <v>39.625627517700195</v>
      </c>
      <c r="AZ35">
        <f>0.61365*EXP(17.502*AY35/(240.97+AY35))</f>
        <v>7.2666578473720147</v>
      </c>
      <c r="BA35">
        <f>IF(AX35&lt;&gt;0,(1000-(AW35+Z35)/2)/AX35*AQ35,0)</f>
        <v>0.4399130356932679</v>
      </c>
      <c r="BB35">
        <f>Z35*AF35/1000</f>
        <v>4.4410616879726295</v>
      </c>
      <c r="BC35">
        <f>(AZ35-BB35)</f>
        <v>2.8255961593993852</v>
      </c>
      <c r="BD35">
        <f>1/(1.6/K35+1.37/S35)</f>
        <v>0.28000665336266928</v>
      </c>
      <c r="BE35">
        <f>L35*AF35*0.001</f>
        <v>26.141760729035756</v>
      </c>
      <c r="BF35">
        <f>L35/X35</f>
        <v>0.72690309976889989</v>
      </c>
      <c r="BG35">
        <f>(1-AQ35*AF35/AV35/K35)*100</f>
        <v>64.256167321389313</v>
      </c>
      <c r="BH35">
        <f>(X35-J35/(S35/1.35))</f>
        <v>358.6914372430694</v>
      </c>
      <c r="BI35">
        <f>J35*BG35/100/BH35</f>
        <v>4.2845076300072719E-2</v>
      </c>
    </row>
    <row r="36" spans="1:61">
      <c r="A36" s="1">
        <v>19</v>
      </c>
      <c r="B36" s="1" t="s">
        <v>118</v>
      </c>
      <c r="C36" s="1" t="s">
        <v>98</v>
      </c>
      <c r="D36" s="1">
        <v>16</v>
      </c>
      <c r="E36" s="1" t="s">
        <v>76</v>
      </c>
      <c r="F36" s="1" t="s">
        <v>99</v>
      </c>
      <c r="G36" s="1">
        <v>0</v>
      </c>
      <c r="H36" s="1">
        <v>4752.5</v>
      </c>
      <c r="I36" s="1">
        <v>0</v>
      </c>
      <c r="J36">
        <f>(W36-X36*(1000-Y36)/(1000-Z36))*AP36</f>
        <v>-1.6757936576871424</v>
      </c>
      <c r="K36">
        <f>IF(BA36&lt;&gt;0,1/(1/BA36-1/S36),0)</f>
        <v>0.14604232077549542</v>
      </c>
      <c r="L36">
        <f>((BD36-AQ36/2)*X36-J36)/(BD36+AQ36/2)</f>
        <v>394.69942250819372</v>
      </c>
      <c r="M36">
        <f>AQ36*1000</f>
        <v>5.3623016600416751</v>
      </c>
      <c r="N36">
        <f>(AV36-BB36)</f>
        <v>3.5139550110580684</v>
      </c>
      <c r="O36">
        <f>(U36+AU36*I36)</f>
        <v>38.633308410644531</v>
      </c>
      <c r="P36" s="1">
        <v>2.5</v>
      </c>
      <c r="Q36">
        <f>(P36*AJ36+AK36)</f>
        <v>2.1884783655405045</v>
      </c>
      <c r="R36" s="1">
        <v>1</v>
      </c>
      <c r="S36">
        <f>Q36*(R36+1)*(R36+1)/(R36*R36+1)</f>
        <v>4.3769567310810089</v>
      </c>
      <c r="T36" s="1">
        <v>39.840808868408203</v>
      </c>
      <c r="U36" s="1">
        <v>38.633308410644531</v>
      </c>
      <c r="V36" s="1">
        <v>39.841953277587891</v>
      </c>
      <c r="W36" s="1">
        <v>400.11285400390625</v>
      </c>
      <c r="X36" s="1">
        <v>399.8203125</v>
      </c>
      <c r="Y36" s="1">
        <v>31.296085357666016</v>
      </c>
      <c r="Z36" s="1">
        <v>34.531124114990234</v>
      </c>
      <c r="AA36" s="1">
        <v>41.614662170410156</v>
      </c>
      <c r="AB36" s="1">
        <v>45.91632080078125</v>
      </c>
      <c r="AC36" s="1">
        <v>400.08294677734375</v>
      </c>
      <c r="AD36" s="1">
        <v>4.6863632202148438</v>
      </c>
      <c r="AE36" s="1">
        <v>2.4821264743804932</v>
      </c>
      <c r="AF36" s="1">
        <v>97.744674682617188</v>
      </c>
      <c r="AG36" s="1">
        <v>20.339931488037109</v>
      </c>
      <c r="AH36" s="1">
        <v>-0.95380538702011108</v>
      </c>
      <c r="AI36" s="1">
        <v>1</v>
      </c>
      <c r="AJ36" s="1">
        <v>-0.21956524252891541</v>
      </c>
      <c r="AK36" s="1">
        <v>2.737391471862793</v>
      </c>
      <c r="AL36" s="1">
        <v>1</v>
      </c>
      <c r="AM36" s="1">
        <v>0</v>
      </c>
      <c r="AN36" s="1">
        <v>0.18999999761581421</v>
      </c>
      <c r="AO36" s="1">
        <v>111115</v>
      </c>
      <c r="AP36">
        <f>AC36*0.000001/(P36*0.0001)</f>
        <v>1.6003317871093747</v>
      </c>
      <c r="AQ36">
        <f>(Z36-Y36)/(1000-Z36)*AP36</f>
        <v>5.3623016600416748E-3</v>
      </c>
      <c r="AR36">
        <f>(U36+273.15)</f>
        <v>311.78330841064451</v>
      </c>
      <c r="AS36">
        <f>(T36+273.15)</f>
        <v>312.99080886840818</v>
      </c>
      <c r="AT36">
        <f>(AD36*AL36+AE36*AM36)*AN36</f>
        <v>0.89040900066765971</v>
      </c>
      <c r="AU36">
        <f>((AT36+0.00000010773*(AS36^4-AR36^4))-AQ36*44100)/(Q36*51.4+0.00000043092*AR36^3)</f>
        <v>-1.7501241335370716</v>
      </c>
      <c r="AV36">
        <f>0.61365*EXP(17.502*O36/(240.97+O36))</f>
        <v>6.889188504102866</v>
      </c>
      <c r="AW36">
        <f>AV36*1000/AF36</f>
        <v>70.481471512105131</v>
      </c>
      <c r="AX36">
        <f>(AW36-Z36)</f>
        <v>35.950347397114896</v>
      </c>
      <c r="AY36">
        <f>IF(I36,U36,(T36+U36)/2)</f>
        <v>39.237058639526367</v>
      </c>
      <c r="AZ36">
        <f>0.61365*EXP(17.502*AY36/(240.97+AY36))</f>
        <v>7.1167669398231039</v>
      </c>
      <c r="BA36">
        <f>IF(AX36&lt;&gt;0,(1000-(AW36+Z36)/2)/AX36*AQ36,0)</f>
        <v>0.14132678596928352</v>
      </c>
      <c r="BB36">
        <f>Z36*AF36/1000</f>
        <v>3.3752334930447976</v>
      </c>
      <c r="BC36">
        <f>(AZ36-BB36)</f>
        <v>3.7415334467783063</v>
      </c>
      <c r="BD36">
        <f>1/(1.6/K36+1.37/S36)</f>
        <v>8.8741134846702249E-2</v>
      </c>
      <c r="BE36">
        <f>L36*AF36*0.001</f>
        <v>38.579766650480273</v>
      </c>
      <c r="BF36">
        <f>L36/X36</f>
        <v>0.98719202143636386</v>
      </c>
      <c r="BG36">
        <f>(1-AQ36*AF36/AV36/K36)*100</f>
        <v>47.904818744051781</v>
      </c>
      <c r="BH36">
        <f>(X36-J36/(S36/1.35))</f>
        <v>400.33718337098958</v>
      </c>
      <c r="BI36">
        <f>J36*BG36/100/BH36</f>
        <v>-2.0052744226244038E-3</v>
      </c>
    </row>
    <row r="37" spans="1:61">
      <c r="A37" s="1">
        <v>28</v>
      </c>
      <c r="B37" s="1" t="s">
        <v>127</v>
      </c>
      <c r="C37" s="1" t="s">
        <v>98</v>
      </c>
      <c r="D37" s="1">
        <v>5</v>
      </c>
      <c r="E37" s="1" t="s">
        <v>73</v>
      </c>
      <c r="F37" s="1" t="s">
        <v>99</v>
      </c>
      <c r="G37" s="1">
        <v>0</v>
      </c>
      <c r="H37" s="1">
        <v>6529</v>
      </c>
      <c r="I37" s="1">
        <v>0</v>
      </c>
      <c r="J37">
        <f>(W37-X37*(1000-Y37)/(1000-Z37))*AP37</f>
        <v>15.452599180799247</v>
      </c>
      <c r="K37">
        <f>IF(BA37&lt;&gt;0,1/(1/BA37-1/S37),0)</f>
        <v>0.49316590705406066</v>
      </c>
      <c r="L37">
        <f>((BD37-AQ37/2)*X37-J37)/(BD37+AQ37/2)</f>
        <v>303.65632842096977</v>
      </c>
      <c r="M37">
        <f>AQ37*1000</f>
        <v>15.032604491331078</v>
      </c>
      <c r="N37">
        <f>(AV37-BB37)</f>
        <v>3.163512281120469</v>
      </c>
      <c r="O37">
        <f>(U37+AU37*I37)</f>
        <v>40.628326416015625</v>
      </c>
      <c r="P37" s="1">
        <v>4</v>
      </c>
      <c r="Q37">
        <f>(P37*AJ37+AK37)</f>
        <v>1.8591305017471313</v>
      </c>
      <c r="R37" s="1">
        <v>1</v>
      </c>
      <c r="S37">
        <f>Q37*(R37+1)*(R37+1)/(R37*R37+1)</f>
        <v>3.7182610034942627</v>
      </c>
      <c r="T37" s="1">
        <v>40.940074920654297</v>
      </c>
      <c r="U37" s="1">
        <v>40.628326416015625</v>
      </c>
      <c r="V37" s="1">
        <v>40.909164428710938</v>
      </c>
      <c r="W37" s="1">
        <v>399.12841796875</v>
      </c>
      <c r="X37" s="1">
        <v>377.9935302734375</v>
      </c>
      <c r="Y37" s="1">
        <v>31.739589691162109</v>
      </c>
      <c r="Z37" s="1">
        <v>46.079540252685547</v>
      </c>
      <c r="AA37" s="1">
        <v>39.791511535644531</v>
      </c>
      <c r="AB37" s="1">
        <v>57.769321441650391</v>
      </c>
      <c r="AC37" s="1">
        <v>399.99884033203125</v>
      </c>
      <c r="AD37" s="1">
        <v>1835.3013916015625</v>
      </c>
      <c r="AE37" s="1">
        <v>1934.8988037109375</v>
      </c>
      <c r="AF37" s="1">
        <v>97.714668273925781</v>
      </c>
      <c r="AG37" s="1">
        <v>20.339931488037109</v>
      </c>
      <c r="AH37" s="1">
        <v>-0.95380538702011108</v>
      </c>
      <c r="AI37" s="1">
        <v>1</v>
      </c>
      <c r="AJ37" s="1">
        <v>-0.21956524252891541</v>
      </c>
      <c r="AK37" s="1">
        <v>2.737391471862793</v>
      </c>
      <c r="AL37" s="1">
        <v>1</v>
      </c>
      <c r="AM37" s="1">
        <v>0</v>
      </c>
      <c r="AN37" s="1">
        <v>0.18999999761581421</v>
      </c>
      <c r="AO37" s="1">
        <v>111115</v>
      </c>
      <c r="AP37">
        <f>AC37*0.000001/(P37*0.0001)</f>
        <v>0.99999710083007798</v>
      </c>
      <c r="AQ37">
        <f>(Z37-Y37)/(1000-Z37)*AP37</f>
        <v>1.5032604491331078E-2</v>
      </c>
      <c r="AR37">
        <f>(U37+273.15)</f>
        <v>313.7783264160156</v>
      </c>
      <c r="AS37">
        <f>(T37+273.15)</f>
        <v>314.09007492065427</v>
      </c>
      <c r="AT37">
        <f>(AD37*AL37+AE37*AM37)*AN37</f>
        <v>348.70726002859737</v>
      </c>
      <c r="AU37">
        <f>((AT37+0.00000010773*(AS37^4-AR37^4))-AQ37*44100)/(Q37*51.4+0.00000043092*AR37^3)</f>
        <v>-2.8480622844146208</v>
      </c>
      <c r="AV37">
        <f>0.61365*EXP(17.502*O37/(240.97+O37))</f>
        <v>7.6661592711266477</v>
      </c>
      <c r="AW37">
        <f>AV37*1000/AF37</f>
        <v>78.454539185825482</v>
      </c>
      <c r="AX37">
        <f>(AW37-Z37)</f>
        <v>32.374998933139935</v>
      </c>
      <c r="AY37">
        <f>IF(I37,U37,(T37+U37)/2)</f>
        <v>40.784200668334961</v>
      </c>
      <c r="AZ37">
        <f>0.61365*EXP(17.502*AY37/(240.97+AY37))</f>
        <v>7.7299419637473532</v>
      </c>
      <c r="BA37">
        <f>IF(AX37&lt;&gt;0,(1000-(AW37+Z37)/2)/AX37*AQ37,0)</f>
        <v>0.43541526408996645</v>
      </c>
      <c r="BB37">
        <f>Z37*AF37/1000</f>
        <v>4.5026469900061787</v>
      </c>
      <c r="BC37">
        <f>(AZ37-BB37)</f>
        <v>3.2272949737411745</v>
      </c>
      <c r="BD37">
        <f>1/(1.6/K37+1.37/S37)</f>
        <v>0.27679392056345675</v>
      </c>
      <c r="BE37">
        <f>L37*AF37*0.001</f>
        <v>29.671677400933323</v>
      </c>
      <c r="BF37">
        <f>L37/X37</f>
        <v>0.80333736982563486</v>
      </c>
      <c r="BG37">
        <f>(1-AQ37*AF37/AV37/K37)*100</f>
        <v>61.147129585477188</v>
      </c>
      <c r="BH37">
        <f>(X37-J37/(S37/1.35))</f>
        <v>372.38310946799248</v>
      </c>
      <c r="BI37">
        <f>J37*BG37/100/BH37</f>
        <v>2.537392434073291E-2</v>
      </c>
    </row>
    <row r="38" spans="1:61">
      <c r="A38" s="1">
        <v>29</v>
      </c>
      <c r="B38" s="1" t="s">
        <v>128</v>
      </c>
      <c r="C38" s="1" t="s">
        <v>98</v>
      </c>
      <c r="D38" s="1">
        <v>5</v>
      </c>
      <c r="E38" s="1" t="s">
        <v>76</v>
      </c>
      <c r="F38" s="1" t="s">
        <v>99</v>
      </c>
      <c r="G38" s="1">
        <v>0</v>
      </c>
      <c r="H38" s="1">
        <v>6733</v>
      </c>
      <c r="I38" s="1">
        <v>0</v>
      </c>
      <c r="J38">
        <f>(W38-X38*(1000-Y38)/(1000-Z38))*AP38</f>
        <v>-4.8687613605276496</v>
      </c>
      <c r="K38">
        <f>IF(BA38&lt;&gt;0,1/(1/BA38-1/S38),0)</f>
        <v>0.2140139344702392</v>
      </c>
      <c r="L38">
        <f>((BD38-AQ38/2)*X38-J38)/(BD38+AQ38/2)</f>
        <v>414.67393057606762</v>
      </c>
      <c r="M38">
        <f>AQ38*1000</f>
        <v>7.5296339753203139</v>
      </c>
      <c r="N38">
        <f>(AV38-BB38)</f>
        <v>3.4169997333764983</v>
      </c>
      <c r="O38">
        <f>(U38+AU38*I38)</f>
        <v>39.075473785400391</v>
      </c>
      <c r="P38" s="1">
        <v>3</v>
      </c>
      <c r="Q38">
        <f>(P38*AJ38+AK38)</f>
        <v>2.0786957442760468</v>
      </c>
      <c r="R38" s="1">
        <v>1</v>
      </c>
      <c r="S38">
        <f>Q38*(R38+1)*(R38+1)/(R38*R38+1)</f>
        <v>4.1573914885520935</v>
      </c>
      <c r="T38" s="1">
        <v>40.740455627441406</v>
      </c>
      <c r="U38" s="1">
        <v>39.075473785400391</v>
      </c>
      <c r="V38" s="1">
        <v>40.762847900390625</v>
      </c>
      <c r="W38" s="1">
        <v>399.24017333984375</v>
      </c>
      <c r="X38" s="1">
        <v>400.62921142578125</v>
      </c>
      <c r="Y38" s="1">
        <v>31.797260284423828</v>
      </c>
      <c r="Z38" s="1">
        <v>37.233867645263672</v>
      </c>
      <c r="AA38" s="1">
        <v>40.287921905517578</v>
      </c>
      <c r="AB38" s="1">
        <v>47.176239013671875</v>
      </c>
      <c r="AC38" s="1">
        <v>400.0257568359375</v>
      </c>
      <c r="AD38" s="1">
        <v>3.8151595592498779</v>
      </c>
      <c r="AE38" s="1">
        <v>1.7980062961578369</v>
      </c>
      <c r="AF38" s="1">
        <v>97.712905883789062</v>
      </c>
      <c r="AG38" s="1">
        <v>21.346279144287109</v>
      </c>
      <c r="AH38" s="1">
        <v>-0.72889465093612671</v>
      </c>
      <c r="AI38" s="1">
        <v>1</v>
      </c>
      <c r="AJ38" s="1">
        <v>-0.21956524252891541</v>
      </c>
      <c r="AK38" s="1">
        <v>2.737391471862793</v>
      </c>
      <c r="AL38" s="1">
        <v>1</v>
      </c>
      <c r="AM38" s="1">
        <v>0</v>
      </c>
      <c r="AN38" s="1">
        <v>0.18999999761581421</v>
      </c>
      <c r="AO38" s="1">
        <v>111115</v>
      </c>
      <c r="AP38">
        <f>AC38*0.000001/(P38*0.0001)</f>
        <v>1.3334191894531249</v>
      </c>
      <c r="AQ38">
        <f>(Z38-Y38)/(1000-Z38)*AP38</f>
        <v>7.5296339753203141E-3</v>
      </c>
      <c r="AR38">
        <f>(U38+273.15)</f>
        <v>312.22547378540037</v>
      </c>
      <c r="AS38">
        <f>(T38+273.15)</f>
        <v>313.89045562744138</v>
      </c>
      <c r="AT38">
        <f>(AD38*AL38+AE38*AM38)*AN38</f>
        <v>0.7248803071614276</v>
      </c>
      <c r="AU38">
        <f>((AT38+0.00000010773*(AS38^4-AR38^4))-AQ38*44100)/(Q38*51.4+0.00000043092*AR38^3)</f>
        <v>-2.578495035262419</v>
      </c>
      <c r="AV38">
        <f>0.61365*EXP(17.502*O38/(240.97+O38))</f>
        <v>7.055229138287606</v>
      </c>
      <c r="AW38">
        <f>AV38*1000/AF38</f>
        <v>72.20365697319923</v>
      </c>
      <c r="AX38">
        <f>(AW38-Z38)</f>
        <v>34.969789327935558</v>
      </c>
      <c r="AY38">
        <f>IF(I38,U38,(T38+U38)/2)</f>
        <v>39.907964706420898</v>
      </c>
      <c r="AZ38">
        <f>0.61365*EXP(17.502*AY38/(240.97+AY38))</f>
        <v>7.3772794069862657</v>
      </c>
      <c r="BA38">
        <f>IF(AX38&lt;&gt;0,(1000-(AW38+Z38)/2)/AX38*AQ38,0)</f>
        <v>0.20353630548935986</v>
      </c>
      <c r="BB38">
        <f>Z38*AF38/1000</f>
        <v>3.6382294049111077</v>
      </c>
      <c r="BC38">
        <f>(AZ38-BB38)</f>
        <v>3.739050002075158</v>
      </c>
      <c r="BD38">
        <f>1/(1.6/K38+1.37/S38)</f>
        <v>0.12811179932990724</v>
      </c>
      <c r="BE38">
        <f>L38*AF38*0.001</f>
        <v>40.518994750840179</v>
      </c>
      <c r="BF38">
        <f>L38/X38</f>
        <v>1.0350566527595511</v>
      </c>
      <c r="BG38">
        <f>(1-AQ38*AF38/AV38/K38)*100</f>
        <v>51.272669481678768</v>
      </c>
      <c r="BH38">
        <f>(X38-J38/(S38/1.35))</f>
        <v>402.21020947583531</v>
      </c>
      <c r="BI38">
        <f>J38*BG38/100/BH38</f>
        <v>-6.2065652771178797E-3</v>
      </c>
    </row>
    <row r="39" spans="1:61">
      <c r="A39" s="1">
        <v>1</v>
      </c>
      <c r="B39" s="1" t="s">
        <v>100</v>
      </c>
      <c r="C39" s="1" t="s">
        <v>98</v>
      </c>
      <c r="D39" s="1">
        <v>17</v>
      </c>
      <c r="E39" s="1" t="s">
        <v>73</v>
      </c>
      <c r="F39" s="1" t="s">
        <v>74</v>
      </c>
      <c r="G39" s="1">
        <v>0</v>
      </c>
      <c r="H39" s="1">
        <v>597</v>
      </c>
      <c r="I39" s="1">
        <v>0</v>
      </c>
      <c r="J39">
        <f>(W39-X39*(1000-Y39)/(1000-Z39))*AP39</f>
        <v>16.987944561545032</v>
      </c>
      <c r="K39">
        <f>IF(BA39&lt;&gt;0,1/(1/BA39-1/S39),0)</f>
        <v>0.58355719999516242</v>
      </c>
      <c r="L39">
        <f>((BD39-AQ39/2)*X39-J39)/(BD39+AQ39/2)</f>
        <v>306.67305144557901</v>
      </c>
      <c r="M39">
        <f>AQ39*1000</f>
        <v>9.6904401290807076</v>
      </c>
      <c r="N39">
        <f>(AV39-BB39)</f>
        <v>1.8392554493887094</v>
      </c>
      <c r="O39">
        <f>(U39+AU39*I39)</f>
        <v>35.081832885742188</v>
      </c>
      <c r="P39" s="1">
        <v>5.5</v>
      </c>
      <c r="Q39">
        <f>(P39*AJ39+AK39)</f>
        <v>1.5297826379537582</v>
      </c>
      <c r="R39" s="1">
        <v>1</v>
      </c>
      <c r="S39">
        <f>Q39*(R39+1)*(R39+1)/(R39*R39+1)</f>
        <v>3.0595652759075165</v>
      </c>
      <c r="T39" s="1">
        <v>35.072532653808594</v>
      </c>
      <c r="U39" s="1">
        <v>35.081832885742188</v>
      </c>
      <c r="V39" s="1">
        <v>34.959682464599609</v>
      </c>
      <c r="W39" s="1">
        <v>399.57489013671875</v>
      </c>
      <c r="X39" s="1">
        <v>371.3355712890625</v>
      </c>
      <c r="Y39" s="1">
        <v>26.449748992919922</v>
      </c>
      <c r="Z39" s="1">
        <v>39.221244812011719</v>
      </c>
      <c r="AA39" s="1">
        <v>45.600700378417969</v>
      </c>
      <c r="AB39" s="1">
        <v>67.619400024414062</v>
      </c>
      <c r="AC39" s="1">
        <v>400.94778442382812</v>
      </c>
      <c r="AD39" s="1">
        <v>1625.07763671875</v>
      </c>
      <c r="AE39" s="1">
        <v>1794.414794921875</v>
      </c>
      <c r="AF39" s="1">
        <v>97.772590637207031</v>
      </c>
      <c r="AG39" s="1">
        <v>19.506649017333984</v>
      </c>
      <c r="AH39" s="1">
        <v>-0.66889327764511108</v>
      </c>
      <c r="AI39" s="1">
        <v>1</v>
      </c>
      <c r="AJ39" s="1">
        <v>-0.21956524252891541</v>
      </c>
      <c r="AK39" s="1">
        <v>2.737391471862793</v>
      </c>
      <c r="AL39" s="1">
        <v>1</v>
      </c>
      <c r="AM39" s="1">
        <v>0</v>
      </c>
      <c r="AN39" s="1">
        <v>0.18999999761581421</v>
      </c>
      <c r="AO39" s="1">
        <v>111115</v>
      </c>
      <c r="AP39">
        <f>AC39*0.000001/(P39*0.0001)</f>
        <v>0.72899597167968744</v>
      </c>
      <c r="AQ39">
        <f>(Z39-Y39)/(1000-Z39)*AP39</f>
        <v>9.6904401290807077E-3</v>
      </c>
      <c r="AR39">
        <f>(U39+273.15)</f>
        <v>308.23183288574216</v>
      </c>
      <c r="AS39">
        <f>(T39+273.15)</f>
        <v>308.22253265380857</v>
      </c>
      <c r="AT39">
        <f>(AD39*AL39+AE39*AM39)*AN39</f>
        <v>308.76474710207549</v>
      </c>
      <c r="AU39">
        <f>((AT39+0.00000010773*(AS39^4-AR39^4))-AQ39*44100)/(Q39*51.4+0.00000043092*AR39^3)</f>
        <v>-1.3008338018698151</v>
      </c>
      <c r="AV39">
        <f>0.61365*EXP(17.502*O39/(240.97+O39))</f>
        <v>5.6740181626752113</v>
      </c>
      <c r="AW39">
        <f>AV39*1000/AF39</f>
        <v>58.032809867226554</v>
      </c>
      <c r="AX39">
        <f>(AW39-Z39)</f>
        <v>18.811565055214835</v>
      </c>
      <c r="AY39">
        <f>IF(I39,U39,(T39+U39)/2)</f>
        <v>35.077182769775391</v>
      </c>
      <c r="AZ39">
        <f>0.61365*EXP(17.502*AY39/(240.97+AY39))</f>
        <v>5.6725580871387438</v>
      </c>
      <c r="BA39">
        <f>IF(AX39&lt;&gt;0,(1000-(AW39+Z39)/2)/AX39*AQ39,0)</f>
        <v>0.49008271267866982</v>
      </c>
      <c r="BB39">
        <f>Z39*AF39/1000</f>
        <v>3.8347627132865019</v>
      </c>
      <c r="BC39">
        <f>(AZ39-BB39)</f>
        <v>1.8377953738522419</v>
      </c>
      <c r="BD39">
        <f>1/(1.6/K39+1.37/S39)</f>
        <v>0.3135208091707759</v>
      </c>
      <c r="BE39">
        <f>L39*AF39*0.001</f>
        <v>29.984218718451729</v>
      </c>
      <c r="BF39">
        <f>L39/X39</f>
        <v>0.82586499963089288</v>
      </c>
      <c r="BG39">
        <f>(1-AQ39*AF39/AV39/K39)*100</f>
        <v>71.385479557107942</v>
      </c>
      <c r="BH39">
        <f>(X39-J39/(S39/1.35))</f>
        <v>363.83982496893105</v>
      </c>
      <c r="BI39">
        <f>J39*BG39/100/BH39</f>
        <v>3.3330396674388515E-2</v>
      </c>
    </row>
    <row r="40" spans="1:61">
      <c r="A40" s="1">
        <v>2</v>
      </c>
      <c r="B40" s="1" t="s">
        <v>101</v>
      </c>
      <c r="C40" s="1" t="s">
        <v>98</v>
      </c>
      <c r="D40" s="1">
        <v>17</v>
      </c>
      <c r="E40" s="1" t="s">
        <v>76</v>
      </c>
      <c r="F40" s="1" t="s">
        <v>74</v>
      </c>
      <c r="G40" s="1">
        <v>0</v>
      </c>
      <c r="H40" s="1">
        <v>733</v>
      </c>
      <c r="I40" s="1">
        <v>0</v>
      </c>
      <c r="J40">
        <f>(W40-X40*(1000-Y40)/(1000-Z40))*AP40</f>
        <v>-0.82886571778061846</v>
      </c>
      <c r="K40">
        <f>IF(BA40&lt;&gt;0,1/(1/BA40-1/S40),0)</f>
        <v>3.6850303533337549E-2</v>
      </c>
      <c r="L40">
        <f>((BD40-AQ40/2)*X40-J40)/(BD40+AQ40/2)</f>
        <v>415.25896546719548</v>
      </c>
      <c r="M40">
        <f>AQ40*1000</f>
        <v>1.144035879790926</v>
      </c>
      <c r="N40">
        <f>(AV40-BB40)</f>
        <v>2.9324669922912907</v>
      </c>
      <c r="O40">
        <f>(U40+AU40*I40)</f>
        <v>34.874198913574219</v>
      </c>
      <c r="P40" s="1">
        <v>3</v>
      </c>
      <c r="Q40">
        <f>(P40*AJ40+AK40)</f>
        <v>2.0786957442760468</v>
      </c>
      <c r="R40" s="1">
        <v>1</v>
      </c>
      <c r="S40">
        <f>Q40*(R40+1)*(R40+1)/(R40*R40+1)</f>
        <v>4.1573914885520935</v>
      </c>
      <c r="T40" s="1">
        <v>35.358428955078125</v>
      </c>
      <c r="U40" s="1">
        <v>34.874198913574219</v>
      </c>
      <c r="V40" s="1">
        <v>35.310859680175781</v>
      </c>
      <c r="W40" s="1">
        <v>399.10546875</v>
      </c>
      <c r="X40" s="1">
        <v>399.38372802734375</v>
      </c>
      <c r="Y40" s="1">
        <v>26.544807434082031</v>
      </c>
      <c r="Z40" s="1">
        <v>27.377225875854492</v>
      </c>
      <c r="AA40" s="1">
        <v>45.045707702636719</v>
      </c>
      <c r="AB40" s="1">
        <v>46.458297729492188</v>
      </c>
      <c r="AC40" s="1">
        <v>401.01779174804688</v>
      </c>
      <c r="AD40" s="1">
        <v>22.321319580078125</v>
      </c>
      <c r="AE40" s="1">
        <v>24.86785888671875</v>
      </c>
      <c r="AF40" s="1">
        <v>97.770103454589844</v>
      </c>
      <c r="AG40" s="1">
        <v>19.506649017333984</v>
      </c>
      <c r="AH40" s="1">
        <v>-0.66889327764511108</v>
      </c>
      <c r="AI40" s="1">
        <v>1</v>
      </c>
      <c r="AJ40" s="1">
        <v>-0.21956524252891541</v>
      </c>
      <c r="AK40" s="1">
        <v>2.737391471862793</v>
      </c>
      <c r="AL40" s="1">
        <v>1</v>
      </c>
      <c r="AM40" s="1">
        <v>0</v>
      </c>
      <c r="AN40" s="1">
        <v>0.18999999761581421</v>
      </c>
      <c r="AO40" s="1">
        <v>111115</v>
      </c>
      <c r="AP40">
        <f>AC40*0.000001/(P40*0.0001)</f>
        <v>1.3367259724934892</v>
      </c>
      <c r="AQ40">
        <f>(Z40-Y40)/(1000-Z40)*AP40</f>
        <v>1.1440358797909259E-3</v>
      </c>
      <c r="AR40">
        <f>(U40+273.15)</f>
        <v>308.0241989135742</v>
      </c>
      <c r="AS40">
        <f>(T40+273.15)</f>
        <v>308.5084289550781</v>
      </c>
      <c r="AT40">
        <f>(AD40*AL40+AE40*AM40)*AN40</f>
        <v>4.2410506669966708</v>
      </c>
      <c r="AU40">
        <f>((AT40+0.00000010773*(AS40^4-AR40^4))-AQ40*44100)/(Q40*51.4+0.00000043092*AR40^3)</f>
        <v>-0.33572329153847463</v>
      </c>
      <c r="AV40">
        <f>0.61365*EXP(17.502*O40/(240.97+O40))</f>
        <v>5.6091411984732584</v>
      </c>
      <c r="AW40">
        <f>AV40*1000/AF40</f>
        <v>57.370719680975604</v>
      </c>
      <c r="AX40">
        <f>(AW40-Z40)</f>
        <v>29.993493805121112</v>
      </c>
      <c r="AY40">
        <f>IF(I40,U40,(T40+U40)/2)</f>
        <v>35.116313934326172</v>
      </c>
      <c r="AZ40">
        <f>0.61365*EXP(17.502*AY40/(240.97+AY40))</f>
        <v>5.6848549544594427</v>
      </c>
      <c r="BA40">
        <f>IF(AX40&lt;&gt;0,(1000-(AW40+Z40)/2)/AX40*AQ40,0)</f>
        <v>3.6526539444900502E-2</v>
      </c>
      <c r="BB40">
        <f>Z40*AF40/1000</f>
        <v>2.6766742061819677</v>
      </c>
      <c r="BC40">
        <f>(AZ40-BB40)</f>
        <v>3.0081807482774749</v>
      </c>
      <c r="BD40">
        <f>1/(1.6/K40+1.37/S40)</f>
        <v>2.2857956227227829E-2</v>
      </c>
      <c r="BE40">
        <f>L40*AF40*0.001</f>
        <v>40.599912014173654</v>
      </c>
      <c r="BF40">
        <f>L40/X40</f>
        <v>1.0397493346017463</v>
      </c>
      <c r="BG40">
        <f>(1-AQ40*AF40/AV40/K40)*100</f>
        <v>45.886169387808017</v>
      </c>
      <c r="BH40">
        <f>(X40-J40/(S40/1.35))</f>
        <v>399.65287966295108</v>
      </c>
      <c r="BI40">
        <f>J40*BG40/100/BH40</f>
        <v>-9.5166267181420587E-4</v>
      </c>
    </row>
    <row r="41" spans="1:61">
      <c r="A41" s="1">
        <v>5</v>
      </c>
      <c r="B41" s="1" t="s">
        <v>104</v>
      </c>
      <c r="C41" s="1" t="s">
        <v>98</v>
      </c>
      <c r="D41" s="1">
        <v>18</v>
      </c>
      <c r="E41" s="1" t="s">
        <v>73</v>
      </c>
      <c r="F41" s="1" t="s">
        <v>74</v>
      </c>
      <c r="G41" s="1">
        <v>0</v>
      </c>
      <c r="H41" s="1">
        <v>1443.5</v>
      </c>
      <c r="I41" s="1">
        <v>0</v>
      </c>
      <c r="J41">
        <f>(W41-X41*(1000-Y41)/(1000-Z41))*AP41</f>
        <v>10.3356135830307</v>
      </c>
      <c r="K41">
        <f>IF(BA41&lt;&gt;0,1/(1/BA41-1/S41),0)</f>
        <v>0.30050156913081527</v>
      </c>
      <c r="L41">
        <f>((BD41-AQ41/2)*X41-J41)/(BD41+AQ41/2)</f>
        <v>315.13664061407292</v>
      </c>
      <c r="M41">
        <f>AQ41*1000</f>
        <v>9.1270238743018357</v>
      </c>
      <c r="N41">
        <f>(AV41-BB41)</f>
        <v>3.0207206109625448</v>
      </c>
      <c r="O41">
        <f>(U41+AU41*I41)</f>
        <v>36.719493865966797</v>
      </c>
      <c r="P41" s="1">
        <v>2.5</v>
      </c>
      <c r="Q41">
        <f>(P41*AJ41+AK41)</f>
        <v>2.1884783655405045</v>
      </c>
      <c r="R41" s="1">
        <v>1</v>
      </c>
      <c r="S41">
        <f>Q41*(R41+1)*(R41+1)/(R41*R41+1)</f>
        <v>4.3769567310810089</v>
      </c>
      <c r="T41" s="1">
        <v>36.667556762695312</v>
      </c>
      <c r="U41" s="1">
        <v>36.719493865966797</v>
      </c>
      <c r="V41" s="1">
        <v>36.622703552246094</v>
      </c>
      <c r="W41" s="1">
        <v>400.25704956054688</v>
      </c>
      <c r="X41" s="1">
        <v>391.58444213867188</v>
      </c>
      <c r="Y41" s="1">
        <v>27.106590270996094</v>
      </c>
      <c r="Z41" s="1">
        <v>32.611682891845703</v>
      </c>
      <c r="AA41" s="1">
        <v>42.802520751953125</v>
      </c>
      <c r="AB41" s="1">
        <v>51.495304107666016</v>
      </c>
      <c r="AC41" s="1">
        <v>400.96401977539062</v>
      </c>
      <c r="AD41" s="1">
        <v>1461.341796875</v>
      </c>
      <c r="AE41" s="1">
        <v>1679.55712890625</v>
      </c>
      <c r="AF41" s="1">
        <v>97.764495849609375</v>
      </c>
      <c r="AG41" s="1">
        <v>19.506649017333984</v>
      </c>
      <c r="AH41" s="1">
        <v>-0.66889327764511108</v>
      </c>
      <c r="AI41" s="1">
        <v>0</v>
      </c>
      <c r="AJ41" s="1">
        <v>-0.21956524252891541</v>
      </c>
      <c r="AK41" s="1">
        <v>2.737391471862793</v>
      </c>
      <c r="AL41" s="1">
        <v>1</v>
      </c>
      <c r="AM41" s="1">
        <v>0</v>
      </c>
      <c r="AN41" s="1">
        <v>0.18999999761581421</v>
      </c>
      <c r="AO41" s="1">
        <v>111115</v>
      </c>
      <c r="AP41">
        <f>AC41*0.000001/(P41*0.0001)</f>
        <v>1.6038560791015624</v>
      </c>
      <c r="AQ41">
        <f>(Z41-Y41)/(1000-Z41)*AP41</f>
        <v>9.1270238743018355E-3</v>
      </c>
      <c r="AR41">
        <f>(U41+273.15)</f>
        <v>309.86949386596677</v>
      </c>
      <c r="AS41">
        <f>(T41+273.15)</f>
        <v>309.81755676269529</v>
      </c>
      <c r="AT41">
        <f>(AD41*AL41+AE41*AM41)*AN41</f>
        <v>277.65493792213965</v>
      </c>
      <c r="AU41">
        <f>((AT41+0.00000010773*(AS41^4-AR41^4))-AQ41*44100)/(Q41*51.4+0.00000043092*AR41^3)</f>
        <v>-1.0016234344061679</v>
      </c>
      <c r="AV41">
        <f>0.61365*EXP(17.502*O41/(240.97+O41))</f>
        <v>6.2089853476911712</v>
      </c>
      <c r="AW41">
        <f>AV41*1000/AF41</f>
        <v>63.509613523118063</v>
      </c>
      <c r="AX41">
        <f>(AW41-Z41)</f>
        <v>30.897930631272359</v>
      </c>
      <c r="AY41">
        <f>IF(I41,U41,(T41+U41)/2)</f>
        <v>36.693525314331055</v>
      </c>
      <c r="AZ41">
        <f>0.61365*EXP(17.502*AY41/(240.97+AY41))</f>
        <v>6.2001721739494435</v>
      </c>
      <c r="BA41">
        <f>IF(AX41&lt;&gt;0,(1000-(AW41+Z41)/2)/AX41*AQ41,0)</f>
        <v>0.28119595756694676</v>
      </c>
      <c r="BB41">
        <f>Z41*AF41/1000</f>
        <v>3.1882647367286263</v>
      </c>
      <c r="BC41">
        <f>(AZ41-BB41)</f>
        <v>3.0119074372208172</v>
      </c>
      <c r="BD41">
        <f>1/(1.6/K41+1.37/S41)</f>
        <v>0.17738565936452155</v>
      </c>
      <c r="BE41">
        <f>L41*AF41*0.001</f>
        <v>30.809174793374371</v>
      </c>
      <c r="BF41">
        <f>L41/X41</f>
        <v>0.80477313882269486</v>
      </c>
      <c r="BG41">
        <f>(1-AQ41*AF41/AV41/K41)*100</f>
        <v>52.176322115117948</v>
      </c>
      <c r="BH41">
        <f>(X41-J41/(S41/1.35))</f>
        <v>388.3965928647666</v>
      </c>
      <c r="BI41">
        <f>J41*BG41/100/BH41</f>
        <v>1.3884630129939495E-2</v>
      </c>
    </row>
    <row r="42" spans="1:61">
      <c r="A42" s="1">
        <v>6</v>
      </c>
      <c r="B42" s="1" t="s">
        <v>105</v>
      </c>
      <c r="C42" s="1" t="s">
        <v>98</v>
      </c>
      <c r="D42" s="1">
        <v>18</v>
      </c>
      <c r="E42" s="1" t="s">
        <v>76</v>
      </c>
      <c r="F42" s="1" t="s">
        <v>74</v>
      </c>
      <c r="G42" s="1">
        <v>0</v>
      </c>
      <c r="H42" s="1">
        <v>1541.5</v>
      </c>
      <c r="I42" s="1">
        <v>0</v>
      </c>
      <c r="J42">
        <f>(W42-X42*(1000-Y42)/(1000-Z42))*AP42</f>
        <v>-9.6284517845563286E-2</v>
      </c>
      <c r="K42">
        <f>IF(BA42&lt;&gt;0,1/(1/BA42-1/S42),0)</f>
        <v>3.7586715033719333E-2</v>
      </c>
      <c r="L42">
        <f>((BD42-AQ42/2)*X42-J42)/(BD42+AQ42/2)</f>
        <v>381.16636385407787</v>
      </c>
      <c r="M42">
        <f>AQ42*1000</f>
        <v>1.3602974404299895</v>
      </c>
      <c r="N42">
        <f>(AV42-BB42)</f>
        <v>3.4075740253997915</v>
      </c>
      <c r="O42">
        <f>(U42+AU42*I42)</f>
        <v>36.568519592285156</v>
      </c>
      <c r="P42" s="1">
        <v>3</v>
      </c>
      <c r="Q42">
        <f>(P42*AJ42+AK42)</f>
        <v>2.0786957442760468</v>
      </c>
      <c r="R42" s="1">
        <v>1</v>
      </c>
      <c r="S42">
        <f>Q42*(R42+1)*(R42+1)/(R42*R42+1)</f>
        <v>4.1573914885520935</v>
      </c>
      <c r="T42" s="1">
        <v>36.868507385253906</v>
      </c>
      <c r="U42" s="1">
        <v>36.568519592285156</v>
      </c>
      <c r="V42" s="1">
        <v>36.850086212158203</v>
      </c>
      <c r="W42" s="1">
        <v>400.15768432617188</v>
      </c>
      <c r="X42" s="1">
        <v>399.82278442382812</v>
      </c>
      <c r="Y42" s="1">
        <v>27.142543792724609</v>
      </c>
      <c r="Z42" s="1">
        <v>28.131717681884766</v>
      </c>
      <c r="AA42" s="1">
        <v>42.391635894775391</v>
      </c>
      <c r="AB42" s="1">
        <v>43.936542510986328</v>
      </c>
      <c r="AC42" s="1">
        <v>400.94970703125</v>
      </c>
      <c r="AD42" s="1">
        <v>71.884056091308594</v>
      </c>
      <c r="AE42" s="1">
        <v>74.183181762695312</v>
      </c>
      <c r="AF42" s="1">
        <v>97.766006469726562</v>
      </c>
      <c r="AG42" s="1">
        <v>19.506649017333984</v>
      </c>
      <c r="AH42" s="1">
        <v>-0.66889327764511108</v>
      </c>
      <c r="AI42" s="1">
        <v>1</v>
      </c>
      <c r="AJ42" s="1">
        <v>-0.21956524252891541</v>
      </c>
      <c r="AK42" s="1">
        <v>2.737391471862793</v>
      </c>
      <c r="AL42" s="1">
        <v>1</v>
      </c>
      <c r="AM42" s="1">
        <v>0</v>
      </c>
      <c r="AN42" s="1">
        <v>0.18999999761581421</v>
      </c>
      <c r="AO42" s="1">
        <v>111115</v>
      </c>
      <c r="AP42">
        <f>AC42*0.000001/(P42*0.0001)</f>
        <v>1.3364990234374998</v>
      </c>
      <c r="AQ42">
        <f>(Z42-Y42)/(1000-Z42)*AP42</f>
        <v>1.3602974404299895E-3</v>
      </c>
      <c r="AR42">
        <f>(U42+273.15)</f>
        <v>309.71851959228513</v>
      </c>
      <c r="AS42">
        <f>(T42+273.15)</f>
        <v>310.01850738525388</v>
      </c>
      <c r="AT42">
        <f>(AD42*AL42+AE42*AM42)*AN42</f>
        <v>13.657970485963688</v>
      </c>
      <c r="AU42">
        <f>((AT42+0.00000010773*(AS42^4-AR42^4))-AQ42*44100)/(Q42*51.4+0.00000043092*AR42^3)</f>
        <v>-0.35508403979849801</v>
      </c>
      <c r="AV42">
        <f>0.61365*EXP(17.502*O42/(240.97+O42))</f>
        <v>6.1578997182914588</v>
      </c>
      <c r="AW42">
        <f>AV42*1000/AF42</f>
        <v>62.98610264088331</v>
      </c>
      <c r="AX42">
        <f>(AW42-Z42)</f>
        <v>34.854384958998544</v>
      </c>
      <c r="AY42">
        <f>IF(I42,U42,(T42+U42)/2)</f>
        <v>36.718513488769531</v>
      </c>
      <c r="AZ42">
        <f>0.61365*EXP(17.502*AY42/(240.97+AY42))</f>
        <v>6.2086524310643831</v>
      </c>
      <c r="BA42">
        <f>IF(AX42&lt;&gt;0,(1000-(AW42+Z42)/2)/AX42*AQ42,0)</f>
        <v>3.7249940662444074E-2</v>
      </c>
      <c r="BB42">
        <f>Z42*AF42/1000</f>
        <v>2.7503256928916673</v>
      </c>
      <c r="BC42">
        <f>(AZ42-BB42)</f>
        <v>3.4583267381727159</v>
      </c>
      <c r="BD42">
        <f>1/(1.6/K42+1.37/S42)</f>
        <v>2.3311237556608848E-2</v>
      </c>
      <c r="BE42">
        <f>L42*AF42*0.001</f>
        <v>37.265113194599934</v>
      </c>
      <c r="BF42">
        <f>L42/X42</f>
        <v>0.95333827561469409</v>
      </c>
      <c r="BG42">
        <f>(1-AQ42*AF42/AV42/K42)*100</f>
        <v>42.541435332509892</v>
      </c>
      <c r="BH42">
        <f>(X42-J42/(S42/1.35))</f>
        <v>399.85405020657902</v>
      </c>
      <c r="BI42">
        <f>J42*BG42/100/BH42</f>
        <v>-1.0243941726569336E-4</v>
      </c>
    </row>
    <row r="43" spans="1:61">
      <c r="A43" s="1">
        <v>11</v>
      </c>
      <c r="B43" s="1" t="s">
        <v>110</v>
      </c>
      <c r="C43" s="1" t="s">
        <v>98</v>
      </c>
      <c r="D43" s="1">
        <v>30</v>
      </c>
      <c r="E43" s="1" t="s">
        <v>73</v>
      </c>
      <c r="F43" s="1" t="s">
        <v>74</v>
      </c>
      <c r="G43" s="1">
        <v>0</v>
      </c>
      <c r="H43" s="1">
        <v>3258</v>
      </c>
      <c r="I43" s="1">
        <v>0</v>
      </c>
      <c r="J43">
        <f>(W43-X43*(1000-Y43)/(1000-Z43))*AP43</f>
        <v>23.247957468253418</v>
      </c>
      <c r="K43">
        <f>IF(BA43&lt;&gt;0,1/(1/BA43-1/S43),0)</f>
        <v>0.63528812253958233</v>
      </c>
      <c r="L43">
        <f>((BD43-AQ43/2)*X43-J43)/(BD43+AQ43/2)</f>
        <v>284.38844388142149</v>
      </c>
      <c r="M43">
        <f>AQ43*1000</f>
        <v>12.308680861843163</v>
      </c>
      <c r="N43">
        <f>(AV43-BB43)</f>
        <v>2.1343522865793716</v>
      </c>
      <c r="O43">
        <f>(U43+AU43*I43)</f>
        <v>37.679569244384766</v>
      </c>
      <c r="P43" s="1">
        <v>5</v>
      </c>
      <c r="Q43">
        <f>(P43*AJ43+AK43)</f>
        <v>1.6395652592182159</v>
      </c>
      <c r="R43" s="1">
        <v>1</v>
      </c>
      <c r="S43">
        <f>Q43*(R43+1)*(R43+1)/(R43*R43+1)</f>
        <v>3.2791305184364319</v>
      </c>
      <c r="T43" s="1">
        <v>37.993759155273438</v>
      </c>
      <c r="U43" s="1">
        <v>37.679569244384766</v>
      </c>
      <c r="V43" s="1">
        <v>37.950260162353516</v>
      </c>
      <c r="W43" s="1">
        <v>399.03384399414062</v>
      </c>
      <c r="X43" s="1">
        <v>364.376220703125</v>
      </c>
      <c r="Y43" s="1">
        <v>30.404783248901367</v>
      </c>
      <c r="Z43" s="1">
        <v>45.093208312988281</v>
      </c>
      <c r="AA43" s="1">
        <v>44.662326812744141</v>
      </c>
      <c r="AB43" s="1">
        <v>66.238510131835938</v>
      </c>
      <c r="AC43" s="1">
        <v>400.09881591796875</v>
      </c>
      <c r="AD43" s="1">
        <v>1828.564208984375</v>
      </c>
      <c r="AE43" s="1">
        <v>1879.9754638671875</v>
      </c>
      <c r="AF43" s="1">
        <v>97.757316589355469</v>
      </c>
      <c r="AG43" s="1">
        <v>20.339931488037109</v>
      </c>
      <c r="AH43" s="1">
        <v>-0.95380538702011108</v>
      </c>
      <c r="AI43" s="1">
        <v>0</v>
      </c>
      <c r="AJ43" s="1">
        <v>-0.21956524252891541</v>
      </c>
      <c r="AK43" s="1">
        <v>2.737391471862793</v>
      </c>
      <c r="AL43" s="1">
        <v>1</v>
      </c>
      <c r="AM43" s="1">
        <v>0</v>
      </c>
      <c r="AN43" s="1">
        <v>0.18999999761581421</v>
      </c>
      <c r="AO43" s="1">
        <v>111115</v>
      </c>
      <c r="AP43">
        <f>AC43*0.000001/(P43*0.0001)</f>
        <v>0.80019763183593751</v>
      </c>
      <c r="AQ43">
        <f>(Z43-Y43)/(1000-Z43)*AP43</f>
        <v>1.2308680861843163E-2</v>
      </c>
      <c r="AR43">
        <f>(U43+273.15)</f>
        <v>310.82956924438474</v>
      </c>
      <c r="AS43">
        <f>(T43+273.15)</f>
        <v>311.14375915527341</v>
      </c>
      <c r="AT43">
        <f>(AD43*AL43+AE43*AM43)*AN43</f>
        <v>347.42719534739444</v>
      </c>
      <c r="AU43">
        <f>((AT43+0.00000010773*(AS43^4-AR43^4))-AQ43*44100)/(Q43*51.4+0.00000043092*AR43^3)</f>
        <v>-1.9679524395463222</v>
      </c>
      <c r="AV43">
        <f>0.61365*EXP(17.502*O43/(240.97+O43))</f>
        <v>6.5425433276619227</v>
      </c>
      <c r="AW43">
        <f>AV43*1000/AF43</f>
        <v>66.92638010047753</v>
      </c>
      <c r="AX43">
        <f>(AW43-Z43)</f>
        <v>21.833171787489249</v>
      </c>
      <c r="AY43">
        <f>IF(I43,U43,(T43+U43)/2)</f>
        <v>37.836664199829102</v>
      </c>
      <c r="AZ43">
        <f>0.61365*EXP(17.502*AY43/(240.97+AY43))</f>
        <v>6.5985772653968242</v>
      </c>
      <c r="BA43">
        <f>IF(AX43&lt;&gt;0,(1000-(AW43+Z43)/2)/AX43*AQ43,0)</f>
        <v>0.53218443444268615</v>
      </c>
      <c r="BB43">
        <f>Z43*AF43/1000</f>
        <v>4.4081910410825511</v>
      </c>
      <c r="BC43">
        <f>(AZ43-BB43)</f>
        <v>2.1903862243142731</v>
      </c>
      <c r="BD43">
        <f>1/(1.6/K43+1.37/S43)</f>
        <v>0.34056048506486314</v>
      </c>
      <c r="BE43">
        <f>L43*AF43*0.001</f>
        <v>27.801051142870275</v>
      </c>
      <c r="BF43">
        <f>L43/X43</f>
        <v>0.78048025014543021</v>
      </c>
      <c r="BG43">
        <f>(1-AQ43*AF43/AV43/K43)*100</f>
        <v>71.050341826200977</v>
      </c>
      <c r="BH43">
        <f>(X43-J43/(S43/1.35))</f>
        <v>354.80516447169839</v>
      </c>
      <c r="BI43">
        <f>J43*BG43/100/BH43</f>
        <v>4.6554432975626642E-2</v>
      </c>
    </row>
    <row r="44" spans="1:61">
      <c r="A44" s="1">
        <v>12</v>
      </c>
      <c r="B44" s="1" t="s">
        <v>111</v>
      </c>
      <c r="C44" s="1" t="s">
        <v>98</v>
      </c>
      <c r="D44" s="1">
        <v>30</v>
      </c>
      <c r="E44" s="1" t="s">
        <v>76</v>
      </c>
      <c r="F44" s="1" t="s">
        <v>74</v>
      </c>
      <c r="G44" s="1">
        <v>0</v>
      </c>
      <c r="H44" s="1">
        <v>3428.5</v>
      </c>
      <c r="I44" s="1">
        <v>0</v>
      </c>
      <c r="J44">
        <f>(W44-X44*(1000-Y44)/(1000-Z44))*AP44</f>
        <v>-1.1618515438368704</v>
      </c>
      <c r="K44">
        <f>IF(BA44&lt;&gt;0,1/(1/BA44-1/S44),0)</f>
        <v>0.32869697496641664</v>
      </c>
      <c r="L44">
        <f>((BD44-AQ44/2)*X44-J44)/(BD44+AQ44/2)</f>
        <v>387.25376904823656</v>
      </c>
      <c r="M44">
        <f>AQ44*1000</f>
        <v>8.0824118597897812</v>
      </c>
      <c r="N44">
        <f>(AV44-BB44)</f>
        <v>2.4736497801647839</v>
      </c>
      <c r="O44">
        <f>(U44+AU44*I44)</f>
        <v>36.525043487548828</v>
      </c>
      <c r="P44" s="1">
        <v>3.5</v>
      </c>
      <c r="Q44">
        <f>(P44*AJ44+AK44)</f>
        <v>1.9689131230115891</v>
      </c>
      <c r="R44" s="1">
        <v>1</v>
      </c>
      <c r="S44">
        <f>Q44*(R44+1)*(R44+1)/(R44*R44+1)</f>
        <v>3.9378262460231781</v>
      </c>
      <c r="T44" s="1">
        <v>38.329360961914062</v>
      </c>
      <c r="U44" s="1">
        <v>36.525043487548828</v>
      </c>
      <c r="V44" s="1">
        <v>38.337291717529297</v>
      </c>
      <c r="W44" s="1">
        <v>399.5355224609375</v>
      </c>
      <c r="X44" s="1">
        <v>397.73959350585938</v>
      </c>
      <c r="Y44" s="1">
        <v>30.733339309692383</v>
      </c>
      <c r="Z44" s="1">
        <v>37.538799285888672</v>
      </c>
      <c r="AA44" s="1">
        <v>44.331222534179688</v>
      </c>
      <c r="AB44" s="1">
        <v>54.147739410400391</v>
      </c>
      <c r="AC44" s="1">
        <v>400.06887817382812</v>
      </c>
      <c r="AD44" s="1">
        <v>53.760330200195312</v>
      </c>
      <c r="AE44" s="1">
        <v>71.287910461425781</v>
      </c>
      <c r="AF44" s="1">
        <v>97.755035400390625</v>
      </c>
      <c r="AG44" s="1">
        <v>20.339931488037109</v>
      </c>
      <c r="AH44" s="1">
        <v>-0.95380538702011108</v>
      </c>
      <c r="AI44" s="1">
        <v>1</v>
      </c>
      <c r="AJ44" s="1">
        <v>-0.21956524252891541</v>
      </c>
      <c r="AK44" s="1">
        <v>2.737391471862793</v>
      </c>
      <c r="AL44" s="1">
        <v>1</v>
      </c>
      <c r="AM44" s="1">
        <v>0</v>
      </c>
      <c r="AN44" s="1">
        <v>0.18999999761581421</v>
      </c>
      <c r="AO44" s="1">
        <v>111115</v>
      </c>
      <c r="AP44">
        <f>AC44*0.000001/(P44*0.0001)</f>
        <v>1.1430539376395088</v>
      </c>
      <c r="AQ44">
        <f>(Z44-Y44)/(1000-Z44)*AP44</f>
        <v>8.0824118597897805E-3</v>
      </c>
      <c r="AR44">
        <f>(U44+273.15)</f>
        <v>309.67504348754881</v>
      </c>
      <c r="AS44">
        <f>(T44+273.15)</f>
        <v>311.47936096191404</v>
      </c>
      <c r="AT44">
        <f>(AD44*AL44+AE44*AM44)*AN44</f>
        <v>10.214462609862494</v>
      </c>
      <c r="AU44">
        <f>((AT44+0.00000010773*(AS44^4-AR44^4))-AQ44*44100)/(Q44*51.4+0.00000043092*AR44^3)</f>
        <v>-2.8327100301776533</v>
      </c>
      <c r="AV44">
        <f>0.61365*EXP(17.502*O44/(240.97+O44))</f>
        <v>6.1432564332449893</v>
      </c>
      <c r="AW44">
        <f>AV44*1000/AF44</f>
        <v>62.843375874021127</v>
      </c>
      <c r="AX44">
        <f>(AW44-Z44)</f>
        <v>25.304576588132456</v>
      </c>
      <c r="AY44">
        <f>IF(I44,U44,(T44+U44)/2)</f>
        <v>37.427202224731445</v>
      </c>
      <c r="AZ44">
        <f>0.61365*EXP(17.502*AY44/(240.97+AY44))</f>
        <v>6.4533914023204915</v>
      </c>
      <c r="BA44">
        <f>IF(AX44&lt;&gt;0,(1000-(AW44+Z44)/2)/AX44*AQ44,0)</f>
        <v>0.30337384984651783</v>
      </c>
      <c r="BB44">
        <f>Z44*AF44/1000</f>
        <v>3.6696066530802054</v>
      </c>
      <c r="BC44">
        <f>(AZ44-BB44)</f>
        <v>2.7837847492402861</v>
      </c>
      <c r="BD44">
        <f>1/(1.6/K44+1.37/S44)</f>
        <v>0.19173201839969159</v>
      </c>
      <c r="BE44">
        <f>L44*AF44*0.001</f>
        <v>37.856005902245059</v>
      </c>
      <c r="BF44">
        <f>L44/X44</f>
        <v>0.97363645805237553</v>
      </c>
      <c r="BG44">
        <f>(1-AQ44*AF44/AV44/K44)*100</f>
        <v>60.872169974175016</v>
      </c>
      <c r="BH44">
        <f>(X44-J44/(S44/1.35))</f>
        <v>398.13790960367191</v>
      </c>
      <c r="BI44">
        <f>J44*BG44/100/BH44</f>
        <v>-1.7763800671882404E-3</v>
      </c>
    </row>
    <row r="45" spans="1:61">
      <c r="A45" s="1">
        <v>17</v>
      </c>
      <c r="B45" s="1" t="s">
        <v>116</v>
      </c>
      <c r="C45" s="1" t="s">
        <v>98</v>
      </c>
      <c r="D45" s="1">
        <v>16</v>
      </c>
      <c r="E45" s="1" t="s">
        <v>73</v>
      </c>
      <c r="F45" s="1" t="s">
        <v>74</v>
      </c>
      <c r="G45" s="1">
        <v>0</v>
      </c>
      <c r="H45" s="1">
        <v>4365</v>
      </c>
      <c r="I45" s="1">
        <v>0</v>
      </c>
      <c r="J45">
        <f>(W45-X45*(1000-Y45)/(1000-Z45))*AP45</f>
        <v>17.570077092030093</v>
      </c>
      <c r="K45">
        <f>IF(BA45&lt;&gt;0,1/(1/BA45-1/S45),0)</f>
        <v>0.42706206597651797</v>
      </c>
      <c r="L45">
        <f>((BD45-AQ45/2)*X45-J45)/(BD45+AQ45/2)</f>
        <v>288.47605436827149</v>
      </c>
      <c r="M45">
        <f>AQ45*1000</f>
        <v>12.580668963452409</v>
      </c>
      <c r="N45">
        <f>(AV45-BB45)</f>
        <v>3.0226543450949563</v>
      </c>
      <c r="O45">
        <f>(U45+AU45*I45)</f>
        <v>39.518215179443359</v>
      </c>
      <c r="P45" s="1">
        <v>4</v>
      </c>
      <c r="Q45">
        <f>(P45*AJ45+AK45)</f>
        <v>1.8591305017471313</v>
      </c>
      <c r="R45" s="1">
        <v>1</v>
      </c>
      <c r="S45">
        <f>Q45*(R45+1)*(R45+1)/(R45*R45+1)</f>
        <v>3.7182610034942627</v>
      </c>
      <c r="T45" s="1">
        <v>39.828926086425781</v>
      </c>
      <c r="U45" s="1">
        <v>39.518215179443359</v>
      </c>
      <c r="V45" s="1">
        <v>39.784873962402344</v>
      </c>
      <c r="W45" s="1">
        <v>400.35150146484375</v>
      </c>
      <c r="X45" s="1">
        <v>378.02877807617188</v>
      </c>
      <c r="Y45" s="1">
        <v>30.952381134033203</v>
      </c>
      <c r="Z45" s="1">
        <v>42.990470886230469</v>
      </c>
      <c r="AA45" s="1">
        <v>41.185844421386719</v>
      </c>
      <c r="AB45" s="1">
        <v>57.203964233398438</v>
      </c>
      <c r="AC45" s="1">
        <v>400.0574951171875</v>
      </c>
      <c r="AD45" s="1">
        <v>1617.681884765625</v>
      </c>
      <c r="AE45" s="1">
        <v>1868.321044921875</v>
      </c>
      <c r="AF45" s="1">
        <v>97.749519348144531</v>
      </c>
      <c r="AG45" s="1">
        <v>20.339931488037109</v>
      </c>
      <c r="AH45" s="1">
        <v>-0.95380538702011108</v>
      </c>
      <c r="AI45" s="1">
        <v>0</v>
      </c>
      <c r="AJ45" s="1">
        <v>-0.21956524252891541</v>
      </c>
      <c r="AK45" s="1">
        <v>2.737391471862793</v>
      </c>
      <c r="AL45" s="1">
        <v>1</v>
      </c>
      <c r="AM45" s="1">
        <v>0</v>
      </c>
      <c r="AN45" s="1">
        <v>0.18999999761581421</v>
      </c>
      <c r="AO45" s="1">
        <v>111115</v>
      </c>
      <c r="AP45">
        <f>AC45*0.000001/(P45*0.0001)</f>
        <v>1.0001437377929687</v>
      </c>
      <c r="AQ45">
        <f>(Z45-Y45)/(1000-Z45)*AP45</f>
        <v>1.258066896345241E-2</v>
      </c>
      <c r="AR45">
        <f>(U45+273.15)</f>
        <v>312.66821517944334</v>
      </c>
      <c r="AS45">
        <f>(T45+273.15)</f>
        <v>312.97892608642576</v>
      </c>
      <c r="AT45">
        <f>(AD45*AL45+AE45*AM45)*AN45</f>
        <v>307.35955424861459</v>
      </c>
      <c r="AU45">
        <f>((AT45+0.00000010773*(AS45^4-AR45^4))-AQ45*44100)/(Q45*51.4+0.00000043092*AR45^3)</f>
        <v>-2.2380808461471151</v>
      </c>
      <c r="AV45">
        <f>0.61365*EXP(17.502*O45/(240.97+O45))</f>
        <v>7.2249522107743855</v>
      </c>
      <c r="AW45">
        <f>AV45*1000/AF45</f>
        <v>73.912918027167038</v>
      </c>
      <c r="AX45">
        <f>(AW45-Z45)</f>
        <v>30.922447140936569</v>
      </c>
      <c r="AY45">
        <f>IF(I45,U45,(T45+U45)/2)</f>
        <v>39.67357063293457</v>
      </c>
      <c r="AZ45">
        <f>0.61365*EXP(17.502*AY45/(240.97+AY45))</f>
        <v>7.285340274912798</v>
      </c>
      <c r="BA45">
        <f>IF(AX45&lt;&gt;0,(1000-(AW45+Z45)/2)/AX45*AQ45,0)</f>
        <v>0.38306501070733334</v>
      </c>
      <c r="BB45">
        <f>Z45*AF45/1000</f>
        <v>4.2022978656794292</v>
      </c>
      <c r="BC45">
        <f>(AZ45-BB45)</f>
        <v>3.0830424092333688</v>
      </c>
      <c r="BD45">
        <f>1/(1.6/K45+1.37/S45)</f>
        <v>0.24301455634980978</v>
      </c>
      <c r="BE45">
        <f>L45*AF45*0.001</f>
        <v>28.198395657947749</v>
      </c>
      <c r="BF45">
        <f>L45/X45</f>
        <v>0.76310606784053958</v>
      </c>
      <c r="BG45">
        <f>(1-AQ45*AF45/AV45/K45)*100</f>
        <v>60.144121162897733</v>
      </c>
      <c r="BH45">
        <f>(X45-J45/(S45/1.35))</f>
        <v>371.64955831404382</v>
      </c>
      <c r="BI45">
        <f>J45*BG45/100/BH45</f>
        <v>2.8433690336087239E-2</v>
      </c>
    </row>
    <row r="46" spans="1:61">
      <c r="A46" s="1">
        <v>26</v>
      </c>
      <c r="B46" s="1" t="s">
        <v>125</v>
      </c>
      <c r="C46" s="1" t="s">
        <v>98</v>
      </c>
      <c r="D46" s="1">
        <v>5</v>
      </c>
      <c r="E46" s="1" t="s">
        <v>73</v>
      </c>
      <c r="F46" s="1" t="s">
        <v>74</v>
      </c>
      <c r="G46" s="1">
        <v>0</v>
      </c>
      <c r="H46" s="1">
        <v>6229.5</v>
      </c>
      <c r="I46" s="1">
        <v>0</v>
      </c>
      <c r="J46">
        <f>(W46-X46*(1000-Y46)/(1000-Z46))*AP46</f>
        <v>15.064444890159738</v>
      </c>
      <c r="K46">
        <f>IF(BA46&lt;&gt;0,1/(1/BA46-1/S46),0)</f>
        <v>0.60435910037920471</v>
      </c>
      <c r="L46">
        <f>((BD46-AQ46/2)*X46-J46)/(BD46+AQ46/2)</f>
        <v>313.64416118587212</v>
      </c>
      <c r="M46">
        <f>AQ46*1000</f>
        <v>15.928011440628699</v>
      </c>
      <c r="N46">
        <f>(AV46-BB46)</f>
        <v>2.8287489403068244</v>
      </c>
      <c r="O46">
        <f>(U46+AU46*I46)</f>
        <v>40.492832183837891</v>
      </c>
      <c r="P46" s="1">
        <v>4.5</v>
      </c>
      <c r="Q46">
        <f>(P46*AJ46+AK46)</f>
        <v>1.7493478804826736</v>
      </c>
      <c r="R46" s="1">
        <v>1</v>
      </c>
      <c r="S46">
        <f>Q46*(R46+1)*(R46+1)/(R46*R46+1)</f>
        <v>3.4986957609653473</v>
      </c>
      <c r="T46" s="1">
        <v>40.896396636962891</v>
      </c>
      <c r="U46" s="1">
        <v>40.492832183837891</v>
      </c>
      <c r="V46" s="1">
        <v>40.834293365478516</v>
      </c>
      <c r="W46" s="1">
        <v>399.80560302734375</v>
      </c>
      <c r="X46" s="1">
        <v>376.11923217773438</v>
      </c>
      <c r="Y46" s="1">
        <v>31.898229598999023</v>
      </c>
      <c r="Z46" s="1">
        <v>48.939704895019531</v>
      </c>
      <c r="AA46" s="1">
        <v>40.084976196289062</v>
      </c>
      <c r="AB46" s="1">
        <v>61.500179290771484</v>
      </c>
      <c r="AC46" s="1">
        <v>400.01376342773438</v>
      </c>
      <c r="AD46" s="1">
        <v>1684.1075439453125</v>
      </c>
      <c r="AE46" s="1">
        <v>1511.8585205078125</v>
      </c>
      <c r="AF46" s="1">
        <v>97.718978881835938</v>
      </c>
      <c r="AG46" s="1">
        <v>20.339931488037109</v>
      </c>
      <c r="AH46" s="1">
        <v>-0.95380538702011108</v>
      </c>
      <c r="AI46" s="1">
        <v>1</v>
      </c>
      <c r="AJ46" s="1">
        <v>-0.21956524252891541</v>
      </c>
      <c r="AK46" s="1">
        <v>2.737391471862793</v>
      </c>
      <c r="AL46" s="1">
        <v>1</v>
      </c>
      <c r="AM46" s="1">
        <v>0</v>
      </c>
      <c r="AN46" s="1">
        <v>0.18999999761581421</v>
      </c>
      <c r="AO46" s="1">
        <v>111115</v>
      </c>
      <c r="AP46">
        <f>AC46*0.000001/(P46*0.0001)</f>
        <v>0.88891947428385398</v>
      </c>
      <c r="AQ46">
        <f>(Z46-Y46)/(1000-Z46)*AP46</f>
        <v>1.5928011440628699E-2</v>
      </c>
      <c r="AR46">
        <f>(U46+273.15)</f>
        <v>313.64283218383787</v>
      </c>
      <c r="AS46">
        <f>(T46+273.15)</f>
        <v>314.04639663696287</v>
      </c>
      <c r="AT46">
        <f>(AD46*AL46+AE46*AM46)*AN46</f>
        <v>319.9804293343841</v>
      </c>
      <c r="AU46">
        <f>((AT46+0.00000010773*(AS46^4-AR46^4))-AQ46*44100)/(Q46*51.4+0.00000043092*AR46^3)</f>
        <v>-3.6533467745379489</v>
      </c>
      <c r="AV46">
        <f>0.61365*EXP(17.502*O46/(240.97+O46))</f>
        <v>7.6110869294265209</v>
      </c>
      <c r="AW46">
        <f>AV46*1000/AF46</f>
        <v>77.887499608750772</v>
      </c>
      <c r="AX46">
        <f>(AW46-Z46)</f>
        <v>28.947794713731241</v>
      </c>
      <c r="AY46">
        <f>IF(I46,U46,(T46+U46)/2)</f>
        <v>40.694614410400391</v>
      </c>
      <c r="AZ46">
        <f>0.61365*EXP(17.502*AY46/(240.97+AY46))</f>
        <v>7.6932279226050051</v>
      </c>
      <c r="BA46">
        <f>IF(AX46&lt;&gt;0,(1000-(AW46+Z46)/2)/AX46*AQ46,0)</f>
        <v>0.51534008051373037</v>
      </c>
      <c r="BB46">
        <f>Z46*AF46/1000</f>
        <v>4.7823379891196964</v>
      </c>
      <c r="BC46">
        <f>(AZ46-BB46)</f>
        <v>2.9108899334853087</v>
      </c>
      <c r="BD46">
        <f>1/(1.6/K46+1.37/S46)</f>
        <v>0.32905484018175363</v>
      </c>
      <c r="BE46">
        <f>L46*AF46*0.001</f>
        <v>30.648987163333388</v>
      </c>
      <c r="BF46">
        <f>L46/X46</f>
        <v>0.83389556915201879</v>
      </c>
      <c r="BG46">
        <f>(1-AQ46*AF46/AV46/K46)*100</f>
        <v>66.162464000381789</v>
      </c>
      <c r="BH46">
        <f>(X46-J46/(S46/1.35))</f>
        <v>370.30649452028678</v>
      </c>
      <c r="BI46">
        <f>J46*BG46/100/BH46</f>
        <v>2.6915563390863671E-2</v>
      </c>
    </row>
    <row r="47" spans="1:61">
      <c r="A47" s="1">
        <v>27</v>
      </c>
      <c r="B47" s="1" t="s">
        <v>126</v>
      </c>
      <c r="C47" s="1" t="s">
        <v>98</v>
      </c>
      <c r="D47" s="1">
        <v>5</v>
      </c>
      <c r="E47" s="1" t="s">
        <v>76</v>
      </c>
      <c r="F47" s="1" t="s">
        <v>74</v>
      </c>
      <c r="G47" s="1">
        <v>0</v>
      </c>
      <c r="H47" s="1">
        <v>6379.5</v>
      </c>
      <c r="I47" s="1">
        <v>0</v>
      </c>
      <c r="J47">
        <f>(W47-X47*(1000-Y47)/(1000-Z47))*AP47</f>
        <v>-6.1055027307952763</v>
      </c>
      <c r="K47">
        <f>IF(BA47&lt;&gt;0,1/(1/BA47-1/S47),0)</f>
        <v>0.49182450919933174</v>
      </c>
      <c r="L47">
        <f>((BD47-AQ47/2)*X47-J47)/(BD47+AQ47/2)</f>
        <v>404.40675653407459</v>
      </c>
      <c r="M47">
        <f>AQ47*1000</f>
        <v>12.380569582319303</v>
      </c>
      <c r="N47">
        <f>(AV47-BB47)</f>
        <v>2.6023753292784355</v>
      </c>
      <c r="O47">
        <f>(U47+AU47*I47)</f>
        <v>37.764625549316406</v>
      </c>
      <c r="P47" s="1">
        <v>3</v>
      </c>
      <c r="Q47">
        <f>(P47*AJ47+AK47)</f>
        <v>2.0786957442760468</v>
      </c>
      <c r="R47" s="1">
        <v>1</v>
      </c>
      <c r="S47">
        <f>Q47*(R47+1)*(R47+1)/(R47*R47+1)</f>
        <v>4.1573914885520935</v>
      </c>
      <c r="T47" s="1">
        <v>40.955661773681641</v>
      </c>
      <c r="U47" s="1">
        <v>37.764625549316406</v>
      </c>
      <c r="V47" s="1">
        <v>40.953784942626953</v>
      </c>
      <c r="W47" s="1">
        <v>399.51968383789062</v>
      </c>
      <c r="X47" s="1">
        <v>400.38107299804688</v>
      </c>
      <c r="Y47" s="1">
        <v>31.724735260009766</v>
      </c>
      <c r="Z47" s="1">
        <v>40.632575988769531</v>
      </c>
      <c r="AA47" s="1">
        <v>39.740570068359375</v>
      </c>
      <c r="AB47" s="1">
        <v>50.899139404296875</v>
      </c>
      <c r="AC47" s="1">
        <v>400.01327514648438</v>
      </c>
      <c r="AD47" s="1">
        <v>12.722613334655762</v>
      </c>
      <c r="AE47" s="1">
        <v>22.225496292114258</v>
      </c>
      <c r="AF47" s="1">
        <v>97.716056823730469</v>
      </c>
      <c r="AG47" s="1">
        <v>20.339931488037109</v>
      </c>
      <c r="AH47" s="1">
        <v>-0.95380538702011108</v>
      </c>
      <c r="AI47" s="1">
        <v>1</v>
      </c>
      <c r="AJ47" s="1">
        <v>-0.21956524252891541</v>
      </c>
      <c r="AK47" s="1">
        <v>2.737391471862793</v>
      </c>
      <c r="AL47" s="1">
        <v>1</v>
      </c>
      <c r="AM47" s="1">
        <v>0</v>
      </c>
      <c r="AN47" s="1">
        <v>0.18999999761581421</v>
      </c>
      <c r="AO47" s="1">
        <v>111115</v>
      </c>
      <c r="AP47">
        <f>AC47*0.000001/(P47*0.0001)</f>
        <v>1.3333775838216144</v>
      </c>
      <c r="AQ47">
        <f>(Z47-Y47)/(1000-Z47)*AP47</f>
        <v>1.2380569582319303E-2</v>
      </c>
      <c r="AR47">
        <f>(U47+273.15)</f>
        <v>310.91462554931638</v>
      </c>
      <c r="AS47">
        <f>(T47+273.15)</f>
        <v>314.10566177368162</v>
      </c>
      <c r="AT47">
        <f>(AD47*AL47+AE47*AM47)*AN47</f>
        <v>2.4172965032515208</v>
      </c>
      <c r="AU47">
        <f>((AT47+0.00000010773*(AS47^4-AR47^4))-AQ47*44100)/(Q47*51.4+0.00000043092*AR47^3)</f>
        <v>-4.1870726378154481</v>
      </c>
      <c r="AV47">
        <f>0.61365*EXP(17.502*O47/(240.97+O47))</f>
        <v>6.5728304334915855</v>
      </c>
      <c r="AW47">
        <f>AV47*1000/AF47</f>
        <v>67.264589333033399</v>
      </c>
      <c r="AX47">
        <f>(AW47-Z47)</f>
        <v>26.632013344263868</v>
      </c>
      <c r="AY47">
        <f>IF(I47,U47,(T47+U47)/2)</f>
        <v>39.360143661499023</v>
      </c>
      <c r="AZ47">
        <f>0.61365*EXP(17.502*AY47/(240.97+AY47))</f>
        <v>7.1639542866170016</v>
      </c>
      <c r="BA47">
        <f>IF(AX47&lt;&gt;0,(1000-(AW47+Z47)/2)/AX47*AQ47,0)</f>
        <v>0.43979609237246176</v>
      </c>
      <c r="BB47">
        <f>Z47*AF47/1000</f>
        <v>3.97045510421315</v>
      </c>
      <c r="BC47">
        <f>(AZ47-BB47)</f>
        <v>3.1934991824038517</v>
      </c>
      <c r="BD47">
        <f>1/(1.6/K47+1.37/S47)</f>
        <v>0.27911703924967812</v>
      </c>
      <c r="BE47">
        <f>L47*AF47*0.001</f>
        <v>39.517033601384163</v>
      </c>
      <c r="BF47">
        <f>L47/X47</f>
        <v>1.0100546299701019</v>
      </c>
      <c r="BG47">
        <f>(1-AQ47*AF47/AV47/K47)*100</f>
        <v>62.576537829978754</v>
      </c>
      <c r="BH47">
        <f>(X47-J47/(S47/1.35))</f>
        <v>402.36366922678076</v>
      </c>
      <c r="BI47">
        <f>J47*BG47/100/BH47</f>
        <v>-9.4954204821437616E-3</v>
      </c>
    </row>
    <row r="48" spans="1:61">
      <c r="A48" s="1">
        <v>2</v>
      </c>
      <c r="B48" s="1" t="s">
        <v>71</v>
      </c>
      <c r="C48" s="1" t="s">
        <v>72</v>
      </c>
      <c r="D48" s="1">
        <v>23</v>
      </c>
      <c r="E48" s="1" t="s">
        <v>73</v>
      </c>
      <c r="F48" s="1" t="s">
        <v>74</v>
      </c>
      <c r="G48" s="1">
        <v>0</v>
      </c>
      <c r="H48" s="1">
        <v>585.5</v>
      </c>
      <c r="I48" s="1">
        <v>0</v>
      </c>
      <c r="J48">
        <f>(W48-X48*(1000-Y48)/(1000-Z48))*AP48</f>
        <v>15.888866160489892</v>
      </c>
      <c r="K48">
        <f>IF(BA48&lt;&gt;0,1/(1/BA48-1/S48),0)</f>
        <v>0.35888343612857343</v>
      </c>
      <c r="L48">
        <f>((BD48-AQ48/2)*X48-J48)/(BD48+AQ48/2)</f>
        <v>295.12220661732857</v>
      </c>
      <c r="M48">
        <f>AQ48*1000</f>
        <v>6.6043337891716209</v>
      </c>
      <c r="N48">
        <f>(AV48-BB48)</f>
        <v>1.8977902837040479</v>
      </c>
      <c r="O48">
        <f>(U48+AU48*I48)</f>
        <v>31.637042999267578</v>
      </c>
      <c r="P48" s="1">
        <v>4</v>
      </c>
      <c r="Q48">
        <f>(P48*AJ48+AK48)</f>
        <v>1.8591305017471313</v>
      </c>
      <c r="R48" s="1">
        <v>1</v>
      </c>
      <c r="S48">
        <f>Q48*(R48+1)*(R48+1)/(R48*R48+1)</f>
        <v>3.7182610034942627</v>
      </c>
      <c r="T48" s="1">
        <v>31.741279602050781</v>
      </c>
      <c r="U48" s="1">
        <v>31.637042999267578</v>
      </c>
      <c r="V48" s="1">
        <v>31.721996307373047</v>
      </c>
      <c r="W48" s="1">
        <v>400.988525390625</v>
      </c>
      <c r="X48" s="1">
        <v>382.6156005859375</v>
      </c>
      <c r="Y48" s="1">
        <v>22.030702590942383</v>
      </c>
      <c r="Z48" s="1">
        <v>28.43232536315918</v>
      </c>
      <c r="AA48" s="1">
        <v>45.777942657470703</v>
      </c>
      <c r="AB48" s="1">
        <v>59.079971313476562</v>
      </c>
      <c r="AC48" s="1">
        <v>400.93316650390625</v>
      </c>
      <c r="AD48" s="1">
        <v>760.60272216796875</v>
      </c>
      <c r="AE48" s="1">
        <v>994.443603515625</v>
      </c>
      <c r="AF48" s="1">
        <v>97.7784423828125</v>
      </c>
      <c r="AG48" s="1">
        <v>16.154838562011719</v>
      </c>
      <c r="AH48" s="1">
        <v>-0.65420287847518921</v>
      </c>
      <c r="AI48" s="1">
        <v>1</v>
      </c>
      <c r="AJ48" s="1">
        <v>-0.21956524252891541</v>
      </c>
      <c r="AK48" s="1">
        <v>2.737391471862793</v>
      </c>
      <c r="AL48" s="1">
        <v>1</v>
      </c>
      <c r="AM48" s="1">
        <v>0</v>
      </c>
      <c r="AN48" s="1">
        <v>0.18999999761581421</v>
      </c>
      <c r="AO48" s="1">
        <v>111115</v>
      </c>
      <c r="AP48">
        <f>AC48*0.000001/(P48*0.0001)</f>
        <v>1.0023329162597656</v>
      </c>
      <c r="AQ48">
        <f>(Z48-Y48)/(1000-Z48)*AP48</f>
        <v>6.6043337891716208E-3</v>
      </c>
      <c r="AR48">
        <f>(U48+273.15)</f>
        <v>304.78704299926756</v>
      </c>
      <c r="AS48">
        <f>(T48+273.15)</f>
        <v>304.89127960205076</v>
      </c>
      <c r="AT48">
        <f>(AD48*AL48+AE48*AM48)*AN48</f>
        <v>144.51451539849586</v>
      </c>
      <c r="AU48">
        <f>((AT48+0.00000010773*(AS48^4-AR48^4))-AQ48*44100)/(Q48*51.4+0.00000043092*AR48^3)</f>
        <v>-1.3498897990799605</v>
      </c>
      <c r="AV48">
        <f>0.61365*EXP(17.502*O48/(240.97+O48))</f>
        <v>4.6778587710350861</v>
      </c>
      <c r="AW48">
        <f>AV48*1000/AF48</f>
        <v>47.841412248323564</v>
      </c>
      <c r="AX48">
        <f>(AW48-Z48)</f>
        <v>19.409086885164385</v>
      </c>
      <c r="AY48">
        <f>IF(I48,U48,(T48+U48)/2)</f>
        <v>31.68916130065918</v>
      </c>
      <c r="AZ48">
        <f>0.61365*EXP(17.502*AY48/(240.97+AY48))</f>
        <v>4.6917127064986408</v>
      </c>
      <c r="BA48">
        <f>IF(AX48&lt;&gt;0,(1000-(AW48+Z48)/2)/AX48*AQ48,0)</f>
        <v>0.32729335570960094</v>
      </c>
      <c r="BB48">
        <f>Z48*AF48/1000</f>
        <v>2.7800684873310382</v>
      </c>
      <c r="BC48">
        <f>(AZ48-BB48)</f>
        <v>1.9116442191676026</v>
      </c>
      <c r="BD48">
        <f>1/(1.6/K48+1.37/S48)</f>
        <v>0.20717986454096532</v>
      </c>
      <c r="BE48">
        <f>L48*AF48*0.001</f>
        <v>28.856589675620949</v>
      </c>
      <c r="BF48">
        <f>L48/X48</f>
        <v>0.77132821078225366</v>
      </c>
      <c r="BG48">
        <f>(1-AQ48*AF48/AV48/K48)*100</f>
        <v>61.534479889615753</v>
      </c>
      <c r="BH48">
        <f>(X48-J48/(S48/1.35))</f>
        <v>376.84678304018058</v>
      </c>
      <c r="BI48">
        <f>J48*BG48/100/BH48</f>
        <v>2.5944579049709298E-2</v>
      </c>
    </row>
    <row r="49" spans="1:61">
      <c r="A49" s="1">
        <v>3</v>
      </c>
      <c r="B49" s="1" t="s">
        <v>75</v>
      </c>
      <c r="C49" s="1" t="s">
        <v>72</v>
      </c>
      <c r="D49" s="1">
        <v>23</v>
      </c>
      <c r="E49" s="1" t="s">
        <v>76</v>
      </c>
      <c r="F49" s="1" t="s">
        <v>74</v>
      </c>
      <c r="G49" s="1">
        <v>0</v>
      </c>
      <c r="H49" s="1">
        <v>711.5</v>
      </c>
      <c r="I49" s="1">
        <v>0</v>
      </c>
      <c r="J49">
        <f>(W49-X49*(1000-Y49)/(1000-Z49))*AP49</f>
        <v>-0.63194501245847912</v>
      </c>
      <c r="K49">
        <f>IF(BA49&lt;&gt;0,1/(1/BA49-1/S49),0)</f>
        <v>0.22838622896416946</v>
      </c>
      <c r="L49">
        <f>((BD49-AQ49/2)*X49-J49)/(BD49+AQ49/2)</f>
        <v>393.5392568531467</v>
      </c>
      <c r="M49">
        <f>AQ49*1000</f>
        <v>3.9243784963984156</v>
      </c>
      <c r="N49">
        <f>(AV49-BB49)</f>
        <v>1.726577986848552</v>
      </c>
      <c r="O49">
        <f>(U49+AU49*I49)</f>
        <v>30.222230911254883</v>
      </c>
      <c r="P49" s="1">
        <v>4.5</v>
      </c>
      <c r="Q49">
        <f>(P49*AJ49+AK49)</f>
        <v>1.7493478804826736</v>
      </c>
      <c r="R49" s="1">
        <v>1</v>
      </c>
      <c r="S49">
        <f>Q49*(R49+1)*(R49+1)/(R49*R49+1)</f>
        <v>3.4986957609653473</v>
      </c>
      <c r="T49" s="1">
        <v>31.856582641601562</v>
      </c>
      <c r="U49" s="1">
        <v>30.222230911254883</v>
      </c>
      <c r="V49" s="1">
        <v>31.887310028076172</v>
      </c>
      <c r="W49" s="1">
        <v>401.44265747070312</v>
      </c>
      <c r="X49" s="1">
        <v>400.3883056640625</v>
      </c>
      <c r="Y49" s="1">
        <v>22.186101913452148</v>
      </c>
      <c r="Z49" s="1">
        <v>26.474405288696289</v>
      </c>
      <c r="AA49" s="1">
        <v>45.799327850341797</v>
      </c>
      <c r="AB49" s="1">
        <v>54.651779174804688</v>
      </c>
      <c r="AC49" s="1">
        <v>400.90850830078125</v>
      </c>
      <c r="AD49" s="1">
        <v>48.028575897216797</v>
      </c>
      <c r="AE49" s="1">
        <v>79.959671020507812</v>
      </c>
      <c r="AF49" s="1">
        <v>97.775901794433594</v>
      </c>
      <c r="AG49" s="1">
        <v>16.154838562011719</v>
      </c>
      <c r="AH49" s="1">
        <v>-0.65420287847518921</v>
      </c>
      <c r="AI49" s="1">
        <v>1</v>
      </c>
      <c r="AJ49" s="1">
        <v>-0.21956524252891541</v>
      </c>
      <c r="AK49" s="1">
        <v>2.737391471862793</v>
      </c>
      <c r="AL49" s="1">
        <v>1</v>
      </c>
      <c r="AM49" s="1">
        <v>0</v>
      </c>
      <c r="AN49" s="1">
        <v>0.18999999761581421</v>
      </c>
      <c r="AO49" s="1">
        <v>111115</v>
      </c>
      <c r="AP49">
        <f>AC49*0.000001/(P49*0.0001)</f>
        <v>0.89090779622395821</v>
      </c>
      <c r="AQ49">
        <f>(Z49-Y49)/(1000-Z49)*AP49</f>
        <v>3.9243784963984155E-3</v>
      </c>
      <c r="AR49">
        <f>(U49+273.15)</f>
        <v>303.37223091125486</v>
      </c>
      <c r="AS49">
        <f>(T49+273.15)</f>
        <v>305.00658264160154</v>
      </c>
      <c r="AT49">
        <f>(AD49*AL49+AE49*AM49)*AN49</f>
        <v>9.1254293059621432</v>
      </c>
      <c r="AU49">
        <f>((AT49+0.00000010773*(AS49^4-AR49^4))-AQ49*44100)/(Q49*51.4+0.00000043092*AR49^3)</f>
        <v>-1.4136240529274458</v>
      </c>
      <c r="AV49">
        <f>0.61365*EXP(17.502*O49/(240.97+O49))</f>
        <v>4.3151368384221538</v>
      </c>
      <c r="AW49">
        <f>AV49*1000/AF49</f>
        <v>44.132928044932804</v>
      </c>
      <c r="AX49">
        <f>(AW49-Z49)</f>
        <v>17.658522756236515</v>
      </c>
      <c r="AY49">
        <f>IF(I49,U49,(T49+U49)/2)</f>
        <v>31.039406776428223</v>
      </c>
      <c r="AZ49">
        <f>0.61365*EXP(17.502*AY49/(240.97+AY49))</f>
        <v>4.5215247526828364</v>
      </c>
      <c r="BA49">
        <f>IF(AX49&lt;&gt;0,(1000-(AW49+Z49)/2)/AX49*AQ49,0)</f>
        <v>0.21439129412736954</v>
      </c>
      <c r="BB49">
        <f>Z49*AF49/1000</f>
        <v>2.5885588515736018</v>
      </c>
      <c r="BC49">
        <f>(AZ49-BB49)</f>
        <v>1.9329659011092346</v>
      </c>
      <c r="BD49">
        <f>1/(1.6/K49+1.37/S49)</f>
        <v>0.135185357868401</v>
      </c>
      <c r="BE49">
        <f>L49*AF49*0.001</f>
        <v>38.478655730327652</v>
      </c>
      <c r="BF49">
        <f>L49/X49</f>
        <v>0.98289398388008276</v>
      </c>
      <c r="BG49">
        <f>(1-AQ49*AF49/AV49/K49)*100</f>
        <v>61.065174592396033</v>
      </c>
      <c r="BH49">
        <f>(X49-J49/(S49/1.35))</f>
        <v>400.63214674802788</v>
      </c>
      <c r="BI49">
        <f>J49*BG49/100/BH49</f>
        <v>-9.6322356635154057E-4</v>
      </c>
    </row>
    <row r="50" spans="1:61">
      <c r="A50" s="1">
        <v>8</v>
      </c>
      <c r="B50" s="1" t="s">
        <v>83</v>
      </c>
      <c r="C50" s="1" t="s">
        <v>72</v>
      </c>
      <c r="D50" s="1">
        <v>28</v>
      </c>
      <c r="E50" s="1" t="s">
        <v>76</v>
      </c>
      <c r="F50" s="1" t="s">
        <v>74</v>
      </c>
      <c r="G50" s="1">
        <v>0</v>
      </c>
      <c r="H50" s="1">
        <v>2423</v>
      </c>
      <c r="I50" s="1">
        <v>0</v>
      </c>
      <c r="J50">
        <f>(W50-X50*(1000-Y50)/(1000-Z50))*AP50</f>
        <v>-1.724271142428988</v>
      </c>
      <c r="K50">
        <f>IF(BA50&lt;&gt;0,1/(1/BA50-1/S50),0)</f>
        <v>2.7833251736771535E-3</v>
      </c>
      <c r="L50">
        <f>((BD50-AQ50/2)*X50-J50)/(BD50+AQ50/2)</f>
        <v>1359.2252554580537</v>
      </c>
      <c r="M50">
        <f>AQ50*1000</f>
        <v>6.9392985156829581E-2</v>
      </c>
      <c r="N50">
        <f>(AV50-BB50)</f>
        <v>2.3527001765979128</v>
      </c>
      <c r="O50">
        <f>(U50+AU50*I50)</f>
        <v>31.68168830871582</v>
      </c>
      <c r="P50" s="1">
        <v>5</v>
      </c>
      <c r="Q50">
        <f>(P50*AJ50+AK50)</f>
        <v>1.6395652592182159</v>
      </c>
      <c r="R50" s="1">
        <v>1</v>
      </c>
      <c r="S50">
        <f>Q50*(R50+1)*(R50+1)/(R50*R50+1)</f>
        <v>3.2791305184364319</v>
      </c>
      <c r="T50" s="1">
        <v>32.839130401611328</v>
      </c>
      <c r="U50" s="1">
        <v>31.68168830871582</v>
      </c>
      <c r="V50" s="1">
        <v>32.907402038574219</v>
      </c>
      <c r="W50" s="1">
        <v>400.35214233398438</v>
      </c>
      <c r="X50" s="1">
        <v>402.46728515625</v>
      </c>
      <c r="Y50" s="1">
        <v>23.811683654785156</v>
      </c>
      <c r="Z50" s="1">
        <v>23.896141052246094</v>
      </c>
      <c r="AA50" s="1">
        <v>46.513690948486328</v>
      </c>
      <c r="AB50" s="1">
        <v>46.678672790527344</v>
      </c>
      <c r="AC50" s="1">
        <v>400.99957275390625</v>
      </c>
      <c r="AD50" s="1">
        <v>5.5108933448791504</v>
      </c>
      <c r="AE50" s="1">
        <v>8.9912519454956055</v>
      </c>
      <c r="AF50" s="1">
        <v>97.799217224121094</v>
      </c>
      <c r="AG50" s="1">
        <v>16.154838562011719</v>
      </c>
      <c r="AH50" s="1">
        <v>-0.65420287847518921</v>
      </c>
      <c r="AI50" s="1">
        <v>1</v>
      </c>
      <c r="AJ50" s="1">
        <v>-0.21956524252891541</v>
      </c>
      <c r="AK50" s="1">
        <v>2.737391471862793</v>
      </c>
      <c r="AL50" s="1">
        <v>1</v>
      </c>
      <c r="AM50" s="1">
        <v>0</v>
      </c>
      <c r="AN50" s="1">
        <v>0.18999999761581421</v>
      </c>
      <c r="AO50" s="1">
        <v>111115</v>
      </c>
      <c r="AP50">
        <f>AC50*0.000001/(P50*0.0001)</f>
        <v>0.80199914550781248</v>
      </c>
      <c r="AQ50">
        <f>(Z50-Y50)/(1000-Z50)*AP50</f>
        <v>6.9392985156829584E-5</v>
      </c>
      <c r="AR50">
        <f>(U50+273.15)</f>
        <v>304.8316883087158</v>
      </c>
      <c r="AS50">
        <f>(T50+273.15)</f>
        <v>305.98913040161131</v>
      </c>
      <c r="AT50">
        <f>(AD50*AL50+AE50*AM50)*AN50</f>
        <v>1.047069722388045</v>
      </c>
      <c r="AU50">
        <f>((AT50+0.00000010773*(AS50^4-AR50^4))-AQ50*44100)/(Q50*51.4+0.00000043092*AR50^3)</f>
        <v>0.12640334438431927</v>
      </c>
      <c r="AV50">
        <f>0.61365*EXP(17.502*O50/(240.97+O50))</f>
        <v>4.6897240661847661</v>
      </c>
      <c r="AW50">
        <f>AV50*1000/AF50</f>
        <v>47.952572620674289</v>
      </c>
      <c r="AX50">
        <f>(AW50-Z50)</f>
        <v>24.056431568428195</v>
      </c>
      <c r="AY50">
        <f>IF(I50,U50,(T50+U50)/2)</f>
        <v>32.260409355163574</v>
      </c>
      <c r="AZ50">
        <f>0.61365*EXP(17.502*AY50/(240.97+AY50))</f>
        <v>4.8459178707495596</v>
      </c>
      <c r="BA50">
        <f>IF(AX50&lt;&gt;0,(1000-(AW50+Z50)/2)/AX50*AQ50,0)</f>
        <v>2.7809646915342391E-3</v>
      </c>
      <c r="BB50">
        <f>Z50*AF50/1000</f>
        <v>2.3370238895868534</v>
      </c>
      <c r="BC50">
        <f>(AZ50-BB50)</f>
        <v>2.5088939811627062</v>
      </c>
      <c r="BD50">
        <f>1/(1.6/K50+1.37/S50)</f>
        <v>1.7383148527557971E-3</v>
      </c>
      <c r="BE50">
        <f>L50*AF50*0.001</f>
        <v>132.93116601505366</v>
      </c>
      <c r="BF50">
        <f>L50/X50</f>
        <v>3.3772316548172636</v>
      </c>
      <c r="BG50">
        <f>(1-AQ50*AF50/AV50/K50)*100</f>
        <v>48.007618442367274</v>
      </c>
      <c r="BH50">
        <f>(X50-J50/(S50/1.35))</f>
        <v>403.17715810250559</v>
      </c>
      <c r="BI50">
        <f>J50*BG50/100/BH50</f>
        <v>-2.0531458549511794E-3</v>
      </c>
    </row>
    <row r="51" spans="1:61">
      <c r="A51" s="1">
        <v>9</v>
      </c>
      <c r="B51" s="1" t="s">
        <v>84</v>
      </c>
      <c r="C51" s="1" t="s">
        <v>72</v>
      </c>
      <c r="D51" s="1">
        <v>28</v>
      </c>
      <c r="E51" s="1" t="s">
        <v>73</v>
      </c>
      <c r="F51" s="1" t="s">
        <v>74</v>
      </c>
      <c r="G51" s="1">
        <v>0</v>
      </c>
      <c r="H51" s="1">
        <v>2565.5</v>
      </c>
      <c r="I51" s="1">
        <v>0</v>
      </c>
      <c r="J51">
        <f>(W51-X51*(1000-Y51)/(1000-Z51))*AP51</f>
        <v>16.572139986387036</v>
      </c>
      <c r="K51">
        <f>IF(BA51&lt;&gt;0,1/(1/BA51-1/S51),0)</f>
        <v>0.47998457156758823</v>
      </c>
      <c r="L51">
        <f>((BD51-AQ51/2)*X51-J51)/(BD51+AQ51/2)</f>
        <v>307.0941269131738</v>
      </c>
      <c r="M51">
        <f>AQ51*1000</f>
        <v>7.8171458710867592</v>
      </c>
      <c r="N51">
        <f>(AV51-BB51)</f>
        <v>1.7368525812956284</v>
      </c>
      <c r="O51">
        <f>(U51+AU51*I51)</f>
        <v>32.435356140136719</v>
      </c>
      <c r="P51" s="1">
        <v>4.5</v>
      </c>
      <c r="Q51">
        <f>(P51*AJ51+AK51)</f>
        <v>1.7493478804826736</v>
      </c>
      <c r="R51" s="1">
        <v>1</v>
      </c>
      <c r="S51">
        <f>Q51*(R51+1)*(R51+1)/(R51*R51+1)</f>
        <v>3.4986957609653473</v>
      </c>
      <c r="T51" s="1">
        <v>32.931407928466797</v>
      </c>
      <c r="U51" s="1">
        <v>32.435356140136719</v>
      </c>
      <c r="V51" s="1">
        <v>32.950408935546875</v>
      </c>
      <c r="W51" s="1">
        <v>400.73138427734375</v>
      </c>
      <c r="X51" s="1">
        <v>378.81204223632812</v>
      </c>
      <c r="Y51" s="1">
        <v>23.791244506835938</v>
      </c>
      <c r="Z51" s="1">
        <v>32.280082702636719</v>
      </c>
      <c r="AA51" s="1">
        <v>46.236129760742188</v>
      </c>
      <c r="AB51" s="1">
        <v>62.733417510986328</v>
      </c>
      <c r="AC51" s="1">
        <v>401.01641845703125</v>
      </c>
      <c r="AD51" s="1">
        <v>1048.7486572265625</v>
      </c>
      <c r="AE51" s="1">
        <v>1123.7005615234375</v>
      </c>
      <c r="AF51" s="1">
        <v>97.80535888671875</v>
      </c>
      <c r="AG51" s="1">
        <v>16.154838562011719</v>
      </c>
      <c r="AH51" s="1">
        <v>-0.65420287847518921</v>
      </c>
      <c r="AI51" s="1">
        <v>1</v>
      </c>
      <c r="AJ51" s="1">
        <v>-0.21956524252891541</v>
      </c>
      <c r="AK51" s="1">
        <v>2.737391471862793</v>
      </c>
      <c r="AL51" s="1">
        <v>1</v>
      </c>
      <c r="AM51" s="1">
        <v>0</v>
      </c>
      <c r="AN51" s="1">
        <v>0.18999999761581421</v>
      </c>
      <c r="AO51" s="1">
        <v>111115</v>
      </c>
      <c r="AP51">
        <f>AC51*0.000001/(P51*0.0001)</f>
        <v>0.89114759657118048</v>
      </c>
      <c r="AQ51">
        <f>(Z51-Y51)/(1000-Z51)*AP51</f>
        <v>7.8171458710867593E-3</v>
      </c>
      <c r="AR51">
        <f>(U51+273.15)</f>
        <v>305.5853561401367</v>
      </c>
      <c r="AS51">
        <f>(T51+273.15)</f>
        <v>306.08140792846677</v>
      </c>
      <c r="AT51">
        <f>(AD51*AL51+AE51*AM51)*AN51</f>
        <v>199.26224237263523</v>
      </c>
      <c r="AU51">
        <f>((AT51+0.00000010773*(AS51^4-AR51^4))-AQ51*44100)/(Q51*51.4+0.00000043092*AR51^3)</f>
        <v>-1.3634143922379387</v>
      </c>
      <c r="AV51">
        <f>0.61365*EXP(17.502*O51/(240.97+O51))</f>
        <v>4.894017654919975</v>
      </c>
      <c r="AW51">
        <f>AV51*1000/AF51</f>
        <v>50.038338498285974</v>
      </c>
      <c r="AX51">
        <f>(AW51-Z51)</f>
        <v>17.758255795649255</v>
      </c>
      <c r="AY51">
        <f>IF(I51,U51,(T51+U51)/2)</f>
        <v>32.683382034301758</v>
      </c>
      <c r="AZ51">
        <f>0.61365*EXP(17.502*AY51/(240.97+AY51))</f>
        <v>4.9629217222512017</v>
      </c>
      <c r="BA51">
        <f>IF(AX51&lt;&gt;0,(1000-(AW51+Z51)/2)/AX51*AQ51,0)</f>
        <v>0.42207964589182984</v>
      </c>
      <c r="BB51">
        <f>Z51*AF51/1000</f>
        <v>3.1571650736243466</v>
      </c>
      <c r="BC51">
        <f>(AZ51-BB51)</f>
        <v>1.805756648626855</v>
      </c>
      <c r="BD51">
        <f>1/(1.6/K51+1.37/S51)</f>
        <v>0.26845529723911393</v>
      </c>
      <c r="BE51">
        <f>L51*AF51*0.001</f>
        <v>30.035451294746519</v>
      </c>
      <c r="BF51">
        <f>L51/X51</f>
        <v>0.81067678075975225</v>
      </c>
      <c r="BG51">
        <f>(1-AQ51*AF51/AV51/K51)*100</f>
        <v>67.452468376780843</v>
      </c>
      <c r="BH51">
        <f>(X51-J51/(S51/1.35))</f>
        <v>372.41754825624866</v>
      </c>
      <c r="BI51">
        <f>J51*BG51/100/BH51</f>
        <v>3.0015549847243299E-2</v>
      </c>
    </row>
    <row r="52" spans="1:61">
      <c r="A52" s="1">
        <v>11</v>
      </c>
      <c r="B52" s="1" t="s">
        <v>85</v>
      </c>
      <c r="C52" s="1" t="s">
        <v>72</v>
      </c>
      <c r="D52" s="1">
        <v>20</v>
      </c>
      <c r="E52" s="1" t="s">
        <v>76</v>
      </c>
      <c r="F52" s="1" t="s">
        <v>74</v>
      </c>
      <c r="G52" s="1">
        <v>0</v>
      </c>
      <c r="H52" s="1">
        <v>3596</v>
      </c>
      <c r="I52" s="1">
        <v>0</v>
      </c>
      <c r="J52">
        <f>(W52-X52*(1000-Y52)/(1000-Z52))*AP52</f>
        <v>1.2735179154592078E-2</v>
      </c>
      <c r="K52">
        <f>IF(BA52&lt;&gt;0,1/(1/BA52-1/S52),0)</f>
        <v>8.4301669904413512E-2</v>
      </c>
      <c r="L52">
        <f>((BD52-AQ52/2)*X52-J52)/(BD52+AQ52/2)</f>
        <v>384.14864065342113</v>
      </c>
      <c r="M52">
        <f>AQ52*1000</f>
        <v>1.9925741532905334</v>
      </c>
      <c r="N52">
        <f>(AV52-BB52)</f>
        <v>2.2710606893185812</v>
      </c>
      <c r="O52">
        <f>(U52+AU52*I52)</f>
        <v>32.417274475097656</v>
      </c>
      <c r="P52" s="1">
        <v>3.5</v>
      </c>
      <c r="Q52">
        <f>(P52*AJ52+AK52)</f>
        <v>1.9689131230115891</v>
      </c>
      <c r="R52" s="1">
        <v>1</v>
      </c>
      <c r="S52">
        <f>Q52*(R52+1)*(R52+1)/(R52*R52+1)</f>
        <v>3.9378262460231781</v>
      </c>
      <c r="T52" s="1">
        <v>33.858165740966797</v>
      </c>
      <c r="U52" s="1">
        <v>32.417274475097656</v>
      </c>
      <c r="V52" s="1">
        <v>33.911964416503906</v>
      </c>
      <c r="W52" s="1">
        <v>400.19155883789062</v>
      </c>
      <c r="X52" s="1">
        <v>399.48410034179688</v>
      </c>
      <c r="Y52" s="1">
        <v>25.065750122070312</v>
      </c>
      <c r="Z52" s="1">
        <v>26.76214599609375</v>
      </c>
      <c r="AA52" s="1">
        <v>46.256793975830078</v>
      </c>
      <c r="AB52" s="1">
        <v>49.387355804443359</v>
      </c>
      <c r="AC52" s="1">
        <v>400.10531616210938</v>
      </c>
      <c r="AD52" s="1">
        <v>21.944650650024414</v>
      </c>
      <c r="AE52" s="1">
        <v>28.9095458984375</v>
      </c>
      <c r="AF52" s="1">
        <v>97.823486328125</v>
      </c>
      <c r="AG52" s="1">
        <v>16.154838562011719</v>
      </c>
      <c r="AH52" s="1">
        <v>-0.65420287847518921</v>
      </c>
      <c r="AI52" s="1">
        <v>0</v>
      </c>
      <c r="AJ52" s="1">
        <v>-0.21956524252891541</v>
      </c>
      <c r="AK52" s="1">
        <v>2.737391471862793</v>
      </c>
      <c r="AL52" s="1">
        <v>1</v>
      </c>
      <c r="AM52" s="1">
        <v>0</v>
      </c>
      <c r="AN52" s="1">
        <v>0.18999999761581421</v>
      </c>
      <c r="AO52" s="1">
        <v>111115</v>
      </c>
      <c r="AP52">
        <f>AC52*0.000001/(P52*0.0001)</f>
        <v>1.1431580461774553</v>
      </c>
      <c r="AQ52">
        <f>(Z52-Y52)/(1000-Z52)*AP52</f>
        <v>1.9925741532905335E-3</v>
      </c>
      <c r="AR52">
        <f>(U52+273.15)</f>
        <v>305.56727447509763</v>
      </c>
      <c r="AS52">
        <f>(T52+273.15)</f>
        <v>307.00816574096677</v>
      </c>
      <c r="AT52">
        <f>(AD52*AL52+AE52*AM52)*AN52</f>
        <v>4.1694835711845144</v>
      </c>
      <c r="AU52">
        <f>((AT52+0.00000010773*(AS52^4-AR52^4))-AQ52*44100)/(Q52*51.4+0.00000043092*AR52^3)</f>
        <v>-0.58029861885742373</v>
      </c>
      <c r="AV52">
        <f>0.61365*EXP(17.502*O52/(240.97+O52))</f>
        <v>4.8890271122787432</v>
      </c>
      <c r="AW52">
        <f>AV52*1000/AF52</f>
        <v>49.978050218734751</v>
      </c>
      <c r="AX52">
        <f>(AW52-Z52)</f>
        <v>23.215904222641001</v>
      </c>
      <c r="AY52">
        <f>IF(I52,U52,(T52+U52)/2)</f>
        <v>33.137720108032227</v>
      </c>
      <c r="AZ52">
        <f>0.61365*EXP(17.502*AY52/(240.97+AY52))</f>
        <v>5.0913332417680701</v>
      </c>
      <c r="BA52">
        <f>IF(AX52&lt;&gt;0,(1000-(AW52+Z52)/2)/AX52*AQ52,0)</f>
        <v>8.2534751572321194E-2</v>
      </c>
      <c r="BB52">
        <f>Z52*AF52/1000</f>
        <v>2.617966422960162</v>
      </c>
      <c r="BC52">
        <f>(AZ52-BB52)</f>
        <v>2.4733668188079081</v>
      </c>
      <c r="BD52">
        <f>1/(1.6/K52+1.37/S52)</f>
        <v>5.1740108739333983E-2</v>
      </c>
      <c r="BE52">
        <f>L52*AF52*0.001</f>
        <v>37.57875929692775</v>
      </c>
      <c r="BF52">
        <f>L52/X52</f>
        <v>0.96161183968209296</v>
      </c>
      <c r="BG52">
        <f>(1-AQ52*AF52/AV52/K52)*100</f>
        <v>52.706766756599229</v>
      </c>
      <c r="BH52">
        <f>(X52-J52/(S52/1.35))</f>
        <v>399.47973435640682</v>
      </c>
      <c r="BI52">
        <f>J52*BG52/100/BH52</f>
        <v>1.680260748110273E-5</v>
      </c>
    </row>
    <row r="53" spans="1:61">
      <c r="A53" s="1">
        <v>12</v>
      </c>
      <c r="B53" s="1" t="s">
        <v>86</v>
      </c>
      <c r="C53" s="1" t="s">
        <v>72</v>
      </c>
      <c r="D53" s="1">
        <v>20</v>
      </c>
      <c r="E53" s="1" t="s">
        <v>73</v>
      </c>
      <c r="F53" s="1" t="s">
        <v>74</v>
      </c>
      <c r="G53" s="1">
        <v>0</v>
      </c>
      <c r="H53" s="1">
        <v>3751</v>
      </c>
      <c r="I53" s="1">
        <v>0</v>
      </c>
      <c r="J53">
        <f>(W53-X53*(1000-Y53)/(1000-Z53))*AP53</f>
        <v>21.22313999080913</v>
      </c>
      <c r="K53">
        <f>IF(BA53&lt;&gt;0,1/(1/BA53-1/S53),0)</f>
        <v>0.55180508196298006</v>
      </c>
      <c r="L53">
        <f>((BD53-AQ53/2)*X53-J53)/(BD53+AQ53/2)</f>
        <v>300.99691481300607</v>
      </c>
      <c r="M53">
        <f>AQ53*1000</f>
        <v>10.812446495613749</v>
      </c>
      <c r="N53">
        <f>(AV53-BB53)</f>
        <v>2.0769125854659656</v>
      </c>
      <c r="O53">
        <f>(U53+AU53*I53)</f>
        <v>33.809810638427734</v>
      </c>
      <c r="P53" s="1">
        <v>3</v>
      </c>
      <c r="Q53">
        <f>(P53*AJ53+AK53)</f>
        <v>2.0786957442760468</v>
      </c>
      <c r="R53" s="1">
        <v>1</v>
      </c>
      <c r="S53">
        <f>Q53*(R53+1)*(R53+1)/(R53*R53+1)</f>
        <v>4.1573914885520935</v>
      </c>
      <c r="T53" s="1">
        <v>34.078052520751953</v>
      </c>
      <c r="U53" s="1">
        <v>33.809810638427734</v>
      </c>
      <c r="V53" s="1">
        <v>34.092121124267578</v>
      </c>
      <c r="W53" s="1">
        <v>400.447509765625</v>
      </c>
      <c r="X53" s="1">
        <v>381.4422607421875</v>
      </c>
      <c r="Y53" s="1">
        <v>24.970375061035156</v>
      </c>
      <c r="Z53" s="1">
        <v>32.811424255371094</v>
      </c>
      <c r="AA53" s="1">
        <v>45.518173217773438</v>
      </c>
      <c r="AB53" s="1">
        <v>59.811519622802734</v>
      </c>
      <c r="AC53" s="1">
        <v>400.11257934570312</v>
      </c>
      <c r="AD53" s="1">
        <v>1293.2039794921875</v>
      </c>
      <c r="AE53" s="1">
        <v>1372.3243408203125</v>
      </c>
      <c r="AF53" s="1">
        <v>97.821884155273438</v>
      </c>
      <c r="AG53" s="1">
        <v>16.154838562011719</v>
      </c>
      <c r="AH53" s="1">
        <v>-0.65420287847518921</v>
      </c>
      <c r="AI53" s="1">
        <v>1</v>
      </c>
      <c r="AJ53" s="1">
        <v>-0.21956524252891541</v>
      </c>
      <c r="AK53" s="1">
        <v>2.737391471862793</v>
      </c>
      <c r="AL53" s="1">
        <v>1</v>
      </c>
      <c r="AM53" s="1">
        <v>0</v>
      </c>
      <c r="AN53" s="1">
        <v>0.18999999761581421</v>
      </c>
      <c r="AO53" s="1">
        <v>111115</v>
      </c>
      <c r="AP53">
        <f>AC53*0.000001/(P53*0.0001)</f>
        <v>1.3337085978190104</v>
      </c>
      <c r="AQ53">
        <f>(Z53-Y53)/(1000-Z53)*AP53</f>
        <v>1.0812446495613748E-2</v>
      </c>
      <c r="AR53">
        <f>(U53+273.15)</f>
        <v>306.95981063842771</v>
      </c>
      <c r="AS53">
        <f>(T53+273.15)</f>
        <v>307.22805252075193</v>
      </c>
      <c r="AT53">
        <f>(AD53*AL53+AE53*AM53)*AN53</f>
        <v>245.70875302027707</v>
      </c>
      <c r="AU53">
        <f>((AT53+0.00000010773*(AS53^4-AR53^4))-AQ53*44100)/(Q53*51.4+0.00000043092*AR53^3)</f>
        <v>-1.9091055507063655</v>
      </c>
      <c r="AV53">
        <f>0.61365*EXP(17.502*O53/(240.97+O53))</f>
        <v>5.2865879279444057</v>
      </c>
      <c r="AW53">
        <f>AV53*1000/AF53</f>
        <v>54.042998390349581</v>
      </c>
      <c r="AX53">
        <f>(AW53-Z53)</f>
        <v>21.231574134978487</v>
      </c>
      <c r="AY53">
        <f>IF(I53,U53,(T53+U53)/2)</f>
        <v>33.943931579589844</v>
      </c>
      <c r="AZ53">
        <f>0.61365*EXP(17.502*AY53/(240.97+AY53))</f>
        <v>5.3263224646201239</v>
      </c>
      <c r="BA53">
        <f>IF(AX53&lt;&gt;0,(1000-(AW53+Z53)/2)/AX53*AQ53,0)</f>
        <v>0.48714673867219072</v>
      </c>
      <c r="BB53">
        <f>Z53*AF53/1000</f>
        <v>3.2096753424784401</v>
      </c>
      <c r="BC53">
        <f>(AZ53-BB53)</f>
        <v>2.1166471221416838</v>
      </c>
      <c r="BD53">
        <f>1/(1.6/K53+1.37/S53)</f>
        <v>0.30968303062356256</v>
      </c>
      <c r="BE53">
        <f>L53*AF53*0.001</f>
        <v>29.444085331932587</v>
      </c>
      <c r="BF53">
        <f>L53/X53</f>
        <v>0.78910216772348274</v>
      </c>
      <c r="BG53">
        <f>(1-AQ53*AF53/AV53/K53)*100</f>
        <v>63.74241788941103</v>
      </c>
      <c r="BH53">
        <f>(X53-J53/(S53/1.35))</f>
        <v>374.5506223034003</v>
      </c>
      <c r="BI53">
        <f>J53*BG53/100/BH53</f>
        <v>3.6118328943097987E-2</v>
      </c>
    </row>
    <row r="54" spans="1:61">
      <c r="A54" s="1">
        <v>15</v>
      </c>
      <c r="B54" s="1" t="s">
        <v>89</v>
      </c>
      <c r="C54" s="1" t="s">
        <v>72</v>
      </c>
      <c r="D54" s="1">
        <v>19</v>
      </c>
      <c r="E54" s="1" t="s">
        <v>76</v>
      </c>
      <c r="F54" s="1" t="s">
        <v>74</v>
      </c>
      <c r="G54" s="1">
        <v>0</v>
      </c>
      <c r="H54" s="1">
        <v>4403.5</v>
      </c>
      <c r="I54" s="1">
        <v>0</v>
      </c>
      <c r="J54">
        <f>(W54-X54*(1000-Y54)/(1000-Z54))*AP54</f>
        <v>0.51992522112111095</v>
      </c>
      <c r="K54">
        <f>IF(BA54&lt;&gt;0,1/(1/BA54-1/S54),0)</f>
        <v>7.9676779359149894E-2</v>
      </c>
      <c r="L54">
        <f>((BD54-AQ54/2)*X54-J54)/(BD54+AQ54/2)</f>
        <v>373.40285998463997</v>
      </c>
      <c r="M54">
        <f>AQ54*1000</f>
        <v>1.8295981859250765</v>
      </c>
      <c r="N54">
        <f>(AV54-BB54)</f>
        <v>2.2069164012724531</v>
      </c>
      <c r="O54">
        <f>(U54+AU54*I54)</f>
        <v>32.684928894042969</v>
      </c>
      <c r="P54" s="1">
        <v>4.5</v>
      </c>
      <c r="Q54">
        <f>(P54*AJ54+AK54)</f>
        <v>1.7493478804826736</v>
      </c>
      <c r="R54" s="1">
        <v>1</v>
      </c>
      <c r="S54">
        <f>Q54*(R54+1)*(R54+1)/(R54*R54+1)</f>
        <v>3.4986957609653473</v>
      </c>
      <c r="T54" s="1">
        <v>34.884117126464844</v>
      </c>
      <c r="U54" s="1">
        <v>32.684928894042969</v>
      </c>
      <c r="V54" s="1">
        <v>34.956371307373047</v>
      </c>
      <c r="W54" s="1">
        <v>399.908447265625</v>
      </c>
      <c r="X54" s="1">
        <v>398.50372314453125</v>
      </c>
      <c r="Y54" s="1">
        <v>26.176548004150391</v>
      </c>
      <c r="Z54" s="1">
        <v>28.176237106323242</v>
      </c>
      <c r="AA54" s="1">
        <v>45.629158020019531</v>
      </c>
      <c r="AB54" s="1">
        <v>49.114879608154297</v>
      </c>
      <c r="AC54" s="1">
        <v>400.12277221679688</v>
      </c>
      <c r="AD54" s="1">
        <v>20.652154922485352</v>
      </c>
      <c r="AE54" s="1">
        <v>34.625007629394531</v>
      </c>
      <c r="AF54" s="1">
        <v>97.828453063964844</v>
      </c>
      <c r="AG54" s="1">
        <v>17.517326354980469</v>
      </c>
      <c r="AH54" s="1">
        <v>-0.77218002080917358</v>
      </c>
      <c r="AI54" s="1">
        <v>1</v>
      </c>
      <c r="AJ54" s="1">
        <v>-0.21956524252891541</v>
      </c>
      <c r="AK54" s="1">
        <v>2.737391471862793</v>
      </c>
      <c r="AL54" s="1">
        <v>1</v>
      </c>
      <c r="AM54" s="1">
        <v>0</v>
      </c>
      <c r="AN54" s="1">
        <v>0.18999999761581421</v>
      </c>
      <c r="AO54" s="1">
        <v>111115</v>
      </c>
      <c r="AP54">
        <f>AC54*0.000001/(P54*0.0001)</f>
        <v>0.88916171603732619</v>
      </c>
      <c r="AQ54">
        <f>(Z54-Y54)/(1000-Z54)*AP54</f>
        <v>1.8295981859250765E-3</v>
      </c>
      <c r="AR54">
        <f>(U54+273.15)</f>
        <v>305.83492889404295</v>
      </c>
      <c r="AS54">
        <f>(T54+273.15)</f>
        <v>308.03411712646482</v>
      </c>
      <c r="AT54">
        <f>(AD54*AL54+AE54*AM54)*AN54</f>
        <v>3.9239093860336425</v>
      </c>
      <c r="AU54">
        <f>((AT54+0.00000010773*(AS54^4-AR54^4))-AQ54*44100)/(Q54*51.4+0.00000043092*AR54^3)</f>
        <v>-0.48275085594928202</v>
      </c>
      <c r="AV54">
        <f>0.61365*EXP(17.502*O54/(240.97+O54))</f>
        <v>4.9633540905475408</v>
      </c>
      <c r="AW54">
        <f>AV54*1000/AF54</f>
        <v>50.735281353189414</v>
      </c>
      <c r="AX54">
        <f>(AW54-Z54)</f>
        <v>22.559044246866172</v>
      </c>
      <c r="AY54">
        <f>IF(I54,U54,(T54+U54)/2)</f>
        <v>33.784523010253906</v>
      </c>
      <c r="AZ54">
        <f>0.61365*EXP(17.502*AY54/(240.97+AY54))</f>
        <v>5.2791251962014893</v>
      </c>
      <c r="BA54">
        <f>IF(AX54&lt;&gt;0,(1000-(AW54+Z54)/2)/AX54*AQ54,0)</f>
        <v>7.7902679793633176E-2</v>
      </c>
      <c r="BB54">
        <f>Z54*AF54/1000</f>
        <v>2.7564376892750877</v>
      </c>
      <c r="BC54">
        <f>(AZ54-BB54)</f>
        <v>2.5226875069264016</v>
      </c>
      <c r="BD54">
        <f>1/(1.6/K54+1.37/S54)</f>
        <v>4.8845517997111024E-2</v>
      </c>
      <c r="BE54">
        <f>L54*AF54*0.001</f>
        <v>36.529424161957593</v>
      </c>
      <c r="BF54">
        <f>L54/X54</f>
        <v>0.93701222422258879</v>
      </c>
      <c r="BG54">
        <f>(1-AQ54*AF54/AV54/K54)*100</f>
        <v>54.740070110117742</v>
      </c>
      <c r="BH54">
        <f>(X54-J54/(S54/1.35))</f>
        <v>398.30310580125018</v>
      </c>
      <c r="BI54">
        <f>J54*BG54/100/BH54</f>
        <v>7.1454986520717086E-4</v>
      </c>
    </row>
    <row r="55" spans="1:61">
      <c r="A55" s="1">
        <v>16</v>
      </c>
      <c r="B55" s="1" t="s">
        <v>90</v>
      </c>
      <c r="C55" s="1" t="s">
        <v>72</v>
      </c>
      <c r="D55" s="1">
        <v>19</v>
      </c>
      <c r="E55" s="1" t="s">
        <v>73</v>
      </c>
      <c r="F55" s="1" t="s">
        <v>74</v>
      </c>
      <c r="G55" s="1">
        <v>0</v>
      </c>
      <c r="H55" s="1">
        <v>4539.5</v>
      </c>
      <c r="I55" s="1">
        <v>0</v>
      </c>
      <c r="J55">
        <f>(W55-X55*(1000-Y55)/(1000-Z55))*AP55</f>
        <v>10.98449678543869</v>
      </c>
      <c r="K55">
        <f>IF(BA55&lt;&gt;0,1/(1/BA55-1/S55),0)</f>
        <v>0.37069703354224981</v>
      </c>
      <c r="L55">
        <f>((BD55-AQ55/2)*X55-J55)/(BD55+AQ55/2)</f>
        <v>324.12447290391628</v>
      </c>
      <c r="M55">
        <f>AQ55*1000</f>
        <v>8.6591310470789029</v>
      </c>
      <c r="N55">
        <f>(AV55-BB55)</f>
        <v>2.3774166464044315</v>
      </c>
      <c r="O55">
        <f>(U55+AU55*I55)</f>
        <v>34.743698120117188</v>
      </c>
      <c r="P55" s="1">
        <v>3</v>
      </c>
      <c r="Q55">
        <f>(P55*AJ55+AK55)</f>
        <v>2.0786957442760468</v>
      </c>
      <c r="R55" s="1">
        <v>1</v>
      </c>
      <c r="S55">
        <f>Q55*(R55+1)*(R55+1)/(R55*R55+1)</f>
        <v>4.1573914885520935</v>
      </c>
      <c r="T55" s="1">
        <v>35.056106567382812</v>
      </c>
      <c r="U55" s="1">
        <v>34.743698120117188</v>
      </c>
      <c r="V55" s="1">
        <v>35.075607299804688</v>
      </c>
      <c r="W55" s="1">
        <v>400.27593994140625</v>
      </c>
      <c r="X55" s="1">
        <v>389.50946044921875</v>
      </c>
      <c r="Y55" s="1">
        <v>26.340719223022461</v>
      </c>
      <c r="Z55" s="1">
        <v>32.622329711914062</v>
      </c>
      <c r="AA55" s="1">
        <v>45.478397369384766</v>
      </c>
      <c r="AB55" s="1">
        <v>56.323871612548828</v>
      </c>
      <c r="AC55" s="1">
        <v>400.05584716796875</v>
      </c>
      <c r="AD55" s="1">
        <v>1324.980224609375</v>
      </c>
      <c r="AE55" s="1">
        <v>1427.921875</v>
      </c>
      <c r="AF55" s="1">
        <v>97.824996948242188</v>
      </c>
      <c r="AG55" s="1">
        <v>17.517326354980469</v>
      </c>
      <c r="AH55" s="1">
        <v>-0.77218002080917358</v>
      </c>
      <c r="AI55" s="1">
        <v>1</v>
      </c>
      <c r="AJ55" s="1">
        <v>-0.21956524252891541</v>
      </c>
      <c r="AK55" s="1">
        <v>2.737391471862793</v>
      </c>
      <c r="AL55" s="1">
        <v>1</v>
      </c>
      <c r="AM55" s="1">
        <v>0</v>
      </c>
      <c r="AN55" s="1">
        <v>0.18999999761581421</v>
      </c>
      <c r="AO55" s="1">
        <v>111115</v>
      </c>
      <c r="AP55">
        <f>AC55*0.000001/(P55*0.0001)</f>
        <v>1.3335194905598955</v>
      </c>
      <c r="AQ55">
        <f>(Z55-Y55)/(1000-Z55)*AP55</f>
        <v>8.6591310470789037E-3</v>
      </c>
      <c r="AR55">
        <f>(U55+273.15)</f>
        <v>307.89369812011716</v>
      </c>
      <c r="AS55">
        <f>(T55+273.15)</f>
        <v>308.20610656738279</v>
      </c>
      <c r="AT55">
        <f>(AD55*AL55+AE55*AM55)*AN55</f>
        <v>251.74623951678223</v>
      </c>
      <c r="AU55">
        <f>((AT55+0.00000010773*(AS55^4-AR55^4))-AQ55*44100)/(Q55*51.4+0.00000043092*AR55^3)</f>
        <v>-1.0566349849881231</v>
      </c>
      <c r="AV55">
        <f>0.61365*EXP(17.502*O55/(240.97+O55))</f>
        <v>5.5686959509169753</v>
      </c>
      <c r="AW55">
        <f>AV55*1000/AF55</f>
        <v>56.925081774991448</v>
      </c>
      <c r="AX55">
        <f>(AW55-Z55)</f>
        <v>24.302752063077385</v>
      </c>
      <c r="AY55">
        <f>IF(I55,U55,(T55+U55)/2)</f>
        <v>34.89990234375</v>
      </c>
      <c r="AZ55">
        <f>0.61365*EXP(17.502*AY55/(240.97+AY55))</f>
        <v>5.6171373185852413</v>
      </c>
      <c r="BA55">
        <f>IF(AX55&lt;&gt;0,(1000-(AW55+Z55)/2)/AX55*AQ55,0)</f>
        <v>0.34034950610180442</v>
      </c>
      <c r="BB55">
        <f>Z55*AF55/1000</f>
        <v>3.1912793045125438</v>
      </c>
      <c r="BC55">
        <f>(AZ55-BB55)</f>
        <v>2.4258580140726975</v>
      </c>
      <c r="BD55">
        <f>1/(1.6/K55+1.37/S55)</f>
        <v>0.21525157667057507</v>
      </c>
      <c r="BE55">
        <f>L55*AF55*0.001</f>
        <v>31.70747557267622</v>
      </c>
      <c r="BF55">
        <f>L55/X55</f>
        <v>0.83213504629670776</v>
      </c>
      <c r="BG55">
        <f>(1-AQ55*AF55/AV55/K55)*100</f>
        <v>58.965273942766203</v>
      </c>
      <c r="BH55">
        <f>(X55-J55/(S55/1.35))</f>
        <v>385.94254338086569</v>
      </c>
      <c r="BI55">
        <f>J55*BG55/100/BH55</f>
        <v>1.6782390881371258E-2</v>
      </c>
    </row>
    <row r="56" spans="1:61">
      <c r="A56" s="1">
        <v>22</v>
      </c>
      <c r="B56" s="1" t="s">
        <v>96</v>
      </c>
      <c r="C56" s="1" t="s">
        <v>72</v>
      </c>
      <c r="D56" s="1">
        <v>2</v>
      </c>
      <c r="E56" s="1" t="s">
        <v>73</v>
      </c>
      <c r="F56" s="1" t="s">
        <v>74</v>
      </c>
      <c r="G56" s="1">
        <v>0</v>
      </c>
      <c r="H56" s="1">
        <v>5805.5</v>
      </c>
      <c r="I56" s="1">
        <v>0</v>
      </c>
      <c r="J56">
        <f>(W56-X56*(1000-Y56)/(1000-Z56))*AP56</f>
        <v>20.802136704153618</v>
      </c>
      <c r="K56">
        <f>IF(BA56&lt;&gt;0,1/(1/BA56-1/S56),0)</f>
        <v>0.49226425853999745</v>
      </c>
      <c r="L56">
        <f>((BD56-AQ56/2)*X56-J56)/(BD56+AQ56/2)</f>
        <v>290.1120959125559</v>
      </c>
      <c r="M56">
        <f>AQ56*1000</f>
        <v>10.89568059502473</v>
      </c>
      <c r="N56">
        <f>(AV56-BB56)</f>
        <v>2.3227300032599612</v>
      </c>
      <c r="O56">
        <f>(U56+AU56*I56)</f>
        <v>35.186050415039062</v>
      </c>
      <c r="P56" s="1">
        <v>3.5</v>
      </c>
      <c r="Q56">
        <f>(P56*AJ56+AK56)</f>
        <v>1.9689131230115891</v>
      </c>
      <c r="R56" s="1">
        <v>1</v>
      </c>
      <c r="S56">
        <f>Q56*(R56+1)*(R56+1)/(R56*R56+1)</f>
        <v>3.9378262460231781</v>
      </c>
      <c r="T56" s="1">
        <v>35.570022583007812</v>
      </c>
      <c r="U56" s="1">
        <v>35.186050415039062</v>
      </c>
      <c r="V56" s="1">
        <v>35.534358978271484</v>
      </c>
      <c r="W56" s="1">
        <v>399.86459350585938</v>
      </c>
      <c r="X56" s="1">
        <v>378.05999755859375</v>
      </c>
      <c r="Y56" s="1">
        <v>25.390111923217773</v>
      </c>
      <c r="Z56" s="1">
        <v>34.593357086181641</v>
      </c>
      <c r="AA56" s="1">
        <v>42.609928131103516</v>
      </c>
      <c r="AB56" s="1">
        <v>58.054901123046875</v>
      </c>
      <c r="AC56" s="1">
        <v>400.02920532226562</v>
      </c>
      <c r="AD56" s="1">
        <v>1071.686279296875</v>
      </c>
      <c r="AE56" s="1">
        <v>1078.5010986328125</v>
      </c>
      <c r="AF56" s="1">
        <v>97.825050354003906</v>
      </c>
      <c r="AG56" s="1">
        <v>17.517326354980469</v>
      </c>
      <c r="AH56" s="1">
        <v>-0.77218002080917358</v>
      </c>
      <c r="AI56" s="1">
        <v>1</v>
      </c>
      <c r="AJ56" s="1">
        <v>-0.21956524252891541</v>
      </c>
      <c r="AK56" s="1">
        <v>2.737391471862793</v>
      </c>
      <c r="AL56" s="1">
        <v>1</v>
      </c>
      <c r="AM56" s="1">
        <v>0</v>
      </c>
      <c r="AN56" s="1">
        <v>0.18999999761581421</v>
      </c>
      <c r="AO56" s="1">
        <v>111115</v>
      </c>
      <c r="AP56">
        <f>AC56*0.000001/(P56*0.0001)</f>
        <v>1.1429405866350446</v>
      </c>
      <c r="AQ56">
        <f>(Z56-Y56)/(1000-Z56)*AP56</f>
        <v>1.089568059502473E-2</v>
      </c>
      <c r="AR56">
        <f>(U56+273.15)</f>
        <v>308.33605041503904</v>
      </c>
      <c r="AS56">
        <f>(T56+273.15)</f>
        <v>308.72002258300779</v>
      </c>
      <c r="AT56">
        <f>(AD56*AL56+AE56*AM56)*AN56</f>
        <v>203.62039051130705</v>
      </c>
      <c r="AU56">
        <f>((AT56+0.00000010773*(AS56^4-AR56^4))-AQ56*44100)/(Q56*51.4+0.00000043092*AR56^3)</f>
        <v>-2.3896164935227184</v>
      </c>
      <c r="AV56">
        <f>0.61365*EXP(17.502*O56/(240.97+O56))</f>
        <v>5.706826902129718</v>
      </c>
      <c r="AW56">
        <f>AV56*1000/AF56</f>
        <v>58.337070939173223</v>
      </c>
      <c r="AX56">
        <f>(AW56-Z56)</f>
        <v>23.743713852991583</v>
      </c>
      <c r="AY56">
        <f>IF(I56,U56,(T56+U56)/2)</f>
        <v>35.378036499023438</v>
      </c>
      <c r="AZ56">
        <f>0.61365*EXP(17.502*AY56/(240.97+AY56))</f>
        <v>5.7676978548363724</v>
      </c>
      <c r="BA56">
        <f>IF(AX56&lt;&gt;0,(1000-(AW56+Z56)/2)/AX56*AQ56,0)</f>
        <v>0.43756467622078082</v>
      </c>
      <c r="BB56">
        <f>Z56*AF56/1000</f>
        <v>3.3840968988697568</v>
      </c>
      <c r="BC56">
        <f>(AZ56-BB56)</f>
        <v>2.3836009559666156</v>
      </c>
      <c r="BD56">
        <f>1/(1.6/K56+1.37/S56)</f>
        <v>0.27791716576719605</v>
      </c>
      <c r="BE56">
        <f>L56*AF56*0.001</f>
        <v>28.38023039095139</v>
      </c>
      <c r="BF56">
        <f>L56/X56</f>
        <v>0.7673705173412132</v>
      </c>
      <c r="BG56">
        <f>(1-AQ56*AF56/AV56/K56)*100</f>
        <v>62.058767086456356</v>
      </c>
      <c r="BH56">
        <f>(X56-J56/(S56/1.35))</f>
        <v>370.92842729721707</v>
      </c>
      <c r="BI56">
        <f>J56*BG56/100/BH56</f>
        <v>3.4803343761767802E-2</v>
      </c>
    </row>
    <row r="57" spans="1:61">
      <c r="A57" s="1">
        <v>23</v>
      </c>
      <c r="B57" s="1" t="s">
        <v>97</v>
      </c>
      <c r="C57" s="1" t="s">
        <v>72</v>
      </c>
      <c r="D57" s="1">
        <v>2</v>
      </c>
      <c r="E57" s="1" t="s">
        <v>76</v>
      </c>
      <c r="F57" s="1" t="s">
        <v>74</v>
      </c>
      <c r="G57" s="1">
        <v>0</v>
      </c>
      <c r="H57" s="1">
        <v>5916</v>
      </c>
      <c r="I57" s="1">
        <v>0</v>
      </c>
      <c r="J57">
        <f>(W57-X57*(1000-Y57)/(1000-Z57))*AP57</f>
        <v>-2.3312460440600873</v>
      </c>
      <c r="K57">
        <f>IF(BA57&lt;&gt;0,1/(1/BA57-1/S57),0)</f>
        <v>0.13944876858302629</v>
      </c>
      <c r="L57">
        <f>((BD57-AQ57/2)*X57-J57)/(BD57+AQ57/2)</f>
        <v>409.93605592136026</v>
      </c>
      <c r="M57">
        <f>AQ57*1000</f>
        <v>3.8417605644566373</v>
      </c>
      <c r="N57">
        <f>(AV57-BB57)</f>
        <v>2.6687264619356288</v>
      </c>
      <c r="O57">
        <f>(U57+AU57*I57)</f>
        <v>34.290542602539062</v>
      </c>
      <c r="P57" s="1">
        <v>3</v>
      </c>
      <c r="Q57">
        <f>(P57*AJ57+AK57)</f>
        <v>2.0786957442760468</v>
      </c>
      <c r="R57" s="1">
        <v>1</v>
      </c>
      <c r="S57">
        <f>Q57*(R57+1)*(R57+1)/(R57*R57+1)</f>
        <v>4.1573914885520935</v>
      </c>
      <c r="T57" s="1">
        <v>35.484195709228516</v>
      </c>
      <c r="U57" s="1">
        <v>34.290542602539062</v>
      </c>
      <c r="V57" s="1">
        <v>35.511775970458984</v>
      </c>
      <c r="W57" s="1">
        <v>400.20791625976562</v>
      </c>
      <c r="X57" s="1">
        <v>400.80130004882812</v>
      </c>
      <c r="Y57" s="1">
        <v>25.4307861328125</v>
      </c>
      <c r="Z57" s="1">
        <v>28.229759216308594</v>
      </c>
      <c r="AA57" s="1">
        <v>42.879341125488281</v>
      </c>
      <c r="AB57" s="1">
        <v>47.598743438720703</v>
      </c>
      <c r="AC57" s="1">
        <v>400.14410400390625</v>
      </c>
      <c r="AD57" s="1">
        <v>42.826793670654297</v>
      </c>
      <c r="AE57" s="1">
        <v>46.450504302978516</v>
      </c>
      <c r="AF57" s="1">
        <v>97.821868896484375</v>
      </c>
      <c r="AG57" s="1">
        <v>17.517326354980469</v>
      </c>
      <c r="AH57" s="1">
        <v>-0.77218002080917358</v>
      </c>
      <c r="AI57" s="1">
        <v>1</v>
      </c>
      <c r="AJ57" s="1">
        <v>-0.21956524252891541</v>
      </c>
      <c r="AK57" s="1">
        <v>2.737391471862793</v>
      </c>
      <c r="AL57" s="1">
        <v>1</v>
      </c>
      <c r="AM57" s="1">
        <v>0</v>
      </c>
      <c r="AN57" s="1">
        <v>0.18999999761581421</v>
      </c>
      <c r="AO57" s="1">
        <v>111115</v>
      </c>
      <c r="AP57">
        <f>AC57*0.000001/(P57*0.0001)</f>
        <v>1.3338136800130207</v>
      </c>
      <c r="AQ57">
        <f>(Z57-Y57)/(1000-Z57)*AP57</f>
        <v>3.8417605644566373E-3</v>
      </c>
      <c r="AR57">
        <f>(U57+273.15)</f>
        <v>307.44054260253904</v>
      </c>
      <c r="AS57">
        <f>(T57+273.15)</f>
        <v>308.63419570922849</v>
      </c>
      <c r="AT57">
        <f>(AD57*AL57+AE57*AM57)*AN57</f>
        <v>8.1370906953172835</v>
      </c>
      <c r="AU57">
        <f>((AT57+0.00000010773*(AS57^4-AR57^4))-AQ57*44100)/(Q57*51.4+0.00000043092*AR57^3)</f>
        <v>-1.2252126168815989</v>
      </c>
      <c r="AV57">
        <f>0.61365*EXP(17.502*O57/(240.97+O57))</f>
        <v>5.4302142669726896</v>
      </c>
      <c r="AW57">
        <f>AV57*1000/AF57</f>
        <v>55.511250482435287</v>
      </c>
      <c r="AX57">
        <f>(AW57-Z57)</f>
        <v>27.281491266126693</v>
      </c>
      <c r="AY57">
        <f>IF(I57,U57,(T57+U57)/2)</f>
        <v>34.887369155883789</v>
      </c>
      <c r="AZ57">
        <f>0.61365*EXP(17.502*AY57/(240.97+AY57))</f>
        <v>5.6132371128308565</v>
      </c>
      <c r="BA57">
        <f>IF(AX57&lt;&gt;0,(1000-(AW57+Z57)/2)/AX57*AQ57,0)</f>
        <v>0.13492312697300102</v>
      </c>
      <c r="BB57">
        <f>Z57*AF57/1000</f>
        <v>2.7614878050370608</v>
      </c>
      <c r="BC57">
        <f>(AZ57-BB57)</f>
        <v>2.8517493077937957</v>
      </c>
      <c r="BD57">
        <f>1/(1.6/K57+1.37/S57)</f>
        <v>8.4722203166717136E-2</v>
      </c>
      <c r="BE57">
        <f>L57*AF57*0.001</f>
        <v>40.100711118281197</v>
      </c>
      <c r="BF57">
        <f>L57/X57</f>
        <v>1.0227912331407589</v>
      </c>
      <c r="BG57">
        <f>(1-AQ57*AF57/AV57/K57)*100</f>
        <v>50.371105639081847</v>
      </c>
      <c r="BH57">
        <f>(X57-J57/(S57/1.35))</f>
        <v>401.55830890116914</v>
      </c>
      <c r="BI57">
        <f>J57*BG57/100/BH57</f>
        <v>-2.9242936368910591E-3</v>
      </c>
    </row>
  </sheetData>
  <sortState ref="A9:BI57">
    <sortCondition ref="F9:F5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7"/>
  <sheetViews>
    <sheetView workbookViewId="0">
      <selection sqref="A1:XFD1"/>
    </sheetView>
  </sheetViews>
  <sheetFormatPr baseColWidth="10" defaultRowHeight="15" x14ac:dyDescent="0"/>
  <sheetData>
    <row r="1" spans="1:61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  <c r="AH1" s="1" t="s">
        <v>43</v>
      </c>
      <c r="AI1" s="1" t="s">
        <v>44</v>
      </c>
      <c r="AJ1" s="1" t="s">
        <v>45</v>
      </c>
      <c r="AK1" s="1" t="s">
        <v>46</v>
      </c>
      <c r="AL1" s="1" t="s">
        <v>47</v>
      </c>
      <c r="AM1" s="1" t="s">
        <v>48</v>
      </c>
      <c r="AN1" s="1" t="s">
        <v>49</v>
      </c>
      <c r="AO1" s="1" t="s">
        <v>50</v>
      </c>
      <c r="AP1" s="1" t="s">
        <v>51</v>
      </c>
      <c r="AQ1" s="1" t="s">
        <v>52</v>
      </c>
      <c r="AR1" s="1" t="s">
        <v>53</v>
      </c>
      <c r="AS1" s="1" t="s">
        <v>54</v>
      </c>
      <c r="AT1" s="1" t="s">
        <v>55</v>
      </c>
      <c r="AU1" s="1" t="s">
        <v>56</v>
      </c>
      <c r="AV1" s="1" t="s">
        <v>57</v>
      </c>
      <c r="AW1" s="1" t="s">
        <v>58</v>
      </c>
      <c r="AX1" s="1" t="s">
        <v>59</v>
      </c>
      <c r="AY1" s="1" t="s">
        <v>60</v>
      </c>
      <c r="AZ1" s="1" t="s">
        <v>61</v>
      </c>
      <c r="BA1" s="1" t="s">
        <v>62</v>
      </c>
      <c r="BB1" s="1" t="s">
        <v>63</v>
      </c>
      <c r="BC1" s="1" t="s">
        <v>64</v>
      </c>
      <c r="BD1" s="1" t="s">
        <v>65</v>
      </c>
      <c r="BE1" s="1" t="s">
        <v>66</v>
      </c>
      <c r="BF1" s="1" t="s">
        <v>67</v>
      </c>
      <c r="BG1" s="1" t="s">
        <v>68</v>
      </c>
      <c r="BH1" s="1" t="s">
        <v>69</v>
      </c>
      <c r="BI1" s="1" t="s">
        <v>70</v>
      </c>
    </row>
    <row r="2" spans="1:61">
      <c r="A2" s="1">
        <v>15</v>
      </c>
      <c r="B2" s="1" t="s">
        <v>114</v>
      </c>
      <c r="C2" s="1" t="s">
        <v>98</v>
      </c>
      <c r="D2" s="1">
        <v>30</v>
      </c>
      <c r="E2" s="1" t="s">
        <v>73</v>
      </c>
      <c r="F2" s="1" t="s">
        <v>92</v>
      </c>
      <c r="G2" s="1">
        <v>0</v>
      </c>
      <c r="H2" s="1">
        <v>3893</v>
      </c>
      <c r="I2" s="1">
        <v>0</v>
      </c>
      <c r="J2">
        <f>(W2-X2*(1000-Y2)/(1000-Z2))*AP2</f>
        <v>16.681683788001674</v>
      </c>
      <c r="K2">
        <f>IF(BA2&lt;&gt;0,1/(1/BA2-1/S2),0)</f>
        <v>0.71108961332310927</v>
      </c>
      <c r="L2">
        <f>((BD2-AQ2/2)*X2-J2)/(BD2+AQ2/2)</f>
        <v>327.67476960986284</v>
      </c>
      <c r="M2">
        <f>AQ2*1000</f>
        <v>22.992586280411665</v>
      </c>
      <c r="N2">
        <f>(AV2-BB2)</f>
        <v>3.4223079670717764</v>
      </c>
      <c r="O2">
        <f>(U2+AU2*I2)</f>
        <v>39.558326721191406</v>
      </c>
      <c r="P2" s="1">
        <v>1.5</v>
      </c>
      <c r="Q2">
        <f>(P2*AJ2+AK2)</f>
        <v>2.4080436080694199</v>
      </c>
      <c r="R2" s="1">
        <v>1</v>
      </c>
      <c r="S2">
        <f>Q2*(R2+1)*(R2+1)/(R2*R2+1)</f>
        <v>4.8160872161388397</v>
      </c>
      <c r="T2" s="1">
        <v>39.544227600097656</v>
      </c>
      <c r="U2" s="1">
        <v>39.558326721191406</v>
      </c>
      <c r="V2" s="1">
        <v>39.436687469482422</v>
      </c>
      <c r="W2" s="1">
        <v>400.51681518554688</v>
      </c>
      <c r="X2" s="1">
        <v>390.89242553710938</v>
      </c>
      <c r="Y2" s="1">
        <v>30.775186538696289</v>
      </c>
      <c r="Z2" s="1">
        <v>39.059249877929688</v>
      </c>
      <c r="AA2" s="1">
        <v>41.580940246582031</v>
      </c>
      <c r="AB2" s="1">
        <v>52.773693084716797</v>
      </c>
      <c r="AC2" s="1">
        <v>400.06658935546875</v>
      </c>
      <c r="AD2" s="1">
        <v>1747.426025390625</v>
      </c>
      <c r="AE2" s="1">
        <v>1884.717041015625</v>
      </c>
      <c r="AF2" s="1">
        <v>97.75390625</v>
      </c>
      <c r="AG2" s="1">
        <v>20.339931488037109</v>
      </c>
      <c r="AH2" s="1">
        <v>-0.95380538702011108</v>
      </c>
      <c r="AI2" s="1">
        <v>1</v>
      </c>
      <c r="AJ2" s="1">
        <v>-0.21956524252891541</v>
      </c>
      <c r="AK2" s="1">
        <v>2.737391471862793</v>
      </c>
      <c r="AL2" s="1">
        <v>1</v>
      </c>
      <c r="AM2" s="1">
        <v>0</v>
      </c>
      <c r="AN2" s="1">
        <v>0.18999999761581421</v>
      </c>
      <c r="AO2" s="1">
        <v>111115</v>
      </c>
      <c r="AP2">
        <f>AC2*0.000001/(P2*0.0001)</f>
        <v>2.6671105957031247</v>
      </c>
      <c r="AQ2">
        <f>(Z2-Y2)/(1000-Z2)*AP2</f>
        <v>2.2992586280411665E-2</v>
      </c>
      <c r="AR2">
        <f>(U2+273.15)</f>
        <v>312.70832672119138</v>
      </c>
      <c r="AS2">
        <f>(T2+273.15)</f>
        <v>312.69422760009763</v>
      </c>
      <c r="AT2">
        <f>(AD2*AL2+AE2*AM2)*AN2</f>
        <v>332.01094065803045</v>
      </c>
      <c r="AU2">
        <f>((AT2+0.00000010773*(AS2^4-AR2^4))-AQ2*44100)/(Q2*51.4+0.00000043092*AR2^3)</f>
        <v>-4.980985189711328</v>
      </c>
      <c r="AV2">
        <f>0.61365*EXP(17.502*O2/(240.97+O2))</f>
        <v>7.2405022178342389</v>
      </c>
      <c r="AW2">
        <f>AV2*1000/AF2</f>
        <v>74.068674036586017</v>
      </c>
      <c r="AX2">
        <f>(AW2-Z2)</f>
        <v>35.00942415865633</v>
      </c>
      <c r="AY2">
        <f>IF(I2,U2,(T2+U2)/2)</f>
        <v>39.551277160644531</v>
      </c>
      <c r="AZ2">
        <f>0.61365*EXP(17.502*AY2/(240.97+AY2))</f>
        <v>7.2377672210058979</v>
      </c>
      <c r="BA2">
        <f>IF(AX2&lt;&gt;0,(1000-(AW2+Z2)/2)/AX2*AQ2,0)</f>
        <v>0.61960557838492691</v>
      </c>
      <c r="BB2">
        <f>Z2*AF2/1000</f>
        <v>3.8181942507624624</v>
      </c>
      <c r="BC2">
        <f>(AZ2-BB2)</f>
        <v>3.4195729702434354</v>
      </c>
      <c r="BD2">
        <f>1/(1.6/K2+1.37/S2)</f>
        <v>0.39455026508815272</v>
      </c>
      <c r="BE2">
        <f>L2*AF2*0.001</f>
        <v>32.031488708932883</v>
      </c>
      <c r="BF2">
        <f>L2/X2</f>
        <v>0.83827352029044377</v>
      </c>
      <c r="BG2">
        <f>(1-AQ2*AF2/AV2/K2)*100</f>
        <v>56.34550991463869</v>
      </c>
      <c r="BH2">
        <f>(X2-J2/(S2/1.35))</f>
        <v>386.21637377493693</v>
      </c>
      <c r="BI2">
        <f>J2*BG2/100/BH2</f>
        <v>2.4337082606897802E-2</v>
      </c>
    </row>
    <row r="3" spans="1:61">
      <c r="A3" s="1">
        <v>16</v>
      </c>
      <c r="B3" s="1" t="s">
        <v>115</v>
      </c>
      <c r="C3" s="1" t="s">
        <v>98</v>
      </c>
      <c r="D3" s="1">
        <v>30</v>
      </c>
      <c r="E3" s="1" t="s">
        <v>76</v>
      </c>
      <c r="F3" s="1" t="s">
        <v>92</v>
      </c>
      <c r="G3" s="1">
        <v>0</v>
      </c>
      <c r="H3" s="1">
        <v>3991</v>
      </c>
      <c r="I3" s="1">
        <v>0</v>
      </c>
      <c r="J3">
        <f>(W3-X3*(1000-Y3)/(1000-Z3))*AP3</f>
        <v>0.5021929126392678</v>
      </c>
      <c r="K3">
        <f>IF(BA3&lt;&gt;0,1/(1/BA3-1/S3),0)</f>
        <v>1.5666770714187241E-2</v>
      </c>
      <c r="L3">
        <f>((BD3-AQ3/2)*X3-J3)/(BD3+AQ3/2)</f>
        <v>322.44509808111337</v>
      </c>
      <c r="M3">
        <f>AQ3*1000</f>
        <v>0.70094317626920466</v>
      </c>
      <c r="N3">
        <f>(AV3-BB3)</f>
        <v>4.158969577230871</v>
      </c>
      <c r="O3">
        <f>(U3+AU3*I3)</f>
        <v>39.4697265625</v>
      </c>
      <c r="P3" s="1">
        <v>2.5</v>
      </c>
      <c r="Q3">
        <f>(P3*AJ3+AK3)</f>
        <v>2.1884783655405045</v>
      </c>
      <c r="R3" s="1">
        <v>1</v>
      </c>
      <c r="S3">
        <f>Q3*(R3+1)*(R3+1)/(R3*R3+1)</f>
        <v>4.3769567310810089</v>
      </c>
      <c r="T3" s="1">
        <v>39.839351654052734</v>
      </c>
      <c r="U3" s="1">
        <v>39.4697265625</v>
      </c>
      <c r="V3" s="1">
        <v>39.769081115722656</v>
      </c>
      <c r="W3" s="1">
        <v>400.30966186523438</v>
      </c>
      <c r="X3" s="1">
        <v>399.82073974609375</v>
      </c>
      <c r="Y3" s="1">
        <v>30.748590469360352</v>
      </c>
      <c r="Z3" s="1">
        <v>31.172931671142578</v>
      </c>
      <c r="AA3" s="1">
        <v>40.89300537109375</v>
      </c>
      <c r="AB3" s="1">
        <v>41.457344055175781</v>
      </c>
      <c r="AC3" s="1">
        <v>400.08648681640625</v>
      </c>
      <c r="AD3" s="1">
        <v>32.531768798828125</v>
      </c>
      <c r="AE3" s="1">
        <v>30.557842254638672</v>
      </c>
      <c r="AF3" s="1">
        <v>97.752235412597656</v>
      </c>
      <c r="AG3" s="1">
        <v>20.339931488037109</v>
      </c>
      <c r="AH3" s="1">
        <v>-0.95380538702011108</v>
      </c>
      <c r="AI3" s="1">
        <v>0</v>
      </c>
      <c r="AJ3" s="1">
        <v>-0.21956524252891541</v>
      </c>
      <c r="AK3" s="1">
        <v>2.737391471862793</v>
      </c>
      <c r="AL3" s="1">
        <v>1</v>
      </c>
      <c r="AM3" s="1">
        <v>0</v>
      </c>
      <c r="AN3" s="1">
        <v>0.18999999761581421</v>
      </c>
      <c r="AO3" s="1">
        <v>111115</v>
      </c>
      <c r="AP3">
        <f>AC3*0.000001/(P3*0.0001)</f>
        <v>1.6003459472656247</v>
      </c>
      <c r="AQ3">
        <f>(Z3-Y3)/(1000-Z3)*AP3</f>
        <v>7.0094317626920462E-4</v>
      </c>
      <c r="AR3">
        <f>(U3+273.15)</f>
        <v>312.61972656249998</v>
      </c>
      <c r="AS3">
        <f>(T3+273.15)</f>
        <v>312.98935165405271</v>
      </c>
      <c r="AT3">
        <f>(AD3*AL3+AE3*AM3)*AN3</f>
        <v>6.1810359942155628</v>
      </c>
      <c r="AU3">
        <f>((AT3+0.00000010773*(AS3^4-AR3^4))-AQ3*44100)/(Q3*51.4+0.00000043092*AR3^3)</f>
        <v>-0.15801804273835099</v>
      </c>
      <c r="AV3">
        <f>0.61365*EXP(17.502*O3/(240.97+O3))</f>
        <v>7.2061933324492218</v>
      </c>
      <c r="AW3">
        <f>AV3*1000/AF3</f>
        <v>73.718962047598723</v>
      </c>
      <c r="AX3">
        <f>(AW3-Z3)</f>
        <v>42.546030376456144</v>
      </c>
      <c r="AY3">
        <f>IF(I3,U3,(T3+U3)/2)</f>
        <v>39.654539108276367</v>
      </c>
      <c r="AZ3">
        <f>0.61365*EXP(17.502*AY3/(240.97+AY3))</f>
        <v>7.2779191105848442</v>
      </c>
      <c r="BA3">
        <f>IF(AX3&lt;&gt;0,(1000-(AW3+Z3)/2)/AX3*AQ3,0)</f>
        <v>1.5610893468047069E-2</v>
      </c>
      <c r="BB3">
        <f>Z3*AF3/1000</f>
        <v>3.0472237552183508</v>
      </c>
      <c r="BC3">
        <f>(AZ3-BB3)</f>
        <v>4.2306953553664934</v>
      </c>
      <c r="BD3">
        <f>1/(1.6/K3+1.37/S3)</f>
        <v>9.7618132996988467E-3</v>
      </c>
      <c r="BE3">
        <f>L3*AF3*0.001</f>
        <v>31.519729135263137</v>
      </c>
      <c r="BF3">
        <f>L3/X3</f>
        <v>0.80647416711269704</v>
      </c>
      <c r="BG3">
        <f>(1-AQ3*AF3/AV3/K3)*100</f>
        <v>39.309025217486813</v>
      </c>
      <c r="BH3">
        <f>(X3-J3/(S3/1.35))</f>
        <v>399.66584663800137</v>
      </c>
      <c r="BI3">
        <f>J3*BG3/100/BH3</f>
        <v>4.939304679906849E-4</v>
      </c>
    </row>
    <row r="4" spans="1:61">
      <c r="A4" s="1">
        <v>22</v>
      </c>
      <c r="B4" s="1" t="s">
        <v>121</v>
      </c>
      <c r="C4" s="1" t="s">
        <v>98</v>
      </c>
      <c r="D4" s="1">
        <v>5</v>
      </c>
      <c r="E4" s="1" t="s">
        <v>73</v>
      </c>
      <c r="F4" s="1" t="s">
        <v>92</v>
      </c>
      <c r="G4" s="1">
        <v>0</v>
      </c>
      <c r="H4" s="1">
        <v>5640.5</v>
      </c>
      <c r="I4" s="1">
        <v>0</v>
      </c>
      <c r="J4">
        <f>(W4-X4*(1000-Y4)/(1000-Z4))*AP4</f>
        <v>22.450184637210626</v>
      </c>
      <c r="K4">
        <f>IF(BA4&lt;&gt;0,1/(1/BA4-1/S4),0)</f>
        <v>0.73541931242761382</v>
      </c>
      <c r="L4">
        <f>((BD4-AQ4/2)*X4-J4)/(BD4+AQ4/2)</f>
        <v>316.64574828588457</v>
      </c>
      <c r="M4">
        <f>AQ4*1000</f>
        <v>19.354172823192037</v>
      </c>
      <c r="N4">
        <f>(AV4-BB4)</f>
        <v>2.8073234452869329</v>
      </c>
      <c r="O4">
        <f>(U4+AU4*I4)</f>
        <v>37.807075500488281</v>
      </c>
      <c r="P4" s="1">
        <v>1.5</v>
      </c>
      <c r="Q4">
        <f>(P4*AJ4+AK4)</f>
        <v>2.4080436080694199</v>
      </c>
      <c r="R4" s="1">
        <v>1</v>
      </c>
      <c r="S4">
        <f>Q4*(R4+1)*(R4+1)/(R4*R4+1)</f>
        <v>4.8160872161388397</v>
      </c>
      <c r="T4" s="1">
        <v>40.205116271972656</v>
      </c>
      <c r="U4" s="1">
        <v>37.807075500488281</v>
      </c>
      <c r="V4" s="1">
        <v>40.176795959472656</v>
      </c>
      <c r="W4" s="1">
        <v>399.90383911132812</v>
      </c>
      <c r="X4" s="1">
        <v>388.66632080078125</v>
      </c>
      <c r="Y4" s="1">
        <v>31.710803985595703</v>
      </c>
      <c r="Z4" s="1">
        <v>38.686492919921875</v>
      </c>
      <c r="AA4" s="1">
        <v>41.345539093017578</v>
      </c>
      <c r="AB4" s="1">
        <v>50.440662384033203</v>
      </c>
      <c r="AC4" s="1">
        <v>400.07720947265625</v>
      </c>
      <c r="AD4" s="1">
        <v>1680.9705810546875</v>
      </c>
      <c r="AE4" s="1">
        <v>1904.290283203125</v>
      </c>
      <c r="AF4" s="1">
        <v>97.725791931152344</v>
      </c>
      <c r="AG4" s="1">
        <v>20.339931488037109</v>
      </c>
      <c r="AH4" s="1">
        <v>-0.95380538702011108</v>
      </c>
      <c r="AI4" s="1">
        <v>0</v>
      </c>
      <c r="AJ4" s="1">
        <v>-0.21956524252891541</v>
      </c>
      <c r="AK4" s="1">
        <v>2.737391471862793</v>
      </c>
      <c r="AL4" s="1">
        <v>1</v>
      </c>
      <c r="AM4" s="1">
        <v>0</v>
      </c>
      <c r="AN4" s="1">
        <v>0.18999999761581421</v>
      </c>
      <c r="AO4" s="1">
        <v>111115</v>
      </c>
      <c r="AP4">
        <f>AC4*0.000001/(P4*0.0001)</f>
        <v>2.6671813964843745</v>
      </c>
      <c r="AQ4">
        <f>(Z4-Y4)/(1000-Z4)*AP4</f>
        <v>1.9354172823192038E-2</v>
      </c>
      <c r="AR4">
        <f>(U4+273.15)</f>
        <v>310.95707550048826</v>
      </c>
      <c r="AS4">
        <f>(T4+273.15)</f>
        <v>313.35511627197263</v>
      </c>
      <c r="AT4">
        <f>(AD4*AL4+AE4*AM4)*AN4</f>
        <v>319.38440639264445</v>
      </c>
      <c r="AU4">
        <f>((AT4+0.00000010773*(AS4^4-AR4^4))-AQ4*44100)/(Q4*51.4+0.00000043092*AR4^3)</f>
        <v>-3.6765997269948838</v>
      </c>
      <c r="AV4">
        <f>0.61365*EXP(17.502*O4/(240.97+O4))</f>
        <v>6.5879916029252161</v>
      </c>
      <c r="AW4">
        <f>AV4*1000/AF4</f>
        <v>67.41302856431642</v>
      </c>
      <c r="AX4">
        <f>(AW4-Z4)</f>
        <v>28.726535644394545</v>
      </c>
      <c r="AY4">
        <f>IF(I4,U4,(T4+U4)/2)</f>
        <v>39.006095886230469</v>
      </c>
      <c r="AZ4">
        <f>0.61365*EXP(17.502*AY4/(240.97+AY4))</f>
        <v>7.0289492624627607</v>
      </c>
      <c r="BA4">
        <f>IF(AX4&lt;&gt;0,(1000-(AW4+Z4)/2)/AX4*AQ4,0)</f>
        <v>0.63799682678187253</v>
      </c>
      <c r="BB4">
        <f>Z4*AF4/1000</f>
        <v>3.7806681576382832</v>
      </c>
      <c r="BC4">
        <f>(AZ4-BB4)</f>
        <v>3.2482811048244775</v>
      </c>
      <c r="BD4">
        <f>1/(1.6/K4+1.37/S4)</f>
        <v>0.40648872196688729</v>
      </c>
      <c r="BE4">
        <f>L4*AF4*0.001</f>
        <v>30.944456512870396</v>
      </c>
      <c r="BF4">
        <f>L4/X4</f>
        <v>0.81469819055453407</v>
      </c>
      <c r="BG4">
        <f>(1-AQ4*AF4/AV4/K4)*100</f>
        <v>60.96126415687948</v>
      </c>
      <c r="BH4">
        <f>(X4-J4/(S4/1.35))</f>
        <v>382.37329746044963</v>
      </c>
      <c r="BI4">
        <f>J4*BG4/100/BH4</f>
        <v>3.5792029546238731E-2</v>
      </c>
    </row>
    <row r="5" spans="1:61">
      <c r="A5" s="1">
        <v>23</v>
      </c>
      <c r="B5" s="1" t="s">
        <v>122</v>
      </c>
      <c r="C5" s="1" t="s">
        <v>98</v>
      </c>
      <c r="D5" s="1">
        <v>5</v>
      </c>
      <c r="E5" s="1" t="s">
        <v>76</v>
      </c>
      <c r="F5" s="1" t="s">
        <v>92</v>
      </c>
      <c r="G5" s="1">
        <v>0</v>
      </c>
      <c r="H5" s="1">
        <v>5739.5</v>
      </c>
      <c r="I5" s="1">
        <v>0</v>
      </c>
      <c r="J5">
        <f>(W5-X5*(1000-Y5)/(1000-Z5))*AP5</f>
        <v>1.0064869173978086</v>
      </c>
      <c r="K5">
        <f>IF(BA5&lt;&gt;0,1/(1/BA5-1/S5),0)</f>
        <v>1.4290081797937768E-2</v>
      </c>
      <c r="L5">
        <f>((BD5-AQ5/2)*X5-J5)/(BD5+AQ5/2)</f>
        <v>263.05949765579453</v>
      </c>
      <c r="M5">
        <f>AQ5*1000</f>
        <v>0.61761420275782153</v>
      </c>
      <c r="N5">
        <f>(AV5-BB5)</f>
        <v>4.0137740137757234</v>
      </c>
      <c r="O5">
        <f>(U5+AU5*I5)</f>
        <v>39.358772277832031</v>
      </c>
      <c r="P5" s="1">
        <v>2.5</v>
      </c>
      <c r="Q5">
        <f>(P5*AJ5+AK5)</f>
        <v>2.1884783655405045</v>
      </c>
      <c r="R5" s="1">
        <v>1</v>
      </c>
      <c r="S5">
        <f>Q5*(R5+1)*(R5+1)/(R5*R5+1)</f>
        <v>4.3769567310810089</v>
      </c>
      <c r="T5" s="1">
        <v>40.324424743652344</v>
      </c>
      <c r="U5" s="1">
        <v>39.358772277832031</v>
      </c>
      <c r="V5" s="1">
        <v>40.316928863525391</v>
      </c>
      <c r="W5" s="1">
        <v>399.80557250976562</v>
      </c>
      <c r="X5" s="1">
        <v>399.02264404296875</v>
      </c>
      <c r="Y5" s="1">
        <v>31.856843948364258</v>
      </c>
      <c r="Z5" s="1">
        <v>32.230339050292969</v>
      </c>
      <c r="AA5" s="1">
        <v>41.271461486816406</v>
      </c>
      <c r="AB5" s="1">
        <v>41.755336761474609</v>
      </c>
      <c r="AC5" s="1">
        <v>400.07772827148438</v>
      </c>
      <c r="AD5" s="1">
        <v>69.67913818359375</v>
      </c>
      <c r="AE5" s="1">
        <v>72.657966613769531</v>
      </c>
      <c r="AF5" s="1">
        <v>97.723236083984375</v>
      </c>
      <c r="AG5" s="1">
        <v>20.339931488037109</v>
      </c>
      <c r="AH5" s="1">
        <v>-0.95380538702011108</v>
      </c>
      <c r="AI5" s="1">
        <v>1</v>
      </c>
      <c r="AJ5" s="1">
        <v>-0.21956524252891541</v>
      </c>
      <c r="AK5" s="1">
        <v>2.737391471862793</v>
      </c>
      <c r="AL5" s="1">
        <v>1</v>
      </c>
      <c r="AM5" s="1">
        <v>0</v>
      </c>
      <c r="AN5" s="1">
        <v>0.18999999761581421</v>
      </c>
      <c r="AO5" s="1">
        <v>111115</v>
      </c>
      <c r="AP5">
        <f>AC5*0.000001/(P5*0.0001)</f>
        <v>1.6003109130859372</v>
      </c>
      <c r="AQ5">
        <f>(Z5-Y5)/(1000-Z5)*AP5</f>
        <v>6.1761420275782155E-4</v>
      </c>
      <c r="AR5">
        <f>(U5+273.15)</f>
        <v>312.50877227783201</v>
      </c>
      <c r="AS5">
        <f>(T5+273.15)</f>
        <v>313.47442474365232</v>
      </c>
      <c r="AT5">
        <f>(AD5*AL5+AE5*AM5)*AN5</f>
        <v>13.239036088754801</v>
      </c>
      <c r="AU5">
        <f>((AT5+0.00000010773*(AS5^4-AR5^4))-AQ5*44100)/(Q5*51.4+0.00000043092*AR5^3)</f>
        <v>-9.8595718311045646E-3</v>
      </c>
      <c r="AV5">
        <f>0.61365*EXP(17.502*O5/(240.97+O5))</f>
        <v>7.1634270458543634</v>
      </c>
      <c r="AW5">
        <f>AV5*1000/AF5</f>
        <v>73.303211527891264</v>
      </c>
      <c r="AX5">
        <f>(AW5-Z5)</f>
        <v>41.072872477598295</v>
      </c>
      <c r="AY5">
        <f>IF(I5,U5,(T5+U5)/2)</f>
        <v>39.841598510742188</v>
      </c>
      <c r="AZ5">
        <f>0.61365*EXP(17.502*AY5/(240.97+AY5))</f>
        <v>7.3511463180353918</v>
      </c>
      <c r="BA5">
        <f>IF(AX5&lt;&gt;0,(1000-(AW5+Z5)/2)/AX5*AQ5,0)</f>
        <v>1.4243578732522987E-2</v>
      </c>
      <c r="BB5">
        <f>Z5*AF5/1000</f>
        <v>3.1496530320786404</v>
      </c>
      <c r="BC5">
        <f>(AZ5-BB5)</f>
        <v>4.2014932859567509</v>
      </c>
      <c r="BD5">
        <f>1/(1.6/K5+1.37/S5)</f>
        <v>8.9064030704483297E-3</v>
      </c>
      <c r="BE5">
        <f>L5*AF5*0.001</f>
        <v>25.707025393551543</v>
      </c>
      <c r="BF5">
        <f>L5/X5</f>
        <v>0.65925957231506638</v>
      </c>
      <c r="BG5">
        <f>(1-AQ5*AF5/AV5/K5)*100</f>
        <v>41.039717240573538</v>
      </c>
      <c r="BH5">
        <f>(X5-J5/(S5/1.35))</f>
        <v>398.7122097796281</v>
      </c>
      <c r="BI5">
        <f>J5*BG5/100/BH5</f>
        <v>1.0359837868815891E-3</v>
      </c>
    </row>
    <row r="6" spans="1:61">
      <c r="A6" s="1">
        <v>17</v>
      </c>
      <c r="B6" s="1" t="s">
        <v>91</v>
      </c>
      <c r="C6" s="1" t="s">
        <v>72</v>
      </c>
      <c r="D6" s="1">
        <v>19</v>
      </c>
      <c r="E6" s="1" t="s">
        <v>73</v>
      </c>
      <c r="F6" s="1" t="s">
        <v>92</v>
      </c>
      <c r="G6" s="1">
        <v>0</v>
      </c>
      <c r="H6" s="1">
        <v>4700</v>
      </c>
      <c r="I6" s="1">
        <v>0</v>
      </c>
      <c r="J6">
        <f>(W6-X6*(1000-Y6)/(1000-Z6))*AP6</f>
        <v>11.258542732367026</v>
      </c>
      <c r="K6">
        <f>IF(BA6&lt;&gt;0,1/(1/BA6-1/S6),0)</f>
        <v>0.40831537395724127</v>
      </c>
      <c r="L6">
        <f>((BD6-AQ6/2)*X6-J6)/(BD6+AQ6/2)</f>
        <v>327.95876315479887</v>
      </c>
      <c r="M6">
        <f>AQ6*1000</f>
        <v>11.220462354534266</v>
      </c>
      <c r="N6">
        <f>(AV6-BB6)</f>
        <v>2.7927456283733871</v>
      </c>
      <c r="O6">
        <f>(U6+AU6*I6)</f>
        <v>35.736713409423828</v>
      </c>
      <c r="P6" s="1">
        <v>2</v>
      </c>
      <c r="Q6">
        <f>(P6*AJ6+AK6)</f>
        <v>2.2982609868049622</v>
      </c>
      <c r="R6" s="1">
        <v>1</v>
      </c>
      <c r="S6">
        <f>Q6*(R6+1)*(R6+1)/(R6*R6+1)</f>
        <v>4.5965219736099243</v>
      </c>
      <c r="T6" s="1">
        <v>35.356861114501953</v>
      </c>
      <c r="U6" s="1">
        <v>35.736713409423828</v>
      </c>
      <c r="V6" s="1">
        <v>35.305931091308594</v>
      </c>
      <c r="W6" s="1">
        <v>400.30343627929688</v>
      </c>
      <c r="X6" s="1">
        <v>392.47402954101562</v>
      </c>
      <c r="Y6" s="1">
        <v>26.15745735168457</v>
      </c>
      <c r="Z6" s="1">
        <v>31.589262008666992</v>
      </c>
      <c r="AA6" s="1">
        <v>44.416690826416016</v>
      </c>
      <c r="AB6" s="1">
        <v>53.640174865722656</v>
      </c>
      <c r="AC6" s="1">
        <v>400.088623046875</v>
      </c>
      <c r="AD6" s="1">
        <v>1356.26953125</v>
      </c>
      <c r="AE6" s="1">
        <v>1446.0877685546875</v>
      </c>
      <c r="AF6" s="1">
        <v>97.823966979980469</v>
      </c>
      <c r="AG6" s="1">
        <v>17.517326354980469</v>
      </c>
      <c r="AH6" s="1">
        <v>-0.77218002080917358</v>
      </c>
      <c r="AI6" s="1">
        <v>1</v>
      </c>
      <c r="AJ6" s="1">
        <v>-0.21956524252891541</v>
      </c>
      <c r="AK6" s="1">
        <v>2.737391471862793</v>
      </c>
      <c r="AL6" s="1">
        <v>1</v>
      </c>
      <c r="AM6" s="1">
        <v>0</v>
      </c>
      <c r="AN6" s="1">
        <v>0.18999999761581421</v>
      </c>
      <c r="AO6" s="1">
        <v>111115</v>
      </c>
      <c r="AP6">
        <f>AC6*0.000001/(P6*0.0001)</f>
        <v>2.0004431152343747</v>
      </c>
      <c r="AQ6">
        <f>(Z6-Y6)/(1000-Z6)*AP6</f>
        <v>1.1220462354534267E-2</v>
      </c>
      <c r="AR6">
        <f>(U6+273.15)</f>
        <v>308.88671340942381</v>
      </c>
      <c r="AS6">
        <f>(T6+273.15)</f>
        <v>308.50686111450193</v>
      </c>
      <c r="AT6">
        <f>(AD6*AL6+AE6*AM6)*AN6</f>
        <v>257.69120770390145</v>
      </c>
      <c r="AU6">
        <f>((AT6+0.00000010773*(AS6^4-AR6^4))-AQ6*44100)/(Q6*51.4+0.00000043092*AR6^3)</f>
        <v>-1.8493134725934663</v>
      </c>
      <c r="AV6">
        <f>0.61365*EXP(17.502*O6/(240.97+O6))</f>
        <v>5.8829325520311784</v>
      </c>
      <c r="AW6">
        <f>AV6*1000/AF6</f>
        <v>60.137947106920251</v>
      </c>
      <c r="AX6">
        <f>(AW6-Z6)</f>
        <v>28.548685098253259</v>
      </c>
      <c r="AY6">
        <f>IF(I6,U6,(T6+U6)/2)</f>
        <v>35.546787261962891</v>
      </c>
      <c r="AZ6">
        <f>0.61365*EXP(17.502*AY6/(240.97+AY6))</f>
        <v>5.8216669348191514</v>
      </c>
      <c r="BA6">
        <f>IF(AX6&lt;&gt;0,(1000-(AW6+Z6)/2)/AX6*AQ6,0)</f>
        <v>0.37500331343825466</v>
      </c>
      <c r="BB6">
        <f>Z6*AF6/1000</f>
        <v>3.0901869236577912</v>
      </c>
      <c r="BC6">
        <f>(AZ6-BB6)</f>
        <v>2.7314800111613602</v>
      </c>
      <c r="BD6">
        <f>1/(1.6/K6+1.37/S6)</f>
        <v>0.23715839837783789</v>
      </c>
      <c r="BE6">
        <f>L6*AF6*0.001</f>
        <v>32.082227217650285</v>
      </c>
      <c r="BF6">
        <f>L6/X6</f>
        <v>0.83561901799804417</v>
      </c>
      <c r="BG6">
        <f>(1-AQ6*AF6/AV6/K6)*100</f>
        <v>54.305237767800094</v>
      </c>
      <c r="BH6">
        <f>(X6-J6/(S6/1.35))</f>
        <v>389.16739187541589</v>
      </c>
      <c r="BI6">
        <f>J6*BG6/100/BH6</f>
        <v>1.5710407725934444E-2</v>
      </c>
    </row>
    <row r="7" spans="1:61">
      <c r="A7" s="1">
        <v>18</v>
      </c>
      <c r="B7" s="1" t="s">
        <v>93</v>
      </c>
      <c r="C7" s="1" t="s">
        <v>72</v>
      </c>
      <c r="D7" s="1">
        <v>19</v>
      </c>
      <c r="E7" s="1" t="s">
        <v>76</v>
      </c>
      <c r="F7" s="1" t="s">
        <v>92</v>
      </c>
      <c r="G7" s="1">
        <v>0</v>
      </c>
      <c r="H7" s="1">
        <v>4791</v>
      </c>
      <c r="I7" s="1">
        <v>0</v>
      </c>
      <c r="J7">
        <f>(W7-X7*(1000-Y7)/(1000-Z7))*AP7</f>
        <v>-0.35657160629202317</v>
      </c>
      <c r="K7">
        <f>IF(BA7&lt;&gt;0,1/(1/BA7-1/S7),0)</f>
        <v>2.0660816548694269E-2</v>
      </c>
      <c r="L7">
        <f>((BD7-AQ7/2)*X7-J7)/(BD7+AQ7/2)</f>
        <v>408.59439767669772</v>
      </c>
      <c r="M7">
        <f>AQ7*1000</f>
        <v>0.60748596417332978</v>
      </c>
      <c r="N7">
        <f>(AV7-BB7)</f>
        <v>2.7754388872765392</v>
      </c>
      <c r="O7">
        <f>(U7+AU7*I7)</f>
        <v>34.096504211425781</v>
      </c>
      <c r="P7" s="1">
        <v>4.5</v>
      </c>
      <c r="Q7">
        <f>(P7*AJ7+AK7)</f>
        <v>1.7493478804826736</v>
      </c>
      <c r="R7" s="1">
        <v>1</v>
      </c>
      <c r="S7">
        <f>Q7*(R7+1)*(R7+1)/(R7*R7+1)</f>
        <v>3.4986957609653473</v>
      </c>
      <c r="T7" s="1">
        <v>35.452335357666016</v>
      </c>
      <c r="U7" s="1">
        <v>34.096504211425781</v>
      </c>
      <c r="V7" s="1">
        <v>35.445426940917969</v>
      </c>
      <c r="W7" s="1">
        <v>399.8287353515625</v>
      </c>
      <c r="X7" s="1">
        <v>399.95651245117188</v>
      </c>
      <c r="Y7" s="1">
        <v>25.876499176025391</v>
      </c>
      <c r="Z7" s="1">
        <v>26.541641235351562</v>
      </c>
      <c r="AA7" s="1">
        <v>43.708446502685547</v>
      </c>
      <c r="AB7" s="1">
        <v>44.831947326660156</v>
      </c>
      <c r="AC7" s="1">
        <v>400.08450317382812</v>
      </c>
      <c r="AD7" s="1">
        <v>27.294946670532227</v>
      </c>
      <c r="AE7" s="1">
        <v>38.724384307861328</v>
      </c>
      <c r="AF7" s="1">
        <v>97.823646545410156</v>
      </c>
      <c r="AG7" s="1">
        <v>17.517326354980469</v>
      </c>
      <c r="AH7" s="1">
        <v>-0.77218002080917358</v>
      </c>
      <c r="AI7" s="1">
        <v>1</v>
      </c>
      <c r="AJ7" s="1">
        <v>-0.21956524252891541</v>
      </c>
      <c r="AK7" s="1">
        <v>2.737391471862793</v>
      </c>
      <c r="AL7" s="1">
        <v>1</v>
      </c>
      <c r="AM7" s="1">
        <v>0</v>
      </c>
      <c r="AN7" s="1">
        <v>0.18999999761581421</v>
      </c>
      <c r="AO7" s="1">
        <v>111115</v>
      </c>
      <c r="AP7">
        <f>AC7*0.000001/(P7*0.0001)</f>
        <v>0.88907667371961796</v>
      </c>
      <c r="AQ7">
        <f>(Z7-Y7)/(1000-Z7)*AP7</f>
        <v>6.0748596417332977E-4</v>
      </c>
      <c r="AR7">
        <f>(U7+273.15)</f>
        <v>307.24650421142576</v>
      </c>
      <c r="AS7">
        <f>(T7+273.15)</f>
        <v>308.60233535766599</v>
      </c>
      <c r="AT7">
        <f>(AD7*AL7+AE7*AM7)*AN7</f>
        <v>5.186039802324899</v>
      </c>
      <c r="AU7">
        <f>((AT7+0.00000010773*(AS7^4-AR7^4))-AQ7*44100)/(Q7*51.4+0.00000043092*AR7^3)</f>
        <v>-4.4385616333316107E-2</v>
      </c>
      <c r="AV7">
        <f>0.61365*EXP(17.502*O7/(240.97+O7))</f>
        <v>5.3718390182186537</v>
      </c>
      <c r="AW7">
        <f>AV7*1000/AF7</f>
        <v>54.913502081779619</v>
      </c>
      <c r="AX7">
        <f>(AW7-Z7)</f>
        <v>28.371860846428056</v>
      </c>
      <c r="AY7">
        <f>IF(I7,U7,(T7+U7)/2)</f>
        <v>34.774419784545898</v>
      </c>
      <c r="AZ7">
        <f>0.61365*EXP(17.502*AY7/(240.97+AY7))</f>
        <v>5.5781944273990769</v>
      </c>
      <c r="BA7">
        <f>IF(AX7&lt;&gt;0,(1000-(AW7+Z7)/2)/AX7*AQ7,0)</f>
        <v>2.0539524678701283E-2</v>
      </c>
      <c r="BB7">
        <f>Z7*AF7/1000</f>
        <v>2.5964001309421145</v>
      </c>
      <c r="BC7">
        <f>(AZ7-BB7)</f>
        <v>2.9817942964569624</v>
      </c>
      <c r="BD7">
        <f>1/(1.6/K7+1.37/S7)</f>
        <v>1.2848045416595729E-2</v>
      </c>
      <c r="BE7">
        <f>L7*AF7*0.001</f>
        <v>39.970193938760033</v>
      </c>
      <c r="BF7">
        <f>L7/X7</f>
        <v>1.0215970610719345</v>
      </c>
      <c r="BG7">
        <f>(1-AQ7*AF7/AV7/K7)*100</f>
        <v>46.456146336654768</v>
      </c>
      <c r="BH7">
        <f>(X7-J7/(S7/1.35))</f>
        <v>400.09409848361997</v>
      </c>
      <c r="BI7">
        <f>J7*BG7/100/BH7</f>
        <v>-4.1402616994802924E-4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1"/>
  <sheetViews>
    <sheetView workbookViewId="0">
      <selection sqref="A1:XFD1"/>
    </sheetView>
  </sheetViews>
  <sheetFormatPr baseColWidth="10" defaultRowHeight="15" x14ac:dyDescent="0"/>
  <sheetData>
    <row r="1" spans="1:61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  <c r="AH1" s="1" t="s">
        <v>43</v>
      </c>
      <c r="AI1" s="1" t="s">
        <v>44</v>
      </c>
      <c r="AJ1" s="1" t="s">
        <v>45</v>
      </c>
      <c r="AK1" s="1" t="s">
        <v>46</v>
      </c>
      <c r="AL1" s="1" t="s">
        <v>47</v>
      </c>
      <c r="AM1" s="1" t="s">
        <v>48</v>
      </c>
      <c r="AN1" s="1" t="s">
        <v>49</v>
      </c>
      <c r="AO1" s="1" t="s">
        <v>50</v>
      </c>
      <c r="AP1" s="1" t="s">
        <v>51</v>
      </c>
      <c r="AQ1" s="1" t="s">
        <v>52</v>
      </c>
      <c r="AR1" s="1" t="s">
        <v>53</v>
      </c>
      <c r="AS1" s="1" t="s">
        <v>54</v>
      </c>
      <c r="AT1" s="1" t="s">
        <v>55</v>
      </c>
      <c r="AU1" s="1" t="s">
        <v>56</v>
      </c>
      <c r="AV1" s="1" t="s">
        <v>57</v>
      </c>
      <c r="AW1" s="1" t="s">
        <v>58</v>
      </c>
      <c r="AX1" s="1" t="s">
        <v>59</v>
      </c>
      <c r="AY1" s="1" t="s">
        <v>60</v>
      </c>
      <c r="AZ1" s="1" t="s">
        <v>61</v>
      </c>
      <c r="BA1" s="1" t="s">
        <v>62</v>
      </c>
      <c r="BB1" s="1" t="s">
        <v>63</v>
      </c>
      <c r="BC1" s="1" t="s">
        <v>64</v>
      </c>
      <c r="BD1" s="1" t="s">
        <v>65</v>
      </c>
      <c r="BE1" s="1" t="s">
        <v>66</v>
      </c>
      <c r="BF1" s="1" t="s">
        <v>67</v>
      </c>
      <c r="BG1" s="1" t="s">
        <v>68</v>
      </c>
      <c r="BH1" s="1" t="s">
        <v>69</v>
      </c>
      <c r="BI1" s="1" t="s">
        <v>70</v>
      </c>
    </row>
    <row r="2" spans="1:61">
      <c r="A2" s="1">
        <v>3</v>
      </c>
      <c r="B2" s="1" t="s">
        <v>102</v>
      </c>
      <c r="C2" s="1" t="s">
        <v>98</v>
      </c>
      <c r="D2" s="1">
        <v>17</v>
      </c>
      <c r="E2" s="1" t="s">
        <v>73</v>
      </c>
      <c r="F2" s="1" t="s">
        <v>81</v>
      </c>
      <c r="G2" s="1">
        <v>0</v>
      </c>
      <c r="H2" s="1">
        <v>922</v>
      </c>
      <c r="I2" s="1">
        <v>0</v>
      </c>
      <c r="J2">
        <f>(W2-X2*(1000-Y2)/(1000-Z2))*AP2</f>
        <v>20.765774699077507</v>
      </c>
      <c r="K2">
        <f>IF(BA2&lt;&gt;0,1/(1/BA2-1/S2),0)</f>
        <v>1.1493549393204892</v>
      </c>
      <c r="L2">
        <f>((BD2-AQ2/2)*X2-J2)/(BD2+AQ2/2)</f>
        <v>338.05516221896085</v>
      </c>
      <c r="M2">
        <f>AQ2*1000</f>
        <v>18.940683506989508</v>
      </c>
      <c r="N2">
        <f>(AV2-BB2)</f>
        <v>1.9222591633128845</v>
      </c>
      <c r="O2">
        <f>(U2+AU2*I2)</f>
        <v>34.248123168945312</v>
      </c>
      <c r="P2" s="1">
        <v>2</v>
      </c>
      <c r="Q2">
        <f>(P2*AJ2+AK2)</f>
        <v>2.2982609868049622</v>
      </c>
      <c r="R2" s="1">
        <v>1</v>
      </c>
      <c r="S2">
        <f>Q2*(R2+1)*(R2+1)/(R2*R2+1)</f>
        <v>4.5965219736099243</v>
      </c>
      <c r="T2" s="1">
        <v>35.816871643066406</v>
      </c>
      <c r="U2" s="1">
        <v>34.248123168945312</v>
      </c>
      <c r="V2" s="1">
        <v>35.733577728271484</v>
      </c>
      <c r="W2" s="1">
        <v>398.71337890625</v>
      </c>
      <c r="X2" s="1">
        <v>384.72103881835938</v>
      </c>
      <c r="Y2" s="1">
        <v>26.63916015625</v>
      </c>
      <c r="Z2" s="1">
        <v>35.748821258544922</v>
      </c>
      <c r="AA2" s="1">
        <v>44.077129364013672</v>
      </c>
      <c r="AB2" s="1">
        <v>59.149967193603516</v>
      </c>
      <c r="AC2" s="1">
        <v>400.97158813476562</v>
      </c>
      <c r="AD2" s="1">
        <v>1610.8045654296875</v>
      </c>
      <c r="AE2" s="1">
        <v>1622.8787841796875</v>
      </c>
      <c r="AF2" s="1">
        <v>97.769561767578125</v>
      </c>
      <c r="AG2" s="1">
        <v>19.506649017333984</v>
      </c>
      <c r="AH2" s="1">
        <v>-0.66889327764511108</v>
      </c>
      <c r="AI2" s="1">
        <v>1</v>
      </c>
      <c r="AJ2" s="1">
        <v>-0.21956524252891541</v>
      </c>
      <c r="AK2" s="1">
        <v>2.737391471862793</v>
      </c>
      <c r="AL2" s="1">
        <v>1</v>
      </c>
      <c r="AM2" s="1">
        <v>0</v>
      </c>
      <c r="AN2" s="1">
        <v>0.18999999761581421</v>
      </c>
      <c r="AO2" s="1">
        <v>111115</v>
      </c>
      <c r="AP2">
        <f>AC2*0.000001/(P2*0.0001)</f>
        <v>2.0048579406738281</v>
      </c>
      <c r="AQ2">
        <f>(Z2-Y2)/(1000-Z2)*AP2</f>
        <v>1.8940683506989509E-2</v>
      </c>
      <c r="AR2">
        <f>(U2+273.15)</f>
        <v>307.39812316894529</v>
      </c>
      <c r="AS2">
        <f>(T2+273.15)</f>
        <v>308.96687164306638</v>
      </c>
      <c r="AT2">
        <f>(AD2*AL2+AE2*AM2)*AN2</f>
        <v>306.05286359118327</v>
      </c>
      <c r="AU2">
        <f>((AT2+0.00000010773*(AS2^4-AR2^4))-AQ2*44100)/(Q2*51.4+0.00000043092*AR2^3)</f>
        <v>-3.8993779182434571</v>
      </c>
      <c r="AV2">
        <f>0.61365*EXP(17.502*O2/(240.97+O2))</f>
        <v>5.4174057514683023</v>
      </c>
      <c r="AW2">
        <f>AV2*1000/AF2</f>
        <v>55.409942046654407</v>
      </c>
      <c r="AX2">
        <f>(AW2-Z2)</f>
        <v>19.661120788109486</v>
      </c>
      <c r="AY2">
        <f>IF(I2,U2,(T2+U2)/2)</f>
        <v>35.032497406005859</v>
      </c>
      <c r="AZ2">
        <f>0.61365*EXP(17.502*AY2/(240.97+AY2))</f>
        <v>5.6585441048882608</v>
      </c>
      <c r="BA2">
        <f>IF(AX2&lt;&gt;0,(1000-(AW2+Z2)/2)/AX2*AQ2,0)</f>
        <v>0.91944803449842205</v>
      </c>
      <c r="BB2">
        <f>Z2*AF2/1000</f>
        <v>3.4951465881554178</v>
      </c>
      <c r="BC2">
        <f>(AZ2-BB2)</f>
        <v>2.163397516732843</v>
      </c>
      <c r="BD2">
        <f>1/(1.6/K2+1.37/S2)</f>
        <v>0.59166813839621279</v>
      </c>
      <c r="BE2">
        <f>L2*AF2*0.001</f>
        <v>33.051505063415341</v>
      </c>
      <c r="BF2">
        <f>L2/X2</f>
        <v>0.87870204150329512</v>
      </c>
      <c r="BG2">
        <f>(1-AQ2*AF2/AV2/K2)*100</f>
        <v>70.259122049468289</v>
      </c>
      <c r="BH2">
        <f>(X2-J2/(S2/1.35))</f>
        <v>378.62212402915452</v>
      </c>
      <c r="BI2">
        <f>J2*BG2/100/BH2</f>
        <v>3.8534068836450323E-2</v>
      </c>
    </row>
    <row r="3" spans="1:61">
      <c r="A3" s="1">
        <v>4</v>
      </c>
      <c r="B3" s="1" t="s">
        <v>103</v>
      </c>
      <c r="C3" s="1" t="s">
        <v>98</v>
      </c>
      <c r="D3" s="1">
        <v>17</v>
      </c>
      <c r="E3" s="1" t="s">
        <v>76</v>
      </c>
      <c r="F3" s="1" t="s">
        <v>81</v>
      </c>
      <c r="G3" s="1">
        <v>0</v>
      </c>
      <c r="H3" s="1">
        <v>1189.5</v>
      </c>
      <c r="I3" s="1">
        <v>0</v>
      </c>
      <c r="J3">
        <f>(W3-X3*(1000-Y3)/(1000-Z3))*AP3</f>
        <v>-7.15426167182068</v>
      </c>
      <c r="K3">
        <f>IF(BA3&lt;&gt;0,1/(1/BA3-1/S3),0)</f>
        <v>4.1311008495779469E-2</v>
      </c>
      <c r="L3">
        <f>((BD3-AQ3/2)*X3-J3)/(BD3+AQ3/2)</f>
        <v>650.0792732235916</v>
      </c>
      <c r="M3">
        <f>AQ3*1000</f>
        <v>1.420254375266859</v>
      </c>
      <c r="N3">
        <f>(AV3-BB3)</f>
        <v>3.240297463165601</v>
      </c>
      <c r="O3">
        <f>(U3+AU3*I3)</f>
        <v>35.795555114746094</v>
      </c>
      <c r="P3" s="1">
        <v>1</v>
      </c>
      <c r="Q3">
        <f>(P3*AJ3+AK3)</f>
        <v>2.5178262293338776</v>
      </c>
      <c r="R3" s="1">
        <v>1</v>
      </c>
      <c r="S3">
        <f>Q3*(R3+1)*(R3+1)/(R3*R3+1)</f>
        <v>5.0356524586677551</v>
      </c>
      <c r="T3" s="1">
        <v>36.170944213867188</v>
      </c>
      <c r="U3" s="1">
        <v>35.795555114746094</v>
      </c>
      <c r="V3" s="1">
        <v>36.190074920654297</v>
      </c>
      <c r="W3" s="1">
        <v>398.48916625976562</v>
      </c>
      <c r="X3" s="1">
        <v>400.131591796875</v>
      </c>
      <c r="Y3" s="1">
        <v>26.881063461303711</v>
      </c>
      <c r="Z3" s="1">
        <v>27.225606918334961</v>
      </c>
      <c r="AA3" s="1">
        <v>43.618183135986328</v>
      </c>
      <c r="AB3" s="1">
        <v>44.177249908447266</v>
      </c>
      <c r="AC3" s="1">
        <v>400.99066162109375</v>
      </c>
      <c r="AD3" s="1">
        <v>7.9191489219665527</v>
      </c>
      <c r="AE3" s="1">
        <v>13.690863609313965</v>
      </c>
      <c r="AF3" s="1">
        <v>97.765655517578125</v>
      </c>
      <c r="AG3" s="1">
        <v>19.506649017333984</v>
      </c>
      <c r="AH3" s="1">
        <v>-0.66889327764511108</v>
      </c>
      <c r="AI3" s="1">
        <v>1</v>
      </c>
      <c r="AJ3" s="1">
        <v>-0.21956524252891541</v>
      </c>
      <c r="AK3" s="1">
        <v>2.737391471862793</v>
      </c>
      <c r="AL3" s="1">
        <v>1</v>
      </c>
      <c r="AM3" s="1">
        <v>0</v>
      </c>
      <c r="AN3" s="1">
        <v>0.18999999761581421</v>
      </c>
      <c r="AO3" s="1">
        <v>111115</v>
      </c>
      <c r="AP3">
        <f>AC3*0.000001/(P3*0.0001)</f>
        <v>4.0099066162109374</v>
      </c>
      <c r="AQ3">
        <f>(Z3-Y3)/(1000-Z3)*AP3</f>
        <v>1.420254375266859E-3</v>
      </c>
      <c r="AR3">
        <f>(U3+273.15)</f>
        <v>308.94555511474607</v>
      </c>
      <c r="AS3">
        <f>(T3+273.15)</f>
        <v>309.32094421386716</v>
      </c>
      <c r="AT3">
        <f>(AD3*AL3+AE3*AM3)*AN3</f>
        <v>1.5046382762929227</v>
      </c>
      <c r="AU3">
        <f>((AT3+0.00000010773*(AS3^4-AR3^4))-AQ3*44100)/(Q3*51.4+0.00000043092*AR3^3)</f>
        <v>-0.39648554391731577</v>
      </c>
      <c r="AV3">
        <f>0.61365*EXP(17.502*O3/(240.97+O3))</f>
        <v>5.9020267704005285</v>
      </c>
      <c r="AW3">
        <f>AV3*1000/AF3</f>
        <v>60.369121847082098</v>
      </c>
      <c r="AX3">
        <f>(AW3-Z3)</f>
        <v>33.143514928747138</v>
      </c>
      <c r="AY3">
        <f>IF(I3,U3,(T3+U3)/2)</f>
        <v>35.983249664306641</v>
      </c>
      <c r="AZ3">
        <f>0.61365*EXP(17.502*AY3/(240.97+AY3))</f>
        <v>5.9632941701015376</v>
      </c>
      <c r="BA3">
        <f>IF(AX3&lt;&gt;0,(1000-(AW3+Z3)/2)/AX3*AQ3,0)</f>
        <v>4.0974862798853304E-2</v>
      </c>
      <c r="BB3">
        <f>Z3*AF3/1000</f>
        <v>2.6617293072349275</v>
      </c>
      <c r="BC3">
        <f>(AZ3-BB3)</f>
        <v>3.3015648628666101</v>
      </c>
      <c r="BD3">
        <f>1/(1.6/K3+1.37/S3)</f>
        <v>2.5639279177312777E-2</v>
      </c>
      <c r="BE3">
        <f>L3*AF3*0.001</f>
        <v>63.555426285095209</v>
      </c>
      <c r="BF3">
        <f>L3/X3</f>
        <v>1.6246637020193133</v>
      </c>
      <c r="BG3">
        <f>(1-AQ3*AF3/AV3/K3)*100</f>
        <v>43.051081603875254</v>
      </c>
      <c r="BH3">
        <f>(X3-J3/(S3/1.35))</f>
        <v>402.04956634659464</v>
      </c>
      <c r="BI3">
        <f>J3*BG3/100/BH3</f>
        <v>-7.6607147185308189E-3</v>
      </c>
    </row>
    <row r="4" spans="1:61">
      <c r="A4" s="1">
        <v>9</v>
      </c>
      <c r="B4" s="1" t="s">
        <v>108</v>
      </c>
      <c r="C4" s="1" t="s">
        <v>98</v>
      </c>
      <c r="D4" s="1">
        <v>18</v>
      </c>
      <c r="E4" s="1" t="s">
        <v>73</v>
      </c>
      <c r="F4" s="1" t="s">
        <v>81</v>
      </c>
      <c r="G4" s="1">
        <v>0</v>
      </c>
      <c r="H4" s="1">
        <v>1941</v>
      </c>
      <c r="I4" s="1">
        <v>0</v>
      </c>
      <c r="J4">
        <f>(W4-X4*(1000-Y4)/(1000-Z4))*AP4</f>
        <v>22.569960903771644</v>
      </c>
      <c r="K4">
        <f>IF(BA4&lt;&gt;0,1/(1/BA4-1/S4),0)</f>
        <v>0.87036927486817961</v>
      </c>
      <c r="L4">
        <f>((BD4-AQ4/2)*X4-J4)/(BD4+AQ4/2)</f>
        <v>326.42400021122273</v>
      </c>
      <c r="M4">
        <f>AQ4*1000</f>
        <v>19.123345725585448</v>
      </c>
      <c r="N4">
        <f>(AV4-BB4)</f>
        <v>2.4184702568294667</v>
      </c>
      <c r="O4">
        <f>(U4+AU4*I4)</f>
        <v>35.305370330810547</v>
      </c>
      <c r="P4" s="1">
        <v>1.5</v>
      </c>
      <c r="Q4">
        <f>(P4*AJ4+AK4)</f>
        <v>2.4080436080694199</v>
      </c>
      <c r="R4" s="1">
        <v>1</v>
      </c>
      <c r="S4">
        <f>Q4*(R4+1)*(R4+1)/(R4*R4+1)</f>
        <v>4.8160872161388397</v>
      </c>
      <c r="T4" s="1">
        <v>37.692092895507812</v>
      </c>
      <c r="U4" s="1">
        <v>35.305370330810547</v>
      </c>
      <c r="V4" s="1">
        <v>37.660007476806641</v>
      </c>
      <c r="W4" s="1">
        <v>400.07748413085938</v>
      </c>
      <c r="X4" s="1">
        <v>388.852783203125</v>
      </c>
      <c r="Y4" s="1">
        <v>27.112894058227539</v>
      </c>
      <c r="Z4" s="1">
        <v>34.023170471191406</v>
      </c>
      <c r="AA4" s="1">
        <v>40.485294342041016</v>
      </c>
      <c r="AB4" s="1">
        <v>50.803794860839844</v>
      </c>
      <c r="AC4" s="1">
        <v>400.98342895507812</v>
      </c>
      <c r="AD4" s="1">
        <v>1655.399169921875</v>
      </c>
      <c r="AE4" s="1">
        <v>1712.841552734375</v>
      </c>
      <c r="AF4" s="1">
        <v>97.760498046875</v>
      </c>
      <c r="AG4" s="1">
        <v>19.506649017333984</v>
      </c>
      <c r="AH4" s="1">
        <v>-0.66889327764511108</v>
      </c>
      <c r="AI4" s="1">
        <v>1</v>
      </c>
      <c r="AJ4" s="1">
        <v>-0.21956524252891541</v>
      </c>
      <c r="AK4" s="1">
        <v>2.737391471862793</v>
      </c>
      <c r="AL4" s="1">
        <v>1</v>
      </c>
      <c r="AM4" s="1">
        <v>0</v>
      </c>
      <c r="AN4" s="1">
        <v>0.18999999761581421</v>
      </c>
      <c r="AO4" s="1">
        <v>111115</v>
      </c>
      <c r="AP4">
        <f>AC4*0.000001/(P4*0.0001)</f>
        <v>2.6732228597005205</v>
      </c>
      <c r="AQ4">
        <f>(Z4-Y4)/(1000-Z4)*AP4</f>
        <v>1.9123345725585449E-2</v>
      </c>
      <c r="AR4">
        <f>(U4+273.15)</f>
        <v>308.45537033081052</v>
      </c>
      <c r="AS4">
        <f>(T4+273.15)</f>
        <v>310.84209289550779</v>
      </c>
      <c r="AT4">
        <f>(AD4*AL4+AE4*AM4)*AN4</f>
        <v>314.52583833837707</v>
      </c>
      <c r="AU4">
        <f>((AT4+0.00000010773*(AS4^4-AR4^4))-AQ4*44100)/(Q4*51.4+0.00000043092*AR4^3)</f>
        <v>-3.6525253844859122</v>
      </c>
      <c r="AV4">
        <f>0.61365*EXP(17.502*O4/(240.97+O4))</f>
        <v>5.7445923472268694</v>
      </c>
      <c r="AW4">
        <f>AV4*1000/AF4</f>
        <v>58.761897310224477</v>
      </c>
      <c r="AX4">
        <f>(AW4-Z4)</f>
        <v>24.73872683903307</v>
      </c>
      <c r="AY4">
        <f>IF(I4,U4,(T4+U4)/2)</f>
        <v>36.49873161315918</v>
      </c>
      <c r="AZ4">
        <f>0.61365*EXP(17.502*AY4/(240.97+AY4))</f>
        <v>6.1344089675409714</v>
      </c>
      <c r="BA4">
        <f>IF(AX4&lt;&gt;0,(1000-(AW4+Z4)/2)/AX4*AQ4,0)</f>
        <v>0.73715051625592354</v>
      </c>
      <c r="BB4">
        <f>Z4*AF4/1000</f>
        <v>3.3261220903974027</v>
      </c>
      <c r="BC4">
        <f>(AZ4-BB4)</f>
        <v>2.8082868771435687</v>
      </c>
      <c r="BD4">
        <f>1/(1.6/K4+1.37/S4)</f>
        <v>0.47108404334816201</v>
      </c>
      <c r="BE4">
        <f>L4*AF4*0.001</f>
        <v>31.911372835102366</v>
      </c>
      <c r="BF4">
        <f>L4/X4</f>
        <v>0.83945393812626679</v>
      </c>
      <c r="BG4">
        <f>(1-AQ4*AF4/AV4/K4)*100</f>
        <v>62.609220838553</v>
      </c>
      <c r="BH4">
        <f>(X4-J4/(S4/1.35))</f>
        <v>382.52618531303949</v>
      </c>
      <c r="BI4">
        <f>J4*BG4/100/BH4</f>
        <v>3.6940939491118728E-2</v>
      </c>
    </row>
    <row r="5" spans="1:61">
      <c r="A5" s="1">
        <v>10</v>
      </c>
      <c r="B5" s="1" t="s">
        <v>109</v>
      </c>
      <c r="C5" s="1" t="s">
        <v>98</v>
      </c>
      <c r="D5" s="1">
        <v>18</v>
      </c>
      <c r="E5" s="1" t="s">
        <v>76</v>
      </c>
      <c r="F5" s="1" t="s">
        <v>81</v>
      </c>
      <c r="G5" s="1">
        <v>0</v>
      </c>
      <c r="H5" s="1">
        <v>2062</v>
      </c>
      <c r="I5" s="1">
        <v>0</v>
      </c>
      <c r="J5">
        <f>(W5-X5*(1000-Y5)/(1000-Z5))*AP5</f>
        <v>-0.78254631779375317</v>
      </c>
      <c r="K5">
        <f>IF(BA5&lt;&gt;0,1/(1/BA5-1/S5),0)</f>
        <v>0.24283044300420625</v>
      </c>
      <c r="L5">
        <f>((BD5-AQ5/2)*X5-J5)/(BD5+AQ5/2)</f>
        <v>382.64336914689835</v>
      </c>
      <c r="M5">
        <f>AQ5*1000</f>
        <v>8.0304538442720048</v>
      </c>
      <c r="N5">
        <f>(AV5-BB5)</f>
        <v>3.2376925771235787</v>
      </c>
      <c r="O5">
        <f>(U5+AU5*I5)</f>
        <v>36.622940063476562</v>
      </c>
      <c r="P5" s="1">
        <v>1.5</v>
      </c>
      <c r="Q5">
        <f>(P5*AJ5+AK5)</f>
        <v>2.4080436080694199</v>
      </c>
      <c r="R5" s="1">
        <v>1</v>
      </c>
      <c r="S5">
        <f>Q5*(R5+1)*(R5+1)/(R5*R5+1)</f>
        <v>4.8160872161388397</v>
      </c>
      <c r="T5" s="1">
        <v>37.822715759277344</v>
      </c>
      <c r="U5" s="1">
        <v>36.622940063476562</v>
      </c>
      <c r="V5" s="1">
        <v>37.820030212402344</v>
      </c>
      <c r="W5" s="1">
        <v>399.73751831054688</v>
      </c>
      <c r="X5" s="1">
        <v>398.83203125</v>
      </c>
      <c r="Y5" s="1">
        <v>27.144510269165039</v>
      </c>
      <c r="Z5" s="1">
        <v>30.058624267578125</v>
      </c>
      <c r="AA5" s="1">
        <v>40.246555328369141</v>
      </c>
      <c r="AB5" s="1">
        <v>44.567245483398438</v>
      </c>
      <c r="AC5" s="1">
        <v>400.93161010742188</v>
      </c>
      <c r="AD5" s="1">
        <v>7.0093369483947754</v>
      </c>
      <c r="AE5" s="1">
        <v>11.152656555175781</v>
      </c>
      <c r="AF5" s="1">
        <v>97.761604309082031</v>
      </c>
      <c r="AG5" s="1">
        <v>19.506649017333984</v>
      </c>
      <c r="AH5" s="1">
        <v>-0.66889327764511108</v>
      </c>
      <c r="AI5" s="1">
        <v>1</v>
      </c>
      <c r="AJ5" s="1">
        <v>-0.21956524252891541</v>
      </c>
      <c r="AK5" s="1">
        <v>2.737391471862793</v>
      </c>
      <c r="AL5" s="1">
        <v>1</v>
      </c>
      <c r="AM5" s="1">
        <v>0</v>
      </c>
      <c r="AN5" s="1">
        <v>0.18999999761581421</v>
      </c>
      <c r="AO5" s="1">
        <v>111115</v>
      </c>
      <c r="AP5">
        <f>AC5*0.000001/(P5*0.0001)</f>
        <v>2.6728774007161458</v>
      </c>
      <c r="AQ5">
        <f>(Z5-Y5)/(1000-Z5)*AP5</f>
        <v>8.0304538442720046E-3</v>
      </c>
      <c r="AR5">
        <f>(U5+273.15)</f>
        <v>309.77294006347654</v>
      </c>
      <c r="AS5">
        <f>(T5+273.15)</f>
        <v>310.97271575927732</v>
      </c>
      <c r="AT5">
        <f>(AD5*AL5+AE5*AM5)*AN5</f>
        <v>1.3317740034834458</v>
      </c>
      <c r="AU5">
        <f>((AT5+0.00000010773*(AS5^4-AR5^4))-AQ5*44100)/(Q5*51.4+0.00000043092*AR5^3)</f>
        <v>-2.4699552262434077</v>
      </c>
      <c r="AV5">
        <f>0.61365*EXP(17.502*O5/(240.97+O5))</f>
        <v>6.1762719088459219</v>
      </c>
      <c r="AW5">
        <f>AV5*1000/AF5</f>
        <v>63.176867365219245</v>
      </c>
      <c r="AX5">
        <f>(AW5-Z5)</f>
        <v>33.11824309764112</v>
      </c>
      <c r="AY5">
        <f>IF(I5,U5,(T5+U5)/2)</f>
        <v>37.222827911376953</v>
      </c>
      <c r="AZ5">
        <f>0.61365*EXP(17.502*AY5/(240.97+AY5))</f>
        <v>6.3819681319034611</v>
      </c>
      <c r="BA5">
        <f>IF(AX5&lt;&gt;0,(1000-(AW5+Z5)/2)/AX5*AQ5,0)</f>
        <v>0.23117446676133382</v>
      </c>
      <c r="BB5">
        <f>Z5*AF5/1000</f>
        <v>2.9385793317223432</v>
      </c>
      <c r="BC5">
        <f>(AZ5-BB5)</f>
        <v>3.4433888001811179</v>
      </c>
      <c r="BD5">
        <f>1/(1.6/K5+1.37/S5)</f>
        <v>0.14548791826445145</v>
      </c>
      <c r="BE5">
        <f>L5*AF5*0.001</f>
        <v>37.407829646033086</v>
      </c>
      <c r="BF5">
        <f>L5/X5</f>
        <v>0.95940982460118884</v>
      </c>
      <c r="BG5">
        <f>(1-AQ5*AF5/AV5/K5)*100</f>
        <v>47.654558084493267</v>
      </c>
      <c r="BH5">
        <f>(X5-J5/(S5/1.35))</f>
        <v>399.05138722957639</v>
      </c>
      <c r="BI5">
        <f>J5*BG5/100/BH5</f>
        <v>-9.345137029596268E-4</v>
      </c>
    </row>
    <row r="6" spans="1:61">
      <c r="A6" s="1">
        <v>13</v>
      </c>
      <c r="B6" s="1" t="s">
        <v>112</v>
      </c>
      <c r="C6" s="1" t="s">
        <v>98</v>
      </c>
      <c r="D6" s="1">
        <v>30</v>
      </c>
      <c r="E6" s="1" t="s">
        <v>73</v>
      </c>
      <c r="F6" s="1" t="s">
        <v>81</v>
      </c>
      <c r="G6" s="1">
        <v>0</v>
      </c>
      <c r="H6" s="1">
        <v>3558.5</v>
      </c>
      <c r="I6" s="1">
        <v>0</v>
      </c>
      <c r="J6">
        <f>(W6-X6*(1000-Y6)/(1000-Z6))*AP6</f>
        <v>8.9943412777277381</v>
      </c>
      <c r="K6">
        <f>IF(BA6&lt;&gt;0,1/(1/BA6-1/S6),0)</f>
        <v>0.61513039747476961</v>
      </c>
      <c r="L6">
        <f>((BD6-AQ6/2)*X6-J6)/(BD6+AQ6/2)</f>
        <v>345.95728528446404</v>
      </c>
      <c r="M6">
        <f>AQ6*1000</f>
        <v>17.927388025031913</v>
      </c>
      <c r="N6">
        <f>(AV6-BB6)</f>
        <v>3.052431991830693</v>
      </c>
      <c r="O6">
        <f>(U6+AU6*I6)</f>
        <v>38.683025360107422</v>
      </c>
      <c r="P6" s="1">
        <v>2</v>
      </c>
      <c r="Q6">
        <f>(P6*AJ6+AK6)</f>
        <v>2.2982609868049622</v>
      </c>
      <c r="R6" s="1">
        <v>1</v>
      </c>
      <c r="S6">
        <f>Q6*(R6+1)*(R6+1)/(R6*R6+1)</f>
        <v>4.5965219736099243</v>
      </c>
      <c r="T6" s="1">
        <v>38.765602111816406</v>
      </c>
      <c r="U6" s="1">
        <v>38.683025360107422</v>
      </c>
      <c r="V6" s="1">
        <v>38.724910736083984</v>
      </c>
      <c r="W6" s="1">
        <v>399.19113159179688</v>
      </c>
      <c r="X6" s="1">
        <v>391.18914794921875</v>
      </c>
      <c r="Y6" s="1">
        <v>30.829345703125</v>
      </c>
      <c r="Z6" s="1">
        <v>39.437717437744141</v>
      </c>
      <c r="AA6" s="1">
        <v>43.434974670410156</v>
      </c>
      <c r="AB6" s="1">
        <v>55.56317138671875</v>
      </c>
      <c r="AC6" s="1">
        <v>400.08432006835938</v>
      </c>
      <c r="AD6" s="1">
        <v>1790.078369140625</v>
      </c>
      <c r="AE6" s="1">
        <v>1984.486572265625</v>
      </c>
      <c r="AF6" s="1">
        <v>97.755538940429688</v>
      </c>
      <c r="AG6" s="1">
        <v>20.339931488037109</v>
      </c>
      <c r="AH6" s="1">
        <v>-0.95380538702011108</v>
      </c>
      <c r="AI6" s="1">
        <v>0</v>
      </c>
      <c r="AJ6" s="1">
        <v>-0.21956524252891541</v>
      </c>
      <c r="AK6" s="1">
        <v>2.737391471862793</v>
      </c>
      <c r="AL6" s="1">
        <v>1</v>
      </c>
      <c r="AM6" s="1">
        <v>0</v>
      </c>
      <c r="AN6" s="1">
        <v>0.18999999761581421</v>
      </c>
      <c r="AO6" s="1">
        <v>111115</v>
      </c>
      <c r="AP6">
        <f>AC6*0.000001/(P6*0.0001)</f>
        <v>2.0004216003417965</v>
      </c>
      <c r="AQ6">
        <f>(Z6-Y6)/(1000-Z6)*AP6</f>
        <v>1.7927388025031913E-2</v>
      </c>
      <c r="AR6">
        <f>(U6+273.15)</f>
        <v>311.8330253601074</v>
      </c>
      <c r="AS6">
        <f>(T6+273.15)</f>
        <v>311.91560211181638</v>
      </c>
      <c r="AT6">
        <f>(AD6*AL6+AE6*AM6)*AN6</f>
        <v>340.11488586883934</v>
      </c>
      <c r="AU6">
        <f>((AT6+0.00000010773*(AS6^4-AR6^4))-AQ6*44100)/(Q6*51.4+0.00000043092*AR6^3)</f>
        <v>-3.4254039684009165</v>
      </c>
      <c r="AV6">
        <f>0.61365*EXP(17.502*O6/(240.97+O6))</f>
        <v>6.9076873145377533</v>
      </c>
      <c r="AW6">
        <f>AV6*1000/AF6</f>
        <v>70.662873832112595</v>
      </c>
      <c r="AX6">
        <f>(AW6-Z6)</f>
        <v>31.225156394368454</v>
      </c>
      <c r="AY6">
        <f>IF(I6,U6,(T6+U6)/2)</f>
        <v>38.724313735961914</v>
      </c>
      <c r="AZ6">
        <f>0.61365*EXP(17.502*AY6/(240.97+AY6))</f>
        <v>6.9230827324789788</v>
      </c>
      <c r="BA6">
        <f>IF(AX6&lt;&gt;0,(1000-(AW6+Z6)/2)/AX6*AQ6,0)</f>
        <v>0.5425266666509666</v>
      </c>
      <c r="BB6">
        <f>Z6*AF6/1000</f>
        <v>3.8552553227070603</v>
      </c>
      <c r="BC6">
        <f>(AZ6-BB6)</f>
        <v>3.0678274097719185</v>
      </c>
      <c r="BD6">
        <f>1/(1.6/K6+1.37/S6)</f>
        <v>0.34493154666852155</v>
      </c>
      <c r="BE6">
        <f>L6*AF6*0.001</f>
        <v>33.819240873350772</v>
      </c>
      <c r="BF6">
        <f>L6/X6</f>
        <v>0.88437342165067834</v>
      </c>
      <c r="BG6">
        <f>(1-AQ6*AF6/AV6/K6)*100</f>
        <v>58.756213150162814</v>
      </c>
      <c r="BH6">
        <f>(X6-J6/(S6/1.35))</f>
        <v>388.54750698793418</v>
      </c>
      <c r="BI6">
        <f>J6*BG6/100/BH6</f>
        <v>1.360125657107587E-2</v>
      </c>
    </row>
    <row r="7" spans="1:61">
      <c r="A7" s="1">
        <v>14</v>
      </c>
      <c r="B7" s="1" t="s">
        <v>113</v>
      </c>
      <c r="C7" s="1" t="s">
        <v>98</v>
      </c>
      <c r="D7" s="1">
        <v>30</v>
      </c>
      <c r="E7" s="1" t="s">
        <v>76</v>
      </c>
      <c r="F7" s="1" t="s">
        <v>81</v>
      </c>
      <c r="G7" s="1">
        <v>0</v>
      </c>
      <c r="H7" s="1">
        <v>3646.5</v>
      </c>
      <c r="I7" s="1">
        <v>0</v>
      </c>
      <c r="J7">
        <f>(W7-X7*(1000-Y7)/(1000-Z7))*AP7</f>
        <v>-5.8111004735619689</v>
      </c>
      <c r="K7">
        <f>IF(BA7&lt;&gt;0,1/(1/BA7-1/S7),0)</f>
        <v>0.60056458791074874</v>
      </c>
      <c r="L7">
        <f>((BD7-AQ7/2)*X7-J7)/(BD7+AQ7/2)</f>
        <v>396.17340801671287</v>
      </c>
      <c r="M7">
        <f>AQ7*1000</f>
        <v>16.793022883772704</v>
      </c>
      <c r="N7">
        <f>(AV7-BB7)</f>
        <v>2.9149237998064237</v>
      </c>
      <c r="O7">
        <f>(U7+AU7*I7)</f>
        <v>37.625091552734375</v>
      </c>
      <c r="P7" s="1">
        <v>1.5</v>
      </c>
      <c r="Q7">
        <f>(P7*AJ7+AK7)</f>
        <v>2.4080436080694199</v>
      </c>
      <c r="R7" s="1">
        <v>1</v>
      </c>
      <c r="S7">
        <f>Q7*(R7+1)*(R7+1)/(R7*R7+1)</f>
        <v>4.8160872161388397</v>
      </c>
      <c r="T7" s="1">
        <v>38.915843963623047</v>
      </c>
      <c r="U7" s="1">
        <v>37.625091552734375</v>
      </c>
      <c r="V7" s="1">
        <v>38.907142639160156</v>
      </c>
      <c r="W7" s="1">
        <v>399.05035400390625</v>
      </c>
      <c r="X7" s="1">
        <v>398.71871948242188</v>
      </c>
      <c r="Y7" s="1">
        <v>30.848814010620117</v>
      </c>
      <c r="Z7" s="1">
        <v>36.912147521972656</v>
      </c>
      <c r="AA7" s="1">
        <v>43.111099243164062</v>
      </c>
      <c r="AB7" s="1">
        <v>51.584579467773438</v>
      </c>
      <c r="AC7" s="1">
        <v>400.10556030273438</v>
      </c>
      <c r="AD7" s="1">
        <v>20.3023681640625</v>
      </c>
      <c r="AE7" s="1">
        <v>13.320171356201172</v>
      </c>
      <c r="AF7" s="1">
        <v>97.753311157226562</v>
      </c>
      <c r="AG7" s="1">
        <v>20.339931488037109</v>
      </c>
      <c r="AH7" s="1">
        <v>-0.95380538702011108</v>
      </c>
      <c r="AI7" s="1">
        <v>1</v>
      </c>
      <c r="AJ7" s="1">
        <v>-0.21956524252891541</v>
      </c>
      <c r="AK7" s="1">
        <v>2.737391471862793</v>
      </c>
      <c r="AL7" s="1">
        <v>1</v>
      </c>
      <c r="AM7" s="1">
        <v>0</v>
      </c>
      <c r="AN7" s="1">
        <v>0.18999999761581421</v>
      </c>
      <c r="AO7" s="1">
        <v>111115</v>
      </c>
      <c r="AP7">
        <f>AC7*0.000001/(P7*0.0001)</f>
        <v>2.6673704020182289</v>
      </c>
      <c r="AQ7">
        <f>(Z7-Y7)/(1000-Z7)*AP7</f>
        <v>1.6793022883772702E-2</v>
      </c>
      <c r="AR7">
        <f>(U7+273.15)</f>
        <v>310.77509155273435</v>
      </c>
      <c r="AS7">
        <f>(T7+273.15)</f>
        <v>312.06584396362302</v>
      </c>
      <c r="AT7">
        <f>(AD7*AL7+AE7*AM7)*AN7</f>
        <v>3.8574499027672573</v>
      </c>
      <c r="AU7">
        <f>((AT7+0.00000010773*(AS7^4-AR7^4))-AQ7*44100)/(Q7*51.4+0.00000043092*AR7^3)</f>
        <v>-5.266103252158687</v>
      </c>
      <c r="AV7">
        <f>0.61365*EXP(17.502*O7/(240.97+O7))</f>
        <v>6.5232084420032663</v>
      </c>
      <c r="AW7">
        <f>AV7*1000/AF7</f>
        <v>66.731329760393777</v>
      </c>
      <c r="AX7">
        <f>(AW7-Z7)</f>
        <v>29.819182238421121</v>
      </c>
      <c r="AY7">
        <f>IF(I7,U7,(T7+U7)/2)</f>
        <v>38.270467758178711</v>
      </c>
      <c r="AZ7">
        <f>0.61365*EXP(17.502*AY7/(240.97+AY7))</f>
        <v>6.7554781722840254</v>
      </c>
      <c r="BA7">
        <f>IF(AX7&lt;&gt;0,(1000-(AW7+Z7)/2)/AX7*AQ7,0)</f>
        <v>0.53397772995861714</v>
      </c>
      <c r="BB7">
        <f>Z7*AF7/1000</f>
        <v>3.6082846421968426</v>
      </c>
      <c r="BC7">
        <f>(AZ7-BB7)</f>
        <v>3.1471935300871827</v>
      </c>
      <c r="BD7">
        <f>1/(1.6/K7+1.37/S7)</f>
        <v>0.33914135133535389</v>
      </c>
      <c r="BE7">
        <f>L7*AF7*0.001</f>
        <v>38.727262426076614</v>
      </c>
      <c r="BF7">
        <f>L7/X7</f>
        <v>0.99361627297305455</v>
      </c>
      <c r="BG7">
        <f>(1-AQ7*AF7/AV7/K7)*100</f>
        <v>58.097553520149546</v>
      </c>
      <c r="BH7">
        <f>(X7-J7/(S7/1.35))</f>
        <v>400.34763218421432</v>
      </c>
      <c r="BI7">
        <f>J7*BG7/100/BH7</f>
        <v>-8.432939116732081E-3</v>
      </c>
    </row>
    <row r="8" spans="1:61">
      <c r="A8" s="1">
        <v>20</v>
      </c>
      <c r="B8" s="1" t="s">
        <v>119</v>
      </c>
      <c r="C8" s="1" t="s">
        <v>98</v>
      </c>
      <c r="D8" s="1">
        <v>16</v>
      </c>
      <c r="E8" s="1" t="s">
        <v>76</v>
      </c>
      <c r="F8" s="1" t="s">
        <v>81</v>
      </c>
      <c r="G8" s="1">
        <v>0</v>
      </c>
      <c r="H8" s="1">
        <v>4859</v>
      </c>
      <c r="I8" s="1">
        <v>0</v>
      </c>
      <c r="J8">
        <f>(W8-X8*(1000-Y8)/(1000-Z8))*AP8</f>
        <v>-0.26457194971235942</v>
      </c>
      <c r="K8">
        <f>IF(BA8&lt;&gt;0,1/(1/BA8-1/S8),0)</f>
        <v>0.10318371833790381</v>
      </c>
      <c r="L8">
        <f>((BD8-AQ8/2)*X8-J8)/(BD8+AQ8/2)</f>
        <v>377.5468524565149</v>
      </c>
      <c r="M8">
        <f>AQ8*1000</f>
        <v>4.1447912381274472</v>
      </c>
      <c r="N8">
        <f>(AV8-BB8)</f>
        <v>3.8024859625288392</v>
      </c>
      <c r="O8">
        <f>(U8+AU8*I8)</f>
        <v>39.083118438720703</v>
      </c>
      <c r="P8" s="1">
        <v>2</v>
      </c>
      <c r="Q8">
        <f>(P8*AJ8+AK8)</f>
        <v>2.2982609868049622</v>
      </c>
      <c r="R8" s="1">
        <v>1</v>
      </c>
      <c r="S8">
        <f>Q8*(R8+1)*(R8+1)/(R8*R8+1)</f>
        <v>4.5965219736099243</v>
      </c>
      <c r="T8" s="1">
        <v>39.714900970458984</v>
      </c>
      <c r="U8" s="1">
        <v>39.083118438720703</v>
      </c>
      <c r="V8" s="1">
        <v>39.768054962158203</v>
      </c>
      <c r="W8" s="1">
        <v>399.48699951171875</v>
      </c>
      <c r="X8" s="1">
        <v>398.7928466796875</v>
      </c>
      <c r="Y8" s="1">
        <v>31.305694580078125</v>
      </c>
      <c r="Z8" s="1">
        <v>33.309009552001953</v>
      </c>
      <c r="AA8" s="1">
        <v>41.907108306884766</v>
      </c>
      <c r="AB8" s="1">
        <v>44.588829040527344</v>
      </c>
      <c r="AC8" s="1">
        <v>400.01022338867188</v>
      </c>
      <c r="AD8" s="1">
        <v>6.9263405799865723</v>
      </c>
      <c r="AE8" s="1">
        <v>25.744150161743164</v>
      </c>
      <c r="AF8" s="1">
        <v>97.740646362304688</v>
      </c>
      <c r="AG8" s="1">
        <v>20.339931488037109</v>
      </c>
      <c r="AH8" s="1">
        <v>-0.95380538702011108</v>
      </c>
      <c r="AI8" s="1">
        <v>1</v>
      </c>
      <c r="AJ8" s="1">
        <v>-0.21956524252891541</v>
      </c>
      <c r="AK8" s="1">
        <v>2.737391471862793</v>
      </c>
      <c r="AL8" s="1">
        <v>1</v>
      </c>
      <c r="AM8" s="1">
        <v>0</v>
      </c>
      <c r="AN8" s="1">
        <v>0.18999999761581421</v>
      </c>
      <c r="AO8" s="1">
        <v>111115</v>
      </c>
      <c r="AP8">
        <f>AC8*0.000001/(P8*0.0001)</f>
        <v>2.000051116943359</v>
      </c>
      <c r="AQ8">
        <f>(Z8-Y8)/(1000-Z8)*AP8</f>
        <v>4.1447912381274475E-3</v>
      </c>
      <c r="AR8">
        <f>(U8+273.15)</f>
        <v>312.23311843872068</v>
      </c>
      <c r="AS8">
        <f>(T8+273.15)</f>
        <v>312.86490097045896</v>
      </c>
      <c r="AT8">
        <f>(AD8*AL8+AE8*AM8)*AN8</f>
        <v>1.3160046936837659</v>
      </c>
      <c r="AU8">
        <f>((AT8+0.00000010773*(AS8^4-AR8^4))-AQ8*44100)/(Q8*51.4+0.00000043092*AR8^3)</f>
        <v>-1.3193159234239991</v>
      </c>
      <c r="AV8">
        <f>0.61365*EXP(17.502*O8/(240.97+O8))</f>
        <v>7.0581300858296911</v>
      </c>
      <c r="AW8">
        <f>AV8*1000/AF8</f>
        <v>72.212844384787871</v>
      </c>
      <c r="AX8">
        <f>(AW8-Z8)</f>
        <v>38.903834832785918</v>
      </c>
      <c r="AY8">
        <f>IF(I8,U8,(T8+U8)/2)</f>
        <v>39.399009704589844</v>
      </c>
      <c r="AZ8">
        <f>0.61365*EXP(17.502*AY8/(240.97+AY8))</f>
        <v>7.1789106818934139</v>
      </c>
      <c r="BA8">
        <f>IF(AX8&lt;&gt;0,(1000-(AW8+Z8)/2)/AX8*AQ8,0)</f>
        <v>0.10091828291962271</v>
      </c>
      <c r="BB8">
        <f>Z8*AF8/1000</f>
        <v>3.255644123300852</v>
      </c>
      <c r="BC8">
        <f>(AZ8-BB8)</f>
        <v>3.9232665585925619</v>
      </c>
      <c r="BD8">
        <f>1/(1.6/K8+1.37/S8)</f>
        <v>6.32736236093175E-2</v>
      </c>
      <c r="BE8">
        <f>L8*AF8*0.001</f>
        <v>36.901673391153444</v>
      </c>
      <c r="BF8">
        <f>L8/X8</f>
        <v>0.94672423439872411</v>
      </c>
      <c r="BG8">
        <f>(1-AQ8*AF8/AV8/K8)*100</f>
        <v>44.374101962910487</v>
      </c>
      <c r="BH8">
        <f>(X8-J8/(S8/1.35))</f>
        <v>398.87055154744672</v>
      </c>
      <c r="BI8">
        <f>J8*BG8/100/BH8</f>
        <v>-2.9433465638201525E-4</v>
      </c>
    </row>
    <row r="9" spans="1:61">
      <c r="A9" s="1">
        <v>21</v>
      </c>
      <c r="B9" s="1" t="s">
        <v>120</v>
      </c>
      <c r="C9" s="1" t="s">
        <v>98</v>
      </c>
      <c r="D9" s="1">
        <v>16</v>
      </c>
      <c r="E9" s="1" t="s">
        <v>73</v>
      </c>
      <c r="F9" s="1" t="s">
        <v>81</v>
      </c>
      <c r="G9" s="1">
        <v>0</v>
      </c>
      <c r="H9" s="1">
        <v>5178</v>
      </c>
      <c r="I9" s="1">
        <v>0</v>
      </c>
      <c r="J9">
        <f>(W9-X9*(1000-Y9)/(1000-Z9))*AP9</f>
        <v>22.208286770032274</v>
      </c>
      <c r="K9">
        <f>IF(BA9&lt;&gt;0,1/(1/BA9-1/S9),0)</f>
        <v>0.80147138206466284</v>
      </c>
      <c r="L9">
        <f>((BD9-AQ9/2)*X9-J9)/(BD9+AQ9/2)</f>
        <v>316.42838450773712</v>
      </c>
      <c r="M9">
        <f>AQ9*1000</f>
        <v>26.412904448894704</v>
      </c>
      <c r="N9">
        <f>(AV9-BB9)</f>
        <v>3.5356342383971198</v>
      </c>
      <c r="O9">
        <f>(U9+AU9*I9)</f>
        <v>40.263355255126953</v>
      </c>
      <c r="P9" s="1">
        <v>1.5</v>
      </c>
      <c r="Q9">
        <f>(P9*AJ9+AK9)</f>
        <v>2.4080436080694199</v>
      </c>
      <c r="R9" s="1">
        <v>1</v>
      </c>
      <c r="S9">
        <f>Q9*(R9+1)*(R9+1)/(R9*R9+1)</f>
        <v>4.8160872161388397</v>
      </c>
      <c r="T9" s="1">
        <v>40.410575866699219</v>
      </c>
      <c r="U9" s="1">
        <v>40.263355255126953</v>
      </c>
      <c r="V9" s="1">
        <v>40.319324493408203</v>
      </c>
      <c r="W9" s="1">
        <v>400.47952270507812</v>
      </c>
      <c r="X9" s="1">
        <v>388.308349609375</v>
      </c>
      <c r="Y9" s="1">
        <v>31.256319046020508</v>
      </c>
      <c r="Z9" s="1">
        <v>40.755092620849609</v>
      </c>
      <c r="AA9" s="1">
        <v>40.310466766357422</v>
      </c>
      <c r="AB9" s="1">
        <v>52.560787200927734</v>
      </c>
      <c r="AC9" s="1">
        <v>400.10076904296875</v>
      </c>
      <c r="AD9" s="1">
        <v>1504.15771484375</v>
      </c>
      <c r="AE9" s="1">
        <v>1363.249755859375</v>
      </c>
      <c r="AF9" s="1">
        <v>97.729194641113281</v>
      </c>
      <c r="AG9" s="1">
        <v>20.339931488037109</v>
      </c>
      <c r="AH9" s="1">
        <v>-0.95380538702011108</v>
      </c>
      <c r="AI9" s="1">
        <v>1</v>
      </c>
      <c r="AJ9" s="1">
        <v>-0.21956524252891541</v>
      </c>
      <c r="AK9" s="1">
        <v>2.737391471862793</v>
      </c>
      <c r="AL9" s="1">
        <v>1</v>
      </c>
      <c r="AM9" s="1">
        <v>0</v>
      </c>
      <c r="AN9" s="1">
        <v>0.18999999761581421</v>
      </c>
      <c r="AO9" s="1">
        <v>111115</v>
      </c>
      <c r="AP9">
        <f>AC9*0.000001/(P9*0.0001)</f>
        <v>2.6673384602864578</v>
      </c>
      <c r="AQ9">
        <f>(Z9-Y9)/(1000-Z9)*AP9</f>
        <v>2.6412904448894704E-2</v>
      </c>
      <c r="AR9">
        <f>(U9+273.15)</f>
        <v>313.41335525512693</v>
      </c>
      <c r="AS9">
        <f>(T9+273.15)</f>
        <v>313.5605758666992</v>
      </c>
      <c r="AT9">
        <f>(AD9*AL9+AE9*AM9)*AN9</f>
        <v>285.78996223412105</v>
      </c>
      <c r="AU9">
        <f>((AT9+0.00000010773*(AS9^4-AR9^4))-AQ9*44100)/(Q9*51.4+0.00000043092*AR9^3)</f>
        <v>-6.4000763471052924</v>
      </c>
      <c r="AV9">
        <f>0.61365*EXP(17.502*O9/(240.97+O9))</f>
        <v>7.5185966177567307</v>
      </c>
      <c r="AW9">
        <f>AV9*1000/AF9</f>
        <v>76.932964047917821</v>
      </c>
      <c r="AX9">
        <f>(AW9-Z9)</f>
        <v>36.177871427068212</v>
      </c>
      <c r="AY9">
        <f>IF(I9,U9,(T9+U9)/2)</f>
        <v>40.336965560913086</v>
      </c>
      <c r="AZ9">
        <f>0.61365*EXP(17.502*AY9/(240.97+AY9))</f>
        <v>7.5481584358036748</v>
      </c>
      <c r="BA9">
        <f>IF(AX9&lt;&gt;0,(1000-(AW9+Z9)/2)/AX9*AQ9,0)</f>
        <v>0.68712342021624229</v>
      </c>
      <c r="BB9">
        <f>Z9*AF9/1000</f>
        <v>3.9829623793596109</v>
      </c>
      <c r="BC9">
        <f>(AZ9-BB9)</f>
        <v>3.5651960564440639</v>
      </c>
      <c r="BD9">
        <f>1/(1.6/K9+1.37/S9)</f>
        <v>0.43844426935099978</v>
      </c>
      <c r="BE9">
        <f>L9*AF9*0.001</f>
        <v>30.924291179529675</v>
      </c>
      <c r="BF9">
        <f>L9/X9</f>
        <v>0.81488946819210384</v>
      </c>
      <c r="BG9">
        <f>(1-AQ9*AF9/AV9/K9)*100</f>
        <v>57.16333268636766</v>
      </c>
      <c r="BH9">
        <f>(X9-J9/(S9/1.35))</f>
        <v>382.083132790403</v>
      </c>
      <c r="BI9">
        <f>J9*BG9/100/BH9</f>
        <v>3.3225745291562345E-2</v>
      </c>
    </row>
    <row r="10" spans="1:61">
      <c r="A10" s="1">
        <v>6</v>
      </c>
      <c r="B10" s="1" t="s">
        <v>80</v>
      </c>
      <c r="C10" s="1" t="s">
        <v>72</v>
      </c>
      <c r="D10" s="1">
        <v>28</v>
      </c>
      <c r="E10" s="1" t="s">
        <v>73</v>
      </c>
      <c r="F10" s="1" t="s">
        <v>81</v>
      </c>
      <c r="G10" s="1">
        <v>0</v>
      </c>
      <c r="H10" s="1">
        <v>2278</v>
      </c>
      <c r="I10" s="1">
        <v>0</v>
      </c>
      <c r="J10">
        <f>(W10-X10*(1000-Y10)/(1000-Z10))*AP10</f>
        <v>7.5774978536722406</v>
      </c>
      <c r="K10">
        <f>IF(BA10&lt;&gt;0,1/(1/BA10-1/S10),0)</f>
        <v>0.23213553304254581</v>
      </c>
      <c r="L10">
        <f>((BD10-AQ10/2)*X10-J10)/(BD10+AQ10/2)</f>
        <v>327.59522104247611</v>
      </c>
      <c r="M10">
        <f>AQ10*1000</f>
        <v>5.6412714557184067</v>
      </c>
      <c r="N10">
        <f>(AV10-BB10)</f>
        <v>2.3961643518050968</v>
      </c>
      <c r="O10">
        <f>(U10+AU10*I10)</f>
        <v>32.563327789306641</v>
      </c>
      <c r="P10" s="1">
        <v>1.5</v>
      </c>
      <c r="Q10">
        <f>(P10*AJ10+AK10)</f>
        <v>2.4080436080694199</v>
      </c>
      <c r="R10" s="1">
        <v>1</v>
      </c>
      <c r="S10">
        <f>Q10*(R10+1)*(R10+1)/(R10*R10+1)</f>
        <v>4.8160872161388397</v>
      </c>
      <c r="T10" s="1">
        <v>32.880855560302734</v>
      </c>
      <c r="U10" s="1">
        <v>32.563327789306641</v>
      </c>
      <c r="V10" s="1">
        <v>32.907047271728516</v>
      </c>
      <c r="W10" s="1">
        <v>400.31198120117188</v>
      </c>
      <c r="X10" s="1">
        <v>396.6400146484375</v>
      </c>
      <c r="Y10" s="1">
        <v>23.847488403320312</v>
      </c>
      <c r="Z10" s="1">
        <v>25.903308868408203</v>
      </c>
      <c r="AA10" s="1">
        <v>46.474018096923828</v>
      </c>
      <c r="AB10" s="1">
        <v>50.480400085449219</v>
      </c>
      <c r="AC10" s="1">
        <v>400.9453125</v>
      </c>
      <c r="AD10" s="1">
        <v>186.29269409179688</v>
      </c>
      <c r="AE10" s="1">
        <v>372.07583618164062</v>
      </c>
      <c r="AF10" s="1">
        <v>97.798332214355469</v>
      </c>
      <c r="AG10" s="1">
        <v>16.154838562011719</v>
      </c>
      <c r="AH10" s="1">
        <v>-0.65420287847518921</v>
      </c>
      <c r="AI10" s="1">
        <v>1</v>
      </c>
      <c r="AJ10" s="1">
        <v>-0.21956524252891541</v>
      </c>
      <c r="AK10" s="1">
        <v>2.737391471862793</v>
      </c>
      <c r="AL10" s="1">
        <v>1</v>
      </c>
      <c r="AM10" s="1">
        <v>0</v>
      </c>
      <c r="AN10" s="1">
        <v>0.18999999761581421</v>
      </c>
      <c r="AO10" s="1">
        <v>111115</v>
      </c>
      <c r="AP10">
        <f>AC10*0.000001/(P10*0.0001)</f>
        <v>2.6729687499999999</v>
      </c>
      <c r="AQ10">
        <f>(Z10-Y10)/(1000-Z10)*AP10</f>
        <v>5.6412714557184064E-3</v>
      </c>
      <c r="AR10">
        <f>(U10+273.15)</f>
        <v>305.71332778930662</v>
      </c>
      <c r="AS10">
        <f>(T10+273.15)</f>
        <v>306.03085556030271</v>
      </c>
      <c r="AT10">
        <f>(AD10*AL10+AE10*AM10)*AN10</f>
        <v>35.395611433285012</v>
      </c>
      <c r="AU10">
        <f>((AT10+0.00000010773*(AS10^4-AR10^4))-AQ10*44100)/(Q10*51.4+0.00000043092*AR10^3)</f>
        <v>-1.539241618778016</v>
      </c>
      <c r="AV10">
        <f>0.61365*EXP(17.502*O10/(240.97+O10))</f>
        <v>4.9294647579687423</v>
      </c>
      <c r="AW10">
        <f>AV10*1000/AF10</f>
        <v>50.404384679733468</v>
      </c>
      <c r="AX10">
        <f>(AW10-Z10)</f>
        <v>24.501075811325265</v>
      </c>
      <c r="AY10">
        <f>IF(I10,U10,(T10+U10)/2)</f>
        <v>32.722091674804688</v>
      </c>
      <c r="AZ10">
        <f>0.61365*EXP(17.502*AY10/(240.97+AY10))</f>
        <v>4.973751450642931</v>
      </c>
      <c r="BA10">
        <f>IF(AX10&lt;&gt;0,(1000-(AW10+Z10)/2)/AX10*AQ10,0)</f>
        <v>0.22146110198466801</v>
      </c>
      <c r="BB10">
        <f>Z10*AF10/1000</f>
        <v>2.5333004061636455</v>
      </c>
      <c r="BC10">
        <f>(AZ10-BB10)</f>
        <v>2.4404510444792855</v>
      </c>
      <c r="BD10">
        <f>1/(1.6/K10+1.37/S10)</f>
        <v>0.13933420801776333</v>
      </c>
      <c r="BE10">
        <f>L10*AF10*0.001</f>
        <v>32.038266259347296</v>
      </c>
      <c r="BF10">
        <f>L10/X10</f>
        <v>0.82592579907208974</v>
      </c>
      <c r="BG10">
        <f>(1-AQ10*AF10/AV10/K10)*100</f>
        <v>51.786677834729147</v>
      </c>
      <c r="BH10">
        <f>(X10-J10/(S10/1.35))</f>
        <v>394.51596214619508</v>
      </c>
      <c r="BI10">
        <f>J10*BG10/100/BH10</f>
        <v>9.9467062880477311E-3</v>
      </c>
    </row>
    <row r="11" spans="1:61">
      <c r="A11" s="1">
        <v>7</v>
      </c>
      <c r="B11" s="1" t="s">
        <v>82</v>
      </c>
      <c r="C11" s="1" t="s">
        <v>72</v>
      </c>
      <c r="D11" s="1">
        <v>28</v>
      </c>
      <c r="E11" s="1" t="s">
        <v>76</v>
      </c>
      <c r="F11" s="1" t="s">
        <v>81</v>
      </c>
      <c r="G11" s="1">
        <v>0</v>
      </c>
      <c r="H11" s="1">
        <v>2353.5</v>
      </c>
      <c r="I11" s="1">
        <v>0</v>
      </c>
      <c r="J11">
        <f>(W11-X11*(1000-Y11)/(1000-Z11))*AP11</f>
        <v>-1.2733864662820666</v>
      </c>
      <c r="K11">
        <f>IF(BA11&lt;&gt;0,1/(1/BA11-1/S11),0)</f>
        <v>6.4316725230895377E-2</v>
      </c>
      <c r="L11">
        <f>((BD11-AQ11/2)*X11-J11)/(BD11+AQ11/2)</f>
        <v>417.08213625669356</v>
      </c>
      <c r="M11">
        <f>AQ11*1000</f>
        <v>1.5156938179094921</v>
      </c>
      <c r="N11">
        <f>(AV11-BB11)</f>
        <v>2.2526709470590087</v>
      </c>
      <c r="O11">
        <f>(U11+AU11*I11)</f>
        <v>31.550136566162109</v>
      </c>
      <c r="P11" s="1">
        <v>2</v>
      </c>
      <c r="Q11">
        <f>(P11*AJ11+AK11)</f>
        <v>2.2982609868049622</v>
      </c>
      <c r="R11" s="1">
        <v>1</v>
      </c>
      <c r="S11">
        <f>Q11*(R11+1)*(R11+1)/(R11*R11+1)</f>
        <v>4.5965219736099243</v>
      </c>
      <c r="T11" s="1">
        <v>32.774215698242188</v>
      </c>
      <c r="U11" s="1">
        <v>31.550136566162109</v>
      </c>
      <c r="V11" s="1">
        <v>32.821353912353516</v>
      </c>
      <c r="W11" s="1">
        <v>400.29327392578125</v>
      </c>
      <c r="X11" s="1">
        <v>400.62554931640625</v>
      </c>
      <c r="Y11" s="1">
        <v>23.824846267700195</v>
      </c>
      <c r="Z11" s="1">
        <v>24.562292098999023</v>
      </c>
      <c r="AA11" s="1">
        <v>46.709568023681641</v>
      </c>
      <c r="AB11" s="1">
        <v>48.155361175537109</v>
      </c>
      <c r="AC11" s="1">
        <v>400.96908569335938</v>
      </c>
      <c r="AD11" s="1">
        <v>2.8754575252532959</v>
      </c>
      <c r="AE11" s="1">
        <v>4.8365063667297363</v>
      </c>
      <c r="AF11" s="1">
        <v>97.798927307128906</v>
      </c>
      <c r="AG11" s="1">
        <v>16.154838562011719</v>
      </c>
      <c r="AH11" s="1">
        <v>-0.65420287847518921</v>
      </c>
      <c r="AI11" s="1">
        <v>1</v>
      </c>
      <c r="AJ11" s="1">
        <v>-0.21956524252891541</v>
      </c>
      <c r="AK11" s="1">
        <v>2.737391471862793</v>
      </c>
      <c r="AL11" s="1">
        <v>1</v>
      </c>
      <c r="AM11" s="1">
        <v>0</v>
      </c>
      <c r="AN11" s="1">
        <v>0.18999999761581421</v>
      </c>
      <c r="AO11" s="1">
        <v>111115</v>
      </c>
      <c r="AP11">
        <f>AC11*0.000001/(P11*0.0001)</f>
        <v>2.0048454284667967</v>
      </c>
      <c r="AQ11">
        <f>(Z11-Y11)/(1000-Z11)*AP11</f>
        <v>1.5156938179094921E-3</v>
      </c>
      <c r="AR11">
        <f>(U11+273.15)</f>
        <v>304.70013656616209</v>
      </c>
      <c r="AS11">
        <f>(T11+273.15)</f>
        <v>305.92421569824216</v>
      </c>
      <c r="AT11">
        <f>(AD11*AL11+AE11*AM11)*AN11</f>
        <v>0.54633692294250125</v>
      </c>
      <c r="AU11">
        <f>((AT11+0.00000010773*(AS11^4-AR11^4))-AQ11*44100)/(Q11*51.4+0.00000043092*AR11^3)</f>
        <v>-0.39351856320751538</v>
      </c>
      <c r="AV11">
        <f>0.61365*EXP(17.502*O11/(240.97+O11))</f>
        <v>4.6548367665454808</v>
      </c>
      <c r="AW11">
        <f>AV11*1000/AF11</f>
        <v>47.595990004342035</v>
      </c>
      <c r="AX11">
        <f>(AW11-Z11)</f>
        <v>23.033697905343011</v>
      </c>
      <c r="AY11">
        <f>IF(I11,U11,(T11+U11)/2)</f>
        <v>32.162176132202148</v>
      </c>
      <c r="AZ11">
        <f>0.61365*EXP(17.502*AY11/(240.97+AY11))</f>
        <v>4.8190904898386604</v>
      </c>
      <c r="BA11">
        <f>IF(AX11&lt;&gt;0,(1000-(AW11+Z11)/2)/AX11*AQ11,0)</f>
        <v>6.3429193734588649E-2</v>
      </c>
      <c r="BB11">
        <f>Z11*AF11/1000</f>
        <v>2.4021658194864721</v>
      </c>
      <c r="BC11">
        <f>(AZ11-BB11)</f>
        <v>2.4169246703521883</v>
      </c>
      <c r="BD11">
        <f>1/(1.6/K11+1.37/S11)</f>
        <v>3.9722041193223499E-2</v>
      </c>
      <c r="BE11">
        <f>L11*AF11*0.001</f>
        <v>40.790185524870409</v>
      </c>
      <c r="BF11">
        <f>L11/X11</f>
        <v>1.0410772277713378</v>
      </c>
      <c r="BG11">
        <f>(1-AQ11*AF11/AV11/K11)*100</f>
        <v>50.487233730571177</v>
      </c>
      <c r="BH11">
        <f>(X11-J11/(S11/1.35))</f>
        <v>400.99954333609122</v>
      </c>
      <c r="BI11">
        <f>J11*BG11/100/BH11</f>
        <v>-1.6032377398157128E-3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"/>
  <sheetViews>
    <sheetView workbookViewId="0">
      <selection sqref="A1:BI1"/>
    </sheetView>
  </sheetViews>
  <sheetFormatPr baseColWidth="10" defaultRowHeight="15" x14ac:dyDescent="0"/>
  <sheetData>
    <row r="1" spans="1:61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  <c r="N1" s="2" t="s">
        <v>23</v>
      </c>
      <c r="O1" s="2" t="s">
        <v>24</v>
      </c>
      <c r="P1" s="2" t="s">
        <v>25</v>
      </c>
      <c r="Q1" s="2" t="s">
        <v>26</v>
      </c>
      <c r="R1" s="2" t="s">
        <v>27</v>
      </c>
      <c r="S1" s="2" t="s">
        <v>28</v>
      </c>
      <c r="T1" s="2" t="s">
        <v>29</v>
      </c>
      <c r="U1" s="2" t="s">
        <v>30</v>
      </c>
      <c r="V1" s="2" t="s">
        <v>31</v>
      </c>
      <c r="W1" s="2" t="s">
        <v>32</v>
      </c>
      <c r="X1" s="2" t="s">
        <v>33</v>
      </c>
      <c r="Y1" s="2" t="s">
        <v>34</v>
      </c>
      <c r="Z1" s="2" t="s">
        <v>35</v>
      </c>
      <c r="AA1" s="2" t="s">
        <v>36</v>
      </c>
      <c r="AB1" s="2" t="s">
        <v>37</v>
      </c>
      <c r="AC1" s="2" t="s">
        <v>38</v>
      </c>
      <c r="AD1" s="2" t="s">
        <v>39</v>
      </c>
      <c r="AE1" s="2" t="s">
        <v>40</v>
      </c>
      <c r="AF1" s="2" t="s">
        <v>41</v>
      </c>
      <c r="AG1" s="2" t="s">
        <v>42</v>
      </c>
      <c r="AH1" s="2" t="s">
        <v>43</v>
      </c>
      <c r="AI1" s="2" t="s">
        <v>44</v>
      </c>
      <c r="AJ1" s="2" t="s">
        <v>45</v>
      </c>
      <c r="AK1" s="2" t="s">
        <v>46</v>
      </c>
      <c r="AL1" s="2" t="s">
        <v>47</v>
      </c>
      <c r="AM1" s="2" t="s">
        <v>48</v>
      </c>
      <c r="AN1" s="2" t="s">
        <v>49</v>
      </c>
      <c r="AO1" s="2" t="s">
        <v>50</v>
      </c>
      <c r="AP1" s="2" t="s">
        <v>51</v>
      </c>
      <c r="AQ1" s="2" t="s">
        <v>52</v>
      </c>
      <c r="AR1" s="2" t="s">
        <v>53</v>
      </c>
      <c r="AS1" s="2" t="s">
        <v>54</v>
      </c>
      <c r="AT1" s="2" t="s">
        <v>55</v>
      </c>
      <c r="AU1" s="2" t="s">
        <v>56</v>
      </c>
      <c r="AV1" s="2" t="s">
        <v>57</v>
      </c>
      <c r="AW1" s="2" t="s">
        <v>58</v>
      </c>
      <c r="AX1" s="2" t="s">
        <v>59</v>
      </c>
      <c r="AY1" s="2" t="s">
        <v>60</v>
      </c>
      <c r="AZ1" s="2" t="s">
        <v>61</v>
      </c>
      <c r="BA1" s="2" t="s">
        <v>62</v>
      </c>
      <c r="BB1" s="2" t="s">
        <v>63</v>
      </c>
      <c r="BC1" s="2" t="s">
        <v>64</v>
      </c>
      <c r="BD1" s="2" t="s">
        <v>65</v>
      </c>
      <c r="BE1" s="2" t="s">
        <v>66</v>
      </c>
      <c r="BF1" s="2" t="s">
        <v>67</v>
      </c>
      <c r="BG1" s="2" t="s">
        <v>68</v>
      </c>
      <c r="BH1" s="2" t="s">
        <v>69</v>
      </c>
      <c r="BI1" s="2" t="s">
        <v>70</v>
      </c>
    </row>
    <row r="2" spans="1:61">
      <c r="A2" s="1">
        <v>24</v>
      </c>
      <c r="B2" s="1" t="s">
        <v>123</v>
      </c>
      <c r="C2" s="1" t="s">
        <v>98</v>
      </c>
      <c r="D2" s="1">
        <v>5</v>
      </c>
      <c r="E2" s="1" t="s">
        <v>73</v>
      </c>
      <c r="F2" s="1" t="s">
        <v>78</v>
      </c>
      <c r="G2" s="1">
        <v>0</v>
      </c>
      <c r="H2" s="1">
        <v>5906</v>
      </c>
      <c r="I2" s="1">
        <v>0</v>
      </c>
      <c r="J2">
        <f>(W2-X2*(1000-Y2)/(1000-Z2))*AP2</f>
        <v>28.484733075986771</v>
      </c>
      <c r="K2">
        <f>IF(BA2&lt;&gt;0,1/(1/BA2-1/S2),0)</f>
        <v>0.85335956397957391</v>
      </c>
      <c r="L2">
        <f>((BD2-AQ2/2)*X2-J2)/(BD2+AQ2/2)</f>
        <v>304.08911186828237</v>
      </c>
      <c r="M2">
        <f>AQ2*1000</f>
        <v>20.763923410845685</v>
      </c>
      <c r="N2">
        <f>(AV2-BB2)</f>
        <v>2.6625465172703029</v>
      </c>
      <c r="O2">
        <f>(U2+AU2*I2)</f>
        <v>38.278034210205078</v>
      </c>
      <c r="P2" s="1">
        <v>2</v>
      </c>
      <c r="Q2">
        <f>(P2*AJ2+AK2)</f>
        <v>2.2982609868049622</v>
      </c>
      <c r="R2" s="1">
        <v>1</v>
      </c>
      <c r="S2">
        <f>Q2*(R2+1)*(R2+1)/(R2*R2+1)</f>
        <v>4.5965219736099243</v>
      </c>
      <c r="T2" s="1">
        <v>40.668834686279297</v>
      </c>
      <c r="U2" s="1">
        <v>38.278034210205078</v>
      </c>
      <c r="V2" s="1">
        <v>40.567150115966797</v>
      </c>
      <c r="W2" s="1">
        <v>399.65322875976562</v>
      </c>
      <c r="X2" s="1">
        <v>381.4520263671875</v>
      </c>
      <c r="Y2" s="1">
        <v>31.967128753662109</v>
      </c>
      <c r="Z2" s="1">
        <v>41.913192749023438</v>
      </c>
      <c r="AA2" s="1">
        <v>40.659992218017578</v>
      </c>
      <c r="AB2" s="1">
        <v>53.310707092285156</v>
      </c>
      <c r="AC2" s="1">
        <v>400.03042602539062</v>
      </c>
      <c r="AD2" s="1">
        <v>1514.8209228515625</v>
      </c>
      <c r="AE2" s="1">
        <v>1506.9124755859375</v>
      </c>
      <c r="AF2" s="1">
        <v>97.718559265136719</v>
      </c>
      <c r="AG2" s="1">
        <v>20.339931488037109</v>
      </c>
      <c r="AH2" s="1">
        <v>-0.95380538702011108</v>
      </c>
      <c r="AI2" s="1">
        <v>1</v>
      </c>
      <c r="AJ2" s="1">
        <v>-0.21956524252891541</v>
      </c>
      <c r="AK2" s="1">
        <v>2.737391471862793</v>
      </c>
      <c r="AL2" s="1">
        <v>1</v>
      </c>
      <c r="AM2" s="1">
        <v>0</v>
      </c>
      <c r="AN2" s="1">
        <v>0.18999999761581421</v>
      </c>
      <c r="AO2" s="1">
        <v>111115</v>
      </c>
      <c r="AP2">
        <f>AC2*0.000001/(P2*0.0001)</f>
        <v>2.0001521301269527</v>
      </c>
      <c r="AQ2">
        <f>(Z2-Y2)/(1000-Z2)*AP2</f>
        <v>2.0763923410845684E-2</v>
      </c>
      <c r="AR2">
        <f>(U2+273.15)</f>
        <v>311.42803421020506</v>
      </c>
      <c r="AS2">
        <f>(T2+273.15)</f>
        <v>313.81883468627927</v>
      </c>
      <c r="AT2">
        <f>(AD2*AL2+AE2*AM2)*AN2</f>
        <v>287.81597173018235</v>
      </c>
      <c r="AU2">
        <f>((AT2+0.00000010773*(AS2^4-AR2^4))-AQ2*44100)/(Q2*51.4+0.00000043092*AR2^3)</f>
        <v>-4.5475503636644712</v>
      </c>
      <c r="AV2">
        <f>0.61365*EXP(17.502*O2/(240.97+O2))</f>
        <v>6.7582433269068485</v>
      </c>
      <c r="AW2">
        <f>AV2*1000/AF2</f>
        <v>69.160284164340965</v>
      </c>
      <c r="AX2">
        <f>(AW2-Z2)</f>
        <v>27.247091415317527</v>
      </c>
      <c r="AY2">
        <f>IF(I2,U2,(T2+U2)/2)</f>
        <v>39.473434448242188</v>
      </c>
      <c r="AZ2">
        <f>0.61365*EXP(17.502*AY2/(240.97+AY2))</f>
        <v>7.2076263162294287</v>
      </c>
      <c r="BA2">
        <f>IF(AX2&lt;&gt;0,(1000-(AW2+Z2)/2)/AX2*AQ2,0)</f>
        <v>0.71973784387196515</v>
      </c>
      <c r="BB2">
        <f>Z2*AF2/1000</f>
        <v>4.0956968096365456</v>
      </c>
      <c r="BC2">
        <f>(AZ2-BB2)</f>
        <v>3.1119295065928831</v>
      </c>
      <c r="BD2">
        <f>1/(1.6/K2+1.37/S2)</f>
        <v>0.46019459260603784</v>
      </c>
      <c r="BE2">
        <f>L2*AF2*0.001</f>
        <v>29.715149899983544</v>
      </c>
      <c r="BF2">
        <f>L2/X2</f>
        <v>0.79718835095547447</v>
      </c>
      <c r="BG2">
        <f>(1-AQ2*AF2/AV2/K2)*100</f>
        <v>64.817994750058475</v>
      </c>
      <c r="BH2">
        <f>(X2-J2/(S2/1.35))</f>
        <v>373.08605098985635</v>
      </c>
      <c r="BI2">
        <f>J2*BG2/100/BH2</f>
        <v>4.9487866782409566E-2</v>
      </c>
    </row>
    <row r="3" spans="1:61">
      <c r="A3" s="1">
        <v>25</v>
      </c>
      <c r="B3" s="1" t="s">
        <v>124</v>
      </c>
      <c r="C3" s="1" t="s">
        <v>98</v>
      </c>
      <c r="D3" s="1">
        <v>5</v>
      </c>
      <c r="E3" s="1" t="s">
        <v>76</v>
      </c>
      <c r="F3" s="1" t="s">
        <v>78</v>
      </c>
      <c r="G3" s="1">
        <v>0</v>
      </c>
      <c r="H3" s="1">
        <v>6059.5</v>
      </c>
      <c r="I3" s="1">
        <v>0</v>
      </c>
      <c r="J3">
        <f>(W3-X3*(1000-Y3)/(1000-Z3))*AP3</f>
        <v>0.36520151919825977</v>
      </c>
      <c r="K3">
        <f>IF(BA3&lt;&gt;0,1/(1/BA3-1/S3),0)</f>
        <v>6.8273438991363872E-2</v>
      </c>
      <c r="L3">
        <f>((BD3-AQ3/2)*X3-J3)/(BD3+AQ3/2)</f>
        <v>364.11267250340529</v>
      </c>
      <c r="M3">
        <f>AQ3*1000</f>
        <v>2.8196050084324691</v>
      </c>
      <c r="N3">
        <f>(AV3-BB3)</f>
        <v>3.8853105032384643</v>
      </c>
      <c r="O3">
        <f>(U3+AU3*I3)</f>
        <v>39.655132293701172</v>
      </c>
      <c r="P3" s="1">
        <v>4</v>
      </c>
      <c r="Q3">
        <f>(P3*AJ3+AK3)</f>
        <v>1.8591305017471313</v>
      </c>
      <c r="R3" s="1">
        <v>1</v>
      </c>
      <c r="S3">
        <f>Q3*(R3+1)*(R3+1)/(R3*R3+1)</f>
        <v>3.7182610034942627</v>
      </c>
      <c r="T3" s="1">
        <v>40.917579650878906</v>
      </c>
      <c r="U3" s="1">
        <v>39.655132293701172</v>
      </c>
      <c r="V3" s="1">
        <v>40.862201690673828</v>
      </c>
      <c r="W3" s="1">
        <v>399.88265991210938</v>
      </c>
      <c r="X3" s="1">
        <v>398.39431762695312</v>
      </c>
      <c r="Y3" s="1">
        <v>31.999528884887695</v>
      </c>
      <c r="Z3" s="1">
        <v>34.720916748046875</v>
      </c>
      <c r="AA3" s="1">
        <v>40.166465759277344</v>
      </c>
      <c r="AB3" s="1">
        <v>43.582405090332031</v>
      </c>
      <c r="AC3" s="1">
        <v>400.04672241210938</v>
      </c>
      <c r="AD3" s="1">
        <v>28.350484848022461</v>
      </c>
      <c r="AE3" s="1">
        <v>59.813854217529297</v>
      </c>
      <c r="AF3" s="1">
        <v>97.717460632324219</v>
      </c>
      <c r="AG3" s="1">
        <v>20.339931488037109</v>
      </c>
      <c r="AH3" s="1">
        <v>-0.95380538702011108</v>
      </c>
      <c r="AI3" s="1">
        <v>1</v>
      </c>
      <c r="AJ3" s="1">
        <v>-0.21956524252891541</v>
      </c>
      <c r="AK3" s="1">
        <v>2.737391471862793</v>
      </c>
      <c r="AL3" s="1">
        <v>1</v>
      </c>
      <c r="AM3" s="1">
        <v>0</v>
      </c>
      <c r="AN3" s="1">
        <v>0.18999999761581421</v>
      </c>
      <c r="AO3" s="1">
        <v>111115</v>
      </c>
      <c r="AP3">
        <f>AC3*0.000001/(P3*0.0001)</f>
        <v>1.0001168060302732</v>
      </c>
      <c r="AQ3">
        <f>(Z3-Y3)/(1000-Z3)*AP3</f>
        <v>2.8196050084324689E-3</v>
      </c>
      <c r="AR3">
        <f>(U3+273.15)</f>
        <v>312.80513229370115</v>
      </c>
      <c r="AS3">
        <f>(T3+273.15)</f>
        <v>314.06757965087888</v>
      </c>
      <c r="AT3">
        <f>(AD3*AL3+AE3*AM3)*AN3</f>
        <v>5.3865920535314444</v>
      </c>
      <c r="AU3">
        <f>((AT3+0.00000010773*(AS3^4-AR3^4))-AQ3*44100)/(Q3*51.4+0.00000043092*AR3^3)</f>
        <v>-0.93984056625047052</v>
      </c>
      <c r="AV3">
        <f>0.61365*EXP(17.502*O3/(240.97+O3))</f>
        <v>7.2781503186839416</v>
      </c>
      <c r="AW3">
        <f>AV3*1000/AF3</f>
        <v>74.481574445216225</v>
      </c>
      <c r="AX3">
        <f>(AW3-Z3)</f>
        <v>39.76065769716935</v>
      </c>
      <c r="AY3">
        <f>IF(I3,U3,(T3+U3)/2)</f>
        <v>40.286355972290039</v>
      </c>
      <c r="AZ3">
        <f>0.61365*EXP(17.502*AY3/(240.97+AY3))</f>
        <v>7.5278228838683061</v>
      </c>
      <c r="BA3">
        <f>IF(AX3&lt;&gt;0,(1000-(AW3+Z3)/2)/AX3*AQ3,0)</f>
        <v>6.7042428804474447E-2</v>
      </c>
      <c r="BB3">
        <f>Z3*AF3/1000</f>
        <v>3.3928398154454773</v>
      </c>
      <c r="BC3">
        <f>(AZ3-BB3)</f>
        <v>4.1349830684228284</v>
      </c>
      <c r="BD3">
        <f>1/(1.6/K3+1.37/S3)</f>
        <v>4.2010404640037767E-2</v>
      </c>
      <c r="BE3">
        <f>L3*AF3*0.001</f>
        <v>35.580165741081863</v>
      </c>
      <c r="BF3">
        <f>L3/X3</f>
        <v>0.91395046664383317</v>
      </c>
      <c r="BG3">
        <f>(1-AQ3*AF3/AV3/K3)*100</f>
        <v>44.551775318852769</v>
      </c>
      <c r="BH3">
        <f>(X3-J3/(S3/1.35))</f>
        <v>398.26172283318948</v>
      </c>
      <c r="BI3">
        <f>J3*BG3/100/BH3</f>
        <v>4.085347673805789E-4</v>
      </c>
    </row>
    <row r="4" spans="1:61">
      <c r="A4" s="1">
        <v>4</v>
      </c>
      <c r="B4" s="1" t="s">
        <v>77</v>
      </c>
      <c r="C4" s="1" t="s">
        <v>72</v>
      </c>
      <c r="D4" s="1">
        <v>23</v>
      </c>
      <c r="E4" s="1" t="s">
        <v>73</v>
      </c>
      <c r="F4" s="1" t="s">
        <v>78</v>
      </c>
      <c r="G4" s="1">
        <v>0</v>
      </c>
      <c r="H4" s="1">
        <v>1012</v>
      </c>
      <c r="I4" s="1">
        <v>0</v>
      </c>
      <c r="J4">
        <f>(W4-X4*(1000-Y4)/(1000-Z4))*AP4</f>
        <v>10.687781708005664</v>
      </c>
      <c r="K4">
        <f>IF(BA4&lt;&gt;0,1/(1/BA4-1/S4),0)</f>
        <v>0.53761311820795743</v>
      </c>
      <c r="L4">
        <f>((BD4-AQ4/2)*X4-J4)/(BD4+AQ4/2)</f>
        <v>345.89345701631839</v>
      </c>
      <c r="M4">
        <f>AQ4*1000</f>
        <v>11.176152697590455</v>
      </c>
      <c r="N4">
        <f>(AV4-BB4)</f>
        <v>2.1740750597217193</v>
      </c>
      <c r="O4">
        <f>(U4+AU4*I4)</f>
        <v>32.058673858642578</v>
      </c>
      <c r="P4" s="1">
        <v>1.5</v>
      </c>
      <c r="Q4">
        <f>(P4*AJ4+AK4)</f>
        <v>2.4080436080694199</v>
      </c>
      <c r="R4" s="1">
        <v>1</v>
      </c>
      <c r="S4">
        <f>Q4*(R4+1)*(R4+1)/(R4*R4+1)</f>
        <v>4.8160872161388397</v>
      </c>
      <c r="T4" s="1">
        <v>32.094223022460938</v>
      </c>
      <c r="U4" s="1">
        <v>32.058673858642578</v>
      </c>
      <c r="V4" s="1">
        <v>32.076976776123047</v>
      </c>
      <c r="W4" s="1">
        <v>399.8736572265625</v>
      </c>
      <c r="X4" s="1">
        <v>394.22711181640625</v>
      </c>
      <c r="Y4" s="1">
        <v>22.693155288696289</v>
      </c>
      <c r="Z4" s="1">
        <v>26.762248992919922</v>
      </c>
      <c r="AA4" s="1">
        <v>46.223335266113281</v>
      </c>
      <c r="AB4" s="1">
        <v>54.511615753173828</v>
      </c>
      <c r="AC4" s="1">
        <v>400.9635009765625</v>
      </c>
      <c r="AD4" s="1">
        <v>533.30584716796875</v>
      </c>
      <c r="AE4" s="1">
        <v>967.83447265625</v>
      </c>
      <c r="AF4" s="1">
        <v>97.782852172851562</v>
      </c>
      <c r="AG4" s="1">
        <v>16.154838562011719</v>
      </c>
      <c r="AH4" s="1">
        <v>-0.65420287847518921</v>
      </c>
      <c r="AI4" s="1">
        <v>0</v>
      </c>
      <c r="AJ4" s="1">
        <v>-0.21956524252891541</v>
      </c>
      <c r="AK4" s="1">
        <v>2.737391471862793</v>
      </c>
      <c r="AL4" s="1">
        <v>1</v>
      </c>
      <c r="AM4" s="1">
        <v>0</v>
      </c>
      <c r="AN4" s="1">
        <v>0.18999999761581421</v>
      </c>
      <c r="AO4" s="1">
        <v>111115</v>
      </c>
      <c r="AP4">
        <f>AC4*0.000001/(P4*0.0001)</f>
        <v>2.6730900065104164</v>
      </c>
      <c r="AQ4">
        <f>(Z4-Y4)/(1000-Z4)*AP4</f>
        <v>1.1176152697590454E-2</v>
      </c>
      <c r="AR4">
        <f>(U4+273.15)</f>
        <v>305.20867385864256</v>
      </c>
      <c r="AS4">
        <f>(T4+273.15)</f>
        <v>305.24422302246091</v>
      </c>
      <c r="AT4">
        <f>(AD4*AL4+AE4*AM4)*AN4</f>
        <v>101.32810969041384</v>
      </c>
      <c r="AU4">
        <f>((AT4+0.00000010773*(AS4^4-AR4^4))-AQ4*44100)/(Q4*51.4+0.00000043092*AR4^3)</f>
        <v>-2.8752431535121334</v>
      </c>
      <c r="AV4">
        <f>0.61365*EXP(17.502*O4/(240.97+O4))</f>
        <v>4.7909640968094536</v>
      </c>
      <c r="AW4">
        <f>AV4*1000/AF4</f>
        <v>48.99595369073942</v>
      </c>
      <c r="AX4">
        <f>(AW4-Z4)</f>
        <v>22.233704697819498</v>
      </c>
      <c r="AY4">
        <f>IF(I4,U4,(T4+U4)/2)</f>
        <v>32.076448440551758</v>
      </c>
      <c r="AZ4">
        <f>0.61365*EXP(17.502*AY4/(240.97+AY4))</f>
        <v>4.7957840913624539</v>
      </c>
      <c r="BA4">
        <f>IF(AX4&lt;&gt;0,(1000-(AW4+Z4)/2)/AX4*AQ4,0)</f>
        <v>0.48362655810577582</v>
      </c>
      <c r="BB4">
        <f>Z4*AF4/1000</f>
        <v>2.6168890370877342</v>
      </c>
      <c r="BC4">
        <f>(AZ4-BB4)</f>
        <v>2.1788950542747196</v>
      </c>
      <c r="BD4">
        <f>1/(1.6/K4+1.37/S4)</f>
        <v>0.30669379369858307</v>
      </c>
      <c r="BE4">
        <f>L4*AF4*0.001</f>
        <v>33.822448774983251</v>
      </c>
      <c r="BF4">
        <f>L4/X4</f>
        <v>0.87739642112032845</v>
      </c>
      <c r="BG4">
        <f>(1-AQ4*AF4/AV4/K4)*100</f>
        <v>57.571052959176782</v>
      </c>
      <c r="BH4">
        <f>(X4-J4/(S4/1.35))</f>
        <v>391.23121397272575</v>
      </c>
      <c r="BI4">
        <f>J4*BG4/100/BH4</f>
        <v>1.5727447727895513E-2</v>
      </c>
    </row>
    <row r="5" spans="1:61">
      <c r="A5" s="1">
        <v>5</v>
      </c>
      <c r="B5" s="1" t="s">
        <v>79</v>
      </c>
      <c r="C5" s="1" t="s">
        <v>72</v>
      </c>
      <c r="D5" s="1">
        <v>23</v>
      </c>
      <c r="E5" s="1" t="s">
        <v>76</v>
      </c>
      <c r="F5" s="1" t="s">
        <v>78</v>
      </c>
      <c r="G5" s="1">
        <v>0</v>
      </c>
      <c r="H5" s="1">
        <v>1144</v>
      </c>
      <c r="I5" s="1">
        <v>0</v>
      </c>
      <c r="J5">
        <f>(W5-X5*(1000-Y5)/(1000-Z5))*AP5</f>
        <v>-0.32364894223461732</v>
      </c>
      <c r="K5">
        <f>IF(BA5&lt;&gt;0,1/(1/BA5-1/S5),0)</f>
        <v>2.2639586321326833E-2</v>
      </c>
      <c r="L5">
        <f>((BD5-AQ5/2)*X5-J5)/(BD5+AQ5/2)</f>
        <v>408.42225599872017</v>
      </c>
      <c r="M5">
        <f>AQ5*1000</f>
        <v>0.52056373720021587</v>
      </c>
      <c r="N5">
        <f>(AV5-BB5)</f>
        <v>2.1864219794524486</v>
      </c>
      <c r="O5">
        <f>(U5+AU5*I5)</f>
        <v>30.907194137573242</v>
      </c>
      <c r="P5" s="1">
        <v>5.5</v>
      </c>
      <c r="Q5">
        <f>(P5*AJ5+AK5)</f>
        <v>1.5297826379537582</v>
      </c>
      <c r="R5" s="1">
        <v>1</v>
      </c>
      <c r="S5">
        <f>Q5*(R5+1)*(R5+1)/(R5*R5+1)</f>
        <v>3.0595652759075165</v>
      </c>
      <c r="T5" s="1">
        <v>32.208595275878906</v>
      </c>
      <c r="U5" s="1">
        <v>30.907194137573242</v>
      </c>
      <c r="V5" s="1">
        <v>32.226547241210938</v>
      </c>
      <c r="W5" s="1">
        <v>400.21810913085938</v>
      </c>
      <c r="X5" s="1">
        <v>400.37615966796875</v>
      </c>
      <c r="Y5" s="1">
        <v>22.835531234741211</v>
      </c>
      <c r="Z5" s="1">
        <v>23.532752990722656</v>
      </c>
      <c r="AA5" s="1">
        <v>46.214332580566406</v>
      </c>
      <c r="AB5" s="1">
        <v>47.625362396240234</v>
      </c>
      <c r="AC5" s="1">
        <v>400.9805908203125</v>
      </c>
      <c r="AD5" s="1">
        <v>36.847774505615234</v>
      </c>
      <c r="AE5" s="1">
        <v>6.0469083786010742</v>
      </c>
      <c r="AF5" s="1">
        <v>97.784523010253906</v>
      </c>
      <c r="AG5" s="1">
        <v>16.154838562011719</v>
      </c>
      <c r="AH5" s="1">
        <v>-0.65420287847518921</v>
      </c>
      <c r="AI5" s="1">
        <v>1</v>
      </c>
      <c r="AJ5" s="1">
        <v>-0.21956524252891541</v>
      </c>
      <c r="AK5" s="1">
        <v>2.737391471862793</v>
      </c>
      <c r="AL5" s="1">
        <v>1</v>
      </c>
      <c r="AM5" s="1">
        <v>0</v>
      </c>
      <c r="AN5" s="1">
        <v>0.18999999761581421</v>
      </c>
      <c r="AO5" s="1">
        <v>111115</v>
      </c>
      <c r="AP5">
        <f>AC5*0.000001/(P5*0.0001)</f>
        <v>0.72905561967329535</v>
      </c>
      <c r="AQ5">
        <f>(Z5-Y5)/(1000-Z5)*AP5</f>
        <v>5.2056373720021584E-4</v>
      </c>
      <c r="AR5">
        <f>(U5+273.15)</f>
        <v>304.05719413757322</v>
      </c>
      <c r="AS5">
        <f>(T5+273.15)</f>
        <v>305.35859527587888</v>
      </c>
      <c r="AT5">
        <f>(AD5*AL5+AE5*AM5)*AN5</f>
        <v>7.0010770682149541</v>
      </c>
      <c r="AU5">
        <f>((AT5+0.00000010773*(AS5^4-AR5^4))-AQ5*44100)/(Q5*51.4+0.00000043092*AR5^3)</f>
        <v>-9.9203995814412926E-4</v>
      </c>
      <c r="AV5">
        <f>0.61365*EXP(17.502*O5/(240.97+O5))</f>
        <v>4.4875610057683897</v>
      </c>
      <c r="AW5">
        <f>AV5*1000/AF5</f>
        <v>45.892344387647256</v>
      </c>
      <c r="AX5">
        <f>(AW5-Z5)</f>
        <v>22.3595913969246</v>
      </c>
      <c r="AY5">
        <f>IF(I5,U5,(T5+U5)/2)</f>
        <v>31.557894706726074</v>
      </c>
      <c r="AZ5">
        <f>0.61365*EXP(17.502*AY5/(240.97+AY5))</f>
        <v>4.6568879233705607</v>
      </c>
      <c r="BA5">
        <f>IF(AX5&lt;&gt;0,(1000-(AW5+Z5)/2)/AX5*AQ5,0)</f>
        <v>2.2473292745230741E-2</v>
      </c>
      <c r="BB5">
        <f>Z5*AF5/1000</f>
        <v>2.301139026315941</v>
      </c>
      <c r="BC5">
        <f>(AZ5-BB5)</f>
        <v>2.3557488970546197</v>
      </c>
      <c r="BD5">
        <f>1/(1.6/K5+1.37/S5)</f>
        <v>1.4060654338887186E-2</v>
      </c>
      <c r="BE5">
        <f>L5*AF5*0.001</f>
        <v>39.937375489606666</v>
      </c>
      <c r="BF5">
        <f>L5/X5</f>
        <v>1.0200963422433145</v>
      </c>
      <c r="BG5">
        <f>(1-AQ5*AF5/AV5/K5)*100</f>
        <v>49.896832733554</v>
      </c>
      <c r="BH5">
        <f>(X5-J5/(S5/1.35))</f>
        <v>400.5189662540734</v>
      </c>
      <c r="BI5">
        <f>J5*BG5/100/BH5</f>
        <v>-4.0320330610331347E-4</v>
      </c>
    </row>
    <row r="6" spans="1:61">
      <c r="A6" s="1">
        <v>13</v>
      </c>
      <c r="B6" s="1" t="s">
        <v>87</v>
      </c>
      <c r="C6" s="1" t="s">
        <v>72</v>
      </c>
      <c r="D6" s="1">
        <v>20</v>
      </c>
      <c r="E6" s="1" t="s">
        <v>73</v>
      </c>
      <c r="F6" s="1" t="s">
        <v>78</v>
      </c>
      <c r="G6" s="1">
        <v>0</v>
      </c>
      <c r="H6" s="1">
        <v>3879</v>
      </c>
      <c r="I6" s="1">
        <v>0</v>
      </c>
      <c r="J6">
        <f>(W6-X6*(1000-Y6)/(1000-Z6))*AP6</f>
        <v>8.3087912418991738</v>
      </c>
      <c r="K6">
        <f>IF(BA6&lt;&gt;0,1/(1/BA6-1/S6),0)</f>
        <v>0.47024108204415582</v>
      </c>
      <c r="L6">
        <f>((BD6-AQ6/2)*X6-J6)/(BD6+AQ6/2)</f>
        <v>348.45295086633172</v>
      </c>
      <c r="M6">
        <f>AQ6*1000</f>
        <v>11.884484355924823</v>
      </c>
      <c r="N6">
        <f>(AV6-BB6)</f>
        <v>2.598269595862118</v>
      </c>
      <c r="O6">
        <f>(U6+AU6*I6)</f>
        <v>34.393295288085938</v>
      </c>
      <c r="P6" s="1">
        <v>1.5</v>
      </c>
      <c r="Q6">
        <f>(P6*AJ6+AK6)</f>
        <v>2.4080436080694199</v>
      </c>
      <c r="R6" s="1">
        <v>1</v>
      </c>
      <c r="S6">
        <f>Q6*(R6+1)*(R6+1)/(R6*R6+1)</f>
        <v>4.8160872161388397</v>
      </c>
      <c r="T6" s="1">
        <v>34.406707763671875</v>
      </c>
      <c r="U6" s="1">
        <v>34.393295288085938</v>
      </c>
      <c r="V6" s="1">
        <v>34.443325042724609</v>
      </c>
      <c r="W6" s="1">
        <v>400.26101684570312</v>
      </c>
      <c r="X6" s="1">
        <v>395.38388061523438</v>
      </c>
      <c r="Y6" s="1">
        <v>24.941949844360352</v>
      </c>
      <c r="Z6" s="1">
        <v>29.267520904541016</v>
      </c>
      <c r="AA6" s="1">
        <v>44.64306640625</v>
      </c>
      <c r="AB6" s="1">
        <v>52.38531494140625</v>
      </c>
      <c r="AC6" s="1">
        <v>400.0623779296875</v>
      </c>
      <c r="AD6" s="1">
        <v>1287.3787841796875</v>
      </c>
      <c r="AE6" s="1">
        <v>1360.8585205078125</v>
      </c>
      <c r="AF6" s="1">
        <v>97.824478149414062</v>
      </c>
      <c r="AG6" s="1">
        <v>16.154838562011719</v>
      </c>
      <c r="AH6" s="1">
        <v>-0.65420287847518921</v>
      </c>
      <c r="AI6" s="1">
        <v>0</v>
      </c>
      <c r="AJ6" s="1">
        <v>-0.21956524252891541</v>
      </c>
      <c r="AK6" s="1">
        <v>2.737391471862793</v>
      </c>
      <c r="AL6" s="1">
        <v>1</v>
      </c>
      <c r="AM6" s="1">
        <v>0</v>
      </c>
      <c r="AN6" s="1">
        <v>0.18999999761581421</v>
      </c>
      <c r="AO6" s="1">
        <v>111115</v>
      </c>
      <c r="AP6">
        <f>AC6*0.000001/(P6*0.0001)</f>
        <v>2.6670825195312493</v>
      </c>
      <c r="AQ6">
        <f>(Z6-Y6)/(1000-Z6)*AP6</f>
        <v>1.1884484355924823E-2</v>
      </c>
      <c r="AR6">
        <f>(U6+273.15)</f>
        <v>307.54329528808591</v>
      </c>
      <c r="AS6">
        <f>(T6+273.15)</f>
        <v>307.55670776367185</v>
      </c>
      <c r="AT6">
        <f>(AD6*AL6+AE6*AM6)*AN6</f>
        <v>244.60196592479042</v>
      </c>
      <c r="AU6">
        <f>((AT6+0.00000010773*(AS6^4-AR6^4))-AQ6*44100)/(Q6*51.4+0.00000043092*AR6^3)</f>
        <v>-2.0492948527469186</v>
      </c>
      <c r="AV6">
        <f>0.61365*EXP(17.502*O6/(240.97+O6))</f>
        <v>5.4613495550759099</v>
      </c>
      <c r="AW6">
        <f>AV6*1000/AF6</f>
        <v>55.828046910042438</v>
      </c>
      <c r="AX6">
        <f>(AW6-Z6)</f>
        <v>26.560526005501423</v>
      </c>
      <c r="AY6">
        <f>IF(I6,U6,(T6+U6)/2)</f>
        <v>34.400001525878906</v>
      </c>
      <c r="AZ6">
        <f>0.61365*EXP(17.502*AY6/(240.97+AY6))</f>
        <v>5.4633870094934025</v>
      </c>
      <c r="BA6">
        <f>IF(AX6&lt;&gt;0,(1000-(AW6+Z6)/2)/AX6*AQ6,0)</f>
        <v>0.42841116479931429</v>
      </c>
      <c r="BB6">
        <f>Z6*AF6/1000</f>
        <v>2.8630799592137919</v>
      </c>
      <c r="BC6">
        <f>(AZ6-BB6)</f>
        <v>2.6003070502796106</v>
      </c>
      <c r="BD6">
        <f>1/(1.6/K6+1.37/S6)</f>
        <v>0.27122517929124296</v>
      </c>
      <c r="BE6">
        <f>L6*AF6*0.001</f>
        <v>34.087228078122315</v>
      </c>
      <c r="BF6">
        <f>L6/X6</f>
        <v>0.88130287538309326</v>
      </c>
      <c r="BG6">
        <f>(1-AQ6*AF6/AV6/K6)*100</f>
        <v>54.730328765422584</v>
      </c>
      <c r="BH6">
        <f>(X6-J6/(S6/1.35))</f>
        <v>393.05483886969125</v>
      </c>
      <c r="BI6">
        <f>J6*BG6/100/BH6</f>
        <v>1.1569451164120274E-2</v>
      </c>
    </row>
    <row r="7" spans="1:61">
      <c r="A7" s="1">
        <v>14</v>
      </c>
      <c r="B7" s="1" t="s">
        <v>88</v>
      </c>
      <c r="C7" s="1" t="s">
        <v>72</v>
      </c>
      <c r="D7" s="1">
        <v>20</v>
      </c>
      <c r="E7" s="1" t="s">
        <v>76</v>
      </c>
      <c r="F7" s="1" t="s">
        <v>78</v>
      </c>
      <c r="G7" s="1">
        <v>0</v>
      </c>
      <c r="H7" s="1">
        <v>4033.5</v>
      </c>
      <c r="I7" s="1">
        <v>0</v>
      </c>
      <c r="J7">
        <f>(W7-X7*(1000-Y7)/(1000-Z7))*AP7</f>
        <v>1.2257240120665556</v>
      </c>
      <c r="K7">
        <f>IF(BA7&lt;&gt;0,1/(1/BA7-1/S7),0)</f>
        <v>2.2574300490038082E-2</v>
      </c>
      <c r="L7">
        <f>((BD7-AQ7/2)*X7-J7)/(BD7+AQ7/2)</f>
        <v>294.44546729254546</v>
      </c>
      <c r="M7">
        <f>AQ7*1000</f>
        <v>0.67980179419534681</v>
      </c>
      <c r="N7">
        <f>(AV7-BB7)</f>
        <v>2.843911457424166</v>
      </c>
      <c r="O7">
        <f>(U7+AU7*I7)</f>
        <v>34.123744964599609</v>
      </c>
      <c r="P7" s="1">
        <v>4</v>
      </c>
      <c r="Q7">
        <f>(P7*AJ7+AK7)</f>
        <v>1.8591305017471313</v>
      </c>
      <c r="R7" s="1">
        <v>1</v>
      </c>
      <c r="S7">
        <f>Q7*(R7+1)*(R7+1)/(R7*R7+1)</f>
        <v>3.7182610034942627</v>
      </c>
      <c r="T7" s="1">
        <v>34.673717498779297</v>
      </c>
      <c r="U7" s="1">
        <v>34.123744964599609</v>
      </c>
      <c r="V7" s="1">
        <v>34.707004547119141</v>
      </c>
      <c r="W7" s="1">
        <v>400.0511474609375</v>
      </c>
      <c r="X7" s="1">
        <v>398.55477905273438</v>
      </c>
      <c r="Y7" s="1">
        <v>25.262332916259766</v>
      </c>
      <c r="Z7" s="1">
        <v>25.924381256103516</v>
      </c>
      <c r="AA7" s="1">
        <v>44.551536560058594</v>
      </c>
      <c r="AB7" s="1">
        <v>45.719100952148438</v>
      </c>
      <c r="AC7" s="1">
        <v>400.07855224609375</v>
      </c>
      <c r="AD7" s="1">
        <v>27.021577835083008</v>
      </c>
      <c r="AE7" s="1">
        <v>33.103843688964844</v>
      </c>
      <c r="AF7" s="1">
        <v>97.826431274414062</v>
      </c>
      <c r="AG7" s="1">
        <v>16.154838562011719</v>
      </c>
      <c r="AH7" s="1">
        <v>-0.65420287847518921</v>
      </c>
      <c r="AI7" s="1">
        <v>1</v>
      </c>
      <c r="AJ7" s="1">
        <v>-0.21956524252891541</v>
      </c>
      <c r="AK7" s="1">
        <v>2.737391471862793</v>
      </c>
      <c r="AL7" s="1">
        <v>1</v>
      </c>
      <c r="AM7" s="1">
        <v>0</v>
      </c>
      <c r="AN7" s="1">
        <v>0.18999999761581421</v>
      </c>
      <c r="AO7" s="1">
        <v>111115</v>
      </c>
      <c r="AP7">
        <f>AC7*0.000001/(P7*0.0001)</f>
        <v>1.0001963806152343</v>
      </c>
      <c r="AQ7">
        <f>(Z7-Y7)/(1000-Z7)*AP7</f>
        <v>6.7980179419534681E-4</v>
      </c>
      <c r="AR7">
        <f>(U7+273.15)</f>
        <v>307.27374496459959</v>
      </c>
      <c r="AS7">
        <f>(T7+273.15)</f>
        <v>307.82371749877927</v>
      </c>
      <c r="AT7">
        <f>(AD7*AL7+AE7*AM7)*AN7</f>
        <v>5.1340997242413096</v>
      </c>
      <c r="AU7">
        <f>((AT7+0.00000010773*(AS7^4-AR7^4))-AQ7*44100)/(Q7*51.4+0.00000043092*AR7^3)</f>
        <v>-0.16611917075613986</v>
      </c>
      <c r="AV7">
        <f>0.61365*EXP(17.502*O7/(240.97+O7))</f>
        <v>5.3800011587060848</v>
      </c>
      <c r="AW7">
        <f>AV7*1000/AF7</f>
        <v>54.995373833218757</v>
      </c>
      <c r="AX7">
        <f>(AW7-Z7)</f>
        <v>29.070992577115241</v>
      </c>
      <c r="AY7">
        <f>IF(I7,U7,(T7+U7)/2)</f>
        <v>34.398731231689453</v>
      </c>
      <c r="AZ7">
        <f>0.61365*EXP(17.502*AY7/(240.97+AY7))</f>
        <v>5.4630010245694134</v>
      </c>
      <c r="BA7">
        <f>IF(AX7&lt;&gt;0,(1000-(AW7+Z7)/2)/AX7*AQ7,0)</f>
        <v>2.2438074486698194E-2</v>
      </c>
      <c r="BB7">
        <f>Z7*AF7/1000</f>
        <v>2.5360897012819188</v>
      </c>
      <c r="BC7">
        <f>(AZ7-BB7)</f>
        <v>2.9269113232874946</v>
      </c>
      <c r="BD7">
        <f>1/(1.6/K7+1.37/S7)</f>
        <v>1.4035972313929092E-2</v>
      </c>
      <c r="BE7">
        <f>L7*AF7*0.001</f>
        <v>28.804549270156933</v>
      </c>
      <c r="BF7">
        <f>L7/X7</f>
        <v>0.73878292964487624</v>
      </c>
      <c r="BG7">
        <f>(1-AQ7*AF7/AV7/K7)*100</f>
        <v>45.242722611808105</v>
      </c>
      <c r="BH7">
        <f>(X7-J7/(S7/1.35))</f>
        <v>398.1097518169554</v>
      </c>
      <c r="BI7">
        <f>J7*BG7/100/BH7</f>
        <v>1.3929598866509827E-3</v>
      </c>
    </row>
    <row r="8" spans="1:61">
      <c r="A8" s="1">
        <v>20</v>
      </c>
      <c r="B8" s="1" t="s">
        <v>94</v>
      </c>
      <c r="C8" s="1" t="s">
        <v>72</v>
      </c>
      <c r="D8" s="1">
        <v>19</v>
      </c>
      <c r="E8" s="1" t="s">
        <v>76</v>
      </c>
      <c r="F8" s="1" t="s">
        <v>78</v>
      </c>
      <c r="G8" s="1">
        <v>0</v>
      </c>
      <c r="H8" s="1">
        <v>5041</v>
      </c>
      <c r="I8" s="1">
        <v>0</v>
      </c>
      <c r="J8">
        <f>(W8-X8*(1000-Y8)/(1000-Z8))*AP8</f>
        <v>0.48468798726591855</v>
      </c>
      <c r="K8">
        <f>IF(BA8&lt;&gt;0,1/(1/BA8-1/S8),0)</f>
        <v>4.1053815060081884E-3</v>
      </c>
      <c r="L8">
        <f>((BD8-AQ8/2)*X8-J8)/(BD8+AQ8/2)</f>
        <v>195.89362767976925</v>
      </c>
      <c r="M8">
        <f>AQ8*1000</f>
        <v>0.12420108448038306</v>
      </c>
      <c r="N8">
        <f>(AV8-BB8)</f>
        <v>2.8446819140878343</v>
      </c>
      <c r="O8">
        <f>(U8+AU8*I8)</f>
        <v>33.952072143554688</v>
      </c>
      <c r="P8" s="1">
        <v>4.5</v>
      </c>
      <c r="Q8">
        <f>(P8*AJ8+AK8)</f>
        <v>1.7493478804826736</v>
      </c>
      <c r="R8" s="1">
        <v>1</v>
      </c>
      <c r="S8">
        <f>Q8*(R8+1)*(R8+1)/(R8*R8+1)</f>
        <v>3.4986957609653473</v>
      </c>
      <c r="T8" s="1">
        <v>35.4808349609375</v>
      </c>
      <c r="U8" s="1">
        <v>33.952072143554688</v>
      </c>
      <c r="V8" s="1">
        <v>35.527050018310547</v>
      </c>
      <c r="W8" s="1">
        <v>400.005126953125</v>
      </c>
      <c r="X8" s="1">
        <v>399.40423583984375</v>
      </c>
      <c r="Y8" s="1">
        <v>25.2567138671875</v>
      </c>
      <c r="Z8" s="1">
        <v>25.392848968505859</v>
      </c>
      <c r="AA8" s="1">
        <v>42.595184326171875</v>
      </c>
      <c r="AB8" s="1">
        <v>42.824771881103516</v>
      </c>
      <c r="AC8" s="1">
        <v>400.12655639648438</v>
      </c>
      <c r="AD8" s="1">
        <v>18.086189270019531</v>
      </c>
      <c r="AE8" s="1">
        <v>30.37799072265625</v>
      </c>
      <c r="AF8" s="1">
        <v>97.825202941894531</v>
      </c>
      <c r="AG8" s="1">
        <v>17.517326354980469</v>
      </c>
      <c r="AH8" s="1">
        <v>-0.77218002080917358</v>
      </c>
      <c r="AI8" s="1">
        <v>1</v>
      </c>
      <c r="AJ8" s="1">
        <v>-0.21956524252891541</v>
      </c>
      <c r="AK8" s="1">
        <v>2.737391471862793</v>
      </c>
      <c r="AL8" s="1">
        <v>1</v>
      </c>
      <c r="AM8" s="1">
        <v>0</v>
      </c>
      <c r="AN8" s="1">
        <v>0.18999999761581421</v>
      </c>
      <c r="AO8" s="1">
        <v>111115</v>
      </c>
      <c r="AP8">
        <f>AC8*0.000001/(P8*0.0001)</f>
        <v>0.88917012532552064</v>
      </c>
      <c r="AQ8">
        <f>(Z8-Y8)/(1000-Z8)*AP8</f>
        <v>1.2420108448038306E-4</v>
      </c>
      <c r="AR8">
        <f>(U8+273.15)</f>
        <v>307.10207214355466</v>
      </c>
      <c r="AS8">
        <f>(T8+273.15)</f>
        <v>308.63083496093748</v>
      </c>
      <c r="AT8">
        <f>(AD8*AL8+AE8*AM8)*AN8</f>
        <v>3.4363759181828755</v>
      </c>
      <c r="AU8">
        <f>((AT8+0.00000010773*(AS8^4-AR8^4))-AQ8*44100)/(Q8*51.4+0.00000043092*AR8^3)</f>
        <v>0.16780068928214223</v>
      </c>
      <c r="AV8">
        <f>0.61365*EXP(17.502*O8/(240.97+O8))</f>
        <v>5.3287425177047973</v>
      </c>
      <c r="AW8">
        <f>AV8*1000/AF8</f>
        <v>54.472082423073765</v>
      </c>
      <c r="AX8">
        <f>(AW8-Z8)</f>
        <v>29.079233454567905</v>
      </c>
      <c r="AY8">
        <f>IF(I8,U8,(T8+U8)/2)</f>
        <v>34.716453552246094</v>
      </c>
      <c r="AZ8">
        <f>0.61365*EXP(17.502*AY8/(240.97+AY8))</f>
        <v>5.5602842832943429</v>
      </c>
      <c r="BA8">
        <f>IF(AX8&lt;&gt;0,(1000-(AW8+Z8)/2)/AX8*AQ8,0)</f>
        <v>4.1005698833598125E-3</v>
      </c>
      <c r="BB8">
        <f>Z8*AF8/1000</f>
        <v>2.484060603616963</v>
      </c>
      <c r="BC8">
        <f>(AZ8-BB8)</f>
        <v>3.0762236796773799</v>
      </c>
      <c r="BD8">
        <f>1/(1.6/K8+1.37/S8)</f>
        <v>2.5632880374206191E-3</v>
      </c>
      <c r="BE8">
        <f>L8*AF8*0.001</f>
        <v>19.163333882797357</v>
      </c>
      <c r="BF8">
        <f>L8/X8</f>
        <v>0.4904645722343321</v>
      </c>
      <c r="BG8">
        <f>(1-AQ8*AF8/AV8/K8)*100</f>
        <v>44.461021454756263</v>
      </c>
      <c r="BH8">
        <f>(X8-J8/(S8/1.35))</f>
        <v>399.21721506767221</v>
      </c>
      <c r="BI8">
        <f>J8*BG8/100/BH8</f>
        <v>5.3979944219188271E-4</v>
      </c>
    </row>
    <row r="9" spans="1:61">
      <c r="A9" s="1">
        <v>21</v>
      </c>
      <c r="B9" s="1" t="s">
        <v>95</v>
      </c>
      <c r="C9" s="1" t="s">
        <v>72</v>
      </c>
      <c r="D9" s="1">
        <v>19</v>
      </c>
      <c r="E9" s="1" t="s">
        <v>73</v>
      </c>
      <c r="F9" s="1" t="s">
        <v>78</v>
      </c>
      <c r="G9" s="1">
        <v>0</v>
      </c>
      <c r="H9" s="1">
        <v>5233</v>
      </c>
      <c r="I9" s="1">
        <v>0</v>
      </c>
      <c r="J9">
        <f>(W9-X9*(1000-Y9)/(1000-Z9))*AP9</f>
        <v>13.969071606348558</v>
      </c>
      <c r="K9">
        <f>IF(BA9&lt;&gt;0,1/(1/BA9-1/S9),0)</f>
        <v>0.49406885444446053</v>
      </c>
      <c r="L9">
        <f>((BD9-AQ9/2)*X9-J9)/(BD9+AQ9/2)</f>
        <v>325.43820813784515</v>
      </c>
      <c r="M9">
        <f>AQ9*1000</f>
        <v>12.782019537706113</v>
      </c>
      <c r="N9">
        <f>(AV9-BB9)</f>
        <v>2.6772797706087297</v>
      </c>
      <c r="O9">
        <f>(U9+AU9*I9)</f>
        <v>35.226264953613281</v>
      </c>
      <c r="P9" s="1">
        <v>2</v>
      </c>
      <c r="Q9">
        <f>(P9*AJ9+AK9)</f>
        <v>2.2982609868049622</v>
      </c>
      <c r="R9" s="1">
        <v>1</v>
      </c>
      <c r="S9">
        <f>Q9*(R9+1)*(R9+1)/(R9*R9+1)</f>
        <v>4.5965219736099243</v>
      </c>
      <c r="T9" s="1">
        <v>35.673980712890625</v>
      </c>
      <c r="U9" s="1">
        <v>35.226264953613281</v>
      </c>
      <c r="V9" s="1">
        <v>35.575634002685547</v>
      </c>
      <c r="W9" s="1">
        <v>400.51434326171875</v>
      </c>
      <c r="X9" s="1">
        <v>391.03274536132812</v>
      </c>
      <c r="Y9" s="1">
        <v>24.908603668212891</v>
      </c>
      <c r="Z9" s="1">
        <v>31.099529266357422</v>
      </c>
      <c r="AA9" s="1">
        <v>41.5621337890625</v>
      </c>
      <c r="AB9" s="1">
        <v>51.892215728759766</v>
      </c>
      <c r="AC9" s="1">
        <v>400.08572387695312</v>
      </c>
      <c r="AD9" s="1">
        <v>1270.94384765625</v>
      </c>
      <c r="AE9" s="1">
        <v>1461.2923583984375</v>
      </c>
      <c r="AF9" s="1">
        <v>97.82305908203125</v>
      </c>
      <c r="AG9" s="1">
        <v>17.517326354980469</v>
      </c>
      <c r="AH9" s="1">
        <v>-0.77218002080917358</v>
      </c>
      <c r="AI9" s="1">
        <v>0</v>
      </c>
      <c r="AJ9" s="1">
        <v>-0.21956524252891541</v>
      </c>
      <c r="AK9" s="1">
        <v>2.737391471862793</v>
      </c>
      <c r="AL9" s="1">
        <v>1</v>
      </c>
      <c r="AM9" s="1">
        <v>0</v>
      </c>
      <c r="AN9" s="1">
        <v>0.18999999761581421</v>
      </c>
      <c r="AO9" s="1">
        <v>111115</v>
      </c>
      <c r="AP9">
        <f>AC9*0.000001/(P9*0.0001)</f>
        <v>2.0004286193847656</v>
      </c>
      <c r="AQ9">
        <f>(Z9-Y9)/(1000-Z9)*AP9</f>
        <v>1.2782019537706113E-2</v>
      </c>
      <c r="AR9">
        <f>(U9+273.15)</f>
        <v>308.37626495361326</v>
      </c>
      <c r="AS9">
        <f>(T9+273.15)</f>
        <v>308.8239807128906</v>
      </c>
      <c r="AT9">
        <f>(AD9*AL9+AE9*AM9)*AN9</f>
        <v>241.47932802452124</v>
      </c>
      <c r="AU9">
        <f>((AT9+0.00000010773*(AS9^4-AR9^4))-AQ9*44100)/(Q9*51.4+0.00000043092*AR9^3)</f>
        <v>-2.4206145597732327</v>
      </c>
      <c r="AV9">
        <f>0.61365*EXP(17.502*O9/(240.97+O9))</f>
        <v>5.7195308594549719</v>
      </c>
      <c r="AW9">
        <f>AV9*1000/AF9</f>
        <v>58.468125134573413</v>
      </c>
      <c r="AX9">
        <f>(AW9-Z9)</f>
        <v>27.368595868215991</v>
      </c>
      <c r="AY9">
        <f>IF(I9,U9,(T9+U9)/2)</f>
        <v>35.450122833251953</v>
      </c>
      <c r="AZ9">
        <f>0.61365*EXP(17.502*AY9/(240.97+AY9))</f>
        <v>5.7906987417440945</v>
      </c>
      <c r="BA9">
        <f>IF(AX9&lt;&gt;0,(1000-(AW9+Z9)/2)/AX9*AQ9,0)</f>
        <v>0.44611685021210351</v>
      </c>
      <c r="BB9">
        <f>Z9*AF9/1000</f>
        <v>3.0422510888462422</v>
      </c>
      <c r="BC9">
        <f>(AZ9-BB9)</f>
        <v>2.7484476528978523</v>
      </c>
      <c r="BD9">
        <f>1/(1.6/K9+1.37/S9)</f>
        <v>0.2827681275662845</v>
      </c>
      <c r="BE9">
        <f>L9*AF9*0.001</f>
        <v>31.835361062218812</v>
      </c>
      <c r="BF9">
        <f>L9/X9</f>
        <v>0.83225308365704442</v>
      </c>
      <c r="BG9">
        <f>(1-AQ9*AF9/AV9/K9)*100</f>
        <v>55.752082883160845</v>
      </c>
      <c r="BH9">
        <f>(X9-J9/(S9/1.35))</f>
        <v>386.93002448305504</v>
      </c>
      <c r="BI9">
        <f>J9*BG9/100/BH9</f>
        <v>2.012779543377255E-2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6"/>
  <sheetViews>
    <sheetView tabSelected="1" workbookViewId="0">
      <selection activeCell="B13" sqref="B13"/>
    </sheetView>
  </sheetViews>
  <sheetFormatPr baseColWidth="10" defaultRowHeight="15" x14ac:dyDescent="0"/>
  <sheetData>
    <row r="1" spans="1:61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  <c r="N1" s="2" t="s">
        <v>23</v>
      </c>
      <c r="O1" s="2" t="s">
        <v>24</v>
      </c>
      <c r="P1" s="2" t="s">
        <v>25</v>
      </c>
      <c r="Q1" s="2" t="s">
        <v>26</v>
      </c>
      <c r="R1" s="2" t="s">
        <v>27</v>
      </c>
      <c r="S1" s="2" t="s">
        <v>28</v>
      </c>
      <c r="T1" s="2" t="s">
        <v>29</v>
      </c>
      <c r="U1" s="2" t="s">
        <v>30</v>
      </c>
      <c r="V1" s="2" t="s">
        <v>31</v>
      </c>
      <c r="W1" s="2" t="s">
        <v>32</v>
      </c>
      <c r="X1" s="2" t="s">
        <v>33</v>
      </c>
      <c r="Y1" s="2" t="s">
        <v>34</v>
      </c>
      <c r="Z1" s="2" t="s">
        <v>35</v>
      </c>
      <c r="AA1" s="2" t="s">
        <v>36</v>
      </c>
      <c r="AB1" s="2" t="s">
        <v>37</v>
      </c>
      <c r="AC1" s="2" t="s">
        <v>38</v>
      </c>
      <c r="AD1" s="2" t="s">
        <v>39</v>
      </c>
      <c r="AE1" s="2" t="s">
        <v>40</v>
      </c>
      <c r="AF1" s="2" t="s">
        <v>41</v>
      </c>
      <c r="AG1" s="2" t="s">
        <v>42</v>
      </c>
      <c r="AH1" s="2" t="s">
        <v>43</v>
      </c>
      <c r="AI1" s="2" t="s">
        <v>44</v>
      </c>
      <c r="AJ1" s="2" t="s">
        <v>45</v>
      </c>
      <c r="AK1" s="2" t="s">
        <v>46</v>
      </c>
      <c r="AL1" s="2" t="s">
        <v>47</v>
      </c>
      <c r="AM1" s="2" t="s">
        <v>48</v>
      </c>
      <c r="AN1" s="2" t="s">
        <v>49</v>
      </c>
      <c r="AO1" s="2" t="s">
        <v>50</v>
      </c>
      <c r="AP1" s="2" t="s">
        <v>51</v>
      </c>
      <c r="AQ1" s="2" t="s">
        <v>52</v>
      </c>
      <c r="AR1" s="2" t="s">
        <v>53</v>
      </c>
      <c r="AS1" s="2" t="s">
        <v>54</v>
      </c>
      <c r="AT1" s="2" t="s">
        <v>55</v>
      </c>
      <c r="AU1" s="2" t="s">
        <v>56</v>
      </c>
      <c r="AV1" s="2" t="s">
        <v>57</v>
      </c>
      <c r="AW1" s="2" t="s">
        <v>58</v>
      </c>
      <c r="AX1" s="2" t="s">
        <v>59</v>
      </c>
      <c r="AY1" s="2" t="s">
        <v>60</v>
      </c>
      <c r="AZ1" s="2" t="s">
        <v>61</v>
      </c>
      <c r="BA1" s="2" t="s">
        <v>62</v>
      </c>
      <c r="BB1" s="2" t="s">
        <v>63</v>
      </c>
      <c r="BC1" s="2" t="s">
        <v>64</v>
      </c>
      <c r="BD1" s="2" t="s">
        <v>65</v>
      </c>
      <c r="BE1" s="2" t="s">
        <v>66</v>
      </c>
      <c r="BF1" s="2" t="s">
        <v>67</v>
      </c>
      <c r="BG1" s="2" t="s">
        <v>68</v>
      </c>
      <c r="BH1" s="2" t="s">
        <v>69</v>
      </c>
      <c r="BI1" s="2" t="s">
        <v>70</v>
      </c>
    </row>
    <row r="2" spans="1:61">
      <c r="A2" s="1">
        <v>7</v>
      </c>
      <c r="B2" s="1" t="s">
        <v>106</v>
      </c>
      <c r="C2" s="1" t="s">
        <v>98</v>
      </c>
      <c r="D2" s="1">
        <v>18</v>
      </c>
      <c r="E2" s="1" t="s">
        <v>73</v>
      </c>
      <c r="F2" s="1" t="s">
        <v>99</v>
      </c>
      <c r="G2" s="1">
        <v>0</v>
      </c>
      <c r="H2" s="1">
        <v>1726.5</v>
      </c>
      <c r="I2" s="1">
        <v>0</v>
      </c>
      <c r="J2">
        <f>(W2-X2*(1000-Y2)/(1000-Z2))*AP2</f>
        <v>12.34158811419505</v>
      </c>
      <c r="K2">
        <f>IF(BA2&lt;&gt;0,1/(1/BA2-1/S2),0)</f>
        <v>0.58872832893002702</v>
      </c>
      <c r="L2">
        <f>((BD2-AQ2/2)*X2-J2)/(BD2+AQ2/2)</f>
        <v>333.86722765602565</v>
      </c>
      <c r="M2">
        <f>AQ2*1000</f>
        <v>13.875890026809751</v>
      </c>
      <c r="N2">
        <f>(AV2-BB2)</f>
        <v>2.4992645532166633</v>
      </c>
      <c r="O2">
        <f>(U2+AU2*I2)</f>
        <v>36.482288360595703</v>
      </c>
      <c r="P2" s="1">
        <v>3</v>
      </c>
      <c r="Q2">
        <f>(P2*AJ2+AK2)</f>
        <v>2.0786957442760468</v>
      </c>
      <c r="R2" s="1">
        <v>1</v>
      </c>
      <c r="S2">
        <f>Q2*(R2+1)*(R2+1)/(R2*R2+1)</f>
        <v>4.1573914885520935</v>
      </c>
      <c r="T2" s="1">
        <v>37.155982971191406</v>
      </c>
      <c r="U2" s="1">
        <v>36.482288360595703</v>
      </c>
      <c r="V2" s="1">
        <v>37.132965087890625</v>
      </c>
      <c r="W2" s="1">
        <v>399.95950317382812</v>
      </c>
      <c r="X2" s="1">
        <v>386.70941162109375</v>
      </c>
      <c r="Y2" s="1">
        <v>27.128520965576172</v>
      </c>
      <c r="Z2" s="1">
        <v>37.126018524169922</v>
      </c>
      <c r="AA2" s="1">
        <v>41.709671020507812</v>
      </c>
      <c r="AB2" s="1">
        <v>57.080669403076172</v>
      </c>
      <c r="AC2" s="1">
        <v>400.92233276367188</v>
      </c>
      <c r="AD2" s="1">
        <v>1480.151123046875</v>
      </c>
      <c r="AE2" s="1">
        <v>1402.5028076171875</v>
      </c>
      <c r="AF2" s="1">
        <v>97.764884948730469</v>
      </c>
      <c r="AG2" s="1">
        <v>19.506649017333984</v>
      </c>
      <c r="AH2" s="1">
        <v>-0.66889327764511108</v>
      </c>
      <c r="AI2" s="1">
        <v>1</v>
      </c>
      <c r="AJ2" s="1">
        <v>-0.21956524252891541</v>
      </c>
      <c r="AK2" s="1">
        <v>2.737391471862793</v>
      </c>
      <c r="AL2" s="1">
        <v>1</v>
      </c>
      <c r="AM2" s="1">
        <v>0</v>
      </c>
      <c r="AN2" s="1">
        <v>0.18999999761581421</v>
      </c>
      <c r="AO2" s="1">
        <v>111115</v>
      </c>
      <c r="AP2">
        <f>AC2*0.000001/(P2*0.0001)</f>
        <v>1.3364077758789061</v>
      </c>
      <c r="AQ2">
        <f>(Z2-Y2)/(1000-Z2)*AP2</f>
        <v>1.3875890026809751E-2</v>
      </c>
      <c r="AR2">
        <f>(U2+273.15)</f>
        <v>309.63228836059568</v>
      </c>
      <c r="AS2">
        <f>(T2+273.15)</f>
        <v>310.30598297119138</v>
      </c>
      <c r="AT2">
        <f>(AD2*AL2+AE2*AM2)*AN2</f>
        <v>281.22870984995097</v>
      </c>
      <c r="AU2">
        <f>((AT2+0.00000010773*(AS2^4-AR2^4))-AQ2*44100)/(Q2*51.4+0.00000043092*AR2^3)</f>
        <v>-2.691912878069517</v>
      </c>
      <c r="AV2">
        <f>0.61365*EXP(17.502*O2/(240.97+O2))</f>
        <v>6.128885482836572</v>
      </c>
      <c r="AW2">
        <f>AV2*1000/AF2</f>
        <v>62.69004956176915</v>
      </c>
      <c r="AX2">
        <f>(AW2-Z2)</f>
        <v>25.564031037599229</v>
      </c>
      <c r="AY2">
        <f>IF(I2,U2,(T2+U2)/2)</f>
        <v>36.819135665893555</v>
      </c>
      <c r="AZ2">
        <f>0.61365*EXP(17.502*AY2/(240.97+AY2))</f>
        <v>6.2429026773567147</v>
      </c>
      <c r="BA2">
        <f>IF(AX2&lt;&gt;0,(1000-(AW2+Z2)/2)/AX2*AQ2,0)</f>
        <v>0.51570003242388895</v>
      </c>
      <c r="BB2">
        <f>Z2*AF2/1000</f>
        <v>3.6296209296199087</v>
      </c>
      <c r="BC2">
        <f>(AZ2-BB2)</f>
        <v>2.613281747736806</v>
      </c>
      <c r="BD2">
        <f>1/(1.6/K2+1.37/S2)</f>
        <v>0.32816412786623633</v>
      </c>
      <c r="BE2">
        <f>L2*AF2*0.001</f>
        <v>32.640491099942956</v>
      </c>
      <c r="BF2">
        <f>L2/X2</f>
        <v>0.86335428521495616</v>
      </c>
      <c r="BG2">
        <f>(1-AQ2*AF2/AV2/K2)*100</f>
        <v>62.403509934768266</v>
      </c>
      <c r="BH2">
        <f>(X2-J2/(S2/1.35))</f>
        <v>382.70181599291152</v>
      </c>
      <c r="BI2">
        <f>J2*BG2/100/BH2</f>
        <v>2.0124242538458553E-2</v>
      </c>
    </row>
    <row r="3" spans="1:61">
      <c r="A3" s="1">
        <v>8</v>
      </c>
      <c r="B3" s="1" t="s">
        <v>107</v>
      </c>
      <c r="C3" s="1" t="s">
        <v>98</v>
      </c>
      <c r="D3" s="1">
        <v>18</v>
      </c>
      <c r="E3" s="1" t="s">
        <v>76</v>
      </c>
      <c r="F3" s="1" t="s">
        <v>99</v>
      </c>
      <c r="G3" s="1">
        <v>0</v>
      </c>
      <c r="H3" s="1">
        <v>1820</v>
      </c>
      <c r="I3" s="1">
        <v>0</v>
      </c>
      <c r="J3">
        <f>(W3-X3*(1000-Y3)/(1000-Z3))*AP3</f>
        <v>-3.7777852819460972E-2</v>
      </c>
      <c r="K3">
        <f>IF(BA3&lt;&gt;0,1/(1/BA3-1/S3),0)</f>
        <v>3.655662739714232E-2</v>
      </c>
      <c r="L3">
        <f>((BD3-AQ3/2)*X3-J3)/(BD3+AQ3/2)</f>
        <v>378.20567824892765</v>
      </c>
      <c r="M3">
        <f>AQ3*1000</f>
        <v>1.3236378053101947</v>
      </c>
      <c r="N3">
        <f>(AV3-BB3)</f>
        <v>3.4084363760697078</v>
      </c>
      <c r="O3">
        <f>(U3+AU3*I3)</f>
        <v>36.550430297851562</v>
      </c>
      <c r="P3" s="1">
        <v>3</v>
      </c>
      <c r="Q3">
        <f>(P3*AJ3+AK3)</f>
        <v>2.0786957442760468</v>
      </c>
      <c r="R3" s="1">
        <v>1</v>
      </c>
      <c r="S3">
        <f>Q3*(R3+1)*(R3+1)/(R3*R3+1)</f>
        <v>4.1573914885520935</v>
      </c>
      <c r="T3" s="1">
        <v>37.349399566650391</v>
      </c>
      <c r="U3" s="1">
        <v>36.550430297851562</v>
      </c>
      <c r="V3" s="1">
        <v>37.335548400878906</v>
      </c>
      <c r="W3" s="1">
        <v>399.5958251953125</v>
      </c>
      <c r="X3" s="1">
        <v>399.22872924804688</v>
      </c>
      <c r="Y3" s="1">
        <v>27.099090576171875</v>
      </c>
      <c r="Z3" s="1">
        <v>28.061611175537109</v>
      </c>
      <c r="AA3" s="1">
        <v>41.226570129394531</v>
      </c>
      <c r="AB3" s="1">
        <v>42.690876007080078</v>
      </c>
      <c r="AC3" s="1">
        <v>400.9766845703125</v>
      </c>
      <c r="AD3" s="1">
        <v>32.834255218505859</v>
      </c>
      <c r="AE3" s="1">
        <v>26.674072265625</v>
      </c>
      <c r="AF3" s="1">
        <v>97.762275695800781</v>
      </c>
      <c r="AG3" s="1">
        <v>19.506649017333984</v>
      </c>
      <c r="AH3" s="1">
        <v>-0.66889327764511108</v>
      </c>
      <c r="AI3" s="1">
        <v>0</v>
      </c>
      <c r="AJ3" s="1">
        <v>-0.21956524252891541</v>
      </c>
      <c r="AK3" s="1">
        <v>2.737391471862793</v>
      </c>
      <c r="AL3" s="1">
        <v>1</v>
      </c>
      <c r="AM3" s="1">
        <v>0</v>
      </c>
      <c r="AN3" s="1">
        <v>0.18999999761581421</v>
      </c>
      <c r="AO3" s="1">
        <v>111115</v>
      </c>
      <c r="AP3">
        <f>AC3*0.000001/(P3*0.0001)</f>
        <v>1.336588948567708</v>
      </c>
      <c r="AQ3">
        <f>(Z3-Y3)/(1000-Z3)*AP3</f>
        <v>1.3236378053101947E-3</v>
      </c>
      <c r="AR3">
        <f>(U3+273.15)</f>
        <v>309.70043029785154</v>
      </c>
      <c r="AS3">
        <f>(T3+273.15)</f>
        <v>310.49939956665037</v>
      </c>
      <c r="AT3">
        <f>(AD3*AL3+AE3*AM3)*AN3</f>
        <v>6.2385084132331485</v>
      </c>
      <c r="AU3">
        <f>((AT3+0.00000010773*(AS3^4-AR3^4))-AQ3*44100)/(Q3*51.4+0.00000043092*AR3^3)</f>
        <v>-0.34992746569504218</v>
      </c>
      <c r="AV3">
        <f>0.61365*EXP(17.502*O3/(240.97+O3))</f>
        <v>6.151803344280931</v>
      </c>
      <c r="AW3">
        <f>AV3*1000/AF3</f>
        <v>62.926147130852556</v>
      </c>
      <c r="AX3">
        <f>(AW3-Z3)</f>
        <v>34.864535955315446</v>
      </c>
      <c r="AY3">
        <f>IF(I3,U3,(T3+U3)/2)</f>
        <v>36.949914932250977</v>
      </c>
      <c r="AZ3">
        <f>0.61365*EXP(17.502*AY3/(240.97+AY3))</f>
        <v>6.2876630263936804</v>
      </c>
      <c r="BA3">
        <f>IF(AX3&lt;&gt;0,(1000-(AW3+Z3)/2)/AX3*AQ3,0)</f>
        <v>3.6237980868929126E-2</v>
      </c>
      <c r="BB3">
        <f>Z3*AF3/1000</f>
        <v>2.7433669682112232</v>
      </c>
      <c r="BC3">
        <f>(AZ3-BB3)</f>
        <v>3.5442960581824572</v>
      </c>
      <c r="BD3">
        <f>1/(1.6/K3+1.37/S3)</f>
        <v>2.2677152505432091E-2</v>
      </c>
      <c r="BE3">
        <f>L3*AF3*0.001</f>
        <v>36.974247786688991</v>
      </c>
      <c r="BF3">
        <f>L3/X3</f>
        <v>0.94734083632028077</v>
      </c>
      <c r="BG3">
        <f>(1-AQ3*AF3/AV3/K3)*100</f>
        <v>42.459729497189315</v>
      </c>
      <c r="BH3">
        <f>(X3-J3/(S3/1.35))</f>
        <v>399.24099657996561</v>
      </c>
      <c r="BI3">
        <f>J3*BG3/100/BH3</f>
        <v>-4.0177171819519399E-5</v>
      </c>
    </row>
    <row r="4" spans="1:61">
      <c r="A4" s="1">
        <v>18</v>
      </c>
      <c r="B4" s="1" t="s">
        <v>117</v>
      </c>
      <c r="C4" s="1" t="s">
        <v>98</v>
      </c>
      <c r="D4" s="1">
        <v>16</v>
      </c>
      <c r="E4" s="1" t="s">
        <v>73</v>
      </c>
      <c r="F4" s="1" t="s">
        <v>99</v>
      </c>
      <c r="G4" s="1">
        <v>0</v>
      </c>
      <c r="H4" s="1">
        <v>4584</v>
      </c>
      <c r="I4" s="1">
        <v>0</v>
      </c>
      <c r="J4">
        <f>(W4-X4*(1000-Y4)/(1000-Z4))*AP4</f>
        <v>23.917022501506043</v>
      </c>
      <c r="K4">
        <f>IF(BA4&lt;&gt;0,1/(1/BA4-1/S4),0)</f>
        <v>0.503181170881148</v>
      </c>
      <c r="L4">
        <f>((BD4-AQ4/2)*X4-J4)/(BD4+AQ4/2)</f>
        <v>267.4421982276354</v>
      </c>
      <c r="M4">
        <f>AQ4*1000</f>
        <v>13.275684932153386</v>
      </c>
      <c r="N4">
        <f>(AV4-BB4)</f>
        <v>2.7739383731295506</v>
      </c>
      <c r="O4">
        <f>(U4+AU4*I4)</f>
        <v>39.492504119873047</v>
      </c>
      <c r="P4" s="1">
        <v>4.5</v>
      </c>
      <c r="Q4">
        <f>(P4*AJ4+AK4)</f>
        <v>1.7493478804826736</v>
      </c>
      <c r="R4" s="1">
        <v>1</v>
      </c>
      <c r="S4">
        <f>Q4*(R4+1)*(R4+1)/(R4*R4+1)</f>
        <v>3.4986957609653473</v>
      </c>
      <c r="T4" s="1">
        <v>39.758750915527344</v>
      </c>
      <c r="U4" s="1">
        <v>39.492504119873047</v>
      </c>
      <c r="V4" s="1">
        <v>39.725032806396484</v>
      </c>
      <c r="W4" s="1">
        <v>400.3153076171875</v>
      </c>
      <c r="X4" s="1">
        <v>367.92001342773438</v>
      </c>
      <c r="Y4" s="1">
        <v>31.180286407470703</v>
      </c>
      <c r="Z4" s="1">
        <v>45.434097290039062</v>
      </c>
      <c r="AA4" s="1">
        <v>41.644233703613281</v>
      </c>
      <c r="AB4" s="1">
        <v>60.681552886962891</v>
      </c>
      <c r="AC4" s="1">
        <v>400.07772827148438</v>
      </c>
      <c r="AD4" s="1">
        <v>1699.1802978515625</v>
      </c>
      <c r="AE4" s="1">
        <v>1861.141357421875</v>
      </c>
      <c r="AF4" s="1">
        <v>97.747329711914062</v>
      </c>
      <c r="AG4" s="1">
        <v>20.339931488037109</v>
      </c>
      <c r="AH4" s="1">
        <v>-0.95380538702011108</v>
      </c>
      <c r="AI4" s="1">
        <v>1</v>
      </c>
      <c r="AJ4" s="1">
        <v>-0.21956524252891541</v>
      </c>
      <c r="AK4" s="1">
        <v>2.737391471862793</v>
      </c>
      <c r="AL4" s="1">
        <v>1</v>
      </c>
      <c r="AM4" s="1">
        <v>0</v>
      </c>
      <c r="AN4" s="1">
        <v>0.18999999761581421</v>
      </c>
      <c r="AO4" s="1">
        <v>111115</v>
      </c>
      <c r="AP4">
        <f>AC4*0.000001/(P4*0.0001)</f>
        <v>0.88906161838107622</v>
      </c>
      <c r="AQ4">
        <f>(Z4-Y4)/(1000-Z4)*AP4</f>
        <v>1.3275684932153385E-2</v>
      </c>
      <c r="AR4">
        <f>(U4+273.15)</f>
        <v>312.64250411987302</v>
      </c>
      <c r="AS4">
        <f>(T4+273.15)</f>
        <v>312.90875091552732</v>
      </c>
      <c r="AT4">
        <f>(AD4*AL4+AE4*AM4)*AN4</f>
        <v>322.84425254063535</v>
      </c>
      <c r="AU4">
        <f>((AT4+0.00000010773*(AS4^4-AR4^4))-AQ4*44100)/(Q4*51.4+0.00000043092*AR4^3)</f>
        <v>-2.5134847663783924</v>
      </c>
      <c r="AV4">
        <f>0.61365*EXP(17.502*O4/(240.97+O4))</f>
        <v>7.2150000611021801</v>
      </c>
      <c r="AW4">
        <f>AV4*1000/AF4</f>
        <v>73.812758694959726</v>
      </c>
      <c r="AX4">
        <f>(AW4-Z4)</f>
        <v>28.378661404920663</v>
      </c>
      <c r="AY4">
        <f>IF(I4,U4,(T4+U4)/2)</f>
        <v>39.625627517700195</v>
      </c>
      <c r="AZ4">
        <f>0.61365*EXP(17.502*AY4/(240.97+AY4))</f>
        <v>7.2666578473720147</v>
      </c>
      <c r="BA4">
        <f>IF(AX4&lt;&gt;0,(1000-(AW4+Z4)/2)/AX4*AQ4,0)</f>
        <v>0.4399130356932679</v>
      </c>
      <c r="BB4">
        <f>Z4*AF4/1000</f>
        <v>4.4410616879726295</v>
      </c>
      <c r="BC4">
        <f>(AZ4-BB4)</f>
        <v>2.8255961593993852</v>
      </c>
      <c r="BD4">
        <f>1/(1.6/K4+1.37/S4)</f>
        <v>0.28000665336266928</v>
      </c>
      <c r="BE4">
        <f>L4*AF4*0.001</f>
        <v>26.141760729035756</v>
      </c>
      <c r="BF4">
        <f>L4/X4</f>
        <v>0.72690309976889989</v>
      </c>
      <c r="BG4">
        <f>(1-AQ4*AF4/AV4/K4)*100</f>
        <v>64.256167321389313</v>
      </c>
      <c r="BH4">
        <f>(X4-J4/(S4/1.35))</f>
        <v>358.6914372430694</v>
      </c>
      <c r="BI4">
        <f>J4*BG4/100/BH4</f>
        <v>4.2845076300072719E-2</v>
      </c>
    </row>
    <row r="5" spans="1:61">
      <c r="A5" s="1">
        <v>19</v>
      </c>
      <c r="B5" s="1" t="s">
        <v>118</v>
      </c>
      <c r="C5" s="1" t="s">
        <v>98</v>
      </c>
      <c r="D5" s="1">
        <v>16</v>
      </c>
      <c r="E5" s="1" t="s">
        <v>76</v>
      </c>
      <c r="F5" s="1" t="s">
        <v>99</v>
      </c>
      <c r="G5" s="1">
        <v>0</v>
      </c>
      <c r="H5" s="1">
        <v>4752.5</v>
      </c>
      <c r="I5" s="1">
        <v>0</v>
      </c>
      <c r="J5">
        <f>(W5-X5*(1000-Y5)/(1000-Z5))*AP5</f>
        <v>-1.6757936576871424</v>
      </c>
      <c r="K5">
        <f>IF(BA5&lt;&gt;0,1/(1/BA5-1/S5),0)</f>
        <v>0.14604232077549542</v>
      </c>
      <c r="L5">
        <f>((BD5-AQ5/2)*X5-J5)/(BD5+AQ5/2)</f>
        <v>394.69942250819372</v>
      </c>
      <c r="M5">
        <f>AQ5*1000</f>
        <v>5.3623016600416751</v>
      </c>
      <c r="N5">
        <f>(AV5-BB5)</f>
        <v>3.5139550110580684</v>
      </c>
      <c r="O5">
        <f>(U5+AU5*I5)</f>
        <v>38.633308410644531</v>
      </c>
      <c r="P5" s="1">
        <v>2.5</v>
      </c>
      <c r="Q5">
        <f>(P5*AJ5+AK5)</f>
        <v>2.1884783655405045</v>
      </c>
      <c r="R5" s="1">
        <v>1</v>
      </c>
      <c r="S5">
        <f>Q5*(R5+1)*(R5+1)/(R5*R5+1)</f>
        <v>4.3769567310810089</v>
      </c>
      <c r="T5" s="1">
        <v>39.840808868408203</v>
      </c>
      <c r="U5" s="1">
        <v>38.633308410644531</v>
      </c>
      <c r="V5" s="1">
        <v>39.841953277587891</v>
      </c>
      <c r="W5" s="1">
        <v>400.11285400390625</v>
      </c>
      <c r="X5" s="1">
        <v>399.8203125</v>
      </c>
      <c r="Y5" s="1">
        <v>31.296085357666016</v>
      </c>
      <c r="Z5" s="1">
        <v>34.531124114990234</v>
      </c>
      <c r="AA5" s="1">
        <v>41.614662170410156</v>
      </c>
      <c r="AB5" s="1">
        <v>45.91632080078125</v>
      </c>
      <c r="AC5" s="1">
        <v>400.08294677734375</v>
      </c>
      <c r="AD5" s="1">
        <v>4.6863632202148438</v>
      </c>
      <c r="AE5" s="1">
        <v>2.4821264743804932</v>
      </c>
      <c r="AF5" s="1">
        <v>97.744674682617188</v>
      </c>
      <c r="AG5" s="1">
        <v>20.339931488037109</v>
      </c>
      <c r="AH5" s="1">
        <v>-0.95380538702011108</v>
      </c>
      <c r="AI5" s="1">
        <v>1</v>
      </c>
      <c r="AJ5" s="1">
        <v>-0.21956524252891541</v>
      </c>
      <c r="AK5" s="1">
        <v>2.737391471862793</v>
      </c>
      <c r="AL5" s="1">
        <v>1</v>
      </c>
      <c r="AM5" s="1">
        <v>0</v>
      </c>
      <c r="AN5" s="1">
        <v>0.18999999761581421</v>
      </c>
      <c r="AO5" s="1">
        <v>111115</v>
      </c>
      <c r="AP5">
        <f>AC5*0.000001/(P5*0.0001)</f>
        <v>1.6003317871093747</v>
      </c>
      <c r="AQ5">
        <f>(Z5-Y5)/(1000-Z5)*AP5</f>
        <v>5.3623016600416748E-3</v>
      </c>
      <c r="AR5">
        <f>(U5+273.15)</f>
        <v>311.78330841064451</v>
      </c>
      <c r="AS5">
        <f>(T5+273.15)</f>
        <v>312.99080886840818</v>
      </c>
      <c r="AT5">
        <f>(AD5*AL5+AE5*AM5)*AN5</f>
        <v>0.89040900066765971</v>
      </c>
      <c r="AU5">
        <f>((AT5+0.00000010773*(AS5^4-AR5^4))-AQ5*44100)/(Q5*51.4+0.00000043092*AR5^3)</f>
        <v>-1.7501241335370716</v>
      </c>
      <c r="AV5">
        <f>0.61365*EXP(17.502*O5/(240.97+O5))</f>
        <v>6.889188504102866</v>
      </c>
      <c r="AW5">
        <f>AV5*1000/AF5</f>
        <v>70.481471512105131</v>
      </c>
      <c r="AX5">
        <f>(AW5-Z5)</f>
        <v>35.950347397114896</v>
      </c>
      <c r="AY5">
        <f>IF(I5,U5,(T5+U5)/2)</f>
        <v>39.237058639526367</v>
      </c>
      <c r="AZ5">
        <f>0.61365*EXP(17.502*AY5/(240.97+AY5))</f>
        <v>7.1167669398231039</v>
      </c>
      <c r="BA5">
        <f>IF(AX5&lt;&gt;0,(1000-(AW5+Z5)/2)/AX5*AQ5,0)</f>
        <v>0.14132678596928352</v>
      </c>
      <c r="BB5">
        <f>Z5*AF5/1000</f>
        <v>3.3752334930447976</v>
      </c>
      <c r="BC5">
        <f>(AZ5-BB5)</f>
        <v>3.7415334467783063</v>
      </c>
      <c r="BD5">
        <f>1/(1.6/K5+1.37/S5)</f>
        <v>8.8741134846702249E-2</v>
      </c>
      <c r="BE5">
        <f>L5*AF5*0.001</f>
        <v>38.579766650480273</v>
      </c>
      <c r="BF5">
        <f>L5/X5</f>
        <v>0.98719202143636386</v>
      </c>
      <c r="BG5">
        <f>(1-AQ5*AF5/AV5/K5)*100</f>
        <v>47.904818744051781</v>
      </c>
      <c r="BH5">
        <f>(X5-J5/(S5/1.35))</f>
        <v>400.33718337098958</v>
      </c>
      <c r="BI5">
        <f>J5*BG5/100/BH5</f>
        <v>-2.0052744226244038E-3</v>
      </c>
    </row>
    <row r="6" spans="1:61">
      <c r="A6" s="1">
        <v>28</v>
      </c>
      <c r="B6" s="1" t="s">
        <v>127</v>
      </c>
      <c r="C6" s="1" t="s">
        <v>98</v>
      </c>
      <c r="D6" s="1">
        <v>5</v>
      </c>
      <c r="E6" s="1" t="s">
        <v>73</v>
      </c>
      <c r="F6" s="1" t="s">
        <v>99</v>
      </c>
      <c r="G6" s="1">
        <v>0</v>
      </c>
      <c r="H6" s="1">
        <v>6529</v>
      </c>
      <c r="I6" s="1">
        <v>0</v>
      </c>
      <c r="J6">
        <f>(W6-X6*(1000-Y6)/(1000-Z6))*AP6</f>
        <v>15.452599180799247</v>
      </c>
      <c r="K6">
        <f>IF(BA6&lt;&gt;0,1/(1/BA6-1/S6),0)</f>
        <v>0.49316590705406066</v>
      </c>
      <c r="L6">
        <f>((BD6-AQ6/2)*X6-J6)/(BD6+AQ6/2)</f>
        <v>303.65632842096977</v>
      </c>
      <c r="M6">
        <f>AQ6*1000</f>
        <v>15.032604491331078</v>
      </c>
      <c r="N6">
        <f>(AV6-BB6)</f>
        <v>3.163512281120469</v>
      </c>
      <c r="O6">
        <f>(U6+AU6*I6)</f>
        <v>40.628326416015625</v>
      </c>
      <c r="P6" s="1">
        <v>4</v>
      </c>
      <c r="Q6">
        <f>(P6*AJ6+AK6)</f>
        <v>1.8591305017471313</v>
      </c>
      <c r="R6" s="1">
        <v>1</v>
      </c>
      <c r="S6">
        <f>Q6*(R6+1)*(R6+1)/(R6*R6+1)</f>
        <v>3.7182610034942627</v>
      </c>
      <c r="T6" s="1">
        <v>40.940074920654297</v>
      </c>
      <c r="U6" s="1">
        <v>40.628326416015625</v>
      </c>
      <c r="V6" s="1">
        <v>40.909164428710938</v>
      </c>
      <c r="W6" s="1">
        <v>399.12841796875</v>
      </c>
      <c r="X6" s="1">
        <v>377.9935302734375</v>
      </c>
      <c r="Y6" s="1">
        <v>31.739589691162109</v>
      </c>
      <c r="Z6" s="1">
        <v>46.079540252685547</v>
      </c>
      <c r="AA6" s="1">
        <v>39.791511535644531</v>
      </c>
      <c r="AB6" s="1">
        <v>57.769321441650391</v>
      </c>
      <c r="AC6" s="1">
        <v>399.99884033203125</v>
      </c>
      <c r="AD6" s="1">
        <v>1835.3013916015625</v>
      </c>
      <c r="AE6" s="1">
        <v>1934.8988037109375</v>
      </c>
      <c r="AF6" s="1">
        <v>97.714668273925781</v>
      </c>
      <c r="AG6" s="1">
        <v>20.339931488037109</v>
      </c>
      <c r="AH6" s="1">
        <v>-0.95380538702011108</v>
      </c>
      <c r="AI6" s="1">
        <v>1</v>
      </c>
      <c r="AJ6" s="1">
        <v>-0.21956524252891541</v>
      </c>
      <c r="AK6" s="1">
        <v>2.737391471862793</v>
      </c>
      <c r="AL6" s="1">
        <v>1</v>
      </c>
      <c r="AM6" s="1">
        <v>0</v>
      </c>
      <c r="AN6" s="1">
        <v>0.18999999761581421</v>
      </c>
      <c r="AO6" s="1">
        <v>111115</v>
      </c>
      <c r="AP6">
        <f>AC6*0.000001/(P6*0.0001)</f>
        <v>0.99999710083007798</v>
      </c>
      <c r="AQ6">
        <f>(Z6-Y6)/(1000-Z6)*AP6</f>
        <v>1.5032604491331078E-2</v>
      </c>
      <c r="AR6">
        <f>(U6+273.15)</f>
        <v>313.7783264160156</v>
      </c>
      <c r="AS6">
        <f>(T6+273.15)</f>
        <v>314.09007492065427</v>
      </c>
      <c r="AT6">
        <f>(AD6*AL6+AE6*AM6)*AN6</f>
        <v>348.70726002859737</v>
      </c>
      <c r="AU6">
        <f>((AT6+0.00000010773*(AS6^4-AR6^4))-AQ6*44100)/(Q6*51.4+0.00000043092*AR6^3)</f>
        <v>-2.8480622844146208</v>
      </c>
      <c r="AV6">
        <f>0.61365*EXP(17.502*O6/(240.97+O6))</f>
        <v>7.6661592711266477</v>
      </c>
      <c r="AW6">
        <f>AV6*1000/AF6</f>
        <v>78.454539185825482</v>
      </c>
      <c r="AX6">
        <f>(AW6-Z6)</f>
        <v>32.374998933139935</v>
      </c>
      <c r="AY6">
        <f>IF(I6,U6,(T6+U6)/2)</f>
        <v>40.784200668334961</v>
      </c>
      <c r="AZ6">
        <f>0.61365*EXP(17.502*AY6/(240.97+AY6))</f>
        <v>7.7299419637473532</v>
      </c>
      <c r="BA6">
        <f>IF(AX6&lt;&gt;0,(1000-(AW6+Z6)/2)/AX6*AQ6,0)</f>
        <v>0.43541526408996645</v>
      </c>
      <c r="BB6">
        <f>Z6*AF6/1000</f>
        <v>4.5026469900061787</v>
      </c>
      <c r="BC6">
        <f>(AZ6-BB6)</f>
        <v>3.2272949737411745</v>
      </c>
      <c r="BD6">
        <f>1/(1.6/K6+1.37/S6)</f>
        <v>0.27679392056345675</v>
      </c>
      <c r="BE6">
        <f>L6*AF6*0.001</f>
        <v>29.671677400933323</v>
      </c>
      <c r="BF6">
        <f>L6/X6</f>
        <v>0.80333736982563486</v>
      </c>
      <c r="BG6">
        <f>(1-AQ6*AF6/AV6/K6)*100</f>
        <v>61.147129585477188</v>
      </c>
      <c r="BH6">
        <f>(X6-J6/(S6/1.35))</f>
        <v>372.38310946799248</v>
      </c>
      <c r="BI6">
        <f>J6*BG6/100/BH6</f>
        <v>2.537392434073291E-2</v>
      </c>
    </row>
    <row r="7" spans="1:61">
      <c r="A7" s="1">
        <v>29</v>
      </c>
      <c r="B7" s="1" t="s">
        <v>128</v>
      </c>
      <c r="C7" s="1" t="s">
        <v>98</v>
      </c>
      <c r="D7" s="1">
        <v>5</v>
      </c>
      <c r="E7" s="1" t="s">
        <v>76</v>
      </c>
      <c r="F7" s="1" t="s">
        <v>99</v>
      </c>
      <c r="G7" s="1">
        <v>0</v>
      </c>
      <c r="H7" s="1">
        <v>6733</v>
      </c>
      <c r="I7" s="1">
        <v>0</v>
      </c>
      <c r="J7">
        <f>(W7-X7*(1000-Y7)/(1000-Z7))*AP7</f>
        <v>-4.8687613605276496</v>
      </c>
      <c r="K7">
        <f>IF(BA7&lt;&gt;0,1/(1/BA7-1/S7),0)</f>
        <v>0.2140139344702392</v>
      </c>
      <c r="L7">
        <f>((BD7-AQ7/2)*X7-J7)/(BD7+AQ7/2)</f>
        <v>414.67393057606762</v>
      </c>
      <c r="M7">
        <f>AQ7*1000</f>
        <v>7.5296339753203139</v>
      </c>
      <c r="N7">
        <f>(AV7-BB7)</f>
        <v>3.4169997333764983</v>
      </c>
      <c r="O7">
        <f>(U7+AU7*I7)</f>
        <v>39.075473785400391</v>
      </c>
      <c r="P7" s="1">
        <v>3</v>
      </c>
      <c r="Q7">
        <f>(P7*AJ7+AK7)</f>
        <v>2.0786957442760468</v>
      </c>
      <c r="R7" s="1">
        <v>1</v>
      </c>
      <c r="S7">
        <f>Q7*(R7+1)*(R7+1)/(R7*R7+1)</f>
        <v>4.1573914885520935</v>
      </c>
      <c r="T7" s="1">
        <v>40.740455627441406</v>
      </c>
      <c r="U7" s="1">
        <v>39.075473785400391</v>
      </c>
      <c r="V7" s="1">
        <v>40.762847900390625</v>
      </c>
      <c r="W7" s="1">
        <v>399.24017333984375</v>
      </c>
      <c r="X7" s="1">
        <v>400.62921142578125</v>
      </c>
      <c r="Y7" s="1">
        <v>31.797260284423828</v>
      </c>
      <c r="Z7" s="1">
        <v>37.233867645263672</v>
      </c>
      <c r="AA7" s="1">
        <v>40.287921905517578</v>
      </c>
      <c r="AB7" s="1">
        <v>47.176239013671875</v>
      </c>
      <c r="AC7" s="1">
        <v>400.0257568359375</v>
      </c>
      <c r="AD7" s="1">
        <v>3.8151595592498779</v>
      </c>
      <c r="AE7" s="1">
        <v>1.7980062961578369</v>
      </c>
      <c r="AF7" s="1">
        <v>97.712905883789062</v>
      </c>
      <c r="AG7" s="1">
        <v>21.346279144287109</v>
      </c>
      <c r="AH7" s="1">
        <v>-0.72889465093612671</v>
      </c>
      <c r="AI7" s="1">
        <v>1</v>
      </c>
      <c r="AJ7" s="1">
        <v>-0.21956524252891541</v>
      </c>
      <c r="AK7" s="1">
        <v>2.737391471862793</v>
      </c>
      <c r="AL7" s="1">
        <v>1</v>
      </c>
      <c r="AM7" s="1">
        <v>0</v>
      </c>
      <c r="AN7" s="1">
        <v>0.18999999761581421</v>
      </c>
      <c r="AO7" s="1">
        <v>111115</v>
      </c>
      <c r="AP7">
        <f>AC7*0.000001/(P7*0.0001)</f>
        <v>1.3334191894531249</v>
      </c>
      <c r="AQ7">
        <f>(Z7-Y7)/(1000-Z7)*AP7</f>
        <v>7.5296339753203141E-3</v>
      </c>
      <c r="AR7">
        <f>(U7+273.15)</f>
        <v>312.22547378540037</v>
      </c>
      <c r="AS7">
        <f>(T7+273.15)</f>
        <v>313.89045562744138</v>
      </c>
      <c r="AT7">
        <f>(AD7*AL7+AE7*AM7)*AN7</f>
        <v>0.7248803071614276</v>
      </c>
      <c r="AU7">
        <f>((AT7+0.00000010773*(AS7^4-AR7^4))-AQ7*44100)/(Q7*51.4+0.00000043092*AR7^3)</f>
        <v>-2.578495035262419</v>
      </c>
      <c r="AV7">
        <f>0.61365*EXP(17.502*O7/(240.97+O7))</f>
        <v>7.055229138287606</v>
      </c>
      <c r="AW7">
        <f>AV7*1000/AF7</f>
        <v>72.20365697319923</v>
      </c>
      <c r="AX7">
        <f>(AW7-Z7)</f>
        <v>34.969789327935558</v>
      </c>
      <c r="AY7">
        <f>IF(I7,U7,(T7+U7)/2)</f>
        <v>39.907964706420898</v>
      </c>
      <c r="AZ7">
        <f>0.61365*EXP(17.502*AY7/(240.97+AY7))</f>
        <v>7.3772794069862657</v>
      </c>
      <c r="BA7">
        <f>IF(AX7&lt;&gt;0,(1000-(AW7+Z7)/2)/AX7*AQ7,0)</f>
        <v>0.20353630548935986</v>
      </c>
      <c r="BB7">
        <f>Z7*AF7/1000</f>
        <v>3.6382294049111077</v>
      </c>
      <c r="BC7">
        <f>(AZ7-BB7)</f>
        <v>3.739050002075158</v>
      </c>
      <c r="BD7">
        <f>1/(1.6/K7+1.37/S7)</f>
        <v>0.12811179932990724</v>
      </c>
      <c r="BE7">
        <f>L7*AF7*0.001</f>
        <v>40.518994750840179</v>
      </c>
      <c r="BF7">
        <f>L7/X7</f>
        <v>1.0350566527595511</v>
      </c>
      <c r="BG7">
        <f>(1-AQ7*AF7/AV7/K7)*100</f>
        <v>51.272669481678768</v>
      </c>
      <c r="BH7">
        <f>(X7-J7/(S7/1.35))</f>
        <v>402.21020947583531</v>
      </c>
      <c r="BI7">
        <f>J7*BG7/100/BH7</f>
        <v>-6.2065652771178797E-3</v>
      </c>
    </row>
    <row r="8" spans="1:61">
      <c r="A8" s="1">
        <v>1</v>
      </c>
      <c r="B8" s="1" t="s">
        <v>100</v>
      </c>
      <c r="C8" s="1" t="s">
        <v>98</v>
      </c>
      <c r="D8" s="1">
        <v>17</v>
      </c>
      <c r="E8" s="1" t="s">
        <v>73</v>
      </c>
      <c r="F8" s="1" t="s">
        <v>74</v>
      </c>
      <c r="G8" s="1">
        <v>0</v>
      </c>
      <c r="H8" s="1">
        <v>597</v>
      </c>
      <c r="I8" s="1">
        <v>0</v>
      </c>
      <c r="J8">
        <f>(W8-X8*(1000-Y8)/(1000-Z8))*AP8</f>
        <v>16.987944561545032</v>
      </c>
      <c r="K8">
        <f>IF(BA8&lt;&gt;0,1/(1/BA8-1/S8),0)</f>
        <v>0.58355719999516242</v>
      </c>
      <c r="L8">
        <f>((BD8-AQ8/2)*X8-J8)/(BD8+AQ8/2)</f>
        <v>306.67305144557901</v>
      </c>
      <c r="M8">
        <f>AQ8*1000</f>
        <v>9.6904401290807076</v>
      </c>
      <c r="N8">
        <f>(AV8-BB8)</f>
        <v>1.8392554493887094</v>
      </c>
      <c r="O8">
        <f>(U8+AU8*I8)</f>
        <v>35.081832885742188</v>
      </c>
      <c r="P8" s="1">
        <v>5.5</v>
      </c>
      <c r="Q8">
        <f>(P8*AJ8+AK8)</f>
        <v>1.5297826379537582</v>
      </c>
      <c r="R8" s="1">
        <v>1</v>
      </c>
      <c r="S8">
        <f>Q8*(R8+1)*(R8+1)/(R8*R8+1)</f>
        <v>3.0595652759075165</v>
      </c>
      <c r="T8" s="1">
        <v>35.072532653808594</v>
      </c>
      <c r="U8" s="1">
        <v>35.081832885742188</v>
      </c>
      <c r="V8" s="1">
        <v>34.959682464599609</v>
      </c>
      <c r="W8" s="1">
        <v>399.57489013671875</v>
      </c>
      <c r="X8" s="1">
        <v>371.3355712890625</v>
      </c>
      <c r="Y8" s="1">
        <v>26.449748992919922</v>
      </c>
      <c r="Z8" s="1">
        <v>39.221244812011719</v>
      </c>
      <c r="AA8" s="1">
        <v>45.600700378417969</v>
      </c>
      <c r="AB8" s="1">
        <v>67.619400024414062</v>
      </c>
      <c r="AC8" s="1">
        <v>400.94778442382812</v>
      </c>
      <c r="AD8" s="1">
        <v>1625.07763671875</v>
      </c>
      <c r="AE8" s="1">
        <v>1794.414794921875</v>
      </c>
      <c r="AF8" s="1">
        <v>97.772590637207031</v>
      </c>
      <c r="AG8" s="1">
        <v>19.506649017333984</v>
      </c>
      <c r="AH8" s="1">
        <v>-0.66889327764511108</v>
      </c>
      <c r="AI8" s="1">
        <v>1</v>
      </c>
      <c r="AJ8" s="1">
        <v>-0.21956524252891541</v>
      </c>
      <c r="AK8" s="1">
        <v>2.737391471862793</v>
      </c>
      <c r="AL8" s="1">
        <v>1</v>
      </c>
      <c r="AM8" s="1">
        <v>0</v>
      </c>
      <c r="AN8" s="1">
        <v>0.18999999761581421</v>
      </c>
      <c r="AO8" s="1">
        <v>111115</v>
      </c>
      <c r="AP8">
        <f>AC8*0.000001/(P8*0.0001)</f>
        <v>0.72899597167968744</v>
      </c>
      <c r="AQ8">
        <f>(Z8-Y8)/(1000-Z8)*AP8</f>
        <v>9.6904401290807077E-3</v>
      </c>
      <c r="AR8">
        <f>(U8+273.15)</f>
        <v>308.23183288574216</v>
      </c>
      <c r="AS8">
        <f>(T8+273.15)</f>
        <v>308.22253265380857</v>
      </c>
      <c r="AT8">
        <f>(AD8*AL8+AE8*AM8)*AN8</f>
        <v>308.76474710207549</v>
      </c>
      <c r="AU8">
        <f>((AT8+0.00000010773*(AS8^4-AR8^4))-AQ8*44100)/(Q8*51.4+0.00000043092*AR8^3)</f>
        <v>-1.3008338018698151</v>
      </c>
      <c r="AV8">
        <f>0.61365*EXP(17.502*O8/(240.97+O8))</f>
        <v>5.6740181626752113</v>
      </c>
      <c r="AW8">
        <f>AV8*1000/AF8</f>
        <v>58.032809867226554</v>
      </c>
      <c r="AX8">
        <f>(AW8-Z8)</f>
        <v>18.811565055214835</v>
      </c>
      <c r="AY8">
        <f>IF(I8,U8,(T8+U8)/2)</f>
        <v>35.077182769775391</v>
      </c>
      <c r="AZ8">
        <f>0.61365*EXP(17.502*AY8/(240.97+AY8))</f>
        <v>5.6725580871387438</v>
      </c>
      <c r="BA8">
        <f>IF(AX8&lt;&gt;0,(1000-(AW8+Z8)/2)/AX8*AQ8,0)</f>
        <v>0.49008271267866982</v>
      </c>
      <c r="BB8">
        <f>Z8*AF8/1000</f>
        <v>3.8347627132865019</v>
      </c>
      <c r="BC8">
        <f>(AZ8-BB8)</f>
        <v>1.8377953738522419</v>
      </c>
      <c r="BD8">
        <f>1/(1.6/K8+1.37/S8)</f>
        <v>0.3135208091707759</v>
      </c>
      <c r="BE8">
        <f>L8*AF8*0.001</f>
        <v>29.984218718451729</v>
      </c>
      <c r="BF8">
        <f>L8/X8</f>
        <v>0.82586499963089288</v>
      </c>
      <c r="BG8">
        <f>(1-AQ8*AF8/AV8/K8)*100</f>
        <v>71.385479557107942</v>
      </c>
      <c r="BH8">
        <f>(X8-J8/(S8/1.35))</f>
        <v>363.83982496893105</v>
      </c>
      <c r="BI8">
        <f>J8*BG8/100/BH8</f>
        <v>3.3330396674388515E-2</v>
      </c>
    </row>
    <row r="9" spans="1:61">
      <c r="A9" s="1">
        <v>2</v>
      </c>
      <c r="B9" s="1" t="s">
        <v>101</v>
      </c>
      <c r="C9" s="1" t="s">
        <v>98</v>
      </c>
      <c r="D9" s="1">
        <v>17</v>
      </c>
      <c r="E9" s="1" t="s">
        <v>76</v>
      </c>
      <c r="F9" s="1" t="s">
        <v>74</v>
      </c>
      <c r="G9" s="1">
        <v>0</v>
      </c>
      <c r="H9" s="1">
        <v>733</v>
      </c>
      <c r="I9" s="1">
        <v>0</v>
      </c>
      <c r="J9">
        <f>(W9-X9*(1000-Y9)/(1000-Z9))*AP9</f>
        <v>-0.82886571778061846</v>
      </c>
      <c r="K9">
        <f>IF(BA9&lt;&gt;0,1/(1/BA9-1/S9),0)</f>
        <v>3.6850303533337549E-2</v>
      </c>
      <c r="L9">
        <f>((BD9-AQ9/2)*X9-J9)/(BD9+AQ9/2)</f>
        <v>415.25896546719548</v>
      </c>
      <c r="M9">
        <f>AQ9*1000</f>
        <v>1.144035879790926</v>
      </c>
      <c r="N9">
        <f>(AV9-BB9)</f>
        <v>2.9324669922912907</v>
      </c>
      <c r="O9">
        <f>(U9+AU9*I9)</f>
        <v>34.874198913574219</v>
      </c>
      <c r="P9" s="1">
        <v>3</v>
      </c>
      <c r="Q9">
        <f>(P9*AJ9+AK9)</f>
        <v>2.0786957442760468</v>
      </c>
      <c r="R9" s="1">
        <v>1</v>
      </c>
      <c r="S9">
        <f>Q9*(R9+1)*(R9+1)/(R9*R9+1)</f>
        <v>4.1573914885520935</v>
      </c>
      <c r="T9" s="1">
        <v>35.358428955078125</v>
      </c>
      <c r="U9" s="1">
        <v>34.874198913574219</v>
      </c>
      <c r="V9" s="1">
        <v>35.310859680175781</v>
      </c>
      <c r="W9" s="1">
        <v>399.10546875</v>
      </c>
      <c r="X9" s="1">
        <v>399.38372802734375</v>
      </c>
      <c r="Y9" s="1">
        <v>26.544807434082031</v>
      </c>
      <c r="Z9" s="1">
        <v>27.377225875854492</v>
      </c>
      <c r="AA9" s="1">
        <v>45.045707702636719</v>
      </c>
      <c r="AB9" s="1">
        <v>46.458297729492188</v>
      </c>
      <c r="AC9" s="1">
        <v>401.01779174804688</v>
      </c>
      <c r="AD9" s="1">
        <v>22.321319580078125</v>
      </c>
      <c r="AE9" s="1">
        <v>24.86785888671875</v>
      </c>
      <c r="AF9" s="1">
        <v>97.770103454589844</v>
      </c>
      <c r="AG9" s="1">
        <v>19.506649017333984</v>
      </c>
      <c r="AH9" s="1">
        <v>-0.66889327764511108</v>
      </c>
      <c r="AI9" s="1">
        <v>1</v>
      </c>
      <c r="AJ9" s="1">
        <v>-0.21956524252891541</v>
      </c>
      <c r="AK9" s="1">
        <v>2.737391471862793</v>
      </c>
      <c r="AL9" s="1">
        <v>1</v>
      </c>
      <c r="AM9" s="1">
        <v>0</v>
      </c>
      <c r="AN9" s="1">
        <v>0.18999999761581421</v>
      </c>
      <c r="AO9" s="1">
        <v>111115</v>
      </c>
      <c r="AP9">
        <f>AC9*0.000001/(P9*0.0001)</f>
        <v>1.3367259724934892</v>
      </c>
      <c r="AQ9">
        <f>(Z9-Y9)/(1000-Z9)*AP9</f>
        <v>1.1440358797909259E-3</v>
      </c>
      <c r="AR9">
        <f>(U9+273.15)</f>
        <v>308.0241989135742</v>
      </c>
      <c r="AS9">
        <f>(T9+273.15)</f>
        <v>308.5084289550781</v>
      </c>
      <c r="AT9">
        <f>(AD9*AL9+AE9*AM9)*AN9</f>
        <v>4.2410506669966708</v>
      </c>
      <c r="AU9">
        <f>((AT9+0.00000010773*(AS9^4-AR9^4))-AQ9*44100)/(Q9*51.4+0.00000043092*AR9^3)</f>
        <v>-0.33572329153847463</v>
      </c>
      <c r="AV9">
        <f>0.61365*EXP(17.502*O9/(240.97+O9))</f>
        <v>5.6091411984732584</v>
      </c>
      <c r="AW9">
        <f>AV9*1000/AF9</f>
        <v>57.370719680975604</v>
      </c>
      <c r="AX9">
        <f>(AW9-Z9)</f>
        <v>29.993493805121112</v>
      </c>
      <c r="AY9">
        <f>IF(I9,U9,(T9+U9)/2)</f>
        <v>35.116313934326172</v>
      </c>
      <c r="AZ9">
        <f>0.61365*EXP(17.502*AY9/(240.97+AY9))</f>
        <v>5.6848549544594427</v>
      </c>
      <c r="BA9">
        <f>IF(AX9&lt;&gt;0,(1000-(AW9+Z9)/2)/AX9*AQ9,0)</f>
        <v>3.6526539444900502E-2</v>
      </c>
      <c r="BB9">
        <f>Z9*AF9/1000</f>
        <v>2.6766742061819677</v>
      </c>
      <c r="BC9">
        <f>(AZ9-BB9)</f>
        <v>3.0081807482774749</v>
      </c>
      <c r="BD9">
        <f>1/(1.6/K9+1.37/S9)</f>
        <v>2.2857956227227829E-2</v>
      </c>
      <c r="BE9">
        <f>L9*AF9*0.001</f>
        <v>40.599912014173654</v>
      </c>
      <c r="BF9">
        <f>L9/X9</f>
        <v>1.0397493346017463</v>
      </c>
      <c r="BG9">
        <f>(1-AQ9*AF9/AV9/K9)*100</f>
        <v>45.886169387808017</v>
      </c>
      <c r="BH9">
        <f>(X9-J9/(S9/1.35))</f>
        <v>399.65287966295108</v>
      </c>
      <c r="BI9">
        <f>J9*BG9/100/BH9</f>
        <v>-9.5166267181420587E-4</v>
      </c>
    </row>
    <row r="10" spans="1:61">
      <c r="A10" s="1">
        <v>5</v>
      </c>
      <c r="B10" s="1" t="s">
        <v>104</v>
      </c>
      <c r="C10" s="1" t="s">
        <v>98</v>
      </c>
      <c r="D10" s="1">
        <v>18</v>
      </c>
      <c r="E10" s="1" t="s">
        <v>73</v>
      </c>
      <c r="F10" s="1" t="s">
        <v>74</v>
      </c>
      <c r="G10" s="1">
        <v>0</v>
      </c>
      <c r="H10" s="1">
        <v>1443.5</v>
      </c>
      <c r="I10" s="1">
        <v>0</v>
      </c>
      <c r="J10">
        <f>(W10-X10*(1000-Y10)/(1000-Z10))*AP10</f>
        <v>10.3356135830307</v>
      </c>
      <c r="K10">
        <f>IF(BA10&lt;&gt;0,1/(1/BA10-1/S10),0)</f>
        <v>0.30050156913081527</v>
      </c>
      <c r="L10">
        <f>((BD10-AQ10/2)*X10-J10)/(BD10+AQ10/2)</f>
        <v>315.13664061407292</v>
      </c>
      <c r="M10">
        <f>AQ10*1000</f>
        <v>9.1270238743018357</v>
      </c>
      <c r="N10">
        <f>(AV10-BB10)</f>
        <v>3.0207206109625448</v>
      </c>
      <c r="O10">
        <f>(U10+AU10*I10)</f>
        <v>36.719493865966797</v>
      </c>
      <c r="P10" s="1">
        <v>2.5</v>
      </c>
      <c r="Q10">
        <f>(P10*AJ10+AK10)</f>
        <v>2.1884783655405045</v>
      </c>
      <c r="R10" s="1">
        <v>1</v>
      </c>
      <c r="S10">
        <f>Q10*(R10+1)*(R10+1)/(R10*R10+1)</f>
        <v>4.3769567310810089</v>
      </c>
      <c r="T10" s="1">
        <v>36.667556762695312</v>
      </c>
      <c r="U10" s="1">
        <v>36.719493865966797</v>
      </c>
      <c r="V10" s="1">
        <v>36.622703552246094</v>
      </c>
      <c r="W10" s="1">
        <v>400.25704956054688</v>
      </c>
      <c r="X10" s="1">
        <v>391.58444213867188</v>
      </c>
      <c r="Y10" s="1">
        <v>27.106590270996094</v>
      </c>
      <c r="Z10" s="1">
        <v>32.611682891845703</v>
      </c>
      <c r="AA10" s="1">
        <v>42.802520751953125</v>
      </c>
      <c r="AB10" s="1">
        <v>51.495304107666016</v>
      </c>
      <c r="AC10" s="1">
        <v>400.96401977539062</v>
      </c>
      <c r="AD10" s="1">
        <v>1461.341796875</v>
      </c>
      <c r="AE10" s="1">
        <v>1679.55712890625</v>
      </c>
      <c r="AF10" s="1">
        <v>97.764495849609375</v>
      </c>
      <c r="AG10" s="1">
        <v>19.506649017333984</v>
      </c>
      <c r="AH10" s="1">
        <v>-0.66889327764511108</v>
      </c>
      <c r="AI10" s="1">
        <v>0</v>
      </c>
      <c r="AJ10" s="1">
        <v>-0.21956524252891541</v>
      </c>
      <c r="AK10" s="1">
        <v>2.737391471862793</v>
      </c>
      <c r="AL10" s="1">
        <v>1</v>
      </c>
      <c r="AM10" s="1">
        <v>0</v>
      </c>
      <c r="AN10" s="1">
        <v>0.18999999761581421</v>
      </c>
      <c r="AO10" s="1">
        <v>111115</v>
      </c>
      <c r="AP10">
        <f>AC10*0.000001/(P10*0.0001)</f>
        <v>1.6038560791015624</v>
      </c>
      <c r="AQ10">
        <f>(Z10-Y10)/(1000-Z10)*AP10</f>
        <v>9.1270238743018355E-3</v>
      </c>
      <c r="AR10">
        <f>(U10+273.15)</f>
        <v>309.86949386596677</v>
      </c>
      <c r="AS10">
        <f>(T10+273.15)</f>
        <v>309.81755676269529</v>
      </c>
      <c r="AT10">
        <f>(AD10*AL10+AE10*AM10)*AN10</f>
        <v>277.65493792213965</v>
      </c>
      <c r="AU10">
        <f>((AT10+0.00000010773*(AS10^4-AR10^4))-AQ10*44100)/(Q10*51.4+0.00000043092*AR10^3)</f>
        <v>-1.0016234344061679</v>
      </c>
      <c r="AV10">
        <f>0.61365*EXP(17.502*O10/(240.97+O10))</f>
        <v>6.2089853476911712</v>
      </c>
      <c r="AW10">
        <f>AV10*1000/AF10</f>
        <v>63.509613523118063</v>
      </c>
      <c r="AX10">
        <f>(AW10-Z10)</f>
        <v>30.897930631272359</v>
      </c>
      <c r="AY10">
        <f>IF(I10,U10,(T10+U10)/2)</f>
        <v>36.693525314331055</v>
      </c>
      <c r="AZ10">
        <f>0.61365*EXP(17.502*AY10/(240.97+AY10))</f>
        <v>6.2001721739494435</v>
      </c>
      <c r="BA10">
        <f>IF(AX10&lt;&gt;0,(1000-(AW10+Z10)/2)/AX10*AQ10,0)</f>
        <v>0.28119595756694676</v>
      </c>
      <c r="BB10">
        <f>Z10*AF10/1000</f>
        <v>3.1882647367286263</v>
      </c>
      <c r="BC10">
        <f>(AZ10-BB10)</f>
        <v>3.0119074372208172</v>
      </c>
      <c r="BD10">
        <f>1/(1.6/K10+1.37/S10)</f>
        <v>0.17738565936452155</v>
      </c>
      <c r="BE10">
        <f>L10*AF10*0.001</f>
        <v>30.809174793374371</v>
      </c>
      <c r="BF10">
        <f>L10/X10</f>
        <v>0.80477313882269486</v>
      </c>
      <c r="BG10">
        <f>(1-AQ10*AF10/AV10/K10)*100</f>
        <v>52.176322115117948</v>
      </c>
      <c r="BH10">
        <f>(X10-J10/(S10/1.35))</f>
        <v>388.3965928647666</v>
      </c>
      <c r="BI10">
        <f>J10*BG10/100/BH10</f>
        <v>1.3884630129939495E-2</v>
      </c>
    </row>
    <row r="11" spans="1:61">
      <c r="A11" s="1">
        <v>6</v>
      </c>
      <c r="B11" s="1" t="s">
        <v>105</v>
      </c>
      <c r="C11" s="1" t="s">
        <v>98</v>
      </c>
      <c r="D11" s="1">
        <v>18</v>
      </c>
      <c r="E11" s="1" t="s">
        <v>76</v>
      </c>
      <c r="F11" s="1" t="s">
        <v>74</v>
      </c>
      <c r="G11" s="1">
        <v>0</v>
      </c>
      <c r="H11" s="1">
        <v>1541.5</v>
      </c>
      <c r="I11" s="1">
        <v>0</v>
      </c>
      <c r="J11">
        <f>(W11-X11*(1000-Y11)/(1000-Z11))*AP11</f>
        <v>-9.6284517845563286E-2</v>
      </c>
      <c r="K11">
        <f>IF(BA11&lt;&gt;0,1/(1/BA11-1/S11),0)</f>
        <v>3.7586715033719333E-2</v>
      </c>
      <c r="L11">
        <f>((BD11-AQ11/2)*X11-J11)/(BD11+AQ11/2)</f>
        <v>381.16636385407787</v>
      </c>
      <c r="M11">
        <f>AQ11*1000</f>
        <v>1.3602974404299895</v>
      </c>
      <c r="N11">
        <f>(AV11-BB11)</f>
        <v>3.4075740253997915</v>
      </c>
      <c r="O11">
        <f>(U11+AU11*I11)</f>
        <v>36.568519592285156</v>
      </c>
      <c r="P11" s="1">
        <v>3</v>
      </c>
      <c r="Q11">
        <f>(P11*AJ11+AK11)</f>
        <v>2.0786957442760468</v>
      </c>
      <c r="R11" s="1">
        <v>1</v>
      </c>
      <c r="S11">
        <f>Q11*(R11+1)*(R11+1)/(R11*R11+1)</f>
        <v>4.1573914885520935</v>
      </c>
      <c r="T11" s="1">
        <v>36.868507385253906</v>
      </c>
      <c r="U11" s="1">
        <v>36.568519592285156</v>
      </c>
      <c r="V11" s="1">
        <v>36.850086212158203</v>
      </c>
      <c r="W11" s="1">
        <v>400.15768432617188</v>
      </c>
      <c r="X11" s="1">
        <v>399.82278442382812</v>
      </c>
      <c r="Y11" s="1">
        <v>27.142543792724609</v>
      </c>
      <c r="Z11" s="1">
        <v>28.131717681884766</v>
      </c>
      <c r="AA11" s="1">
        <v>42.391635894775391</v>
      </c>
      <c r="AB11" s="1">
        <v>43.936542510986328</v>
      </c>
      <c r="AC11" s="1">
        <v>400.94970703125</v>
      </c>
      <c r="AD11" s="1">
        <v>71.884056091308594</v>
      </c>
      <c r="AE11" s="1">
        <v>74.183181762695312</v>
      </c>
      <c r="AF11" s="1">
        <v>97.766006469726562</v>
      </c>
      <c r="AG11" s="1">
        <v>19.506649017333984</v>
      </c>
      <c r="AH11" s="1">
        <v>-0.66889327764511108</v>
      </c>
      <c r="AI11" s="1">
        <v>1</v>
      </c>
      <c r="AJ11" s="1">
        <v>-0.21956524252891541</v>
      </c>
      <c r="AK11" s="1">
        <v>2.737391471862793</v>
      </c>
      <c r="AL11" s="1">
        <v>1</v>
      </c>
      <c r="AM11" s="1">
        <v>0</v>
      </c>
      <c r="AN11" s="1">
        <v>0.18999999761581421</v>
      </c>
      <c r="AO11" s="1">
        <v>111115</v>
      </c>
      <c r="AP11">
        <f>AC11*0.000001/(P11*0.0001)</f>
        <v>1.3364990234374998</v>
      </c>
      <c r="AQ11">
        <f>(Z11-Y11)/(1000-Z11)*AP11</f>
        <v>1.3602974404299895E-3</v>
      </c>
      <c r="AR11">
        <f>(U11+273.15)</f>
        <v>309.71851959228513</v>
      </c>
      <c r="AS11">
        <f>(T11+273.15)</f>
        <v>310.01850738525388</v>
      </c>
      <c r="AT11">
        <f>(AD11*AL11+AE11*AM11)*AN11</f>
        <v>13.657970485963688</v>
      </c>
      <c r="AU11">
        <f>((AT11+0.00000010773*(AS11^4-AR11^4))-AQ11*44100)/(Q11*51.4+0.00000043092*AR11^3)</f>
        <v>-0.35508403979849801</v>
      </c>
      <c r="AV11">
        <f>0.61365*EXP(17.502*O11/(240.97+O11))</f>
        <v>6.1578997182914588</v>
      </c>
      <c r="AW11">
        <f>AV11*1000/AF11</f>
        <v>62.98610264088331</v>
      </c>
      <c r="AX11">
        <f>(AW11-Z11)</f>
        <v>34.854384958998544</v>
      </c>
      <c r="AY11">
        <f>IF(I11,U11,(T11+U11)/2)</f>
        <v>36.718513488769531</v>
      </c>
      <c r="AZ11">
        <f>0.61365*EXP(17.502*AY11/(240.97+AY11))</f>
        <v>6.2086524310643831</v>
      </c>
      <c r="BA11">
        <f>IF(AX11&lt;&gt;0,(1000-(AW11+Z11)/2)/AX11*AQ11,0)</f>
        <v>3.7249940662444074E-2</v>
      </c>
      <c r="BB11">
        <f>Z11*AF11/1000</f>
        <v>2.7503256928916673</v>
      </c>
      <c r="BC11">
        <f>(AZ11-BB11)</f>
        <v>3.4583267381727159</v>
      </c>
      <c r="BD11">
        <f>1/(1.6/K11+1.37/S11)</f>
        <v>2.3311237556608848E-2</v>
      </c>
      <c r="BE11">
        <f>L11*AF11*0.001</f>
        <v>37.265113194599934</v>
      </c>
      <c r="BF11">
        <f>L11/X11</f>
        <v>0.95333827561469409</v>
      </c>
      <c r="BG11">
        <f>(1-AQ11*AF11/AV11/K11)*100</f>
        <v>42.541435332509892</v>
      </c>
      <c r="BH11">
        <f>(X11-J11/(S11/1.35))</f>
        <v>399.85405020657902</v>
      </c>
      <c r="BI11">
        <f>J11*BG11/100/BH11</f>
        <v>-1.0243941726569336E-4</v>
      </c>
    </row>
    <row r="12" spans="1:61">
      <c r="A12" s="1">
        <v>11</v>
      </c>
      <c r="B12" s="1" t="s">
        <v>110</v>
      </c>
      <c r="C12" s="1" t="s">
        <v>98</v>
      </c>
      <c r="D12" s="1">
        <v>30</v>
      </c>
      <c r="E12" s="1" t="s">
        <v>73</v>
      </c>
      <c r="F12" s="1" t="s">
        <v>74</v>
      </c>
      <c r="G12" s="1">
        <v>0</v>
      </c>
      <c r="H12" s="1">
        <v>3258</v>
      </c>
      <c r="I12" s="1">
        <v>0</v>
      </c>
      <c r="J12">
        <f>(W12-X12*(1000-Y12)/(1000-Z12))*AP12</f>
        <v>23.247957468253418</v>
      </c>
      <c r="K12">
        <f>IF(BA12&lt;&gt;0,1/(1/BA12-1/S12),0)</f>
        <v>0.63528812253958233</v>
      </c>
      <c r="L12">
        <f>((BD12-AQ12/2)*X12-J12)/(BD12+AQ12/2)</f>
        <v>284.38844388142149</v>
      </c>
      <c r="M12">
        <f>AQ12*1000</f>
        <v>12.308680861843163</v>
      </c>
      <c r="N12">
        <f>(AV12-BB12)</f>
        <v>2.1343522865793716</v>
      </c>
      <c r="O12">
        <f>(U12+AU12*I12)</f>
        <v>37.679569244384766</v>
      </c>
      <c r="P12" s="1">
        <v>5</v>
      </c>
      <c r="Q12">
        <f>(P12*AJ12+AK12)</f>
        <v>1.6395652592182159</v>
      </c>
      <c r="R12" s="1">
        <v>1</v>
      </c>
      <c r="S12">
        <f>Q12*(R12+1)*(R12+1)/(R12*R12+1)</f>
        <v>3.2791305184364319</v>
      </c>
      <c r="T12" s="1">
        <v>37.993759155273438</v>
      </c>
      <c r="U12" s="1">
        <v>37.679569244384766</v>
      </c>
      <c r="V12" s="1">
        <v>37.950260162353516</v>
      </c>
      <c r="W12" s="1">
        <v>399.03384399414062</v>
      </c>
      <c r="X12" s="1">
        <v>364.376220703125</v>
      </c>
      <c r="Y12" s="1">
        <v>30.404783248901367</v>
      </c>
      <c r="Z12" s="1">
        <v>45.093208312988281</v>
      </c>
      <c r="AA12" s="1">
        <v>44.662326812744141</v>
      </c>
      <c r="AB12" s="1">
        <v>66.238510131835938</v>
      </c>
      <c r="AC12" s="1">
        <v>400.09881591796875</v>
      </c>
      <c r="AD12" s="1">
        <v>1828.564208984375</v>
      </c>
      <c r="AE12" s="1">
        <v>1879.9754638671875</v>
      </c>
      <c r="AF12" s="1">
        <v>97.757316589355469</v>
      </c>
      <c r="AG12" s="1">
        <v>20.339931488037109</v>
      </c>
      <c r="AH12" s="1">
        <v>-0.95380538702011108</v>
      </c>
      <c r="AI12" s="1">
        <v>0</v>
      </c>
      <c r="AJ12" s="1">
        <v>-0.21956524252891541</v>
      </c>
      <c r="AK12" s="1">
        <v>2.737391471862793</v>
      </c>
      <c r="AL12" s="1">
        <v>1</v>
      </c>
      <c r="AM12" s="1">
        <v>0</v>
      </c>
      <c r="AN12" s="1">
        <v>0.18999999761581421</v>
      </c>
      <c r="AO12" s="1">
        <v>111115</v>
      </c>
      <c r="AP12">
        <f>AC12*0.000001/(P12*0.0001)</f>
        <v>0.80019763183593751</v>
      </c>
      <c r="AQ12">
        <f>(Z12-Y12)/(1000-Z12)*AP12</f>
        <v>1.2308680861843163E-2</v>
      </c>
      <c r="AR12">
        <f>(U12+273.15)</f>
        <v>310.82956924438474</v>
      </c>
      <c r="AS12">
        <f>(T12+273.15)</f>
        <v>311.14375915527341</v>
      </c>
      <c r="AT12">
        <f>(AD12*AL12+AE12*AM12)*AN12</f>
        <v>347.42719534739444</v>
      </c>
      <c r="AU12">
        <f>((AT12+0.00000010773*(AS12^4-AR12^4))-AQ12*44100)/(Q12*51.4+0.00000043092*AR12^3)</f>
        <v>-1.9679524395463222</v>
      </c>
      <c r="AV12">
        <f>0.61365*EXP(17.502*O12/(240.97+O12))</f>
        <v>6.5425433276619227</v>
      </c>
      <c r="AW12">
        <f>AV12*1000/AF12</f>
        <v>66.92638010047753</v>
      </c>
      <c r="AX12">
        <f>(AW12-Z12)</f>
        <v>21.833171787489249</v>
      </c>
      <c r="AY12">
        <f>IF(I12,U12,(T12+U12)/2)</f>
        <v>37.836664199829102</v>
      </c>
      <c r="AZ12">
        <f>0.61365*EXP(17.502*AY12/(240.97+AY12))</f>
        <v>6.5985772653968242</v>
      </c>
      <c r="BA12">
        <f>IF(AX12&lt;&gt;0,(1000-(AW12+Z12)/2)/AX12*AQ12,0)</f>
        <v>0.53218443444268615</v>
      </c>
      <c r="BB12">
        <f>Z12*AF12/1000</f>
        <v>4.4081910410825511</v>
      </c>
      <c r="BC12">
        <f>(AZ12-BB12)</f>
        <v>2.1903862243142731</v>
      </c>
      <c r="BD12">
        <f>1/(1.6/K12+1.37/S12)</f>
        <v>0.34056048506486314</v>
      </c>
      <c r="BE12">
        <f>L12*AF12*0.001</f>
        <v>27.801051142870275</v>
      </c>
      <c r="BF12">
        <f>L12/X12</f>
        <v>0.78048025014543021</v>
      </c>
      <c r="BG12">
        <f>(1-AQ12*AF12/AV12/K12)*100</f>
        <v>71.050341826200977</v>
      </c>
      <c r="BH12">
        <f>(X12-J12/(S12/1.35))</f>
        <v>354.80516447169839</v>
      </c>
      <c r="BI12">
        <f>J12*BG12/100/BH12</f>
        <v>4.6554432975626642E-2</v>
      </c>
    </row>
    <row r="13" spans="1:61">
      <c r="A13" s="1">
        <v>12</v>
      </c>
      <c r="B13" s="1" t="s">
        <v>111</v>
      </c>
      <c r="C13" s="1" t="s">
        <v>98</v>
      </c>
      <c r="D13" s="1">
        <v>30</v>
      </c>
      <c r="E13" s="1" t="s">
        <v>76</v>
      </c>
      <c r="F13" s="1" t="s">
        <v>74</v>
      </c>
      <c r="G13" s="1">
        <v>0</v>
      </c>
      <c r="H13" s="1">
        <v>3428.5</v>
      </c>
      <c r="I13" s="1">
        <v>0</v>
      </c>
      <c r="J13">
        <f>(W13-X13*(1000-Y13)/(1000-Z13))*AP13</f>
        <v>-1.1618515438368704</v>
      </c>
      <c r="K13">
        <f>IF(BA13&lt;&gt;0,1/(1/BA13-1/S13),0)</f>
        <v>0.32869697496641664</v>
      </c>
      <c r="L13">
        <f>((BD13-AQ13/2)*X13-J13)/(BD13+AQ13/2)</f>
        <v>387.25376904823656</v>
      </c>
      <c r="M13">
        <f>AQ13*1000</f>
        <v>8.0824118597897812</v>
      </c>
      <c r="N13">
        <f>(AV13-BB13)</f>
        <v>2.4736497801647839</v>
      </c>
      <c r="O13">
        <f>(U13+AU13*I13)</f>
        <v>36.525043487548828</v>
      </c>
      <c r="P13" s="1">
        <v>3.5</v>
      </c>
      <c r="Q13">
        <f>(P13*AJ13+AK13)</f>
        <v>1.9689131230115891</v>
      </c>
      <c r="R13" s="1">
        <v>1</v>
      </c>
      <c r="S13">
        <f>Q13*(R13+1)*(R13+1)/(R13*R13+1)</f>
        <v>3.9378262460231781</v>
      </c>
      <c r="T13" s="1">
        <v>38.329360961914062</v>
      </c>
      <c r="U13" s="1">
        <v>36.525043487548828</v>
      </c>
      <c r="V13" s="1">
        <v>38.337291717529297</v>
      </c>
      <c r="W13" s="1">
        <v>399.5355224609375</v>
      </c>
      <c r="X13" s="1">
        <v>397.73959350585938</v>
      </c>
      <c r="Y13" s="1">
        <v>30.733339309692383</v>
      </c>
      <c r="Z13" s="1">
        <v>37.538799285888672</v>
      </c>
      <c r="AA13" s="1">
        <v>44.331222534179688</v>
      </c>
      <c r="AB13" s="1">
        <v>54.147739410400391</v>
      </c>
      <c r="AC13" s="1">
        <v>400.06887817382812</v>
      </c>
      <c r="AD13" s="1">
        <v>53.760330200195312</v>
      </c>
      <c r="AE13" s="1">
        <v>71.287910461425781</v>
      </c>
      <c r="AF13" s="1">
        <v>97.755035400390625</v>
      </c>
      <c r="AG13" s="1">
        <v>20.339931488037109</v>
      </c>
      <c r="AH13" s="1">
        <v>-0.95380538702011108</v>
      </c>
      <c r="AI13" s="1">
        <v>1</v>
      </c>
      <c r="AJ13" s="1">
        <v>-0.21956524252891541</v>
      </c>
      <c r="AK13" s="1">
        <v>2.737391471862793</v>
      </c>
      <c r="AL13" s="1">
        <v>1</v>
      </c>
      <c r="AM13" s="1">
        <v>0</v>
      </c>
      <c r="AN13" s="1">
        <v>0.18999999761581421</v>
      </c>
      <c r="AO13" s="1">
        <v>111115</v>
      </c>
      <c r="AP13">
        <f>AC13*0.000001/(P13*0.0001)</f>
        <v>1.1430539376395088</v>
      </c>
      <c r="AQ13">
        <f>(Z13-Y13)/(1000-Z13)*AP13</f>
        <v>8.0824118597897805E-3</v>
      </c>
      <c r="AR13">
        <f>(U13+273.15)</f>
        <v>309.67504348754881</v>
      </c>
      <c r="AS13">
        <f>(T13+273.15)</f>
        <v>311.47936096191404</v>
      </c>
      <c r="AT13">
        <f>(AD13*AL13+AE13*AM13)*AN13</f>
        <v>10.214462609862494</v>
      </c>
      <c r="AU13">
        <f>((AT13+0.00000010773*(AS13^4-AR13^4))-AQ13*44100)/(Q13*51.4+0.00000043092*AR13^3)</f>
        <v>-2.8327100301776533</v>
      </c>
      <c r="AV13">
        <f>0.61365*EXP(17.502*O13/(240.97+O13))</f>
        <v>6.1432564332449893</v>
      </c>
      <c r="AW13">
        <f>AV13*1000/AF13</f>
        <v>62.843375874021127</v>
      </c>
      <c r="AX13">
        <f>(AW13-Z13)</f>
        <v>25.304576588132456</v>
      </c>
      <c r="AY13">
        <f>IF(I13,U13,(T13+U13)/2)</f>
        <v>37.427202224731445</v>
      </c>
      <c r="AZ13">
        <f>0.61365*EXP(17.502*AY13/(240.97+AY13))</f>
        <v>6.4533914023204915</v>
      </c>
      <c r="BA13">
        <f>IF(AX13&lt;&gt;0,(1000-(AW13+Z13)/2)/AX13*AQ13,0)</f>
        <v>0.30337384984651783</v>
      </c>
      <c r="BB13">
        <f>Z13*AF13/1000</f>
        <v>3.6696066530802054</v>
      </c>
      <c r="BC13">
        <f>(AZ13-BB13)</f>
        <v>2.7837847492402861</v>
      </c>
      <c r="BD13">
        <f>1/(1.6/K13+1.37/S13)</f>
        <v>0.19173201839969159</v>
      </c>
      <c r="BE13">
        <f>L13*AF13*0.001</f>
        <v>37.856005902245059</v>
      </c>
      <c r="BF13">
        <f>L13/X13</f>
        <v>0.97363645805237553</v>
      </c>
      <c r="BG13">
        <f>(1-AQ13*AF13/AV13/K13)*100</f>
        <v>60.872169974175016</v>
      </c>
      <c r="BH13">
        <f>(X13-J13/(S13/1.35))</f>
        <v>398.13790960367191</v>
      </c>
      <c r="BI13">
        <f>J13*BG13/100/BH13</f>
        <v>-1.7763800671882404E-3</v>
      </c>
    </row>
    <row r="14" spans="1:61">
      <c r="A14" s="1">
        <v>17</v>
      </c>
      <c r="B14" s="1" t="s">
        <v>116</v>
      </c>
      <c r="C14" s="1" t="s">
        <v>98</v>
      </c>
      <c r="D14" s="1">
        <v>16</v>
      </c>
      <c r="E14" s="1" t="s">
        <v>73</v>
      </c>
      <c r="F14" s="1" t="s">
        <v>74</v>
      </c>
      <c r="G14" s="1">
        <v>0</v>
      </c>
      <c r="H14" s="1">
        <v>4365</v>
      </c>
      <c r="I14" s="1">
        <v>0</v>
      </c>
      <c r="J14">
        <f>(W14-X14*(1000-Y14)/(1000-Z14))*AP14</f>
        <v>17.570077092030093</v>
      </c>
      <c r="K14">
        <f>IF(BA14&lt;&gt;0,1/(1/BA14-1/S14),0)</f>
        <v>0.42706206597651797</v>
      </c>
      <c r="L14">
        <f>((BD14-AQ14/2)*X14-J14)/(BD14+AQ14/2)</f>
        <v>288.47605436827149</v>
      </c>
      <c r="M14">
        <f>AQ14*1000</f>
        <v>12.580668963452409</v>
      </c>
      <c r="N14">
        <f>(AV14-BB14)</f>
        <v>3.0226543450949563</v>
      </c>
      <c r="O14">
        <f>(U14+AU14*I14)</f>
        <v>39.518215179443359</v>
      </c>
      <c r="P14" s="1">
        <v>4</v>
      </c>
      <c r="Q14">
        <f>(P14*AJ14+AK14)</f>
        <v>1.8591305017471313</v>
      </c>
      <c r="R14" s="1">
        <v>1</v>
      </c>
      <c r="S14">
        <f>Q14*(R14+1)*(R14+1)/(R14*R14+1)</f>
        <v>3.7182610034942627</v>
      </c>
      <c r="T14" s="1">
        <v>39.828926086425781</v>
      </c>
      <c r="U14" s="1">
        <v>39.518215179443359</v>
      </c>
      <c r="V14" s="1">
        <v>39.784873962402344</v>
      </c>
      <c r="W14" s="1">
        <v>400.35150146484375</v>
      </c>
      <c r="X14" s="1">
        <v>378.02877807617188</v>
      </c>
      <c r="Y14" s="1">
        <v>30.952381134033203</v>
      </c>
      <c r="Z14" s="1">
        <v>42.990470886230469</v>
      </c>
      <c r="AA14" s="1">
        <v>41.185844421386719</v>
      </c>
      <c r="AB14" s="1">
        <v>57.203964233398438</v>
      </c>
      <c r="AC14" s="1">
        <v>400.0574951171875</v>
      </c>
      <c r="AD14" s="1">
        <v>1617.681884765625</v>
      </c>
      <c r="AE14" s="1">
        <v>1868.321044921875</v>
      </c>
      <c r="AF14" s="1">
        <v>97.749519348144531</v>
      </c>
      <c r="AG14" s="1">
        <v>20.339931488037109</v>
      </c>
      <c r="AH14" s="1">
        <v>-0.95380538702011108</v>
      </c>
      <c r="AI14" s="1">
        <v>0</v>
      </c>
      <c r="AJ14" s="1">
        <v>-0.21956524252891541</v>
      </c>
      <c r="AK14" s="1">
        <v>2.737391471862793</v>
      </c>
      <c r="AL14" s="1">
        <v>1</v>
      </c>
      <c r="AM14" s="1">
        <v>0</v>
      </c>
      <c r="AN14" s="1">
        <v>0.18999999761581421</v>
      </c>
      <c r="AO14" s="1">
        <v>111115</v>
      </c>
      <c r="AP14">
        <f>AC14*0.000001/(P14*0.0001)</f>
        <v>1.0001437377929687</v>
      </c>
      <c r="AQ14">
        <f>(Z14-Y14)/(1000-Z14)*AP14</f>
        <v>1.258066896345241E-2</v>
      </c>
      <c r="AR14">
        <f>(U14+273.15)</f>
        <v>312.66821517944334</v>
      </c>
      <c r="AS14">
        <f>(T14+273.15)</f>
        <v>312.97892608642576</v>
      </c>
      <c r="AT14">
        <f>(AD14*AL14+AE14*AM14)*AN14</f>
        <v>307.35955424861459</v>
      </c>
      <c r="AU14">
        <f>((AT14+0.00000010773*(AS14^4-AR14^4))-AQ14*44100)/(Q14*51.4+0.00000043092*AR14^3)</f>
        <v>-2.2380808461471151</v>
      </c>
      <c r="AV14">
        <f>0.61365*EXP(17.502*O14/(240.97+O14))</f>
        <v>7.2249522107743855</v>
      </c>
      <c r="AW14">
        <f>AV14*1000/AF14</f>
        <v>73.912918027167038</v>
      </c>
      <c r="AX14">
        <f>(AW14-Z14)</f>
        <v>30.922447140936569</v>
      </c>
      <c r="AY14">
        <f>IF(I14,U14,(T14+U14)/2)</f>
        <v>39.67357063293457</v>
      </c>
      <c r="AZ14">
        <f>0.61365*EXP(17.502*AY14/(240.97+AY14))</f>
        <v>7.285340274912798</v>
      </c>
      <c r="BA14">
        <f>IF(AX14&lt;&gt;0,(1000-(AW14+Z14)/2)/AX14*AQ14,0)</f>
        <v>0.38306501070733334</v>
      </c>
      <c r="BB14">
        <f>Z14*AF14/1000</f>
        <v>4.2022978656794292</v>
      </c>
      <c r="BC14">
        <f>(AZ14-BB14)</f>
        <v>3.0830424092333688</v>
      </c>
      <c r="BD14">
        <f>1/(1.6/K14+1.37/S14)</f>
        <v>0.24301455634980978</v>
      </c>
      <c r="BE14">
        <f>L14*AF14*0.001</f>
        <v>28.198395657947749</v>
      </c>
      <c r="BF14">
        <f>L14/X14</f>
        <v>0.76310606784053958</v>
      </c>
      <c r="BG14">
        <f>(1-AQ14*AF14/AV14/K14)*100</f>
        <v>60.144121162897733</v>
      </c>
      <c r="BH14">
        <f>(X14-J14/(S14/1.35))</f>
        <v>371.64955831404382</v>
      </c>
      <c r="BI14">
        <f>J14*BG14/100/BH14</f>
        <v>2.8433690336087239E-2</v>
      </c>
    </row>
    <row r="15" spans="1:61">
      <c r="A15" s="1">
        <v>26</v>
      </c>
      <c r="B15" s="1" t="s">
        <v>125</v>
      </c>
      <c r="C15" s="1" t="s">
        <v>98</v>
      </c>
      <c r="D15" s="1">
        <v>5</v>
      </c>
      <c r="E15" s="1" t="s">
        <v>73</v>
      </c>
      <c r="F15" s="1" t="s">
        <v>74</v>
      </c>
      <c r="G15" s="1">
        <v>0</v>
      </c>
      <c r="H15" s="1">
        <v>6229.5</v>
      </c>
      <c r="I15" s="1">
        <v>0</v>
      </c>
      <c r="J15">
        <f>(W15-X15*(1000-Y15)/(1000-Z15))*AP15</f>
        <v>15.064444890159738</v>
      </c>
      <c r="K15">
        <f>IF(BA15&lt;&gt;0,1/(1/BA15-1/S15),0)</f>
        <v>0.60435910037920471</v>
      </c>
      <c r="L15">
        <f>((BD15-AQ15/2)*X15-J15)/(BD15+AQ15/2)</f>
        <v>313.64416118587212</v>
      </c>
      <c r="M15">
        <f>AQ15*1000</f>
        <v>15.928011440628699</v>
      </c>
      <c r="N15">
        <f>(AV15-BB15)</f>
        <v>2.8287489403068244</v>
      </c>
      <c r="O15">
        <f>(U15+AU15*I15)</f>
        <v>40.492832183837891</v>
      </c>
      <c r="P15" s="1">
        <v>4.5</v>
      </c>
      <c r="Q15">
        <f>(P15*AJ15+AK15)</f>
        <v>1.7493478804826736</v>
      </c>
      <c r="R15" s="1">
        <v>1</v>
      </c>
      <c r="S15">
        <f>Q15*(R15+1)*(R15+1)/(R15*R15+1)</f>
        <v>3.4986957609653473</v>
      </c>
      <c r="T15" s="1">
        <v>40.896396636962891</v>
      </c>
      <c r="U15" s="1">
        <v>40.492832183837891</v>
      </c>
      <c r="V15" s="1">
        <v>40.834293365478516</v>
      </c>
      <c r="W15" s="1">
        <v>399.80560302734375</v>
      </c>
      <c r="X15" s="1">
        <v>376.11923217773438</v>
      </c>
      <c r="Y15" s="1">
        <v>31.898229598999023</v>
      </c>
      <c r="Z15" s="1">
        <v>48.939704895019531</v>
      </c>
      <c r="AA15" s="1">
        <v>40.084976196289062</v>
      </c>
      <c r="AB15" s="1">
        <v>61.500179290771484</v>
      </c>
      <c r="AC15" s="1">
        <v>400.01376342773438</v>
      </c>
      <c r="AD15" s="1">
        <v>1684.1075439453125</v>
      </c>
      <c r="AE15" s="1">
        <v>1511.8585205078125</v>
      </c>
      <c r="AF15" s="1">
        <v>97.718978881835938</v>
      </c>
      <c r="AG15" s="1">
        <v>20.339931488037109</v>
      </c>
      <c r="AH15" s="1">
        <v>-0.95380538702011108</v>
      </c>
      <c r="AI15" s="1">
        <v>1</v>
      </c>
      <c r="AJ15" s="1">
        <v>-0.21956524252891541</v>
      </c>
      <c r="AK15" s="1">
        <v>2.737391471862793</v>
      </c>
      <c r="AL15" s="1">
        <v>1</v>
      </c>
      <c r="AM15" s="1">
        <v>0</v>
      </c>
      <c r="AN15" s="1">
        <v>0.18999999761581421</v>
      </c>
      <c r="AO15" s="1">
        <v>111115</v>
      </c>
      <c r="AP15">
        <f>AC15*0.000001/(P15*0.0001)</f>
        <v>0.88891947428385398</v>
      </c>
      <c r="AQ15">
        <f>(Z15-Y15)/(1000-Z15)*AP15</f>
        <v>1.5928011440628699E-2</v>
      </c>
      <c r="AR15">
        <f>(U15+273.15)</f>
        <v>313.64283218383787</v>
      </c>
      <c r="AS15">
        <f>(T15+273.15)</f>
        <v>314.04639663696287</v>
      </c>
      <c r="AT15">
        <f>(AD15*AL15+AE15*AM15)*AN15</f>
        <v>319.9804293343841</v>
      </c>
      <c r="AU15">
        <f>((AT15+0.00000010773*(AS15^4-AR15^4))-AQ15*44100)/(Q15*51.4+0.00000043092*AR15^3)</f>
        <v>-3.6533467745379489</v>
      </c>
      <c r="AV15">
        <f>0.61365*EXP(17.502*O15/(240.97+O15))</f>
        <v>7.6110869294265209</v>
      </c>
      <c r="AW15">
        <f>AV15*1000/AF15</f>
        <v>77.887499608750772</v>
      </c>
      <c r="AX15">
        <f>(AW15-Z15)</f>
        <v>28.947794713731241</v>
      </c>
      <c r="AY15">
        <f>IF(I15,U15,(T15+U15)/2)</f>
        <v>40.694614410400391</v>
      </c>
      <c r="AZ15">
        <f>0.61365*EXP(17.502*AY15/(240.97+AY15))</f>
        <v>7.6932279226050051</v>
      </c>
      <c r="BA15">
        <f>IF(AX15&lt;&gt;0,(1000-(AW15+Z15)/2)/AX15*AQ15,0)</f>
        <v>0.51534008051373037</v>
      </c>
      <c r="BB15">
        <f>Z15*AF15/1000</f>
        <v>4.7823379891196964</v>
      </c>
      <c r="BC15">
        <f>(AZ15-BB15)</f>
        <v>2.9108899334853087</v>
      </c>
      <c r="BD15">
        <f>1/(1.6/K15+1.37/S15)</f>
        <v>0.32905484018175363</v>
      </c>
      <c r="BE15">
        <f>L15*AF15*0.001</f>
        <v>30.648987163333388</v>
      </c>
      <c r="BF15">
        <f>L15/X15</f>
        <v>0.83389556915201879</v>
      </c>
      <c r="BG15">
        <f>(1-AQ15*AF15/AV15/K15)*100</f>
        <v>66.162464000381789</v>
      </c>
      <c r="BH15">
        <f>(X15-J15/(S15/1.35))</f>
        <v>370.30649452028678</v>
      </c>
      <c r="BI15">
        <f>J15*BG15/100/BH15</f>
        <v>2.6915563390863671E-2</v>
      </c>
    </row>
    <row r="16" spans="1:61">
      <c r="A16" s="1">
        <v>27</v>
      </c>
      <c r="B16" s="1" t="s">
        <v>126</v>
      </c>
      <c r="C16" s="1" t="s">
        <v>98</v>
      </c>
      <c r="D16" s="1">
        <v>5</v>
      </c>
      <c r="E16" s="1" t="s">
        <v>76</v>
      </c>
      <c r="F16" s="1" t="s">
        <v>74</v>
      </c>
      <c r="G16" s="1">
        <v>0</v>
      </c>
      <c r="H16" s="1">
        <v>6379.5</v>
      </c>
      <c r="I16" s="1">
        <v>0</v>
      </c>
      <c r="J16">
        <f>(W16-X16*(1000-Y16)/(1000-Z16))*AP16</f>
        <v>-6.1055027307952763</v>
      </c>
      <c r="K16">
        <f>IF(BA16&lt;&gt;0,1/(1/BA16-1/S16),0)</f>
        <v>0.49182450919933174</v>
      </c>
      <c r="L16">
        <f>((BD16-AQ16/2)*X16-J16)/(BD16+AQ16/2)</f>
        <v>404.40675653407459</v>
      </c>
      <c r="M16">
        <f>AQ16*1000</f>
        <v>12.380569582319303</v>
      </c>
      <c r="N16">
        <f>(AV16-BB16)</f>
        <v>2.6023753292784355</v>
      </c>
      <c r="O16">
        <f>(U16+AU16*I16)</f>
        <v>37.764625549316406</v>
      </c>
      <c r="P16" s="1">
        <v>3</v>
      </c>
      <c r="Q16">
        <f>(P16*AJ16+AK16)</f>
        <v>2.0786957442760468</v>
      </c>
      <c r="R16" s="1">
        <v>1</v>
      </c>
      <c r="S16">
        <f>Q16*(R16+1)*(R16+1)/(R16*R16+1)</f>
        <v>4.1573914885520935</v>
      </c>
      <c r="T16" s="1">
        <v>40.955661773681641</v>
      </c>
      <c r="U16" s="1">
        <v>37.764625549316406</v>
      </c>
      <c r="V16" s="1">
        <v>40.953784942626953</v>
      </c>
      <c r="W16" s="1">
        <v>399.51968383789062</v>
      </c>
      <c r="X16" s="1">
        <v>400.38107299804688</v>
      </c>
      <c r="Y16" s="1">
        <v>31.724735260009766</v>
      </c>
      <c r="Z16" s="1">
        <v>40.632575988769531</v>
      </c>
      <c r="AA16" s="1">
        <v>39.740570068359375</v>
      </c>
      <c r="AB16" s="1">
        <v>50.899139404296875</v>
      </c>
      <c r="AC16" s="1">
        <v>400.01327514648438</v>
      </c>
      <c r="AD16" s="1">
        <v>12.722613334655762</v>
      </c>
      <c r="AE16" s="1">
        <v>22.225496292114258</v>
      </c>
      <c r="AF16" s="1">
        <v>97.716056823730469</v>
      </c>
      <c r="AG16" s="1">
        <v>20.339931488037109</v>
      </c>
      <c r="AH16" s="1">
        <v>-0.95380538702011108</v>
      </c>
      <c r="AI16" s="1">
        <v>1</v>
      </c>
      <c r="AJ16" s="1">
        <v>-0.21956524252891541</v>
      </c>
      <c r="AK16" s="1">
        <v>2.737391471862793</v>
      </c>
      <c r="AL16" s="1">
        <v>1</v>
      </c>
      <c r="AM16" s="1">
        <v>0</v>
      </c>
      <c r="AN16" s="1">
        <v>0.18999999761581421</v>
      </c>
      <c r="AO16" s="1">
        <v>111115</v>
      </c>
      <c r="AP16">
        <f>AC16*0.000001/(P16*0.0001)</f>
        <v>1.3333775838216144</v>
      </c>
      <c r="AQ16">
        <f>(Z16-Y16)/(1000-Z16)*AP16</f>
        <v>1.2380569582319303E-2</v>
      </c>
      <c r="AR16">
        <f>(U16+273.15)</f>
        <v>310.91462554931638</v>
      </c>
      <c r="AS16">
        <f>(T16+273.15)</f>
        <v>314.10566177368162</v>
      </c>
      <c r="AT16">
        <f>(AD16*AL16+AE16*AM16)*AN16</f>
        <v>2.4172965032515208</v>
      </c>
      <c r="AU16">
        <f>((AT16+0.00000010773*(AS16^4-AR16^4))-AQ16*44100)/(Q16*51.4+0.00000043092*AR16^3)</f>
        <v>-4.1870726378154481</v>
      </c>
      <c r="AV16">
        <f>0.61365*EXP(17.502*O16/(240.97+O16))</f>
        <v>6.5728304334915855</v>
      </c>
      <c r="AW16">
        <f>AV16*1000/AF16</f>
        <v>67.264589333033399</v>
      </c>
      <c r="AX16">
        <f>(AW16-Z16)</f>
        <v>26.632013344263868</v>
      </c>
      <c r="AY16">
        <f>IF(I16,U16,(T16+U16)/2)</f>
        <v>39.360143661499023</v>
      </c>
      <c r="AZ16">
        <f>0.61365*EXP(17.502*AY16/(240.97+AY16))</f>
        <v>7.1639542866170016</v>
      </c>
      <c r="BA16">
        <f>IF(AX16&lt;&gt;0,(1000-(AW16+Z16)/2)/AX16*AQ16,0)</f>
        <v>0.43979609237246176</v>
      </c>
      <c r="BB16">
        <f>Z16*AF16/1000</f>
        <v>3.97045510421315</v>
      </c>
      <c r="BC16">
        <f>(AZ16-BB16)</f>
        <v>3.1934991824038517</v>
      </c>
      <c r="BD16">
        <f>1/(1.6/K16+1.37/S16)</f>
        <v>0.27911703924967812</v>
      </c>
      <c r="BE16">
        <f>L16*AF16*0.001</f>
        <v>39.517033601384163</v>
      </c>
      <c r="BF16">
        <f>L16/X16</f>
        <v>1.0100546299701019</v>
      </c>
      <c r="BG16">
        <f>(1-AQ16*AF16/AV16/K16)*100</f>
        <v>62.576537829978754</v>
      </c>
      <c r="BH16">
        <f>(X16-J16/(S16/1.35))</f>
        <v>402.36366922678076</v>
      </c>
      <c r="BI16">
        <f>J16*BG16/100/BH16</f>
        <v>-9.4954204821437616E-3</v>
      </c>
    </row>
    <row r="17" spans="1:61">
      <c r="A17" s="1">
        <v>2</v>
      </c>
      <c r="B17" s="1" t="s">
        <v>71</v>
      </c>
      <c r="C17" s="1" t="s">
        <v>72</v>
      </c>
      <c r="D17" s="1">
        <v>23</v>
      </c>
      <c r="E17" s="1" t="s">
        <v>73</v>
      </c>
      <c r="F17" s="1" t="s">
        <v>74</v>
      </c>
      <c r="G17" s="1">
        <v>0</v>
      </c>
      <c r="H17" s="1">
        <v>585.5</v>
      </c>
      <c r="I17" s="1">
        <v>0</v>
      </c>
      <c r="J17">
        <f>(W17-X17*(1000-Y17)/(1000-Z17))*AP17</f>
        <v>15.888866160489892</v>
      </c>
      <c r="K17">
        <f>IF(BA17&lt;&gt;0,1/(1/BA17-1/S17),0)</f>
        <v>0.35888343612857343</v>
      </c>
      <c r="L17">
        <f>((BD17-AQ17/2)*X17-J17)/(BD17+AQ17/2)</f>
        <v>295.12220661732857</v>
      </c>
      <c r="M17">
        <f>AQ17*1000</f>
        <v>6.6043337891716209</v>
      </c>
      <c r="N17">
        <f>(AV17-BB17)</f>
        <v>1.8977902837040479</v>
      </c>
      <c r="O17">
        <f>(U17+AU17*I17)</f>
        <v>31.637042999267578</v>
      </c>
      <c r="P17" s="1">
        <v>4</v>
      </c>
      <c r="Q17">
        <f>(P17*AJ17+AK17)</f>
        <v>1.8591305017471313</v>
      </c>
      <c r="R17" s="1">
        <v>1</v>
      </c>
      <c r="S17">
        <f>Q17*(R17+1)*(R17+1)/(R17*R17+1)</f>
        <v>3.7182610034942627</v>
      </c>
      <c r="T17" s="1">
        <v>31.741279602050781</v>
      </c>
      <c r="U17" s="1">
        <v>31.637042999267578</v>
      </c>
      <c r="V17" s="1">
        <v>31.721996307373047</v>
      </c>
      <c r="W17" s="1">
        <v>400.988525390625</v>
      </c>
      <c r="X17" s="1">
        <v>382.6156005859375</v>
      </c>
      <c r="Y17" s="1">
        <v>22.030702590942383</v>
      </c>
      <c r="Z17" s="1">
        <v>28.43232536315918</v>
      </c>
      <c r="AA17" s="1">
        <v>45.777942657470703</v>
      </c>
      <c r="AB17" s="1">
        <v>59.079971313476562</v>
      </c>
      <c r="AC17" s="1">
        <v>400.93316650390625</v>
      </c>
      <c r="AD17" s="1">
        <v>760.60272216796875</v>
      </c>
      <c r="AE17" s="1">
        <v>994.443603515625</v>
      </c>
      <c r="AF17" s="1">
        <v>97.7784423828125</v>
      </c>
      <c r="AG17" s="1">
        <v>16.154838562011719</v>
      </c>
      <c r="AH17" s="1">
        <v>-0.65420287847518921</v>
      </c>
      <c r="AI17" s="1">
        <v>1</v>
      </c>
      <c r="AJ17" s="1">
        <v>-0.21956524252891541</v>
      </c>
      <c r="AK17" s="1">
        <v>2.737391471862793</v>
      </c>
      <c r="AL17" s="1">
        <v>1</v>
      </c>
      <c r="AM17" s="1">
        <v>0</v>
      </c>
      <c r="AN17" s="1">
        <v>0.18999999761581421</v>
      </c>
      <c r="AO17" s="1">
        <v>111115</v>
      </c>
      <c r="AP17">
        <f>AC17*0.000001/(P17*0.0001)</f>
        <v>1.0023329162597656</v>
      </c>
      <c r="AQ17">
        <f>(Z17-Y17)/(1000-Z17)*AP17</f>
        <v>6.6043337891716208E-3</v>
      </c>
      <c r="AR17">
        <f>(U17+273.15)</f>
        <v>304.78704299926756</v>
      </c>
      <c r="AS17">
        <f>(T17+273.15)</f>
        <v>304.89127960205076</v>
      </c>
      <c r="AT17">
        <f>(AD17*AL17+AE17*AM17)*AN17</f>
        <v>144.51451539849586</v>
      </c>
      <c r="AU17">
        <f>((AT17+0.00000010773*(AS17^4-AR17^4))-AQ17*44100)/(Q17*51.4+0.00000043092*AR17^3)</f>
        <v>-1.3498897990799605</v>
      </c>
      <c r="AV17">
        <f>0.61365*EXP(17.502*O17/(240.97+O17))</f>
        <v>4.6778587710350861</v>
      </c>
      <c r="AW17">
        <f>AV17*1000/AF17</f>
        <v>47.841412248323564</v>
      </c>
      <c r="AX17">
        <f>(AW17-Z17)</f>
        <v>19.409086885164385</v>
      </c>
      <c r="AY17">
        <f>IF(I17,U17,(T17+U17)/2)</f>
        <v>31.68916130065918</v>
      </c>
      <c r="AZ17">
        <f>0.61365*EXP(17.502*AY17/(240.97+AY17))</f>
        <v>4.6917127064986408</v>
      </c>
      <c r="BA17">
        <f>IF(AX17&lt;&gt;0,(1000-(AW17+Z17)/2)/AX17*AQ17,0)</f>
        <v>0.32729335570960094</v>
      </c>
      <c r="BB17">
        <f>Z17*AF17/1000</f>
        <v>2.7800684873310382</v>
      </c>
      <c r="BC17">
        <f>(AZ17-BB17)</f>
        <v>1.9116442191676026</v>
      </c>
      <c r="BD17">
        <f>1/(1.6/K17+1.37/S17)</f>
        <v>0.20717986454096532</v>
      </c>
      <c r="BE17">
        <f>L17*AF17*0.001</f>
        <v>28.856589675620949</v>
      </c>
      <c r="BF17">
        <f>L17/X17</f>
        <v>0.77132821078225366</v>
      </c>
      <c r="BG17">
        <f>(1-AQ17*AF17/AV17/K17)*100</f>
        <v>61.534479889615753</v>
      </c>
      <c r="BH17">
        <f>(X17-J17/(S17/1.35))</f>
        <v>376.84678304018058</v>
      </c>
      <c r="BI17">
        <f>J17*BG17/100/BH17</f>
        <v>2.5944579049709298E-2</v>
      </c>
    </row>
    <row r="18" spans="1:61">
      <c r="A18" s="1">
        <v>3</v>
      </c>
      <c r="B18" s="1" t="s">
        <v>75</v>
      </c>
      <c r="C18" s="1" t="s">
        <v>72</v>
      </c>
      <c r="D18" s="1">
        <v>23</v>
      </c>
      <c r="E18" s="1" t="s">
        <v>76</v>
      </c>
      <c r="F18" s="1" t="s">
        <v>74</v>
      </c>
      <c r="G18" s="1">
        <v>0</v>
      </c>
      <c r="H18" s="1">
        <v>711.5</v>
      </c>
      <c r="I18" s="1">
        <v>0</v>
      </c>
      <c r="J18">
        <f>(W18-X18*(1000-Y18)/(1000-Z18))*AP18</f>
        <v>-0.63194501245847912</v>
      </c>
      <c r="K18">
        <f>IF(BA18&lt;&gt;0,1/(1/BA18-1/S18),0)</f>
        <v>0.22838622896416946</v>
      </c>
      <c r="L18">
        <f>((BD18-AQ18/2)*X18-J18)/(BD18+AQ18/2)</f>
        <v>393.5392568531467</v>
      </c>
      <c r="M18">
        <f>AQ18*1000</f>
        <v>3.9243784963984156</v>
      </c>
      <c r="N18">
        <f>(AV18-BB18)</f>
        <v>1.726577986848552</v>
      </c>
      <c r="O18">
        <f>(U18+AU18*I18)</f>
        <v>30.222230911254883</v>
      </c>
      <c r="P18" s="1">
        <v>4.5</v>
      </c>
      <c r="Q18">
        <f>(P18*AJ18+AK18)</f>
        <v>1.7493478804826736</v>
      </c>
      <c r="R18" s="1">
        <v>1</v>
      </c>
      <c r="S18">
        <f>Q18*(R18+1)*(R18+1)/(R18*R18+1)</f>
        <v>3.4986957609653473</v>
      </c>
      <c r="T18" s="1">
        <v>31.856582641601562</v>
      </c>
      <c r="U18" s="1">
        <v>30.222230911254883</v>
      </c>
      <c r="V18" s="1">
        <v>31.887310028076172</v>
      </c>
      <c r="W18" s="1">
        <v>401.44265747070312</v>
      </c>
      <c r="X18" s="1">
        <v>400.3883056640625</v>
      </c>
      <c r="Y18" s="1">
        <v>22.186101913452148</v>
      </c>
      <c r="Z18" s="1">
        <v>26.474405288696289</v>
      </c>
      <c r="AA18" s="1">
        <v>45.799327850341797</v>
      </c>
      <c r="AB18" s="1">
        <v>54.651779174804688</v>
      </c>
      <c r="AC18" s="1">
        <v>400.90850830078125</v>
      </c>
      <c r="AD18" s="1">
        <v>48.028575897216797</v>
      </c>
      <c r="AE18" s="1">
        <v>79.959671020507812</v>
      </c>
      <c r="AF18" s="1">
        <v>97.775901794433594</v>
      </c>
      <c r="AG18" s="1">
        <v>16.154838562011719</v>
      </c>
      <c r="AH18" s="1">
        <v>-0.65420287847518921</v>
      </c>
      <c r="AI18" s="1">
        <v>1</v>
      </c>
      <c r="AJ18" s="1">
        <v>-0.21956524252891541</v>
      </c>
      <c r="AK18" s="1">
        <v>2.737391471862793</v>
      </c>
      <c r="AL18" s="1">
        <v>1</v>
      </c>
      <c r="AM18" s="1">
        <v>0</v>
      </c>
      <c r="AN18" s="1">
        <v>0.18999999761581421</v>
      </c>
      <c r="AO18" s="1">
        <v>111115</v>
      </c>
      <c r="AP18">
        <f>AC18*0.000001/(P18*0.0001)</f>
        <v>0.89090779622395821</v>
      </c>
      <c r="AQ18">
        <f>(Z18-Y18)/(1000-Z18)*AP18</f>
        <v>3.9243784963984155E-3</v>
      </c>
      <c r="AR18">
        <f>(U18+273.15)</f>
        <v>303.37223091125486</v>
      </c>
      <c r="AS18">
        <f>(T18+273.15)</f>
        <v>305.00658264160154</v>
      </c>
      <c r="AT18">
        <f>(AD18*AL18+AE18*AM18)*AN18</f>
        <v>9.1254293059621432</v>
      </c>
      <c r="AU18">
        <f>((AT18+0.00000010773*(AS18^4-AR18^4))-AQ18*44100)/(Q18*51.4+0.00000043092*AR18^3)</f>
        <v>-1.4136240529274458</v>
      </c>
      <c r="AV18">
        <f>0.61365*EXP(17.502*O18/(240.97+O18))</f>
        <v>4.3151368384221538</v>
      </c>
      <c r="AW18">
        <f>AV18*1000/AF18</f>
        <v>44.132928044932804</v>
      </c>
      <c r="AX18">
        <f>(AW18-Z18)</f>
        <v>17.658522756236515</v>
      </c>
      <c r="AY18">
        <f>IF(I18,U18,(T18+U18)/2)</f>
        <v>31.039406776428223</v>
      </c>
      <c r="AZ18">
        <f>0.61365*EXP(17.502*AY18/(240.97+AY18))</f>
        <v>4.5215247526828364</v>
      </c>
      <c r="BA18">
        <f>IF(AX18&lt;&gt;0,(1000-(AW18+Z18)/2)/AX18*AQ18,0)</f>
        <v>0.21439129412736954</v>
      </c>
      <c r="BB18">
        <f>Z18*AF18/1000</f>
        <v>2.5885588515736018</v>
      </c>
      <c r="BC18">
        <f>(AZ18-BB18)</f>
        <v>1.9329659011092346</v>
      </c>
      <c r="BD18">
        <f>1/(1.6/K18+1.37/S18)</f>
        <v>0.135185357868401</v>
      </c>
      <c r="BE18">
        <f>L18*AF18*0.001</f>
        <v>38.478655730327652</v>
      </c>
      <c r="BF18">
        <f>L18/X18</f>
        <v>0.98289398388008276</v>
      </c>
      <c r="BG18">
        <f>(1-AQ18*AF18/AV18/K18)*100</f>
        <v>61.065174592396033</v>
      </c>
      <c r="BH18">
        <f>(X18-J18/(S18/1.35))</f>
        <v>400.63214674802788</v>
      </c>
      <c r="BI18">
        <f>J18*BG18/100/BH18</f>
        <v>-9.6322356635154057E-4</v>
      </c>
    </row>
    <row r="19" spans="1:61">
      <c r="A19" s="1">
        <v>8</v>
      </c>
      <c r="B19" s="1" t="s">
        <v>83</v>
      </c>
      <c r="C19" s="1" t="s">
        <v>72</v>
      </c>
      <c r="D19" s="1">
        <v>28</v>
      </c>
      <c r="E19" s="1" t="s">
        <v>76</v>
      </c>
      <c r="F19" s="1" t="s">
        <v>74</v>
      </c>
      <c r="G19" s="1">
        <v>0</v>
      </c>
      <c r="H19" s="1">
        <v>2423</v>
      </c>
      <c r="I19" s="1">
        <v>0</v>
      </c>
      <c r="J19">
        <f>(W19-X19*(1000-Y19)/(1000-Z19))*AP19</f>
        <v>-1.724271142428988</v>
      </c>
      <c r="K19">
        <f>IF(BA19&lt;&gt;0,1/(1/BA19-1/S19),0)</f>
        <v>2.7833251736771535E-3</v>
      </c>
      <c r="L19">
        <f>((BD19-AQ19/2)*X19-J19)/(BD19+AQ19/2)</f>
        <v>1359.2252554580537</v>
      </c>
      <c r="M19">
        <f>AQ19*1000</f>
        <v>6.9392985156829581E-2</v>
      </c>
      <c r="N19">
        <f>(AV19-BB19)</f>
        <v>2.3527001765979128</v>
      </c>
      <c r="O19">
        <f>(U19+AU19*I19)</f>
        <v>31.68168830871582</v>
      </c>
      <c r="P19" s="1">
        <v>5</v>
      </c>
      <c r="Q19">
        <f>(P19*AJ19+AK19)</f>
        <v>1.6395652592182159</v>
      </c>
      <c r="R19" s="1">
        <v>1</v>
      </c>
      <c r="S19">
        <f>Q19*(R19+1)*(R19+1)/(R19*R19+1)</f>
        <v>3.2791305184364319</v>
      </c>
      <c r="T19" s="1">
        <v>32.839130401611328</v>
      </c>
      <c r="U19" s="1">
        <v>31.68168830871582</v>
      </c>
      <c r="V19" s="1">
        <v>32.907402038574219</v>
      </c>
      <c r="W19" s="1">
        <v>400.35214233398438</v>
      </c>
      <c r="X19" s="1">
        <v>402.46728515625</v>
      </c>
      <c r="Y19" s="1">
        <v>23.811683654785156</v>
      </c>
      <c r="Z19" s="1">
        <v>23.896141052246094</v>
      </c>
      <c r="AA19" s="1">
        <v>46.513690948486328</v>
      </c>
      <c r="AB19" s="1">
        <v>46.678672790527344</v>
      </c>
      <c r="AC19" s="1">
        <v>400.99957275390625</v>
      </c>
      <c r="AD19" s="1">
        <v>5.5108933448791504</v>
      </c>
      <c r="AE19" s="1">
        <v>8.9912519454956055</v>
      </c>
      <c r="AF19" s="1">
        <v>97.799217224121094</v>
      </c>
      <c r="AG19" s="1">
        <v>16.154838562011719</v>
      </c>
      <c r="AH19" s="1">
        <v>-0.65420287847518921</v>
      </c>
      <c r="AI19" s="1">
        <v>1</v>
      </c>
      <c r="AJ19" s="1">
        <v>-0.21956524252891541</v>
      </c>
      <c r="AK19" s="1">
        <v>2.737391471862793</v>
      </c>
      <c r="AL19" s="1">
        <v>1</v>
      </c>
      <c r="AM19" s="1">
        <v>0</v>
      </c>
      <c r="AN19" s="1">
        <v>0.18999999761581421</v>
      </c>
      <c r="AO19" s="1">
        <v>111115</v>
      </c>
      <c r="AP19">
        <f>AC19*0.000001/(P19*0.0001)</f>
        <v>0.80199914550781248</v>
      </c>
      <c r="AQ19">
        <f>(Z19-Y19)/(1000-Z19)*AP19</f>
        <v>6.9392985156829584E-5</v>
      </c>
      <c r="AR19">
        <f>(U19+273.15)</f>
        <v>304.8316883087158</v>
      </c>
      <c r="AS19">
        <f>(T19+273.15)</f>
        <v>305.98913040161131</v>
      </c>
      <c r="AT19">
        <f>(AD19*AL19+AE19*AM19)*AN19</f>
        <v>1.047069722388045</v>
      </c>
      <c r="AU19">
        <f>((AT19+0.00000010773*(AS19^4-AR19^4))-AQ19*44100)/(Q19*51.4+0.00000043092*AR19^3)</f>
        <v>0.12640334438431927</v>
      </c>
      <c r="AV19">
        <f>0.61365*EXP(17.502*O19/(240.97+O19))</f>
        <v>4.6897240661847661</v>
      </c>
      <c r="AW19">
        <f>AV19*1000/AF19</f>
        <v>47.952572620674289</v>
      </c>
      <c r="AX19">
        <f>(AW19-Z19)</f>
        <v>24.056431568428195</v>
      </c>
      <c r="AY19">
        <f>IF(I19,U19,(T19+U19)/2)</f>
        <v>32.260409355163574</v>
      </c>
      <c r="AZ19">
        <f>0.61365*EXP(17.502*AY19/(240.97+AY19))</f>
        <v>4.8459178707495596</v>
      </c>
      <c r="BA19">
        <f>IF(AX19&lt;&gt;0,(1000-(AW19+Z19)/2)/AX19*AQ19,0)</f>
        <v>2.7809646915342391E-3</v>
      </c>
      <c r="BB19">
        <f>Z19*AF19/1000</f>
        <v>2.3370238895868534</v>
      </c>
      <c r="BC19">
        <f>(AZ19-BB19)</f>
        <v>2.5088939811627062</v>
      </c>
      <c r="BD19">
        <f>1/(1.6/K19+1.37/S19)</f>
        <v>1.7383148527557971E-3</v>
      </c>
      <c r="BE19">
        <f>L19*AF19*0.001</f>
        <v>132.93116601505366</v>
      </c>
      <c r="BF19">
        <f>L19/X19</f>
        <v>3.3772316548172636</v>
      </c>
      <c r="BG19">
        <f>(1-AQ19*AF19/AV19/K19)*100</f>
        <v>48.007618442367274</v>
      </c>
      <c r="BH19">
        <f>(X19-J19/(S19/1.35))</f>
        <v>403.17715810250559</v>
      </c>
      <c r="BI19">
        <f>J19*BG19/100/BH19</f>
        <v>-2.0531458549511794E-3</v>
      </c>
    </row>
    <row r="20" spans="1:61">
      <c r="A20" s="1">
        <v>9</v>
      </c>
      <c r="B20" s="1" t="s">
        <v>84</v>
      </c>
      <c r="C20" s="1" t="s">
        <v>72</v>
      </c>
      <c r="D20" s="1">
        <v>28</v>
      </c>
      <c r="E20" s="1" t="s">
        <v>73</v>
      </c>
      <c r="F20" s="1" t="s">
        <v>74</v>
      </c>
      <c r="G20" s="1">
        <v>0</v>
      </c>
      <c r="H20" s="1">
        <v>2565.5</v>
      </c>
      <c r="I20" s="1">
        <v>0</v>
      </c>
      <c r="J20">
        <f>(W20-X20*(1000-Y20)/(1000-Z20))*AP20</f>
        <v>16.572139986387036</v>
      </c>
      <c r="K20">
        <f>IF(BA20&lt;&gt;0,1/(1/BA20-1/S20),0)</f>
        <v>0.47998457156758823</v>
      </c>
      <c r="L20">
        <f>((BD20-AQ20/2)*X20-J20)/(BD20+AQ20/2)</f>
        <v>307.0941269131738</v>
      </c>
      <c r="M20">
        <f>AQ20*1000</f>
        <v>7.8171458710867592</v>
      </c>
      <c r="N20">
        <f>(AV20-BB20)</f>
        <v>1.7368525812956284</v>
      </c>
      <c r="O20">
        <f>(U20+AU20*I20)</f>
        <v>32.435356140136719</v>
      </c>
      <c r="P20" s="1">
        <v>4.5</v>
      </c>
      <c r="Q20">
        <f>(P20*AJ20+AK20)</f>
        <v>1.7493478804826736</v>
      </c>
      <c r="R20" s="1">
        <v>1</v>
      </c>
      <c r="S20">
        <f>Q20*(R20+1)*(R20+1)/(R20*R20+1)</f>
        <v>3.4986957609653473</v>
      </c>
      <c r="T20" s="1">
        <v>32.931407928466797</v>
      </c>
      <c r="U20" s="1">
        <v>32.435356140136719</v>
      </c>
      <c r="V20" s="1">
        <v>32.950408935546875</v>
      </c>
      <c r="W20" s="1">
        <v>400.73138427734375</v>
      </c>
      <c r="X20" s="1">
        <v>378.81204223632812</v>
      </c>
      <c r="Y20" s="1">
        <v>23.791244506835938</v>
      </c>
      <c r="Z20" s="1">
        <v>32.280082702636719</v>
      </c>
      <c r="AA20" s="1">
        <v>46.236129760742188</v>
      </c>
      <c r="AB20" s="1">
        <v>62.733417510986328</v>
      </c>
      <c r="AC20" s="1">
        <v>401.01641845703125</v>
      </c>
      <c r="AD20" s="1">
        <v>1048.7486572265625</v>
      </c>
      <c r="AE20" s="1">
        <v>1123.7005615234375</v>
      </c>
      <c r="AF20" s="1">
        <v>97.80535888671875</v>
      </c>
      <c r="AG20" s="1">
        <v>16.154838562011719</v>
      </c>
      <c r="AH20" s="1">
        <v>-0.65420287847518921</v>
      </c>
      <c r="AI20" s="1">
        <v>1</v>
      </c>
      <c r="AJ20" s="1">
        <v>-0.21956524252891541</v>
      </c>
      <c r="AK20" s="1">
        <v>2.737391471862793</v>
      </c>
      <c r="AL20" s="1">
        <v>1</v>
      </c>
      <c r="AM20" s="1">
        <v>0</v>
      </c>
      <c r="AN20" s="1">
        <v>0.18999999761581421</v>
      </c>
      <c r="AO20" s="1">
        <v>111115</v>
      </c>
      <c r="AP20">
        <f>AC20*0.000001/(P20*0.0001)</f>
        <v>0.89114759657118048</v>
      </c>
      <c r="AQ20">
        <f>(Z20-Y20)/(1000-Z20)*AP20</f>
        <v>7.8171458710867593E-3</v>
      </c>
      <c r="AR20">
        <f>(U20+273.15)</f>
        <v>305.5853561401367</v>
      </c>
      <c r="AS20">
        <f>(T20+273.15)</f>
        <v>306.08140792846677</v>
      </c>
      <c r="AT20">
        <f>(AD20*AL20+AE20*AM20)*AN20</f>
        <v>199.26224237263523</v>
      </c>
      <c r="AU20">
        <f>((AT20+0.00000010773*(AS20^4-AR20^4))-AQ20*44100)/(Q20*51.4+0.00000043092*AR20^3)</f>
        <v>-1.3634143922379387</v>
      </c>
      <c r="AV20">
        <f>0.61365*EXP(17.502*O20/(240.97+O20))</f>
        <v>4.894017654919975</v>
      </c>
      <c r="AW20">
        <f>AV20*1000/AF20</f>
        <v>50.038338498285974</v>
      </c>
      <c r="AX20">
        <f>(AW20-Z20)</f>
        <v>17.758255795649255</v>
      </c>
      <c r="AY20">
        <f>IF(I20,U20,(T20+U20)/2)</f>
        <v>32.683382034301758</v>
      </c>
      <c r="AZ20">
        <f>0.61365*EXP(17.502*AY20/(240.97+AY20))</f>
        <v>4.9629217222512017</v>
      </c>
      <c r="BA20">
        <f>IF(AX20&lt;&gt;0,(1000-(AW20+Z20)/2)/AX20*AQ20,0)</f>
        <v>0.42207964589182984</v>
      </c>
      <c r="BB20">
        <f>Z20*AF20/1000</f>
        <v>3.1571650736243466</v>
      </c>
      <c r="BC20">
        <f>(AZ20-BB20)</f>
        <v>1.805756648626855</v>
      </c>
      <c r="BD20">
        <f>1/(1.6/K20+1.37/S20)</f>
        <v>0.26845529723911393</v>
      </c>
      <c r="BE20">
        <f>L20*AF20*0.001</f>
        <v>30.035451294746519</v>
      </c>
      <c r="BF20">
        <f>L20/X20</f>
        <v>0.81067678075975225</v>
      </c>
      <c r="BG20">
        <f>(1-AQ20*AF20/AV20/K20)*100</f>
        <v>67.452468376780843</v>
      </c>
      <c r="BH20">
        <f>(X20-J20/(S20/1.35))</f>
        <v>372.41754825624866</v>
      </c>
      <c r="BI20">
        <f>J20*BG20/100/BH20</f>
        <v>3.0015549847243299E-2</v>
      </c>
    </row>
    <row r="21" spans="1:61">
      <c r="A21" s="1">
        <v>11</v>
      </c>
      <c r="B21" s="1" t="s">
        <v>85</v>
      </c>
      <c r="C21" s="1" t="s">
        <v>72</v>
      </c>
      <c r="D21" s="1">
        <v>20</v>
      </c>
      <c r="E21" s="1" t="s">
        <v>76</v>
      </c>
      <c r="F21" s="1" t="s">
        <v>74</v>
      </c>
      <c r="G21" s="1">
        <v>0</v>
      </c>
      <c r="H21" s="1">
        <v>3596</v>
      </c>
      <c r="I21" s="1">
        <v>0</v>
      </c>
      <c r="J21">
        <f>(W21-X21*(1000-Y21)/(1000-Z21))*AP21</f>
        <v>1.2735179154592078E-2</v>
      </c>
      <c r="K21">
        <f>IF(BA21&lt;&gt;0,1/(1/BA21-1/S21),0)</f>
        <v>8.4301669904413512E-2</v>
      </c>
      <c r="L21">
        <f>((BD21-AQ21/2)*X21-J21)/(BD21+AQ21/2)</f>
        <v>384.14864065342113</v>
      </c>
      <c r="M21">
        <f>AQ21*1000</f>
        <v>1.9925741532905334</v>
      </c>
      <c r="N21">
        <f>(AV21-BB21)</f>
        <v>2.2710606893185812</v>
      </c>
      <c r="O21">
        <f>(U21+AU21*I21)</f>
        <v>32.417274475097656</v>
      </c>
      <c r="P21" s="1">
        <v>3.5</v>
      </c>
      <c r="Q21">
        <f>(P21*AJ21+AK21)</f>
        <v>1.9689131230115891</v>
      </c>
      <c r="R21" s="1">
        <v>1</v>
      </c>
      <c r="S21">
        <f>Q21*(R21+1)*(R21+1)/(R21*R21+1)</f>
        <v>3.9378262460231781</v>
      </c>
      <c r="T21" s="1">
        <v>33.858165740966797</v>
      </c>
      <c r="U21" s="1">
        <v>32.417274475097656</v>
      </c>
      <c r="V21" s="1">
        <v>33.911964416503906</v>
      </c>
      <c r="W21" s="1">
        <v>400.19155883789062</v>
      </c>
      <c r="X21" s="1">
        <v>399.48410034179688</v>
      </c>
      <c r="Y21" s="1">
        <v>25.065750122070312</v>
      </c>
      <c r="Z21" s="1">
        <v>26.76214599609375</v>
      </c>
      <c r="AA21" s="1">
        <v>46.256793975830078</v>
      </c>
      <c r="AB21" s="1">
        <v>49.387355804443359</v>
      </c>
      <c r="AC21" s="1">
        <v>400.10531616210938</v>
      </c>
      <c r="AD21" s="1">
        <v>21.944650650024414</v>
      </c>
      <c r="AE21" s="1">
        <v>28.9095458984375</v>
      </c>
      <c r="AF21" s="1">
        <v>97.823486328125</v>
      </c>
      <c r="AG21" s="1">
        <v>16.154838562011719</v>
      </c>
      <c r="AH21" s="1">
        <v>-0.65420287847518921</v>
      </c>
      <c r="AI21" s="1">
        <v>0</v>
      </c>
      <c r="AJ21" s="1">
        <v>-0.21956524252891541</v>
      </c>
      <c r="AK21" s="1">
        <v>2.737391471862793</v>
      </c>
      <c r="AL21" s="1">
        <v>1</v>
      </c>
      <c r="AM21" s="1">
        <v>0</v>
      </c>
      <c r="AN21" s="1">
        <v>0.18999999761581421</v>
      </c>
      <c r="AO21" s="1">
        <v>111115</v>
      </c>
      <c r="AP21">
        <f>AC21*0.000001/(P21*0.0001)</f>
        <v>1.1431580461774553</v>
      </c>
      <c r="AQ21">
        <f>(Z21-Y21)/(1000-Z21)*AP21</f>
        <v>1.9925741532905335E-3</v>
      </c>
      <c r="AR21">
        <f>(U21+273.15)</f>
        <v>305.56727447509763</v>
      </c>
      <c r="AS21">
        <f>(T21+273.15)</f>
        <v>307.00816574096677</v>
      </c>
      <c r="AT21">
        <f>(AD21*AL21+AE21*AM21)*AN21</f>
        <v>4.1694835711845144</v>
      </c>
      <c r="AU21">
        <f>((AT21+0.00000010773*(AS21^4-AR21^4))-AQ21*44100)/(Q21*51.4+0.00000043092*AR21^3)</f>
        <v>-0.58029861885742373</v>
      </c>
      <c r="AV21">
        <f>0.61365*EXP(17.502*O21/(240.97+O21))</f>
        <v>4.8890271122787432</v>
      </c>
      <c r="AW21">
        <f>AV21*1000/AF21</f>
        <v>49.978050218734751</v>
      </c>
      <c r="AX21">
        <f>(AW21-Z21)</f>
        <v>23.215904222641001</v>
      </c>
      <c r="AY21">
        <f>IF(I21,U21,(T21+U21)/2)</f>
        <v>33.137720108032227</v>
      </c>
      <c r="AZ21">
        <f>0.61365*EXP(17.502*AY21/(240.97+AY21))</f>
        <v>5.0913332417680701</v>
      </c>
      <c r="BA21">
        <f>IF(AX21&lt;&gt;0,(1000-(AW21+Z21)/2)/AX21*AQ21,0)</f>
        <v>8.2534751572321194E-2</v>
      </c>
      <c r="BB21">
        <f>Z21*AF21/1000</f>
        <v>2.617966422960162</v>
      </c>
      <c r="BC21">
        <f>(AZ21-BB21)</f>
        <v>2.4733668188079081</v>
      </c>
      <c r="BD21">
        <f>1/(1.6/K21+1.37/S21)</f>
        <v>5.1740108739333983E-2</v>
      </c>
      <c r="BE21">
        <f>L21*AF21*0.001</f>
        <v>37.57875929692775</v>
      </c>
      <c r="BF21">
        <f>L21/X21</f>
        <v>0.96161183968209296</v>
      </c>
      <c r="BG21">
        <f>(1-AQ21*AF21/AV21/K21)*100</f>
        <v>52.706766756599229</v>
      </c>
      <c r="BH21">
        <f>(X21-J21/(S21/1.35))</f>
        <v>399.47973435640682</v>
      </c>
      <c r="BI21">
        <f>J21*BG21/100/BH21</f>
        <v>1.680260748110273E-5</v>
      </c>
    </row>
    <row r="22" spans="1:61">
      <c r="A22" s="1">
        <v>12</v>
      </c>
      <c r="B22" s="1" t="s">
        <v>86</v>
      </c>
      <c r="C22" s="1" t="s">
        <v>72</v>
      </c>
      <c r="D22" s="1">
        <v>20</v>
      </c>
      <c r="E22" s="1" t="s">
        <v>73</v>
      </c>
      <c r="F22" s="1" t="s">
        <v>74</v>
      </c>
      <c r="G22" s="1">
        <v>0</v>
      </c>
      <c r="H22" s="1">
        <v>3751</v>
      </c>
      <c r="I22" s="1">
        <v>0</v>
      </c>
      <c r="J22">
        <f>(W22-X22*(1000-Y22)/(1000-Z22))*AP22</f>
        <v>21.22313999080913</v>
      </c>
      <c r="K22">
        <f>IF(BA22&lt;&gt;0,1/(1/BA22-1/S22),0)</f>
        <v>0.55180508196298006</v>
      </c>
      <c r="L22">
        <f>((BD22-AQ22/2)*X22-J22)/(BD22+AQ22/2)</f>
        <v>300.99691481300607</v>
      </c>
      <c r="M22">
        <f>AQ22*1000</f>
        <v>10.812446495613749</v>
      </c>
      <c r="N22">
        <f>(AV22-BB22)</f>
        <v>2.0769125854659656</v>
      </c>
      <c r="O22">
        <f>(U22+AU22*I22)</f>
        <v>33.809810638427734</v>
      </c>
      <c r="P22" s="1">
        <v>3</v>
      </c>
      <c r="Q22">
        <f>(P22*AJ22+AK22)</f>
        <v>2.0786957442760468</v>
      </c>
      <c r="R22" s="1">
        <v>1</v>
      </c>
      <c r="S22">
        <f>Q22*(R22+1)*(R22+1)/(R22*R22+1)</f>
        <v>4.1573914885520935</v>
      </c>
      <c r="T22" s="1">
        <v>34.078052520751953</v>
      </c>
      <c r="U22" s="1">
        <v>33.809810638427734</v>
      </c>
      <c r="V22" s="1">
        <v>34.092121124267578</v>
      </c>
      <c r="W22" s="1">
        <v>400.447509765625</v>
      </c>
      <c r="X22" s="1">
        <v>381.4422607421875</v>
      </c>
      <c r="Y22" s="1">
        <v>24.970375061035156</v>
      </c>
      <c r="Z22" s="1">
        <v>32.811424255371094</v>
      </c>
      <c r="AA22" s="1">
        <v>45.518173217773438</v>
      </c>
      <c r="AB22" s="1">
        <v>59.811519622802734</v>
      </c>
      <c r="AC22" s="1">
        <v>400.11257934570312</v>
      </c>
      <c r="AD22" s="1">
        <v>1293.2039794921875</v>
      </c>
      <c r="AE22" s="1">
        <v>1372.3243408203125</v>
      </c>
      <c r="AF22" s="1">
        <v>97.821884155273438</v>
      </c>
      <c r="AG22" s="1">
        <v>16.154838562011719</v>
      </c>
      <c r="AH22" s="1">
        <v>-0.65420287847518921</v>
      </c>
      <c r="AI22" s="1">
        <v>1</v>
      </c>
      <c r="AJ22" s="1">
        <v>-0.21956524252891541</v>
      </c>
      <c r="AK22" s="1">
        <v>2.737391471862793</v>
      </c>
      <c r="AL22" s="1">
        <v>1</v>
      </c>
      <c r="AM22" s="1">
        <v>0</v>
      </c>
      <c r="AN22" s="1">
        <v>0.18999999761581421</v>
      </c>
      <c r="AO22" s="1">
        <v>111115</v>
      </c>
      <c r="AP22">
        <f>AC22*0.000001/(P22*0.0001)</f>
        <v>1.3337085978190104</v>
      </c>
      <c r="AQ22">
        <f>(Z22-Y22)/(1000-Z22)*AP22</f>
        <v>1.0812446495613748E-2</v>
      </c>
      <c r="AR22">
        <f>(U22+273.15)</f>
        <v>306.95981063842771</v>
      </c>
      <c r="AS22">
        <f>(T22+273.15)</f>
        <v>307.22805252075193</v>
      </c>
      <c r="AT22">
        <f>(AD22*AL22+AE22*AM22)*AN22</f>
        <v>245.70875302027707</v>
      </c>
      <c r="AU22">
        <f>((AT22+0.00000010773*(AS22^4-AR22^4))-AQ22*44100)/(Q22*51.4+0.00000043092*AR22^3)</f>
        <v>-1.9091055507063655</v>
      </c>
      <c r="AV22">
        <f>0.61365*EXP(17.502*O22/(240.97+O22))</f>
        <v>5.2865879279444057</v>
      </c>
      <c r="AW22">
        <f>AV22*1000/AF22</f>
        <v>54.042998390349581</v>
      </c>
      <c r="AX22">
        <f>(AW22-Z22)</f>
        <v>21.231574134978487</v>
      </c>
      <c r="AY22">
        <f>IF(I22,U22,(T22+U22)/2)</f>
        <v>33.943931579589844</v>
      </c>
      <c r="AZ22">
        <f>0.61365*EXP(17.502*AY22/(240.97+AY22))</f>
        <v>5.3263224646201239</v>
      </c>
      <c r="BA22">
        <f>IF(AX22&lt;&gt;0,(1000-(AW22+Z22)/2)/AX22*AQ22,0)</f>
        <v>0.48714673867219072</v>
      </c>
      <c r="BB22">
        <f>Z22*AF22/1000</f>
        <v>3.2096753424784401</v>
      </c>
      <c r="BC22">
        <f>(AZ22-BB22)</f>
        <v>2.1166471221416838</v>
      </c>
      <c r="BD22">
        <f>1/(1.6/K22+1.37/S22)</f>
        <v>0.30968303062356256</v>
      </c>
      <c r="BE22">
        <f>L22*AF22*0.001</f>
        <v>29.444085331932587</v>
      </c>
      <c r="BF22">
        <f>L22/X22</f>
        <v>0.78910216772348274</v>
      </c>
      <c r="BG22">
        <f>(1-AQ22*AF22/AV22/K22)*100</f>
        <v>63.74241788941103</v>
      </c>
      <c r="BH22">
        <f>(X22-J22/(S22/1.35))</f>
        <v>374.5506223034003</v>
      </c>
      <c r="BI22">
        <f>J22*BG22/100/BH22</f>
        <v>3.6118328943097987E-2</v>
      </c>
    </row>
    <row r="23" spans="1:61">
      <c r="A23" s="1">
        <v>15</v>
      </c>
      <c r="B23" s="1" t="s">
        <v>89</v>
      </c>
      <c r="C23" s="1" t="s">
        <v>72</v>
      </c>
      <c r="D23" s="1">
        <v>19</v>
      </c>
      <c r="E23" s="1" t="s">
        <v>76</v>
      </c>
      <c r="F23" s="1" t="s">
        <v>74</v>
      </c>
      <c r="G23" s="1">
        <v>0</v>
      </c>
      <c r="H23" s="1">
        <v>4403.5</v>
      </c>
      <c r="I23" s="1">
        <v>0</v>
      </c>
      <c r="J23">
        <f>(W23-X23*(1000-Y23)/(1000-Z23))*AP23</f>
        <v>0.51992522112111095</v>
      </c>
      <c r="K23">
        <f>IF(BA23&lt;&gt;0,1/(1/BA23-1/S23),0)</f>
        <v>7.9676779359149894E-2</v>
      </c>
      <c r="L23">
        <f>((BD23-AQ23/2)*X23-J23)/(BD23+AQ23/2)</f>
        <v>373.40285998463997</v>
      </c>
      <c r="M23">
        <f>AQ23*1000</f>
        <v>1.8295981859250765</v>
      </c>
      <c r="N23">
        <f>(AV23-BB23)</f>
        <v>2.2069164012724531</v>
      </c>
      <c r="O23">
        <f>(U23+AU23*I23)</f>
        <v>32.684928894042969</v>
      </c>
      <c r="P23" s="1">
        <v>4.5</v>
      </c>
      <c r="Q23">
        <f>(P23*AJ23+AK23)</f>
        <v>1.7493478804826736</v>
      </c>
      <c r="R23" s="1">
        <v>1</v>
      </c>
      <c r="S23">
        <f>Q23*(R23+1)*(R23+1)/(R23*R23+1)</f>
        <v>3.4986957609653473</v>
      </c>
      <c r="T23" s="1">
        <v>34.884117126464844</v>
      </c>
      <c r="U23" s="1">
        <v>32.684928894042969</v>
      </c>
      <c r="V23" s="1">
        <v>34.956371307373047</v>
      </c>
      <c r="W23" s="1">
        <v>399.908447265625</v>
      </c>
      <c r="X23" s="1">
        <v>398.50372314453125</v>
      </c>
      <c r="Y23" s="1">
        <v>26.176548004150391</v>
      </c>
      <c r="Z23" s="1">
        <v>28.176237106323242</v>
      </c>
      <c r="AA23" s="1">
        <v>45.629158020019531</v>
      </c>
      <c r="AB23" s="1">
        <v>49.114879608154297</v>
      </c>
      <c r="AC23" s="1">
        <v>400.12277221679688</v>
      </c>
      <c r="AD23" s="1">
        <v>20.652154922485352</v>
      </c>
      <c r="AE23" s="1">
        <v>34.625007629394531</v>
      </c>
      <c r="AF23" s="1">
        <v>97.828453063964844</v>
      </c>
      <c r="AG23" s="1">
        <v>17.517326354980469</v>
      </c>
      <c r="AH23" s="1">
        <v>-0.77218002080917358</v>
      </c>
      <c r="AI23" s="1">
        <v>1</v>
      </c>
      <c r="AJ23" s="1">
        <v>-0.21956524252891541</v>
      </c>
      <c r="AK23" s="1">
        <v>2.737391471862793</v>
      </c>
      <c r="AL23" s="1">
        <v>1</v>
      </c>
      <c r="AM23" s="1">
        <v>0</v>
      </c>
      <c r="AN23" s="1">
        <v>0.18999999761581421</v>
      </c>
      <c r="AO23" s="1">
        <v>111115</v>
      </c>
      <c r="AP23">
        <f>AC23*0.000001/(P23*0.0001)</f>
        <v>0.88916171603732619</v>
      </c>
      <c r="AQ23">
        <f>(Z23-Y23)/(1000-Z23)*AP23</f>
        <v>1.8295981859250765E-3</v>
      </c>
      <c r="AR23">
        <f>(U23+273.15)</f>
        <v>305.83492889404295</v>
      </c>
      <c r="AS23">
        <f>(T23+273.15)</f>
        <v>308.03411712646482</v>
      </c>
      <c r="AT23">
        <f>(AD23*AL23+AE23*AM23)*AN23</f>
        <v>3.9239093860336425</v>
      </c>
      <c r="AU23">
        <f>((AT23+0.00000010773*(AS23^4-AR23^4))-AQ23*44100)/(Q23*51.4+0.00000043092*AR23^3)</f>
        <v>-0.48275085594928202</v>
      </c>
      <c r="AV23">
        <f>0.61365*EXP(17.502*O23/(240.97+O23))</f>
        <v>4.9633540905475408</v>
      </c>
      <c r="AW23">
        <f>AV23*1000/AF23</f>
        <v>50.735281353189414</v>
      </c>
      <c r="AX23">
        <f>(AW23-Z23)</f>
        <v>22.559044246866172</v>
      </c>
      <c r="AY23">
        <f>IF(I23,U23,(T23+U23)/2)</f>
        <v>33.784523010253906</v>
      </c>
      <c r="AZ23">
        <f>0.61365*EXP(17.502*AY23/(240.97+AY23))</f>
        <v>5.2791251962014893</v>
      </c>
      <c r="BA23">
        <f>IF(AX23&lt;&gt;0,(1000-(AW23+Z23)/2)/AX23*AQ23,0)</f>
        <v>7.7902679793633176E-2</v>
      </c>
      <c r="BB23">
        <f>Z23*AF23/1000</f>
        <v>2.7564376892750877</v>
      </c>
      <c r="BC23">
        <f>(AZ23-BB23)</f>
        <v>2.5226875069264016</v>
      </c>
      <c r="BD23">
        <f>1/(1.6/K23+1.37/S23)</f>
        <v>4.8845517997111024E-2</v>
      </c>
      <c r="BE23">
        <f>L23*AF23*0.001</f>
        <v>36.529424161957593</v>
      </c>
      <c r="BF23">
        <f>L23/X23</f>
        <v>0.93701222422258879</v>
      </c>
      <c r="BG23">
        <f>(1-AQ23*AF23/AV23/K23)*100</f>
        <v>54.740070110117742</v>
      </c>
      <c r="BH23">
        <f>(X23-J23/(S23/1.35))</f>
        <v>398.30310580125018</v>
      </c>
      <c r="BI23">
        <f>J23*BG23/100/BH23</f>
        <v>7.1454986520717086E-4</v>
      </c>
    </row>
    <row r="24" spans="1:61">
      <c r="A24" s="1">
        <v>16</v>
      </c>
      <c r="B24" s="1" t="s">
        <v>90</v>
      </c>
      <c r="C24" s="1" t="s">
        <v>72</v>
      </c>
      <c r="D24" s="1">
        <v>19</v>
      </c>
      <c r="E24" s="1" t="s">
        <v>73</v>
      </c>
      <c r="F24" s="1" t="s">
        <v>74</v>
      </c>
      <c r="G24" s="1">
        <v>0</v>
      </c>
      <c r="H24" s="1">
        <v>4539.5</v>
      </c>
      <c r="I24" s="1">
        <v>0</v>
      </c>
      <c r="J24">
        <f>(W24-X24*(1000-Y24)/(1000-Z24))*AP24</f>
        <v>10.98449678543869</v>
      </c>
      <c r="K24">
        <f>IF(BA24&lt;&gt;0,1/(1/BA24-1/S24),0)</f>
        <v>0.37069703354224981</v>
      </c>
      <c r="L24">
        <f>((BD24-AQ24/2)*X24-J24)/(BD24+AQ24/2)</f>
        <v>324.12447290391628</v>
      </c>
      <c r="M24">
        <f>AQ24*1000</f>
        <v>8.6591310470789029</v>
      </c>
      <c r="N24">
        <f>(AV24-BB24)</f>
        <v>2.3774166464044315</v>
      </c>
      <c r="O24">
        <f>(U24+AU24*I24)</f>
        <v>34.743698120117188</v>
      </c>
      <c r="P24" s="1">
        <v>3</v>
      </c>
      <c r="Q24">
        <f>(P24*AJ24+AK24)</f>
        <v>2.0786957442760468</v>
      </c>
      <c r="R24" s="1">
        <v>1</v>
      </c>
      <c r="S24">
        <f>Q24*(R24+1)*(R24+1)/(R24*R24+1)</f>
        <v>4.1573914885520935</v>
      </c>
      <c r="T24" s="1">
        <v>35.056106567382812</v>
      </c>
      <c r="U24" s="1">
        <v>34.743698120117188</v>
      </c>
      <c r="V24" s="1">
        <v>35.075607299804688</v>
      </c>
      <c r="W24" s="1">
        <v>400.27593994140625</v>
      </c>
      <c r="X24" s="1">
        <v>389.50946044921875</v>
      </c>
      <c r="Y24" s="1">
        <v>26.340719223022461</v>
      </c>
      <c r="Z24" s="1">
        <v>32.622329711914062</v>
      </c>
      <c r="AA24" s="1">
        <v>45.478397369384766</v>
      </c>
      <c r="AB24" s="1">
        <v>56.323871612548828</v>
      </c>
      <c r="AC24" s="1">
        <v>400.05584716796875</v>
      </c>
      <c r="AD24" s="1">
        <v>1324.980224609375</v>
      </c>
      <c r="AE24" s="1">
        <v>1427.921875</v>
      </c>
      <c r="AF24" s="1">
        <v>97.824996948242188</v>
      </c>
      <c r="AG24" s="1">
        <v>17.517326354980469</v>
      </c>
      <c r="AH24" s="1">
        <v>-0.77218002080917358</v>
      </c>
      <c r="AI24" s="1">
        <v>1</v>
      </c>
      <c r="AJ24" s="1">
        <v>-0.21956524252891541</v>
      </c>
      <c r="AK24" s="1">
        <v>2.737391471862793</v>
      </c>
      <c r="AL24" s="1">
        <v>1</v>
      </c>
      <c r="AM24" s="1">
        <v>0</v>
      </c>
      <c r="AN24" s="1">
        <v>0.18999999761581421</v>
      </c>
      <c r="AO24" s="1">
        <v>111115</v>
      </c>
      <c r="AP24">
        <f>AC24*0.000001/(P24*0.0001)</f>
        <v>1.3335194905598955</v>
      </c>
      <c r="AQ24">
        <f>(Z24-Y24)/(1000-Z24)*AP24</f>
        <v>8.6591310470789037E-3</v>
      </c>
      <c r="AR24">
        <f>(U24+273.15)</f>
        <v>307.89369812011716</v>
      </c>
      <c r="AS24">
        <f>(T24+273.15)</f>
        <v>308.20610656738279</v>
      </c>
      <c r="AT24">
        <f>(AD24*AL24+AE24*AM24)*AN24</f>
        <v>251.74623951678223</v>
      </c>
      <c r="AU24">
        <f>((AT24+0.00000010773*(AS24^4-AR24^4))-AQ24*44100)/(Q24*51.4+0.00000043092*AR24^3)</f>
        <v>-1.0566349849881231</v>
      </c>
      <c r="AV24">
        <f>0.61365*EXP(17.502*O24/(240.97+O24))</f>
        <v>5.5686959509169753</v>
      </c>
      <c r="AW24">
        <f>AV24*1000/AF24</f>
        <v>56.925081774991448</v>
      </c>
      <c r="AX24">
        <f>(AW24-Z24)</f>
        <v>24.302752063077385</v>
      </c>
      <c r="AY24">
        <f>IF(I24,U24,(T24+U24)/2)</f>
        <v>34.89990234375</v>
      </c>
      <c r="AZ24">
        <f>0.61365*EXP(17.502*AY24/(240.97+AY24))</f>
        <v>5.6171373185852413</v>
      </c>
      <c r="BA24">
        <f>IF(AX24&lt;&gt;0,(1000-(AW24+Z24)/2)/AX24*AQ24,0)</f>
        <v>0.34034950610180442</v>
      </c>
      <c r="BB24">
        <f>Z24*AF24/1000</f>
        <v>3.1912793045125438</v>
      </c>
      <c r="BC24">
        <f>(AZ24-BB24)</f>
        <v>2.4258580140726975</v>
      </c>
      <c r="BD24">
        <f>1/(1.6/K24+1.37/S24)</f>
        <v>0.21525157667057507</v>
      </c>
      <c r="BE24">
        <f>L24*AF24*0.001</f>
        <v>31.70747557267622</v>
      </c>
      <c r="BF24">
        <f>L24/X24</f>
        <v>0.83213504629670776</v>
      </c>
      <c r="BG24">
        <f>(1-AQ24*AF24/AV24/K24)*100</f>
        <v>58.965273942766203</v>
      </c>
      <c r="BH24">
        <f>(X24-J24/(S24/1.35))</f>
        <v>385.94254338086569</v>
      </c>
      <c r="BI24">
        <f>J24*BG24/100/BH24</f>
        <v>1.6782390881371258E-2</v>
      </c>
    </row>
    <row r="25" spans="1:61">
      <c r="A25" s="1">
        <v>22</v>
      </c>
      <c r="B25" s="1" t="s">
        <v>96</v>
      </c>
      <c r="C25" s="1" t="s">
        <v>72</v>
      </c>
      <c r="D25" s="1">
        <v>2</v>
      </c>
      <c r="E25" s="1" t="s">
        <v>73</v>
      </c>
      <c r="F25" s="1" t="s">
        <v>74</v>
      </c>
      <c r="G25" s="1">
        <v>0</v>
      </c>
      <c r="H25" s="1">
        <v>5805.5</v>
      </c>
      <c r="I25" s="1">
        <v>0</v>
      </c>
      <c r="J25">
        <f>(W25-X25*(1000-Y25)/(1000-Z25))*AP25</f>
        <v>20.802136704153618</v>
      </c>
      <c r="K25">
        <f>IF(BA25&lt;&gt;0,1/(1/BA25-1/S25),0)</f>
        <v>0.49226425853999745</v>
      </c>
      <c r="L25">
        <f>((BD25-AQ25/2)*X25-J25)/(BD25+AQ25/2)</f>
        <v>290.1120959125559</v>
      </c>
      <c r="M25">
        <f>AQ25*1000</f>
        <v>10.89568059502473</v>
      </c>
      <c r="N25">
        <f>(AV25-BB25)</f>
        <v>2.3227300032599612</v>
      </c>
      <c r="O25">
        <f>(U25+AU25*I25)</f>
        <v>35.186050415039062</v>
      </c>
      <c r="P25" s="1">
        <v>3.5</v>
      </c>
      <c r="Q25">
        <f>(P25*AJ25+AK25)</f>
        <v>1.9689131230115891</v>
      </c>
      <c r="R25" s="1">
        <v>1</v>
      </c>
      <c r="S25">
        <f>Q25*(R25+1)*(R25+1)/(R25*R25+1)</f>
        <v>3.9378262460231781</v>
      </c>
      <c r="T25" s="1">
        <v>35.570022583007812</v>
      </c>
      <c r="U25" s="1">
        <v>35.186050415039062</v>
      </c>
      <c r="V25" s="1">
        <v>35.534358978271484</v>
      </c>
      <c r="W25" s="1">
        <v>399.86459350585938</v>
      </c>
      <c r="X25" s="1">
        <v>378.05999755859375</v>
      </c>
      <c r="Y25" s="1">
        <v>25.390111923217773</v>
      </c>
      <c r="Z25" s="1">
        <v>34.593357086181641</v>
      </c>
      <c r="AA25" s="1">
        <v>42.609928131103516</v>
      </c>
      <c r="AB25" s="1">
        <v>58.054901123046875</v>
      </c>
      <c r="AC25" s="1">
        <v>400.02920532226562</v>
      </c>
      <c r="AD25" s="1">
        <v>1071.686279296875</v>
      </c>
      <c r="AE25" s="1">
        <v>1078.5010986328125</v>
      </c>
      <c r="AF25" s="1">
        <v>97.825050354003906</v>
      </c>
      <c r="AG25" s="1">
        <v>17.517326354980469</v>
      </c>
      <c r="AH25" s="1">
        <v>-0.77218002080917358</v>
      </c>
      <c r="AI25" s="1">
        <v>1</v>
      </c>
      <c r="AJ25" s="1">
        <v>-0.21956524252891541</v>
      </c>
      <c r="AK25" s="1">
        <v>2.737391471862793</v>
      </c>
      <c r="AL25" s="1">
        <v>1</v>
      </c>
      <c r="AM25" s="1">
        <v>0</v>
      </c>
      <c r="AN25" s="1">
        <v>0.18999999761581421</v>
      </c>
      <c r="AO25" s="1">
        <v>111115</v>
      </c>
      <c r="AP25">
        <f>AC25*0.000001/(P25*0.0001)</f>
        <v>1.1429405866350446</v>
      </c>
      <c r="AQ25">
        <f>(Z25-Y25)/(1000-Z25)*AP25</f>
        <v>1.089568059502473E-2</v>
      </c>
      <c r="AR25">
        <f>(U25+273.15)</f>
        <v>308.33605041503904</v>
      </c>
      <c r="AS25">
        <f>(T25+273.15)</f>
        <v>308.72002258300779</v>
      </c>
      <c r="AT25">
        <f>(AD25*AL25+AE25*AM25)*AN25</f>
        <v>203.62039051130705</v>
      </c>
      <c r="AU25">
        <f>((AT25+0.00000010773*(AS25^4-AR25^4))-AQ25*44100)/(Q25*51.4+0.00000043092*AR25^3)</f>
        <v>-2.3896164935227184</v>
      </c>
      <c r="AV25">
        <f>0.61365*EXP(17.502*O25/(240.97+O25))</f>
        <v>5.706826902129718</v>
      </c>
      <c r="AW25">
        <f>AV25*1000/AF25</f>
        <v>58.337070939173223</v>
      </c>
      <c r="AX25">
        <f>(AW25-Z25)</f>
        <v>23.743713852991583</v>
      </c>
      <c r="AY25">
        <f>IF(I25,U25,(T25+U25)/2)</f>
        <v>35.378036499023438</v>
      </c>
      <c r="AZ25">
        <f>0.61365*EXP(17.502*AY25/(240.97+AY25))</f>
        <v>5.7676978548363724</v>
      </c>
      <c r="BA25">
        <f>IF(AX25&lt;&gt;0,(1000-(AW25+Z25)/2)/AX25*AQ25,0)</f>
        <v>0.43756467622078082</v>
      </c>
      <c r="BB25">
        <f>Z25*AF25/1000</f>
        <v>3.3840968988697568</v>
      </c>
      <c r="BC25">
        <f>(AZ25-BB25)</f>
        <v>2.3836009559666156</v>
      </c>
      <c r="BD25">
        <f>1/(1.6/K25+1.37/S25)</f>
        <v>0.27791716576719605</v>
      </c>
      <c r="BE25">
        <f>L25*AF25*0.001</f>
        <v>28.38023039095139</v>
      </c>
      <c r="BF25">
        <f>L25/X25</f>
        <v>0.7673705173412132</v>
      </c>
      <c r="BG25">
        <f>(1-AQ25*AF25/AV25/K25)*100</f>
        <v>62.058767086456356</v>
      </c>
      <c r="BH25">
        <f>(X25-J25/(S25/1.35))</f>
        <v>370.92842729721707</v>
      </c>
      <c r="BI25">
        <f>J25*BG25/100/BH25</f>
        <v>3.4803343761767802E-2</v>
      </c>
    </row>
    <row r="26" spans="1:61">
      <c r="A26" s="1">
        <v>23</v>
      </c>
      <c r="B26" s="1" t="s">
        <v>97</v>
      </c>
      <c r="C26" s="1" t="s">
        <v>72</v>
      </c>
      <c r="D26" s="1">
        <v>2</v>
      </c>
      <c r="E26" s="1" t="s">
        <v>76</v>
      </c>
      <c r="F26" s="1" t="s">
        <v>74</v>
      </c>
      <c r="G26" s="1">
        <v>0</v>
      </c>
      <c r="H26" s="1">
        <v>5916</v>
      </c>
      <c r="I26" s="1">
        <v>0</v>
      </c>
      <c r="J26">
        <f>(W26-X26*(1000-Y26)/(1000-Z26))*AP26</f>
        <v>-2.3312460440600873</v>
      </c>
      <c r="K26">
        <f>IF(BA26&lt;&gt;0,1/(1/BA26-1/S26),0)</f>
        <v>0.13944876858302629</v>
      </c>
      <c r="L26">
        <f>((BD26-AQ26/2)*X26-J26)/(BD26+AQ26/2)</f>
        <v>409.93605592136026</v>
      </c>
      <c r="M26">
        <f>AQ26*1000</f>
        <v>3.8417605644566373</v>
      </c>
      <c r="N26">
        <f>(AV26-BB26)</f>
        <v>2.6687264619356288</v>
      </c>
      <c r="O26">
        <f>(U26+AU26*I26)</f>
        <v>34.290542602539062</v>
      </c>
      <c r="P26" s="1">
        <v>3</v>
      </c>
      <c r="Q26">
        <f>(P26*AJ26+AK26)</f>
        <v>2.0786957442760468</v>
      </c>
      <c r="R26" s="1">
        <v>1</v>
      </c>
      <c r="S26">
        <f>Q26*(R26+1)*(R26+1)/(R26*R26+1)</f>
        <v>4.1573914885520935</v>
      </c>
      <c r="T26" s="1">
        <v>35.484195709228516</v>
      </c>
      <c r="U26" s="1">
        <v>34.290542602539062</v>
      </c>
      <c r="V26" s="1">
        <v>35.511775970458984</v>
      </c>
      <c r="W26" s="1">
        <v>400.20791625976562</v>
      </c>
      <c r="X26" s="1">
        <v>400.80130004882812</v>
      </c>
      <c r="Y26" s="1">
        <v>25.4307861328125</v>
      </c>
      <c r="Z26" s="1">
        <v>28.229759216308594</v>
      </c>
      <c r="AA26" s="1">
        <v>42.879341125488281</v>
      </c>
      <c r="AB26" s="1">
        <v>47.598743438720703</v>
      </c>
      <c r="AC26" s="1">
        <v>400.14410400390625</v>
      </c>
      <c r="AD26" s="1">
        <v>42.826793670654297</v>
      </c>
      <c r="AE26" s="1">
        <v>46.450504302978516</v>
      </c>
      <c r="AF26" s="1">
        <v>97.821868896484375</v>
      </c>
      <c r="AG26" s="1">
        <v>17.517326354980469</v>
      </c>
      <c r="AH26" s="1">
        <v>-0.77218002080917358</v>
      </c>
      <c r="AI26" s="1">
        <v>1</v>
      </c>
      <c r="AJ26" s="1">
        <v>-0.21956524252891541</v>
      </c>
      <c r="AK26" s="1">
        <v>2.737391471862793</v>
      </c>
      <c r="AL26" s="1">
        <v>1</v>
      </c>
      <c r="AM26" s="1">
        <v>0</v>
      </c>
      <c r="AN26" s="1">
        <v>0.18999999761581421</v>
      </c>
      <c r="AO26" s="1">
        <v>111115</v>
      </c>
      <c r="AP26">
        <f>AC26*0.000001/(P26*0.0001)</f>
        <v>1.3338136800130207</v>
      </c>
      <c r="AQ26">
        <f>(Z26-Y26)/(1000-Z26)*AP26</f>
        <v>3.8417605644566373E-3</v>
      </c>
      <c r="AR26">
        <f>(U26+273.15)</f>
        <v>307.44054260253904</v>
      </c>
      <c r="AS26">
        <f>(T26+273.15)</f>
        <v>308.63419570922849</v>
      </c>
      <c r="AT26">
        <f>(AD26*AL26+AE26*AM26)*AN26</f>
        <v>8.1370906953172835</v>
      </c>
      <c r="AU26">
        <f>((AT26+0.00000010773*(AS26^4-AR26^4))-AQ26*44100)/(Q26*51.4+0.00000043092*AR26^3)</f>
        <v>-1.2252126168815989</v>
      </c>
      <c r="AV26">
        <f>0.61365*EXP(17.502*O26/(240.97+O26))</f>
        <v>5.4302142669726896</v>
      </c>
      <c r="AW26">
        <f>AV26*1000/AF26</f>
        <v>55.511250482435287</v>
      </c>
      <c r="AX26">
        <f>(AW26-Z26)</f>
        <v>27.281491266126693</v>
      </c>
      <c r="AY26">
        <f>IF(I26,U26,(T26+U26)/2)</f>
        <v>34.887369155883789</v>
      </c>
      <c r="AZ26">
        <f>0.61365*EXP(17.502*AY26/(240.97+AY26))</f>
        <v>5.6132371128308565</v>
      </c>
      <c r="BA26">
        <f>IF(AX26&lt;&gt;0,(1000-(AW26+Z26)/2)/AX26*AQ26,0)</f>
        <v>0.13492312697300102</v>
      </c>
      <c r="BB26">
        <f>Z26*AF26/1000</f>
        <v>2.7614878050370608</v>
      </c>
      <c r="BC26">
        <f>(AZ26-BB26)</f>
        <v>2.8517493077937957</v>
      </c>
      <c r="BD26">
        <f>1/(1.6/K26+1.37/S26)</f>
        <v>8.4722203166717136E-2</v>
      </c>
      <c r="BE26">
        <f>L26*AF26*0.001</f>
        <v>40.100711118281197</v>
      </c>
      <c r="BF26">
        <f>L26/X26</f>
        <v>1.0227912331407589</v>
      </c>
      <c r="BG26">
        <f>(1-AQ26*AF26/AV26/K26)*100</f>
        <v>50.371105639081847</v>
      </c>
      <c r="BH26">
        <f>(X26-J26/(S26/1.35))</f>
        <v>401.55830890116914</v>
      </c>
      <c r="BI26">
        <f>J26*BG26/100/BH26</f>
        <v>-2.9242936368910591E-3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tres rios 7-7-11</vt:lpstr>
      <vt:lpstr>sac</vt:lpstr>
      <vt:lpstr>sam</vt:lpstr>
      <vt:lpstr>stab</vt:lpstr>
      <vt:lpstr>typha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Childers</dc:creator>
  <cp:lastModifiedBy>Daniel Childers</cp:lastModifiedBy>
  <dcterms:created xsi:type="dcterms:W3CDTF">2011-07-11T17:41:52Z</dcterms:created>
  <dcterms:modified xsi:type="dcterms:W3CDTF">2011-07-29T18:58:59Z</dcterms:modified>
</cp:coreProperties>
</file>