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0" yWindow="0" windowWidth="25600" windowHeight="19020" tabRatio="500"/>
  </bookViews>
  <sheets>
    <sheet name="tres rios c2-2_.xl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0" i="1" l="1"/>
  <c r="J10" i="1"/>
  <c r="AT10" i="1"/>
  <c r="AS10" i="1"/>
  <c r="AR10" i="1"/>
  <c r="AQ10" i="1"/>
  <c r="Q10" i="1"/>
  <c r="AU10" i="1"/>
  <c r="O10" i="1"/>
  <c r="AV10" i="1"/>
  <c r="AW10" i="1"/>
  <c r="AX10" i="1"/>
  <c r="BA10" i="1"/>
  <c r="S10" i="1"/>
  <c r="K10" i="1"/>
  <c r="BD10" i="1"/>
  <c r="L10" i="1"/>
  <c r="M10" i="1"/>
  <c r="BB10" i="1"/>
  <c r="N10" i="1"/>
  <c r="AY10" i="1"/>
  <c r="AZ10" i="1"/>
  <c r="BC10" i="1"/>
  <c r="BE10" i="1"/>
  <c r="BF10" i="1"/>
  <c r="BG10" i="1"/>
  <c r="BH10" i="1"/>
  <c r="BI10" i="1"/>
  <c r="AP11" i="1"/>
  <c r="J11" i="1"/>
  <c r="AT11" i="1"/>
  <c r="AS11" i="1"/>
  <c r="AR11" i="1"/>
  <c r="AQ11" i="1"/>
  <c r="Q11" i="1"/>
  <c r="AU11" i="1"/>
  <c r="O11" i="1"/>
  <c r="AV11" i="1"/>
  <c r="AW11" i="1"/>
  <c r="AX11" i="1"/>
  <c r="BA11" i="1"/>
  <c r="S11" i="1"/>
  <c r="K11" i="1"/>
  <c r="BD11" i="1"/>
  <c r="L11" i="1"/>
  <c r="M11" i="1"/>
  <c r="BB11" i="1"/>
  <c r="N11" i="1"/>
  <c r="AY11" i="1"/>
  <c r="AZ11" i="1"/>
  <c r="BC11" i="1"/>
  <c r="BE11" i="1"/>
  <c r="BF11" i="1"/>
  <c r="BG11" i="1"/>
  <c r="BH11" i="1"/>
  <c r="BI11" i="1"/>
  <c r="AP12" i="1"/>
  <c r="J12" i="1"/>
  <c r="AT12" i="1"/>
  <c r="AS12" i="1"/>
  <c r="AR12" i="1"/>
  <c r="AQ12" i="1"/>
  <c r="Q12" i="1"/>
  <c r="AU12" i="1"/>
  <c r="O12" i="1"/>
  <c r="AV12" i="1"/>
  <c r="AW12" i="1"/>
  <c r="AX12" i="1"/>
  <c r="BA12" i="1"/>
  <c r="S12" i="1"/>
  <c r="K12" i="1"/>
  <c r="BD12" i="1"/>
  <c r="L12" i="1"/>
  <c r="M12" i="1"/>
  <c r="BB12" i="1"/>
  <c r="N12" i="1"/>
  <c r="AY12" i="1"/>
  <c r="AZ12" i="1"/>
  <c r="BC12" i="1"/>
  <c r="BE12" i="1"/>
  <c r="BF12" i="1"/>
  <c r="BG12" i="1"/>
  <c r="BH12" i="1"/>
  <c r="BI12" i="1"/>
  <c r="AP13" i="1"/>
  <c r="J13" i="1"/>
  <c r="AT13" i="1"/>
  <c r="AS13" i="1"/>
  <c r="AR13" i="1"/>
  <c r="AQ13" i="1"/>
  <c r="Q13" i="1"/>
  <c r="AU13" i="1"/>
  <c r="O13" i="1"/>
  <c r="AV13" i="1"/>
  <c r="AW13" i="1"/>
  <c r="AX13" i="1"/>
  <c r="BA13" i="1"/>
  <c r="S13" i="1"/>
  <c r="K13" i="1"/>
  <c r="BD13" i="1"/>
  <c r="L13" i="1"/>
  <c r="M13" i="1"/>
  <c r="BB13" i="1"/>
  <c r="N13" i="1"/>
  <c r="AY13" i="1"/>
  <c r="AZ13" i="1"/>
  <c r="BC13" i="1"/>
  <c r="BE13" i="1"/>
  <c r="BF13" i="1"/>
  <c r="BG13" i="1"/>
  <c r="BH13" i="1"/>
  <c r="BI13" i="1"/>
  <c r="AP14" i="1"/>
  <c r="J14" i="1"/>
  <c r="AT14" i="1"/>
  <c r="AS14" i="1"/>
  <c r="AR14" i="1"/>
  <c r="AQ14" i="1"/>
  <c r="Q14" i="1"/>
  <c r="AU14" i="1"/>
  <c r="O14" i="1"/>
  <c r="AV14" i="1"/>
  <c r="AW14" i="1"/>
  <c r="AX14" i="1"/>
  <c r="BA14" i="1"/>
  <c r="S14" i="1"/>
  <c r="K14" i="1"/>
  <c r="BD14" i="1"/>
  <c r="L14" i="1"/>
  <c r="M14" i="1"/>
  <c r="BB14" i="1"/>
  <c r="N14" i="1"/>
  <c r="AY14" i="1"/>
  <c r="AZ14" i="1"/>
  <c r="BC14" i="1"/>
  <c r="BE14" i="1"/>
  <c r="BF14" i="1"/>
  <c r="BG14" i="1"/>
  <c r="BH14" i="1"/>
  <c r="BI14" i="1"/>
  <c r="AP15" i="1"/>
  <c r="J15" i="1"/>
  <c r="AT15" i="1"/>
  <c r="AS15" i="1"/>
  <c r="AR15" i="1"/>
  <c r="AQ15" i="1"/>
  <c r="Q15" i="1"/>
  <c r="AU15" i="1"/>
  <c r="O15" i="1"/>
  <c r="AV15" i="1"/>
  <c r="AW15" i="1"/>
  <c r="AX15" i="1"/>
  <c r="BA15" i="1"/>
  <c r="S15" i="1"/>
  <c r="K15" i="1"/>
  <c r="BD15" i="1"/>
  <c r="L15" i="1"/>
  <c r="M15" i="1"/>
  <c r="BB15" i="1"/>
  <c r="N15" i="1"/>
  <c r="AY15" i="1"/>
  <c r="AZ15" i="1"/>
  <c r="BC15" i="1"/>
  <c r="BE15" i="1"/>
  <c r="BF15" i="1"/>
  <c r="BG15" i="1"/>
  <c r="BH15" i="1"/>
  <c r="BI15" i="1"/>
  <c r="AP16" i="1"/>
  <c r="J16" i="1"/>
  <c r="AT16" i="1"/>
  <c r="AS16" i="1"/>
  <c r="AR16" i="1"/>
  <c r="AQ16" i="1"/>
  <c r="Q16" i="1"/>
  <c r="AU16" i="1"/>
  <c r="O16" i="1"/>
  <c r="AV16" i="1"/>
  <c r="AW16" i="1"/>
  <c r="AX16" i="1"/>
  <c r="BA16" i="1"/>
  <c r="S16" i="1"/>
  <c r="K16" i="1"/>
  <c r="BD16" i="1"/>
  <c r="L16" i="1"/>
  <c r="M16" i="1"/>
  <c r="BB16" i="1"/>
  <c r="N16" i="1"/>
  <c r="AY16" i="1"/>
  <c r="AZ16" i="1"/>
  <c r="BC16" i="1"/>
  <c r="BE16" i="1"/>
  <c r="BF16" i="1"/>
  <c r="BG16" i="1"/>
  <c r="BH16" i="1"/>
  <c r="BI16" i="1"/>
  <c r="AP17" i="1"/>
  <c r="J17" i="1"/>
  <c r="AT17" i="1"/>
  <c r="AS17" i="1"/>
  <c r="AR17" i="1"/>
  <c r="AQ17" i="1"/>
  <c r="Q17" i="1"/>
  <c r="AU17" i="1"/>
  <c r="O17" i="1"/>
  <c r="AV17" i="1"/>
  <c r="AW17" i="1"/>
  <c r="AX17" i="1"/>
  <c r="BA17" i="1"/>
  <c r="S17" i="1"/>
  <c r="K17" i="1"/>
  <c r="BD17" i="1"/>
  <c r="L17" i="1"/>
  <c r="M17" i="1"/>
  <c r="BB17" i="1"/>
  <c r="N17" i="1"/>
  <c r="AY17" i="1"/>
  <c r="AZ17" i="1"/>
  <c r="BC17" i="1"/>
  <c r="BE17" i="1"/>
  <c r="BF17" i="1"/>
  <c r="BG17" i="1"/>
  <c r="BH17" i="1"/>
  <c r="BI17" i="1"/>
  <c r="AP18" i="1"/>
  <c r="J18" i="1"/>
  <c r="AT18" i="1"/>
  <c r="AS18" i="1"/>
  <c r="AR18" i="1"/>
  <c r="AQ18" i="1"/>
  <c r="Q18" i="1"/>
  <c r="AU18" i="1"/>
  <c r="O18" i="1"/>
  <c r="AV18" i="1"/>
  <c r="AW18" i="1"/>
  <c r="AX18" i="1"/>
  <c r="BA18" i="1"/>
  <c r="S18" i="1"/>
  <c r="K18" i="1"/>
  <c r="BD18" i="1"/>
  <c r="L18" i="1"/>
  <c r="M18" i="1"/>
  <c r="BB18" i="1"/>
  <c r="N18" i="1"/>
  <c r="AY18" i="1"/>
  <c r="AZ18" i="1"/>
  <c r="BC18" i="1"/>
  <c r="BE18" i="1"/>
  <c r="BF18" i="1"/>
  <c r="BG18" i="1"/>
  <c r="BH18" i="1"/>
  <c r="BI18" i="1"/>
  <c r="AP19" i="1"/>
  <c r="J19" i="1"/>
  <c r="AT19" i="1"/>
  <c r="AS19" i="1"/>
  <c r="AR19" i="1"/>
  <c r="AQ19" i="1"/>
  <c r="Q19" i="1"/>
  <c r="AU19" i="1"/>
  <c r="O19" i="1"/>
  <c r="AV19" i="1"/>
  <c r="AW19" i="1"/>
  <c r="AX19" i="1"/>
  <c r="BA19" i="1"/>
  <c r="S19" i="1"/>
  <c r="K19" i="1"/>
  <c r="BD19" i="1"/>
  <c r="L19" i="1"/>
  <c r="M19" i="1"/>
  <c r="BB19" i="1"/>
  <c r="N19" i="1"/>
  <c r="AY19" i="1"/>
  <c r="AZ19" i="1"/>
  <c r="BC19" i="1"/>
  <c r="BE19" i="1"/>
  <c r="BF19" i="1"/>
  <c r="BG19" i="1"/>
  <c r="BH19" i="1"/>
  <c r="BI19" i="1"/>
  <c r="AP20" i="1"/>
  <c r="J20" i="1"/>
  <c r="AT20" i="1"/>
  <c r="AS20" i="1"/>
  <c r="AR20" i="1"/>
  <c r="AQ20" i="1"/>
  <c r="Q20" i="1"/>
  <c r="AU20" i="1"/>
  <c r="O20" i="1"/>
  <c r="AV20" i="1"/>
  <c r="AW20" i="1"/>
  <c r="AX20" i="1"/>
  <c r="BA20" i="1"/>
  <c r="S20" i="1"/>
  <c r="K20" i="1"/>
  <c r="BD20" i="1"/>
  <c r="L20" i="1"/>
  <c r="M20" i="1"/>
  <c r="BB20" i="1"/>
  <c r="N20" i="1"/>
  <c r="AY20" i="1"/>
  <c r="AZ20" i="1"/>
  <c r="BC20" i="1"/>
  <c r="BE20" i="1"/>
  <c r="BF20" i="1"/>
  <c r="BG20" i="1"/>
  <c r="BH20" i="1"/>
  <c r="BI20" i="1"/>
  <c r="AP21" i="1"/>
  <c r="J21" i="1"/>
  <c r="AT21" i="1"/>
  <c r="AS21" i="1"/>
  <c r="AR21" i="1"/>
  <c r="AQ21" i="1"/>
  <c r="Q21" i="1"/>
  <c r="AU21" i="1"/>
  <c r="O21" i="1"/>
  <c r="AV21" i="1"/>
  <c r="AW21" i="1"/>
  <c r="AX21" i="1"/>
  <c r="BA21" i="1"/>
  <c r="S21" i="1"/>
  <c r="K21" i="1"/>
  <c r="BD21" i="1"/>
  <c r="L21" i="1"/>
  <c r="M21" i="1"/>
  <c r="BB21" i="1"/>
  <c r="N21" i="1"/>
  <c r="AY21" i="1"/>
  <c r="AZ21" i="1"/>
  <c r="BC21" i="1"/>
  <c r="BE21" i="1"/>
  <c r="BF21" i="1"/>
  <c r="BG21" i="1"/>
  <c r="BH21" i="1"/>
  <c r="BI21" i="1"/>
  <c r="AP22" i="1"/>
  <c r="J22" i="1"/>
  <c r="AT22" i="1"/>
  <c r="AS22" i="1"/>
  <c r="AR22" i="1"/>
  <c r="AQ22" i="1"/>
  <c r="Q22" i="1"/>
  <c r="AU22" i="1"/>
  <c r="O22" i="1"/>
  <c r="AV22" i="1"/>
  <c r="AW22" i="1"/>
  <c r="AX22" i="1"/>
  <c r="BA22" i="1"/>
  <c r="S22" i="1"/>
  <c r="K22" i="1"/>
  <c r="BD22" i="1"/>
  <c r="L22" i="1"/>
  <c r="M22" i="1"/>
  <c r="BB22" i="1"/>
  <c r="N22" i="1"/>
  <c r="AY22" i="1"/>
  <c r="AZ22" i="1"/>
  <c r="BC22" i="1"/>
  <c r="BE22" i="1"/>
  <c r="BF22" i="1"/>
  <c r="BG22" i="1"/>
  <c r="BH22" i="1"/>
  <c r="BI22" i="1"/>
  <c r="AP23" i="1"/>
  <c r="J23" i="1"/>
  <c r="AT23" i="1"/>
  <c r="AS23" i="1"/>
  <c r="AR23" i="1"/>
  <c r="AQ23" i="1"/>
  <c r="Q23" i="1"/>
  <c r="AU23" i="1"/>
  <c r="O23" i="1"/>
  <c r="AV23" i="1"/>
  <c r="AW23" i="1"/>
  <c r="AX23" i="1"/>
  <c r="BA23" i="1"/>
  <c r="S23" i="1"/>
  <c r="K23" i="1"/>
  <c r="BD23" i="1"/>
  <c r="L23" i="1"/>
  <c r="M23" i="1"/>
  <c r="BB23" i="1"/>
  <c r="N23" i="1"/>
  <c r="AY23" i="1"/>
  <c r="AZ23" i="1"/>
  <c r="BC23" i="1"/>
  <c r="BE23" i="1"/>
  <c r="BF23" i="1"/>
  <c r="BG23" i="1"/>
  <c r="BH23" i="1"/>
  <c r="BI23" i="1"/>
  <c r="AP24" i="1"/>
  <c r="J24" i="1"/>
  <c r="AT24" i="1"/>
  <c r="AS24" i="1"/>
  <c r="AR24" i="1"/>
  <c r="AQ24" i="1"/>
  <c r="Q24" i="1"/>
  <c r="AU24" i="1"/>
  <c r="O24" i="1"/>
  <c r="AV24" i="1"/>
  <c r="AW24" i="1"/>
  <c r="AX24" i="1"/>
  <c r="BA24" i="1"/>
  <c r="S24" i="1"/>
  <c r="K24" i="1"/>
  <c r="BD24" i="1"/>
  <c r="L24" i="1"/>
  <c r="M24" i="1"/>
  <c r="BB24" i="1"/>
  <c r="N24" i="1"/>
  <c r="AY24" i="1"/>
  <c r="AZ24" i="1"/>
  <c r="BC24" i="1"/>
  <c r="BE24" i="1"/>
  <c r="BF24" i="1"/>
  <c r="BG24" i="1"/>
  <c r="BH24" i="1"/>
  <c r="BI24" i="1"/>
  <c r="AP25" i="1"/>
  <c r="J25" i="1"/>
  <c r="AT25" i="1"/>
  <c r="AS25" i="1"/>
  <c r="AR25" i="1"/>
  <c r="AQ25" i="1"/>
  <c r="Q25" i="1"/>
  <c r="AU25" i="1"/>
  <c r="O25" i="1"/>
  <c r="AV25" i="1"/>
  <c r="AW25" i="1"/>
  <c r="AX25" i="1"/>
  <c r="BA25" i="1"/>
  <c r="S25" i="1"/>
  <c r="K25" i="1"/>
  <c r="BD25" i="1"/>
  <c r="L25" i="1"/>
  <c r="M25" i="1"/>
  <c r="BB25" i="1"/>
  <c r="N25" i="1"/>
  <c r="AY25" i="1"/>
  <c r="AZ25" i="1"/>
  <c r="BC25" i="1"/>
  <c r="BE25" i="1"/>
  <c r="BF25" i="1"/>
  <c r="BG25" i="1"/>
  <c r="BH25" i="1"/>
  <c r="BI25" i="1"/>
  <c r="AP26" i="1"/>
  <c r="J26" i="1"/>
  <c r="AT26" i="1"/>
  <c r="AS26" i="1"/>
  <c r="AR26" i="1"/>
  <c r="AQ26" i="1"/>
  <c r="Q26" i="1"/>
  <c r="AU26" i="1"/>
  <c r="O26" i="1"/>
  <c r="AV26" i="1"/>
  <c r="AW26" i="1"/>
  <c r="AX26" i="1"/>
  <c r="BA26" i="1"/>
  <c r="S26" i="1"/>
  <c r="K26" i="1"/>
  <c r="BD26" i="1"/>
  <c r="L26" i="1"/>
  <c r="M26" i="1"/>
  <c r="BB26" i="1"/>
  <c r="N26" i="1"/>
  <c r="AY26" i="1"/>
  <c r="AZ26" i="1"/>
  <c r="BC26" i="1"/>
  <c r="BE26" i="1"/>
  <c r="BF26" i="1"/>
  <c r="BG26" i="1"/>
  <c r="BH26" i="1"/>
  <c r="BI26" i="1"/>
  <c r="AP27" i="1"/>
  <c r="J27" i="1"/>
  <c r="AT27" i="1"/>
  <c r="AS27" i="1"/>
  <c r="AR27" i="1"/>
  <c r="AQ27" i="1"/>
  <c r="Q27" i="1"/>
  <c r="AU27" i="1"/>
  <c r="O27" i="1"/>
  <c r="AV27" i="1"/>
  <c r="AW27" i="1"/>
  <c r="AX27" i="1"/>
  <c r="BA27" i="1"/>
  <c r="S27" i="1"/>
  <c r="K27" i="1"/>
  <c r="BD27" i="1"/>
  <c r="L27" i="1"/>
  <c r="M27" i="1"/>
  <c r="BB27" i="1"/>
  <c r="N27" i="1"/>
  <c r="AY27" i="1"/>
  <c r="AZ27" i="1"/>
  <c r="BC27" i="1"/>
  <c r="BE27" i="1"/>
  <c r="BF27" i="1"/>
  <c r="BG27" i="1"/>
  <c r="BH27" i="1"/>
  <c r="BI27" i="1"/>
  <c r="AP28" i="1"/>
  <c r="J28" i="1"/>
  <c r="AT28" i="1"/>
  <c r="AS28" i="1"/>
  <c r="AR28" i="1"/>
  <c r="AQ28" i="1"/>
  <c r="Q28" i="1"/>
  <c r="AU28" i="1"/>
  <c r="O28" i="1"/>
  <c r="AV28" i="1"/>
  <c r="AW28" i="1"/>
  <c r="AX28" i="1"/>
  <c r="BA28" i="1"/>
  <c r="S28" i="1"/>
  <c r="K28" i="1"/>
  <c r="BD28" i="1"/>
  <c r="L28" i="1"/>
  <c r="M28" i="1"/>
  <c r="BB28" i="1"/>
  <c r="N28" i="1"/>
  <c r="AY28" i="1"/>
  <c r="AZ28" i="1"/>
  <c r="BC28" i="1"/>
  <c r="BE28" i="1"/>
  <c r="BF28" i="1"/>
  <c r="BG28" i="1"/>
  <c r="BH28" i="1"/>
  <c r="BI28" i="1"/>
  <c r="AP29" i="1"/>
  <c r="J29" i="1"/>
  <c r="AT29" i="1"/>
  <c r="AS29" i="1"/>
  <c r="AR29" i="1"/>
  <c r="AQ29" i="1"/>
  <c r="Q29" i="1"/>
  <c r="AU29" i="1"/>
  <c r="O29" i="1"/>
  <c r="AV29" i="1"/>
  <c r="AW29" i="1"/>
  <c r="AX29" i="1"/>
  <c r="BA29" i="1"/>
  <c r="S29" i="1"/>
  <c r="K29" i="1"/>
  <c r="BD29" i="1"/>
  <c r="L29" i="1"/>
  <c r="M29" i="1"/>
  <c r="BB29" i="1"/>
  <c r="N29" i="1"/>
  <c r="AY29" i="1"/>
  <c r="AZ29" i="1"/>
  <c r="BC29" i="1"/>
  <c r="BE29" i="1"/>
  <c r="BF29" i="1"/>
  <c r="BG29" i="1"/>
  <c r="BH29" i="1"/>
  <c r="BI29" i="1"/>
  <c r="AP30" i="1"/>
  <c r="J30" i="1"/>
  <c r="AT30" i="1"/>
  <c r="AS30" i="1"/>
  <c r="AR30" i="1"/>
  <c r="AQ30" i="1"/>
  <c r="Q30" i="1"/>
  <c r="AU30" i="1"/>
  <c r="O30" i="1"/>
  <c r="AV30" i="1"/>
  <c r="AW30" i="1"/>
  <c r="AX30" i="1"/>
  <c r="BA30" i="1"/>
  <c r="S30" i="1"/>
  <c r="K30" i="1"/>
  <c r="BD30" i="1"/>
  <c r="L30" i="1"/>
  <c r="M30" i="1"/>
  <c r="BB30" i="1"/>
  <c r="N30" i="1"/>
  <c r="AY30" i="1"/>
  <c r="AZ30" i="1"/>
  <c r="BC30" i="1"/>
  <c r="BE30" i="1"/>
  <c r="BF30" i="1"/>
  <c r="BG30" i="1"/>
  <c r="BH30" i="1"/>
  <c r="BI30" i="1"/>
  <c r="AP31" i="1"/>
  <c r="J31" i="1"/>
  <c r="AT31" i="1"/>
  <c r="AS31" i="1"/>
  <c r="AR31" i="1"/>
  <c r="AQ31" i="1"/>
  <c r="Q31" i="1"/>
  <c r="AU31" i="1"/>
  <c r="O31" i="1"/>
  <c r="AV31" i="1"/>
  <c r="AW31" i="1"/>
  <c r="AX31" i="1"/>
  <c r="BA31" i="1"/>
  <c r="S31" i="1"/>
  <c r="K31" i="1"/>
  <c r="BD31" i="1"/>
  <c r="L31" i="1"/>
  <c r="M31" i="1"/>
  <c r="BB31" i="1"/>
  <c r="N31" i="1"/>
  <c r="AY31" i="1"/>
  <c r="AZ31" i="1"/>
  <c r="BC31" i="1"/>
  <c r="BE31" i="1"/>
  <c r="BF31" i="1"/>
  <c r="BG31" i="1"/>
  <c r="BH31" i="1"/>
  <c r="BI31" i="1"/>
  <c r="AP32" i="1"/>
  <c r="J32" i="1"/>
  <c r="AT32" i="1"/>
  <c r="AS32" i="1"/>
  <c r="AR32" i="1"/>
  <c r="AQ32" i="1"/>
  <c r="Q32" i="1"/>
  <c r="AU32" i="1"/>
  <c r="O32" i="1"/>
  <c r="AV32" i="1"/>
  <c r="AW32" i="1"/>
  <c r="AX32" i="1"/>
  <c r="BA32" i="1"/>
  <c r="S32" i="1"/>
  <c r="K32" i="1"/>
  <c r="BD32" i="1"/>
  <c r="L32" i="1"/>
  <c r="M32" i="1"/>
  <c r="BB32" i="1"/>
  <c r="N32" i="1"/>
  <c r="AY32" i="1"/>
  <c r="AZ32" i="1"/>
  <c r="BC32" i="1"/>
  <c r="BE32" i="1"/>
  <c r="BF32" i="1"/>
  <c r="BG32" i="1"/>
  <c r="BH32" i="1"/>
  <c r="BI32" i="1"/>
  <c r="AP33" i="1"/>
  <c r="J33" i="1"/>
  <c r="AT33" i="1"/>
  <c r="AS33" i="1"/>
  <c r="AR33" i="1"/>
  <c r="AQ33" i="1"/>
  <c r="Q33" i="1"/>
  <c r="AU33" i="1"/>
  <c r="O33" i="1"/>
  <c r="AV33" i="1"/>
  <c r="AW33" i="1"/>
  <c r="AX33" i="1"/>
  <c r="BA33" i="1"/>
  <c r="S33" i="1"/>
  <c r="K33" i="1"/>
  <c r="BD33" i="1"/>
  <c r="L33" i="1"/>
  <c r="M33" i="1"/>
  <c r="BB33" i="1"/>
  <c r="N33" i="1"/>
  <c r="AY33" i="1"/>
  <c r="AZ33" i="1"/>
  <c r="BC33" i="1"/>
  <c r="BE33" i="1"/>
  <c r="BF33" i="1"/>
  <c r="BG33" i="1"/>
  <c r="BH33" i="1"/>
  <c r="BI33" i="1"/>
  <c r="AP34" i="1"/>
  <c r="J34" i="1"/>
  <c r="AT34" i="1"/>
  <c r="AS34" i="1"/>
  <c r="AR34" i="1"/>
  <c r="AQ34" i="1"/>
  <c r="Q34" i="1"/>
  <c r="AU34" i="1"/>
  <c r="O34" i="1"/>
  <c r="AV34" i="1"/>
  <c r="AW34" i="1"/>
  <c r="AX34" i="1"/>
  <c r="BA34" i="1"/>
  <c r="S34" i="1"/>
  <c r="K34" i="1"/>
  <c r="BD34" i="1"/>
  <c r="L34" i="1"/>
  <c r="M34" i="1"/>
  <c r="BB34" i="1"/>
  <c r="N34" i="1"/>
  <c r="AY34" i="1"/>
  <c r="AZ34" i="1"/>
  <c r="BC34" i="1"/>
  <c r="BE34" i="1"/>
  <c r="BF34" i="1"/>
  <c r="BG34" i="1"/>
  <c r="BH34" i="1"/>
  <c r="BI34" i="1"/>
  <c r="AP35" i="1"/>
  <c r="J35" i="1"/>
  <c r="AT35" i="1"/>
  <c r="AS35" i="1"/>
  <c r="AR35" i="1"/>
  <c r="AQ35" i="1"/>
  <c r="Q35" i="1"/>
  <c r="AU35" i="1"/>
  <c r="O35" i="1"/>
  <c r="AV35" i="1"/>
  <c r="AW35" i="1"/>
  <c r="AX35" i="1"/>
  <c r="BA35" i="1"/>
  <c r="S35" i="1"/>
  <c r="K35" i="1"/>
  <c r="BD35" i="1"/>
  <c r="L35" i="1"/>
  <c r="M35" i="1"/>
  <c r="BB35" i="1"/>
  <c r="N35" i="1"/>
  <c r="AY35" i="1"/>
  <c r="AZ35" i="1"/>
  <c r="BC35" i="1"/>
  <c r="BE35" i="1"/>
  <c r="BF35" i="1"/>
  <c r="BG35" i="1"/>
  <c r="BH35" i="1"/>
  <c r="BI35" i="1"/>
  <c r="AP36" i="1"/>
  <c r="J36" i="1"/>
  <c r="AT36" i="1"/>
  <c r="AS36" i="1"/>
  <c r="AR36" i="1"/>
  <c r="AQ36" i="1"/>
  <c r="Q36" i="1"/>
  <c r="AU36" i="1"/>
  <c r="O36" i="1"/>
  <c r="AV36" i="1"/>
  <c r="AW36" i="1"/>
  <c r="AX36" i="1"/>
  <c r="BA36" i="1"/>
  <c r="S36" i="1"/>
  <c r="K36" i="1"/>
  <c r="BD36" i="1"/>
  <c r="L36" i="1"/>
  <c r="M36" i="1"/>
  <c r="BB36" i="1"/>
  <c r="N36" i="1"/>
  <c r="AY36" i="1"/>
  <c r="AZ36" i="1"/>
  <c r="BC36" i="1"/>
  <c r="BE36" i="1"/>
  <c r="BF36" i="1"/>
  <c r="BG36" i="1"/>
  <c r="BH36" i="1"/>
  <c r="BI36" i="1"/>
  <c r="AP37" i="1"/>
  <c r="J37" i="1"/>
  <c r="AT37" i="1"/>
  <c r="AS37" i="1"/>
  <c r="AR37" i="1"/>
  <c r="AQ37" i="1"/>
  <c r="Q37" i="1"/>
  <c r="AU37" i="1"/>
  <c r="O37" i="1"/>
  <c r="AV37" i="1"/>
  <c r="AW37" i="1"/>
  <c r="AX37" i="1"/>
  <c r="BA37" i="1"/>
  <c r="S37" i="1"/>
  <c r="K37" i="1"/>
  <c r="BD37" i="1"/>
  <c r="L37" i="1"/>
  <c r="M37" i="1"/>
  <c r="BB37" i="1"/>
  <c r="N37" i="1"/>
  <c r="AY37" i="1"/>
  <c r="AZ37" i="1"/>
  <c r="BC37" i="1"/>
  <c r="BE37" i="1"/>
  <c r="BF37" i="1"/>
  <c r="BG37" i="1"/>
  <c r="BH37" i="1"/>
  <c r="BI37" i="1"/>
  <c r="AP38" i="1"/>
  <c r="J38" i="1"/>
  <c r="AT38" i="1"/>
  <c r="AS38" i="1"/>
  <c r="AR38" i="1"/>
  <c r="AQ38" i="1"/>
  <c r="Q38" i="1"/>
  <c r="AU38" i="1"/>
  <c r="O38" i="1"/>
  <c r="AV38" i="1"/>
  <c r="AW38" i="1"/>
  <c r="AX38" i="1"/>
  <c r="BA38" i="1"/>
  <c r="S38" i="1"/>
  <c r="K38" i="1"/>
  <c r="BD38" i="1"/>
  <c r="L38" i="1"/>
  <c r="M38" i="1"/>
  <c r="BB38" i="1"/>
  <c r="N38" i="1"/>
  <c r="AY38" i="1"/>
  <c r="AZ38" i="1"/>
  <c r="BC38" i="1"/>
  <c r="BE38" i="1"/>
  <c r="BF38" i="1"/>
  <c r="BG38" i="1"/>
  <c r="BH38" i="1"/>
  <c r="BI38" i="1"/>
</calcChain>
</file>

<file path=xl/sharedStrings.xml><?xml version="1.0" encoding="utf-8"?>
<sst xmlns="http://schemas.openxmlformats.org/spreadsheetml/2006/main" count="248" uniqueCount="110">
  <si>
    <t>OPEN 6.1.4</t>
  </si>
  <si>
    <t>Thr Jul  7 2011 11:08:59</t>
  </si>
  <si>
    <t>Unit=</t>
  </si>
  <si>
    <t>PSC-3149</t>
  </si>
  <si>
    <t>LightSource=</t>
  </si>
  <si>
    <t>Sun+Sky</t>
  </si>
  <si>
    <t>Config=</t>
  </si>
  <si>
    <t>/User/Configs/UserPrefs/Tres Rios official.xml</t>
  </si>
  <si>
    <t>Remark=</t>
  </si>
  <si>
    <t/>
  </si>
  <si>
    <t>Obs</t>
  </si>
  <si>
    <t>HHMMSS</t>
  </si>
  <si>
    <t>transect</t>
  </si>
  <si>
    <t>quad</t>
  </si>
  <si>
    <t>section</t>
  </si>
  <si>
    <t>plant sp</t>
  </si>
  <si>
    <t>aux2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</si>
  <si>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</si>
  <si>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</si>
  <si>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</si>
  <si>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</si>
  <si>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</si>
  <si>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</si>
  <si>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</si>
  <si>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</si>
  <si>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</si>
  <si>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</si>
  <si>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</si>
  <si>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</si>
  <si>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</si>
  <si>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</si>
  <si>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</si>
  <si>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</si>
  <si>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</si>
  <si>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</si>
  <si>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</si>
  <si>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</si>
  <si>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</si>
  <si>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</si>
  <si>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</si>
  <si>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</si>
  <si>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</si>
  <si>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</si>
  <si>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</si>
  <si>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</si>
  <si>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</si>
  <si>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</si>
  <si>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</si>
  <si>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</si>
  <si>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</si>
  <si>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</si>
  <si>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</si>
  <si>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</si>
  <si>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</si>
  <si>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</si>
  <si>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</si>
  <si>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</si>
  <si>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</si>
  <si>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</si>
  <si>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</si>
  <si>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</si>
  <si>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</si>
  <si>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</si>
  <si>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</si>
  <si>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</si>
  <si>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</si>
  <si>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</si>
  <si>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</si>
  <si>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</si>
  <si>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</si>
  <si>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</si>
  <si>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</si>
  <si>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</si>
  <si>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11:19:10</t>
  </si>
  <si>
    <t>c2</t>
  </si>
  <si>
    <t>t</t>
  </si>
  <si>
    <t>tlat</t>
  </si>
  <si>
    <t>11:21:10</t>
  </si>
  <si>
    <t>b</t>
  </si>
  <si>
    <t>11:24:27</t>
  </si>
  <si>
    <t>sam</t>
  </si>
  <si>
    <t>11:28:48</t>
  </si>
  <si>
    <t>11:33:07</t>
  </si>
  <si>
    <t>11:34:57</t>
  </si>
  <si>
    <t>11:37:58</t>
  </si>
  <si>
    <t>tdom</t>
  </si>
  <si>
    <t>11:39:20</t>
  </si>
  <si>
    <t>11:41:25</t>
  </si>
  <si>
    <t>11:43:24</t>
  </si>
  <si>
    <t>12:03:31</t>
  </si>
  <si>
    <t>12:06:07</t>
  </si>
  <si>
    <t>12:08:19</t>
  </si>
  <si>
    <t>12:09:46</t>
  </si>
  <si>
    <t>12:14:00</t>
  </si>
  <si>
    <t>sac</t>
  </si>
  <si>
    <t>12:15:29</t>
  </si>
  <si>
    <t>12:21:54</t>
  </si>
  <si>
    <t>12:25:29</t>
  </si>
  <si>
    <t>12:28:07</t>
  </si>
  <si>
    <t>12:30:02</t>
  </si>
  <si>
    <t>12:35:15</t>
  </si>
  <si>
    <t>12:43:06</t>
  </si>
  <si>
    <t>12:44:39</t>
  </si>
  <si>
    <t>12:47:25</t>
  </si>
  <si>
    <t>stab</t>
  </si>
  <si>
    <t>12:49:56</t>
  </si>
  <si>
    <t>12:52:53</t>
  </si>
  <si>
    <t>12:55:15</t>
  </si>
  <si>
    <t>12:57:53</t>
  </si>
  <si>
    <t>13:01:09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</si>
</sst>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Protection="1"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8"/>
  <sheetViews>
    <sheetView tabSelected="1" workbookViewId="0">
      <selection activeCell="A10" sqref="A10:XFD38"/>
    </sheetView>
  </sheetViews>
  <sheetFormatPr baseColWidth="10" defaultRowHeight="15" x14ac:dyDescent="0"/>
  <sheetData>
    <row r="1" spans="1:61">
      <c r="A1" s="1" t="s">
        <v>0</v>
      </c>
    </row>
    <row r="2" spans="1:61">
      <c r="A2" s="1" t="s">
        <v>1</v>
      </c>
    </row>
    <row r="3" spans="1:61">
      <c r="A3" s="1" t="s">
        <v>2</v>
      </c>
      <c r="B3" s="1" t="s">
        <v>3</v>
      </c>
    </row>
    <row r="4" spans="1:61">
      <c r="A4" s="1" t="s">
        <v>4</v>
      </c>
      <c r="B4" s="1" t="s">
        <v>5</v>
      </c>
      <c r="C4" s="1">
        <v>1</v>
      </c>
      <c r="D4" s="1">
        <v>0.18999999761581421</v>
      </c>
    </row>
    <row r="5" spans="1:61">
      <c r="A5" s="1" t="s">
        <v>6</v>
      </c>
      <c r="B5" s="1" t="s">
        <v>7</v>
      </c>
    </row>
    <row r="6" spans="1:61">
      <c r="A6" s="1" t="s">
        <v>8</v>
      </c>
      <c r="B6" s="1" t="s">
        <v>9</v>
      </c>
    </row>
    <row r="8" spans="1:61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18</v>
      </c>
      <c r="J8" s="1" t="s">
        <v>19</v>
      </c>
      <c r="K8" s="1" t="s">
        <v>20</v>
      </c>
      <c r="L8" s="1" t="s">
        <v>21</v>
      </c>
      <c r="M8" s="1" t="s">
        <v>22</v>
      </c>
      <c r="N8" s="1" t="s">
        <v>23</v>
      </c>
      <c r="O8" s="1" t="s">
        <v>24</v>
      </c>
      <c r="P8" s="1" t="s">
        <v>25</v>
      </c>
      <c r="Q8" s="1" t="s">
        <v>26</v>
      </c>
      <c r="R8" s="1" t="s">
        <v>27</v>
      </c>
      <c r="S8" s="1" t="s">
        <v>28</v>
      </c>
      <c r="T8" s="1" t="s">
        <v>29</v>
      </c>
      <c r="U8" s="1" t="s">
        <v>30</v>
      </c>
      <c r="V8" s="1" t="s">
        <v>31</v>
      </c>
      <c r="W8" s="1" t="s">
        <v>32</v>
      </c>
      <c r="X8" s="1" t="s">
        <v>33</v>
      </c>
      <c r="Y8" s="1" t="s">
        <v>34</v>
      </c>
      <c r="Z8" s="1" t="s">
        <v>35</v>
      </c>
      <c r="AA8" s="1" t="s">
        <v>36</v>
      </c>
      <c r="AB8" s="1" t="s">
        <v>37</v>
      </c>
      <c r="AC8" s="1" t="s">
        <v>38</v>
      </c>
      <c r="AD8" s="1" t="s">
        <v>39</v>
      </c>
      <c r="AE8" s="1" t="s">
        <v>40</v>
      </c>
      <c r="AF8" s="1" t="s">
        <v>41</v>
      </c>
      <c r="AG8" s="1" t="s">
        <v>42</v>
      </c>
      <c r="AH8" s="1" t="s">
        <v>43</v>
      </c>
      <c r="AI8" s="1" t="s">
        <v>44</v>
      </c>
      <c r="AJ8" s="1" t="s">
        <v>45</v>
      </c>
      <c r="AK8" s="1" t="s">
        <v>46</v>
      </c>
      <c r="AL8" s="1" t="s">
        <v>47</v>
      </c>
      <c r="AM8" s="1" t="s">
        <v>48</v>
      </c>
      <c r="AN8" s="1" t="s">
        <v>49</v>
      </c>
      <c r="AO8" s="1" t="s">
        <v>50</v>
      </c>
      <c r="AP8" s="1" t="s">
        <v>51</v>
      </c>
      <c r="AQ8" s="1" t="s">
        <v>52</v>
      </c>
      <c r="AR8" s="1" t="s">
        <v>53</v>
      </c>
      <c r="AS8" s="1" t="s">
        <v>54</v>
      </c>
      <c r="AT8" s="1" t="s">
        <v>55</v>
      </c>
      <c r="AU8" s="1" t="s">
        <v>56</v>
      </c>
      <c r="AV8" s="1" t="s">
        <v>57</v>
      </c>
      <c r="AW8" s="1" t="s">
        <v>58</v>
      </c>
      <c r="AX8" s="1" t="s">
        <v>59</v>
      </c>
      <c r="AY8" s="1" t="s">
        <v>60</v>
      </c>
      <c r="AZ8" s="1" t="s">
        <v>61</v>
      </c>
      <c r="BA8" s="1" t="s">
        <v>62</v>
      </c>
      <c r="BB8" s="1" t="s">
        <v>63</v>
      </c>
      <c r="BC8" s="1" t="s">
        <v>64</v>
      </c>
      <c r="BD8" s="1" t="s">
        <v>65</v>
      </c>
      <c r="BE8" s="1" t="s">
        <v>66</v>
      </c>
      <c r="BF8" s="1" t="s">
        <v>67</v>
      </c>
      <c r="BG8" s="1" t="s">
        <v>68</v>
      </c>
      <c r="BH8" s="1" t="s">
        <v>69</v>
      </c>
      <c r="BI8" s="1" t="s">
        <v>70</v>
      </c>
    </row>
    <row r="9" spans="1:61">
      <c r="A9" s="1" t="s">
        <v>71</v>
      </c>
      <c r="B9" s="1" t="s">
        <v>71</v>
      </c>
      <c r="C9" s="1" t="s">
        <v>71</v>
      </c>
      <c r="D9" s="1" t="s">
        <v>71</v>
      </c>
      <c r="E9" s="1" t="s">
        <v>71</v>
      </c>
      <c r="F9" s="1" t="s">
        <v>71</v>
      </c>
      <c r="G9" s="1" t="s">
        <v>71</v>
      </c>
      <c r="H9" s="1" t="s">
        <v>71</v>
      </c>
      <c r="I9" s="1" t="s">
        <v>71</v>
      </c>
      <c r="J9" s="1" t="s">
        <v>72</v>
      </c>
      <c r="K9" s="1" t="s">
        <v>72</v>
      </c>
      <c r="L9" s="1" t="s">
        <v>72</v>
      </c>
      <c r="M9" s="1" t="s">
        <v>72</v>
      </c>
      <c r="N9" s="1" t="s">
        <v>72</v>
      </c>
      <c r="O9" s="1" t="s">
        <v>72</v>
      </c>
      <c r="P9" s="1" t="s">
        <v>71</v>
      </c>
      <c r="Q9" s="1" t="s">
        <v>72</v>
      </c>
      <c r="R9" s="1" t="s">
        <v>71</v>
      </c>
      <c r="S9" s="1" t="s">
        <v>72</v>
      </c>
      <c r="T9" s="1" t="s">
        <v>71</v>
      </c>
      <c r="U9" s="1" t="s">
        <v>71</v>
      </c>
      <c r="V9" s="1" t="s">
        <v>71</v>
      </c>
      <c r="W9" s="1" t="s">
        <v>71</v>
      </c>
      <c r="X9" s="1" t="s">
        <v>71</v>
      </c>
      <c r="Y9" s="1" t="s">
        <v>71</v>
      </c>
      <c r="Z9" s="1" t="s">
        <v>71</v>
      </c>
      <c r="AA9" s="1" t="s">
        <v>71</v>
      </c>
      <c r="AB9" s="1" t="s">
        <v>71</v>
      </c>
      <c r="AC9" s="1" t="s">
        <v>71</v>
      </c>
      <c r="AD9" s="1" t="s">
        <v>71</v>
      </c>
      <c r="AE9" s="1" t="s">
        <v>71</v>
      </c>
      <c r="AF9" s="1" t="s">
        <v>71</v>
      </c>
      <c r="AG9" s="1" t="s">
        <v>71</v>
      </c>
      <c r="AH9" s="1" t="s">
        <v>71</v>
      </c>
      <c r="AI9" s="1" t="s">
        <v>71</v>
      </c>
      <c r="AJ9" s="1" t="s">
        <v>71</v>
      </c>
      <c r="AK9" s="1" t="s">
        <v>71</v>
      </c>
      <c r="AL9" s="1" t="s">
        <v>71</v>
      </c>
      <c r="AM9" s="1" t="s">
        <v>71</v>
      </c>
      <c r="AN9" s="1" t="s">
        <v>71</v>
      </c>
      <c r="AO9" s="1" t="s">
        <v>71</v>
      </c>
      <c r="AP9" s="1" t="s">
        <v>72</v>
      </c>
      <c r="AQ9" s="1" t="s">
        <v>72</v>
      </c>
      <c r="AR9" s="1" t="s">
        <v>72</v>
      </c>
      <c r="AS9" s="1" t="s">
        <v>72</v>
      </c>
      <c r="AT9" s="1" t="s">
        <v>72</v>
      </c>
      <c r="AU9" s="1" t="s">
        <v>72</v>
      </c>
      <c r="AV9" s="1" t="s">
        <v>72</v>
      </c>
      <c r="AW9" s="1" t="s">
        <v>72</v>
      </c>
      <c r="AX9" s="1" t="s">
        <v>72</v>
      </c>
      <c r="AY9" s="1" t="s">
        <v>72</v>
      </c>
      <c r="AZ9" s="1" t="s">
        <v>72</v>
      </c>
      <c r="BA9" s="1" t="s">
        <v>72</v>
      </c>
      <c r="BB9" s="1" t="s">
        <v>72</v>
      </c>
      <c r="BC9" s="1" t="s">
        <v>72</v>
      </c>
      <c r="BD9" s="1" t="s">
        <v>72</v>
      </c>
      <c r="BE9" s="1" t="s">
        <v>72</v>
      </c>
      <c r="BF9" s="1" t="s">
        <v>72</v>
      </c>
      <c r="BG9" s="1" t="s">
        <v>72</v>
      </c>
      <c r="BH9" s="1" t="s">
        <v>72</v>
      </c>
      <c r="BI9" s="1" t="s">
        <v>72</v>
      </c>
    </row>
    <row r="10" spans="1:61">
      <c r="A10" s="1">
        <v>1</v>
      </c>
      <c r="B10" s="1" t="s">
        <v>73</v>
      </c>
      <c r="C10" s="1" t="s">
        <v>74</v>
      </c>
      <c r="D10" s="1">
        <v>17</v>
      </c>
      <c r="E10" s="1" t="s">
        <v>75</v>
      </c>
      <c r="F10" s="1" t="s">
        <v>76</v>
      </c>
      <c r="G10" s="1">
        <v>0</v>
      </c>
      <c r="H10" s="1">
        <v>597</v>
      </c>
      <c r="I10" s="1">
        <v>0</v>
      </c>
      <c r="J10">
        <f>(W10-X10*(1000-Y10)/(1000-Z10))*AP10</f>
        <v>16.987944561545032</v>
      </c>
      <c r="K10">
        <f>IF(BA10&lt;&gt;0,1/(1/BA10-1/S10),0)</f>
        <v>0.58355719999516242</v>
      </c>
      <c r="L10">
        <f>((BD10-AQ10/2)*X10-J10)/(BD10+AQ10/2)</f>
        <v>306.67305144557901</v>
      </c>
      <c r="M10">
        <f>AQ10*1000</f>
        <v>9.6904401290807076</v>
      </c>
      <c r="N10">
        <f>(AV10-BB10)</f>
        <v>1.8392554493887094</v>
      </c>
      <c r="O10">
        <f>(U10+AU10*I10)</f>
        <v>35.081832885742188</v>
      </c>
      <c r="P10" s="1">
        <v>5.5</v>
      </c>
      <c r="Q10">
        <f>(P10*AJ10+AK10)</f>
        <v>1.5297826379537582</v>
      </c>
      <c r="R10" s="1">
        <v>1</v>
      </c>
      <c r="S10">
        <f>Q10*(R10+1)*(R10+1)/(R10*R10+1)</f>
        <v>3.0595652759075165</v>
      </c>
      <c r="T10" s="1">
        <v>35.072532653808594</v>
      </c>
      <c r="U10" s="1">
        <v>35.081832885742188</v>
      </c>
      <c r="V10" s="1">
        <v>34.959682464599609</v>
      </c>
      <c r="W10" s="1">
        <v>399.57489013671875</v>
      </c>
      <c r="X10" s="1">
        <v>371.3355712890625</v>
      </c>
      <c r="Y10" s="1">
        <v>26.449748992919922</v>
      </c>
      <c r="Z10" s="1">
        <v>39.221244812011719</v>
      </c>
      <c r="AA10" s="1">
        <v>45.600700378417969</v>
      </c>
      <c r="AB10" s="1">
        <v>67.619400024414062</v>
      </c>
      <c r="AC10" s="1">
        <v>400.94778442382812</v>
      </c>
      <c r="AD10" s="1">
        <v>1625.07763671875</v>
      </c>
      <c r="AE10" s="1">
        <v>1794.414794921875</v>
      </c>
      <c r="AF10" s="1">
        <v>97.772590637207031</v>
      </c>
      <c r="AG10" s="1">
        <v>19.506649017333984</v>
      </c>
      <c r="AH10" s="1">
        <v>-0.66889327764511108</v>
      </c>
      <c r="AI10" s="1">
        <v>1</v>
      </c>
      <c r="AJ10" s="1">
        <v>-0.21956524252891541</v>
      </c>
      <c r="AK10" s="1">
        <v>2.737391471862793</v>
      </c>
      <c r="AL10" s="1">
        <v>1</v>
      </c>
      <c r="AM10" s="1">
        <v>0</v>
      </c>
      <c r="AN10" s="1">
        <v>0.18999999761581421</v>
      </c>
      <c r="AO10" s="1">
        <v>111115</v>
      </c>
      <c r="AP10">
        <f>AC10*0.000001/(P10*0.0001)</f>
        <v>0.72899597167968744</v>
      </c>
      <c r="AQ10">
        <f>(Z10-Y10)/(1000-Z10)*AP10</f>
        <v>9.6904401290807077E-3</v>
      </c>
      <c r="AR10">
        <f>(U10+273.15)</f>
        <v>308.23183288574216</v>
      </c>
      <c r="AS10">
        <f>(T10+273.15)</f>
        <v>308.22253265380857</v>
      </c>
      <c r="AT10">
        <f>(AD10*AL10+AE10*AM10)*AN10</f>
        <v>308.76474710207549</v>
      </c>
      <c r="AU10">
        <f>((AT10+0.00000010773*(AS10^4-AR10^4))-AQ10*44100)/(Q10*51.4+0.00000043092*AR10^3)</f>
        <v>-1.3008338018698151</v>
      </c>
      <c r="AV10">
        <f>0.61365*EXP(17.502*O10/(240.97+O10))</f>
        <v>5.6740181626752113</v>
      </c>
      <c r="AW10">
        <f>AV10*1000/AF10</f>
        <v>58.032809867226554</v>
      </c>
      <c r="AX10">
        <f>(AW10-Z10)</f>
        <v>18.811565055214835</v>
      </c>
      <c r="AY10">
        <f>IF(I10,U10,(T10+U10)/2)</f>
        <v>35.077182769775391</v>
      </c>
      <c r="AZ10">
        <f>0.61365*EXP(17.502*AY10/(240.97+AY10))</f>
        <v>5.6725580871387438</v>
      </c>
      <c r="BA10">
        <f>IF(AX10&lt;&gt;0,(1000-(AW10+Z10)/2)/AX10*AQ10,0)</f>
        <v>0.49008271267866982</v>
      </c>
      <c r="BB10">
        <f>Z10*AF10/1000</f>
        <v>3.8347627132865019</v>
      </c>
      <c r="BC10">
        <f>(AZ10-BB10)</f>
        <v>1.8377953738522419</v>
      </c>
      <c r="BD10">
        <f>1/(1.6/K10+1.37/S10)</f>
        <v>0.3135208091707759</v>
      </c>
      <c r="BE10">
        <f>L10*AF10*0.001</f>
        <v>29.984218718451729</v>
      </c>
      <c r="BF10">
        <f>L10/X10</f>
        <v>0.82586499963089288</v>
      </c>
      <c r="BG10">
        <f>(1-AQ10*AF10/AV10/K10)*100</f>
        <v>71.385479557107942</v>
      </c>
      <c r="BH10">
        <f>(X10-J10/(S10/1.35))</f>
        <v>363.83982496893105</v>
      </c>
      <c r="BI10">
        <f>J10*BG10/100/BH10</f>
        <v>3.3330396674388515E-2</v>
      </c>
    </row>
    <row r="11" spans="1:61">
      <c r="A11" s="1">
        <v>2</v>
      </c>
      <c r="B11" s="1" t="s">
        <v>77</v>
      </c>
      <c r="C11" s="1" t="s">
        <v>74</v>
      </c>
      <c r="D11" s="1">
        <v>17</v>
      </c>
      <c r="E11" s="1" t="s">
        <v>78</v>
      </c>
      <c r="F11" s="1" t="s">
        <v>76</v>
      </c>
      <c r="G11" s="1">
        <v>0</v>
      </c>
      <c r="H11" s="1">
        <v>733</v>
      </c>
      <c r="I11" s="1">
        <v>0</v>
      </c>
      <c r="J11">
        <f>(W11-X11*(1000-Y11)/(1000-Z11))*AP11</f>
        <v>-0.82886571778061846</v>
      </c>
      <c r="K11">
        <f>IF(BA11&lt;&gt;0,1/(1/BA11-1/S11),0)</f>
        <v>3.6850303533337549E-2</v>
      </c>
      <c r="L11">
        <f>((BD11-AQ11/2)*X11-J11)/(BD11+AQ11/2)</f>
        <v>415.25896546719548</v>
      </c>
      <c r="M11">
        <f>AQ11*1000</f>
        <v>1.144035879790926</v>
      </c>
      <c r="N11">
        <f>(AV11-BB11)</f>
        <v>2.9324669922912907</v>
      </c>
      <c r="O11">
        <f>(U11+AU11*I11)</f>
        <v>34.874198913574219</v>
      </c>
      <c r="P11" s="1">
        <v>3</v>
      </c>
      <c r="Q11">
        <f>(P11*AJ11+AK11)</f>
        <v>2.0786957442760468</v>
      </c>
      <c r="R11" s="1">
        <v>1</v>
      </c>
      <c r="S11">
        <f>Q11*(R11+1)*(R11+1)/(R11*R11+1)</f>
        <v>4.1573914885520935</v>
      </c>
      <c r="T11" s="1">
        <v>35.358428955078125</v>
      </c>
      <c r="U11" s="1">
        <v>34.874198913574219</v>
      </c>
      <c r="V11" s="1">
        <v>35.310859680175781</v>
      </c>
      <c r="W11" s="1">
        <v>399.10546875</v>
      </c>
      <c r="X11" s="1">
        <v>399.38372802734375</v>
      </c>
      <c r="Y11" s="1">
        <v>26.544807434082031</v>
      </c>
      <c r="Z11" s="1">
        <v>27.377225875854492</v>
      </c>
      <c r="AA11" s="1">
        <v>45.045707702636719</v>
      </c>
      <c r="AB11" s="1">
        <v>46.458297729492188</v>
      </c>
      <c r="AC11" s="1">
        <v>401.01779174804688</v>
      </c>
      <c r="AD11" s="1">
        <v>22.321319580078125</v>
      </c>
      <c r="AE11" s="1">
        <v>24.86785888671875</v>
      </c>
      <c r="AF11" s="1">
        <v>97.770103454589844</v>
      </c>
      <c r="AG11" s="1">
        <v>19.506649017333984</v>
      </c>
      <c r="AH11" s="1">
        <v>-0.66889327764511108</v>
      </c>
      <c r="AI11" s="1">
        <v>1</v>
      </c>
      <c r="AJ11" s="1">
        <v>-0.21956524252891541</v>
      </c>
      <c r="AK11" s="1">
        <v>2.737391471862793</v>
      </c>
      <c r="AL11" s="1">
        <v>1</v>
      </c>
      <c r="AM11" s="1">
        <v>0</v>
      </c>
      <c r="AN11" s="1">
        <v>0.18999999761581421</v>
      </c>
      <c r="AO11" s="1">
        <v>111115</v>
      </c>
      <c r="AP11">
        <f>AC11*0.000001/(P11*0.0001)</f>
        <v>1.3367259724934892</v>
      </c>
      <c r="AQ11">
        <f>(Z11-Y11)/(1000-Z11)*AP11</f>
        <v>1.1440358797909259E-3</v>
      </c>
      <c r="AR11">
        <f>(U11+273.15)</f>
        <v>308.0241989135742</v>
      </c>
      <c r="AS11">
        <f>(T11+273.15)</f>
        <v>308.5084289550781</v>
      </c>
      <c r="AT11">
        <f>(AD11*AL11+AE11*AM11)*AN11</f>
        <v>4.2410506669966708</v>
      </c>
      <c r="AU11">
        <f>((AT11+0.00000010773*(AS11^4-AR11^4))-AQ11*44100)/(Q11*51.4+0.00000043092*AR11^3)</f>
        <v>-0.33572329153847463</v>
      </c>
      <c r="AV11">
        <f>0.61365*EXP(17.502*O11/(240.97+O11))</f>
        <v>5.6091411984732584</v>
      </c>
      <c r="AW11">
        <f>AV11*1000/AF11</f>
        <v>57.370719680975604</v>
      </c>
      <c r="AX11">
        <f>(AW11-Z11)</f>
        <v>29.993493805121112</v>
      </c>
      <c r="AY11">
        <f>IF(I11,U11,(T11+U11)/2)</f>
        <v>35.116313934326172</v>
      </c>
      <c r="AZ11">
        <f>0.61365*EXP(17.502*AY11/(240.97+AY11))</f>
        <v>5.6848549544594427</v>
      </c>
      <c r="BA11">
        <f>IF(AX11&lt;&gt;0,(1000-(AW11+Z11)/2)/AX11*AQ11,0)</f>
        <v>3.6526539444900502E-2</v>
      </c>
      <c r="BB11">
        <f>Z11*AF11/1000</f>
        <v>2.6766742061819677</v>
      </c>
      <c r="BC11">
        <f>(AZ11-BB11)</f>
        <v>3.0081807482774749</v>
      </c>
      <c r="BD11">
        <f>1/(1.6/K11+1.37/S11)</f>
        <v>2.2857956227227829E-2</v>
      </c>
      <c r="BE11">
        <f>L11*AF11*0.001</f>
        <v>40.599912014173654</v>
      </c>
      <c r="BF11">
        <f>L11/X11</f>
        <v>1.0397493346017463</v>
      </c>
      <c r="BG11">
        <f>(1-AQ11*AF11/AV11/K11)*100</f>
        <v>45.886169387808017</v>
      </c>
      <c r="BH11">
        <f>(X11-J11/(S11/1.35))</f>
        <v>399.65287966295108</v>
      </c>
      <c r="BI11">
        <f>J11*BG11/100/BH11</f>
        <v>-9.5166267181420587E-4</v>
      </c>
    </row>
    <row r="12" spans="1:61">
      <c r="A12" s="1">
        <v>3</v>
      </c>
      <c r="B12" s="1" t="s">
        <v>79</v>
      </c>
      <c r="C12" s="1" t="s">
        <v>74</v>
      </c>
      <c r="D12" s="1">
        <v>17</v>
      </c>
      <c r="E12" s="1" t="s">
        <v>75</v>
      </c>
      <c r="F12" s="1" t="s">
        <v>80</v>
      </c>
      <c r="G12" s="1">
        <v>0</v>
      </c>
      <c r="H12" s="1">
        <v>922</v>
      </c>
      <c r="I12" s="1">
        <v>0</v>
      </c>
      <c r="J12">
        <f>(W12-X12*(1000-Y12)/(1000-Z12))*AP12</f>
        <v>20.765774699077507</v>
      </c>
      <c r="K12">
        <f>IF(BA12&lt;&gt;0,1/(1/BA12-1/S12),0)</f>
        <v>1.1493549393204892</v>
      </c>
      <c r="L12">
        <f>((BD12-AQ12/2)*X12-J12)/(BD12+AQ12/2)</f>
        <v>338.05516221896085</v>
      </c>
      <c r="M12">
        <f>AQ12*1000</f>
        <v>18.940683506989508</v>
      </c>
      <c r="N12">
        <f>(AV12-BB12)</f>
        <v>1.9222591633128845</v>
      </c>
      <c r="O12">
        <f>(U12+AU12*I12)</f>
        <v>34.248123168945312</v>
      </c>
      <c r="P12" s="1">
        <v>2</v>
      </c>
      <c r="Q12">
        <f>(P12*AJ12+AK12)</f>
        <v>2.2982609868049622</v>
      </c>
      <c r="R12" s="1">
        <v>1</v>
      </c>
      <c r="S12">
        <f>Q12*(R12+1)*(R12+1)/(R12*R12+1)</f>
        <v>4.5965219736099243</v>
      </c>
      <c r="T12" s="1">
        <v>35.816871643066406</v>
      </c>
      <c r="U12" s="1">
        <v>34.248123168945312</v>
      </c>
      <c r="V12" s="1">
        <v>35.733577728271484</v>
      </c>
      <c r="W12" s="1">
        <v>398.71337890625</v>
      </c>
      <c r="X12" s="1">
        <v>384.72103881835938</v>
      </c>
      <c r="Y12" s="1">
        <v>26.63916015625</v>
      </c>
      <c r="Z12" s="1">
        <v>35.748821258544922</v>
      </c>
      <c r="AA12" s="1">
        <v>44.077129364013672</v>
      </c>
      <c r="AB12" s="1">
        <v>59.149967193603516</v>
      </c>
      <c r="AC12" s="1">
        <v>400.97158813476562</v>
      </c>
      <c r="AD12" s="1">
        <v>1610.8045654296875</v>
      </c>
      <c r="AE12" s="1">
        <v>1622.8787841796875</v>
      </c>
      <c r="AF12" s="1">
        <v>97.769561767578125</v>
      </c>
      <c r="AG12" s="1">
        <v>19.506649017333984</v>
      </c>
      <c r="AH12" s="1">
        <v>-0.66889327764511108</v>
      </c>
      <c r="AI12" s="1">
        <v>1</v>
      </c>
      <c r="AJ12" s="1">
        <v>-0.21956524252891541</v>
      </c>
      <c r="AK12" s="1">
        <v>2.737391471862793</v>
      </c>
      <c r="AL12" s="1">
        <v>1</v>
      </c>
      <c r="AM12" s="1">
        <v>0</v>
      </c>
      <c r="AN12" s="1">
        <v>0.18999999761581421</v>
      </c>
      <c r="AO12" s="1">
        <v>111115</v>
      </c>
      <c r="AP12">
        <f>AC12*0.000001/(P12*0.0001)</f>
        <v>2.0048579406738281</v>
      </c>
      <c r="AQ12">
        <f>(Z12-Y12)/(1000-Z12)*AP12</f>
        <v>1.8940683506989509E-2</v>
      </c>
      <c r="AR12">
        <f>(U12+273.15)</f>
        <v>307.39812316894529</v>
      </c>
      <c r="AS12">
        <f>(T12+273.15)</f>
        <v>308.96687164306638</v>
      </c>
      <c r="AT12">
        <f>(AD12*AL12+AE12*AM12)*AN12</f>
        <v>306.05286359118327</v>
      </c>
      <c r="AU12">
        <f>((AT12+0.00000010773*(AS12^4-AR12^4))-AQ12*44100)/(Q12*51.4+0.00000043092*AR12^3)</f>
        <v>-3.8993779182434571</v>
      </c>
      <c r="AV12">
        <f>0.61365*EXP(17.502*O12/(240.97+O12))</f>
        <v>5.4174057514683023</v>
      </c>
      <c r="AW12">
        <f>AV12*1000/AF12</f>
        <v>55.409942046654407</v>
      </c>
      <c r="AX12">
        <f>(AW12-Z12)</f>
        <v>19.661120788109486</v>
      </c>
      <c r="AY12">
        <f>IF(I12,U12,(T12+U12)/2)</f>
        <v>35.032497406005859</v>
      </c>
      <c r="AZ12">
        <f>0.61365*EXP(17.502*AY12/(240.97+AY12))</f>
        <v>5.6585441048882608</v>
      </c>
      <c r="BA12">
        <f>IF(AX12&lt;&gt;0,(1000-(AW12+Z12)/2)/AX12*AQ12,0)</f>
        <v>0.91944803449842205</v>
      </c>
      <c r="BB12">
        <f>Z12*AF12/1000</f>
        <v>3.4951465881554178</v>
      </c>
      <c r="BC12">
        <f>(AZ12-BB12)</f>
        <v>2.163397516732843</v>
      </c>
      <c r="BD12">
        <f>1/(1.6/K12+1.37/S12)</f>
        <v>0.59166813839621279</v>
      </c>
      <c r="BE12">
        <f>L12*AF12*0.001</f>
        <v>33.051505063415341</v>
      </c>
      <c r="BF12">
        <f>L12/X12</f>
        <v>0.87870204150329512</v>
      </c>
      <c r="BG12">
        <f>(1-AQ12*AF12/AV12/K12)*100</f>
        <v>70.259122049468289</v>
      </c>
      <c r="BH12">
        <f>(X12-J12/(S12/1.35))</f>
        <v>378.62212402915452</v>
      </c>
      <c r="BI12">
        <f>J12*BG12/100/BH12</f>
        <v>3.8534068836450323E-2</v>
      </c>
    </row>
    <row r="13" spans="1:61">
      <c r="A13" s="1">
        <v>4</v>
      </c>
      <c r="B13" s="1" t="s">
        <v>81</v>
      </c>
      <c r="C13" s="1" t="s">
        <v>74</v>
      </c>
      <c r="D13" s="1">
        <v>17</v>
      </c>
      <c r="E13" s="1" t="s">
        <v>78</v>
      </c>
      <c r="F13" s="1" t="s">
        <v>80</v>
      </c>
      <c r="G13" s="1">
        <v>0</v>
      </c>
      <c r="H13" s="1">
        <v>1189.5</v>
      </c>
      <c r="I13" s="1">
        <v>0</v>
      </c>
      <c r="J13">
        <f>(W13-X13*(1000-Y13)/(1000-Z13))*AP13</f>
        <v>-7.15426167182068</v>
      </c>
      <c r="K13">
        <f>IF(BA13&lt;&gt;0,1/(1/BA13-1/S13),0)</f>
        <v>4.1311008495779469E-2</v>
      </c>
      <c r="L13">
        <f>((BD13-AQ13/2)*X13-J13)/(BD13+AQ13/2)</f>
        <v>650.0792732235916</v>
      </c>
      <c r="M13">
        <f>AQ13*1000</f>
        <v>1.420254375266859</v>
      </c>
      <c r="N13">
        <f>(AV13-BB13)</f>
        <v>3.240297463165601</v>
      </c>
      <c r="O13">
        <f>(U13+AU13*I13)</f>
        <v>35.795555114746094</v>
      </c>
      <c r="P13" s="1">
        <v>1</v>
      </c>
      <c r="Q13">
        <f>(P13*AJ13+AK13)</f>
        <v>2.5178262293338776</v>
      </c>
      <c r="R13" s="1">
        <v>1</v>
      </c>
      <c r="S13">
        <f>Q13*(R13+1)*(R13+1)/(R13*R13+1)</f>
        <v>5.0356524586677551</v>
      </c>
      <c r="T13" s="1">
        <v>36.170944213867188</v>
      </c>
      <c r="U13" s="1">
        <v>35.795555114746094</v>
      </c>
      <c r="V13" s="1">
        <v>36.190074920654297</v>
      </c>
      <c r="W13" s="1">
        <v>398.48916625976562</v>
      </c>
      <c r="X13" s="1">
        <v>400.131591796875</v>
      </c>
      <c r="Y13" s="1">
        <v>26.881063461303711</v>
      </c>
      <c r="Z13" s="1">
        <v>27.225606918334961</v>
      </c>
      <c r="AA13" s="1">
        <v>43.618183135986328</v>
      </c>
      <c r="AB13" s="1">
        <v>44.177249908447266</v>
      </c>
      <c r="AC13" s="1">
        <v>400.99066162109375</v>
      </c>
      <c r="AD13" s="1">
        <v>7.9191489219665527</v>
      </c>
      <c r="AE13" s="1">
        <v>13.690863609313965</v>
      </c>
      <c r="AF13" s="1">
        <v>97.765655517578125</v>
      </c>
      <c r="AG13" s="1">
        <v>19.506649017333984</v>
      </c>
      <c r="AH13" s="1">
        <v>-0.66889327764511108</v>
      </c>
      <c r="AI13" s="1">
        <v>1</v>
      </c>
      <c r="AJ13" s="1">
        <v>-0.21956524252891541</v>
      </c>
      <c r="AK13" s="1">
        <v>2.737391471862793</v>
      </c>
      <c r="AL13" s="1">
        <v>1</v>
      </c>
      <c r="AM13" s="1">
        <v>0</v>
      </c>
      <c r="AN13" s="1">
        <v>0.18999999761581421</v>
      </c>
      <c r="AO13" s="1">
        <v>111115</v>
      </c>
      <c r="AP13">
        <f>AC13*0.000001/(P13*0.0001)</f>
        <v>4.0099066162109374</v>
      </c>
      <c r="AQ13">
        <f>(Z13-Y13)/(1000-Z13)*AP13</f>
        <v>1.420254375266859E-3</v>
      </c>
      <c r="AR13">
        <f>(U13+273.15)</f>
        <v>308.94555511474607</v>
      </c>
      <c r="AS13">
        <f>(T13+273.15)</f>
        <v>309.32094421386716</v>
      </c>
      <c r="AT13">
        <f>(AD13*AL13+AE13*AM13)*AN13</f>
        <v>1.5046382762929227</v>
      </c>
      <c r="AU13">
        <f>((AT13+0.00000010773*(AS13^4-AR13^4))-AQ13*44100)/(Q13*51.4+0.00000043092*AR13^3)</f>
        <v>-0.39648554391731577</v>
      </c>
      <c r="AV13">
        <f>0.61365*EXP(17.502*O13/(240.97+O13))</f>
        <v>5.9020267704005285</v>
      </c>
      <c r="AW13">
        <f>AV13*1000/AF13</f>
        <v>60.369121847082098</v>
      </c>
      <c r="AX13">
        <f>(AW13-Z13)</f>
        <v>33.143514928747138</v>
      </c>
      <c r="AY13">
        <f>IF(I13,U13,(T13+U13)/2)</f>
        <v>35.983249664306641</v>
      </c>
      <c r="AZ13">
        <f>0.61365*EXP(17.502*AY13/(240.97+AY13))</f>
        <v>5.9632941701015376</v>
      </c>
      <c r="BA13">
        <f>IF(AX13&lt;&gt;0,(1000-(AW13+Z13)/2)/AX13*AQ13,0)</f>
        <v>4.0974862798853304E-2</v>
      </c>
      <c r="BB13">
        <f>Z13*AF13/1000</f>
        <v>2.6617293072349275</v>
      </c>
      <c r="BC13">
        <f>(AZ13-BB13)</f>
        <v>3.3015648628666101</v>
      </c>
      <c r="BD13">
        <f>1/(1.6/K13+1.37/S13)</f>
        <v>2.5639279177312777E-2</v>
      </c>
      <c r="BE13">
        <f>L13*AF13*0.001</f>
        <v>63.555426285095209</v>
      </c>
      <c r="BF13">
        <f>L13/X13</f>
        <v>1.6246637020193133</v>
      </c>
      <c r="BG13">
        <f>(1-AQ13*AF13/AV13/K13)*100</f>
        <v>43.051081603875254</v>
      </c>
      <c r="BH13">
        <f>(X13-J13/(S13/1.35))</f>
        <v>402.04956634659464</v>
      </c>
      <c r="BI13">
        <f>J13*BG13/100/BH13</f>
        <v>-7.6607147185308189E-3</v>
      </c>
    </row>
    <row r="14" spans="1:61">
      <c r="A14" s="1">
        <v>5</v>
      </c>
      <c r="B14" s="1" t="s">
        <v>82</v>
      </c>
      <c r="C14" s="1" t="s">
        <v>74</v>
      </c>
      <c r="D14" s="1">
        <v>18</v>
      </c>
      <c r="E14" s="1" t="s">
        <v>75</v>
      </c>
      <c r="F14" s="1" t="s">
        <v>76</v>
      </c>
      <c r="G14" s="1">
        <v>0</v>
      </c>
      <c r="H14" s="1">
        <v>1443.5</v>
      </c>
      <c r="I14" s="1">
        <v>0</v>
      </c>
      <c r="J14">
        <f>(W14-X14*(1000-Y14)/(1000-Z14))*AP14</f>
        <v>10.3356135830307</v>
      </c>
      <c r="K14">
        <f>IF(BA14&lt;&gt;0,1/(1/BA14-1/S14),0)</f>
        <v>0.30050156913081527</v>
      </c>
      <c r="L14">
        <f>((BD14-AQ14/2)*X14-J14)/(BD14+AQ14/2)</f>
        <v>315.13664061407292</v>
      </c>
      <c r="M14">
        <f>AQ14*1000</f>
        <v>9.1270238743018357</v>
      </c>
      <c r="N14">
        <f>(AV14-BB14)</f>
        <v>3.0207206109625448</v>
      </c>
      <c r="O14">
        <f>(U14+AU14*I14)</f>
        <v>36.719493865966797</v>
      </c>
      <c r="P14" s="1">
        <v>2.5</v>
      </c>
      <c r="Q14">
        <f>(P14*AJ14+AK14)</f>
        <v>2.1884783655405045</v>
      </c>
      <c r="R14" s="1">
        <v>1</v>
      </c>
      <c r="S14">
        <f>Q14*(R14+1)*(R14+1)/(R14*R14+1)</f>
        <v>4.3769567310810089</v>
      </c>
      <c r="T14" s="1">
        <v>36.667556762695312</v>
      </c>
      <c r="U14" s="1">
        <v>36.719493865966797</v>
      </c>
      <c r="V14" s="1">
        <v>36.622703552246094</v>
      </c>
      <c r="W14" s="1">
        <v>400.25704956054688</v>
      </c>
      <c r="X14" s="1">
        <v>391.58444213867188</v>
      </c>
      <c r="Y14" s="1">
        <v>27.106590270996094</v>
      </c>
      <c r="Z14" s="1">
        <v>32.611682891845703</v>
      </c>
      <c r="AA14" s="1">
        <v>42.802520751953125</v>
      </c>
      <c r="AB14" s="1">
        <v>51.495304107666016</v>
      </c>
      <c r="AC14" s="1">
        <v>400.96401977539062</v>
      </c>
      <c r="AD14" s="1">
        <v>1461.341796875</v>
      </c>
      <c r="AE14" s="1">
        <v>1679.55712890625</v>
      </c>
      <c r="AF14" s="1">
        <v>97.764495849609375</v>
      </c>
      <c r="AG14" s="1">
        <v>19.506649017333984</v>
      </c>
      <c r="AH14" s="1">
        <v>-0.66889327764511108</v>
      </c>
      <c r="AI14" s="1">
        <v>0</v>
      </c>
      <c r="AJ14" s="1">
        <v>-0.21956524252891541</v>
      </c>
      <c r="AK14" s="1">
        <v>2.737391471862793</v>
      </c>
      <c r="AL14" s="1">
        <v>1</v>
      </c>
      <c r="AM14" s="1">
        <v>0</v>
      </c>
      <c r="AN14" s="1">
        <v>0.18999999761581421</v>
      </c>
      <c r="AO14" s="1">
        <v>111115</v>
      </c>
      <c r="AP14">
        <f>AC14*0.000001/(P14*0.0001)</f>
        <v>1.6038560791015624</v>
      </c>
      <c r="AQ14">
        <f>(Z14-Y14)/(1000-Z14)*AP14</f>
        <v>9.1270238743018355E-3</v>
      </c>
      <c r="AR14">
        <f>(U14+273.15)</f>
        <v>309.86949386596677</v>
      </c>
      <c r="AS14">
        <f>(T14+273.15)</f>
        <v>309.81755676269529</v>
      </c>
      <c r="AT14">
        <f>(AD14*AL14+AE14*AM14)*AN14</f>
        <v>277.65493792213965</v>
      </c>
      <c r="AU14">
        <f>((AT14+0.00000010773*(AS14^4-AR14^4))-AQ14*44100)/(Q14*51.4+0.00000043092*AR14^3)</f>
        <v>-1.0016234344061679</v>
      </c>
      <c r="AV14">
        <f>0.61365*EXP(17.502*O14/(240.97+O14))</f>
        <v>6.2089853476911712</v>
      </c>
      <c r="AW14">
        <f>AV14*1000/AF14</f>
        <v>63.509613523118063</v>
      </c>
      <c r="AX14">
        <f>(AW14-Z14)</f>
        <v>30.897930631272359</v>
      </c>
      <c r="AY14">
        <f>IF(I14,U14,(T14+U14)/2)</f>
        <v>36.693525314331055</v>
      </c>
      <c r="AZ14">
        <f>0.61365*EXP(17.502*AY14/(240.97+AY14))</f>
        <v>6.2001721739494435</v>
      </c>
      <c r="BA14">
        <f>IF(AX14&lt;&gt;0,(1000-(AW14+Z14)/2)/AX14*AQ14,0)</f>
        <v>0.28119595756694676</v>
      </c>
      <c r="BB14">
        <f>Z14*AF14/1000</f>
        <v>3.1882647367286263</v>
      </c>
      <c r="BC14">
        <f>(AZ14-BB14)</f>
        <v>3.0119074372208172</v>
      </c>
      <c r="BD14">
        <f>1/(1.6/K14+1.37/S14)</f>
        <v>0.17738565936452155</v>
      </c>
      <c r="BE14">
        <f>L14*AF14*0.001</f>
        <v>30.809174793374371</v>
      </c>
      <c r="BF14">
        <f>L14/X14</f>
        <v>0.80477313882269486</v>
      </c>
      <c r="BG14">
        <f>(1-AQ14*AF14/AV14/K14)*100</f>
        <v>52.176322115117948</v>
      </c>
      <c r="BH14">
        <f>(X14-J14/(S14/1.35))</f>
        <v>388.3965928647666</v>
      </c>
      <c r="BI14">
        <f>J14*BG14/100/BH14</f>
        <v>1.3884630129939495E-2</v>
      </c>
    </row>
    <row r="15" spans="1:61">
      <c r="A15" s="1">
        <v>6</v>
      </c>
      <c r="B15" s="1" t="s">
        <v>83</v>
      </c>
      <c r="C15" s="1" t="s">
        <v>74</v>
      </c>
      <c r="D15" s="1">
        <v>18</v>
      </c>
      <c r="E15" s="1" t="s">
        <v>78</v>
      </c>
      <c r="F15" s="1" t="s">
        <v>76</v>
      </c>
      <c r="G15" s="1">
        <v>0</v>
      </c>
      <c r="H15" s="1">
        <v>1541.5</v>
      </c>
      <c r="I15" s="1">
        <v>0</v>
      </c>
      <c r="J15">
        <f>(W15-X15*(1000-Y15)/(1000-Z15))*AP15</f>
        <v>-9.6284517845563286E-2</v>
      </c>
      <c r="K15">
        <f>IF(BA15&lt;&gt;0,1/(1/BA15-1/S15),0)</f>
        <v>3.7586715033719333E-2</v>
      </c>
      <c r="L15">
        <f>((BD15-AQ15/2)*X15-J15)/(BD15+AQ15/2)</f>
        <v>381.16636385407787</v>
      </c>
      <c r="M15">
        <f>AQ15*1000</f>
        <v>1.3602974404299895</v>
      </c>
      <c r="N15">
        <f>(AV15-BB15)</f>
        <v>3.4075740253997915</v>
      </c>
      <c r="O15">
        <f>(U15+AU15*I15)</f>
        <v>36.568519592285156</v>
      </c>
      <c r="P15" s="1">
        <v>3</v>
      </c>
      <c r="Q15">
        <f>(P15*AJ15+AK15)</f>
        <v>2.0786957442760468</v>
      </c>
      <c r="R15" s="1">
        <v>1</v>
      </c>
      <c r="S15">
        <f>Q15*(R15+1)*(R15+1)/(R15*R15+1)</f>
        <v>4.1573914885520935</v>
      </c>
      <c r="T15" s="1">
        <v>36.868507385253906</v>
      </c>
      <c r="U15" s="1">
        <v>36.568519592285156</v>
      </c>
      <c r="V15" s="1">
        <v>36.850086212158203</v>
      </c>
      <c r="W15" s="1">
        <v>400.15768432617188</v>
      </c>
      <c r="X15" s="1">
        <v>399.82278442382812</v>
      </c>
      <c r="Y15" s="1">
        <v>27.142543792724609</v>
      </c>
      <c r="Z15" s="1">
        <v>28.131717681884766</v>
      </c>
      <c r="AA15" s="1">
        <v>42.391635894775391</v>
      </c>
      <c r="AB15" s="1">
        <v>43.936542510986328</v>
      </c>
      <c r="AC15" s="1">
        <v>400.94970703125</v>
      </c>
      <c r="AD15" s="1">
        <v>71.884056091308594</v>
      </c>
      <c r="AE15" s="1">
        <v>74.183181762695312</v>
      </c>
      <c r="AF15" s="1">
        <v>97.766006469726562</v>
      </c>
      <c r="AG15" s="1">
        <v>19.506649017333984</v>
      </c>
      <c r="AH15" s="1">
        <v>-0.66889327764511108</v>
      </c>
      <c r="AI15" s="1">
        <v>1</v>
      </c>
      <c r="AJ15" s="1">
        <v>-0.21956524252891541</v>
      </c>
      <c r="AK15" s="1">
        <v>2.737391471862793</v>
      </c>
      <c r="AL15" s="1">
        <v>1</v>
      </c>
      <c r="AM15" s="1">
        <v>0</v>
      </c>
      <c r="AN15" s="1">
        <v>0.18999999761581421</v>
      </c>
      <c r="AO15" s="1">
        <v>111115</v>
      </c>
      <c r="AP15">
        <f>AC15*0.000001/(P15*0.0001)</f>
        <v>1.3364990234374998</v>
      </c>
      <c r="AQ15">
        <f>(Z15-Y15)/(1000-Z15)*AP15</f>
        <v>1.3602974404299895E-3</v>
      </c>
      <c r="AR15">
        <f>(U15+273.15)</f>
        <v>309.71851959228513</v>
      </c>
      <c r="AS15">
        <f>(T15+273.15)</f>
        <v>310.01850738525388</v>
      </c>
      <c r="AT15">
        <f>(AD15*AL15+AE15*AM15)*AN15</f>
        <v>13.657970485963688</v>
      </c>
      <c r="AU15">
        <f>((AT15+0.00000010773*(AS15^4-AR15^4))-AQ15*44100)/(Q15*51.4+0.00000043092*AR15^3)</f>
        <v>-0.35508403979849801</v>
      </c>
      <c r="AV15">
        <f>0.61365*EXP(17.502*O15/(240.97+O15))</f>
        <v>6.1578997182914588</v>
      </c>
      <c r="AW15">
        <f>AV15*1000/AF15</f>
        <v>62.98610264088331</v>
      </c>
      <c r="AX15">
        <f>(AW15-Z15)</f>
        <v>34.854384958998544</v>
      </c>
      <c r="AY15">
        <f>IF(I15,U15,(T15+U15)/2)</f>
        <v>36.718513488769531</v>
      </c>
      <c r="AZ15">
        <f>0.61365*EXP(17.502*AY15/(240.97+AY15))</f>
        <v>6.2086524310643831</v>
      </c>
      <c r="BA15">
        <f>IF(AX15&lt;&gt;0,(1000-(AW15+Z15)/2)/AX15*AQ15,0)</f>
        <v>3.7249940662444074E-2</v>
      </c>
      <c r="BB15">
        <f>Z15*AF15/1000</f>
        <v>2.7503256928916673</v>
      </c>
      <c r="BC15">
        <f>(AZ15-BB15)</f>
        <v>3.4583267381727159</v>
      </c>
      <c r="BD15">
        <f>1/(1.6/K15+1.37/S15)</f>
        <v>2.3311237556608848E-2</v>
      </c>
      <c r="BE15">
        <f>L15*AF15*0.001</f>
        <v>37.265113194599934</v>
      </c>
      <c r="BF15">
        <f>L15/X15</f>
        <v>0.95333827561469409</v>
      </c>
      <c r="BG15">
        <f>(1-AQ15*AF15/AV15/K15)*100</f>
        <v>42.541435332509892</v>
      </c>
      <c r="BH15">
        <f>(X15-J15/(S15/1.35))</f>
        <v>399.85405020657902</v>
      </c>
      <c r="BI15">
        <f>J15*BG15/100/BH15</f>
        <v>-1.0243941726569336E-4</v>
      </c>
    </row>
    <row r="16" spans="1:61">
      <c r="A16" s="1">
        <v>7</v>
      </c>
      <c r="B16" s="1" t="s">
        <v>84</v>
      </c>
      <c r="C16" s="1" t="s">
        <v>74</v>
      </c>
      <c r="D16" s="1">
        <v>18</v>
      </c>
      <c r="E16" s="1" t="s">
        <v>75</v>
      </c>
      <c r="F16" s="1" t="s">
        <v>85</v>
      </c>
      <c r="G16" s="1">
        <v>0</v>
      </c>
      <c r="H16" s="1">
        <v>1726.5</v>
      </c>
      <c r="I16" s="1">
        <v>0</v>
      </c>
      <c r="J16">
        <f>(W16-X16*(1000-Y16)/(1000-Z16))*AP16</f>
        <v>12.34158811419505</v>
      </c>
      <c r="K16">
        <f>IF(BA16&lt;&gt;0,1/(1/BA16-1/S16),0)</f>
        <v>0.58872832893002702</v>
      </c>
      <c r="L16">
        <f>((BD16-AQ16/2)*X16-J16)/(BD16+AQ16/2)</f>
        <v>333.86722765602565</v>
      </c>
      <c r="M16">
        <f>AQ16*1000</f>
        <v>13.875890026809751</v>
      </c>
      <c r="N16">
        <f>(AV16-BB16)</f>
        <v>2.4992645532166633</v>
      </c>
      <c r="O16">
        <f>(U16+AU16*I16)</f>
        <v>36.482288360595703</v>
      </c>
      <c r="P16" s="1">
        <v>3</v>
      </c>
      <c r="Q16">
        <f>(P16*AJ16+AK16)</f>
        <v>2.0786957442760468</v>
      </c>
      <c r="R16" s="1">
        <v>1</v>
      </c>
      <c r="S16">
        <f>Q16*(R16+1)*(R16+1)/(R16*R16+1)</f>
        <v>4.1573914885520935</v>
      </c>
      <c r="T16" s="1">
        <v>37.155982971191406</v>
      </c>
      <c r="U16" s="1">
        <v>36.482288360595703</v>
      </c>
      <c r="V16" s="1">
        <v>37.132965087890625</v>
      </c>
      <c r="W16" s="1">
        <v>399.95950317382812</v>
      </c>
      <c r="X16" s="1">
        <v>386.70941162109375</v>
      </c>
      <c r="Y16" s="1">
        <v>27.128520965576172</v>
      </c>
      <c r="Z16" s="1">
        <v>37.126018524169922</v>
      </c>
      <c r="AA16" s="1">
        <v>41.709671020507812</v>
      </c>
      <c r="AB16" s="1">
        <v>57.080669403076172</v>
      </c>
      <c r="AC16" s="1">
        <v>400.92233276367188</v>
      </c>
      <c r="AD16" s="1">
        <v>1480.151123046875</v>
      </c>
      <c r="AE16" s="1">
        <v>1402.5028076171875</v>
      </c>
      <c r="AF16" s="1">
        <v>97.764884948730469</v>
      </c>
      <c r="AG16" s="1">
        <v>19.506649017333984</v>
      </c>
      <c r="AH16" s="1">
        <v>-0.66889327764511108</v>
      </c>
      <c r="AI16" s="1">
        <v>1</v>
      </c>
      <c r="AJ16" s="1">
        <v>-0.21956524252891541</v>
      </c>
      <c r="AK16" s="1">
        <v>2.737391471862793</v>
      </c>
      <c r="AL16" s="1">
        <v>1</v>
      </c>
      <c r="AM16" s="1">
        <v>0</v>
      </c>
      <c r="AN16" s="1">
        <v>0.18999999761581421</v>
      </c>
      <c r="AO16" s="1">
        <v>111115</v>
      </c>
      <c r="AP16">
        <f>AC16*0.000001/(P16*0.0001)</f>
        <v>1.3364077758789061</v>
      </c>
      <c r="AQ16">
        <f>(Z16-Y16)/(1000-Z16)*AP16</f>
        <v>1.3875890026809751E-2</v>
      </c>
      <c r="AR16">
        <f>(U16+273.15)</f>
        <v>309.63228836059568</v>
      </c>
      <c r="AS16">
        <f>(T16+273.15)</f>
        <v>310.30598297119138</v>
      </c>
      <c r="AT16">
        <f>(AD16*AL16+AE16*AM16)*AN16</f>
        <v>281.22870984995097</v>
      </c>
      <c r="AU16">
        <f>((AT16+0.00000010773*(AS16^4-AR16^4))-AQ16*44100)/(Q16*51.4+0.00000043092*AR16^3)</f>
        <v>-2.691912878069517</v>
      </c>
      <c r="AV16">
        <f>0.61365*EXP(17.502*O16/(240.97+O16))</f>
        <v>6.128885482836572</v>
      </c>
      <c r="AW16">
        <f>AV16*1000/AF16</f>
        <v>62.69004956176915</v>
      </c>
      <c r="AX16">
        <f>(AW16-Z16)</f>
        <v>25.564031037599229</v>
      </c>
      <c r="AY16">
        <f>IF(I16,U16,(T16+U16)/2)</f>
        <v>36.819135665893555</v>
      </c>
      <c r="AZ16">
        <f>0.61365*EXP(17.502*AY16/(240.97+AY16))</f>
        <v>6.2429026773567147</v>
      </c>
      <c r="BA16">
        <f>IF(AX16&lt;&gt;0,(1000-(AW16+Z16)/2)/AX16*AQ16,0)</f>
        <v>0.51570003242388895</v>
      </c>
      <c r="BB16">
        <f>Z16*AF16/1000</f>
        <v>3.6296209296199087</v>
      </c>
      <c r="BC16">
        <f>(AZ16-BB16)</f>
        <v>2.613281747736806</v>
      </c>
      <c r="BD16">
        <f>1/(1.6/K16+1.37/S16)</f>
        <v>0.32816412786623633</v>
      </c>
      <c r="BE16">
        <f>L16*AF16*0.001</f>
        <v>32.640491099942956</v>
      </c>
      <c r="BF16">
        <f>L16/X16</f>
        <v>0.86335428521495616</v>
      </c>
      <c r="BG16">
        <f>(1-AQ16*AF16/AV16/K16)*100</f>
        <v>62.403509934768266</v>
      </c>
      <c r="BH16">
        <f>(X16-J16/(S16/1.35))</f>
        <v>382.70181599291152</v>
      </c>
      <c r="BI16">
        <f>J16*BG16/100/BH16</f>
        <v>2.0124242538458553E-2</v>
      </c>
    </row>
    <row r="17" spans="1:61">
      <c r="A17" s="1">
        <v>8</v>
      </c>
      <c r="B17" s="1" t="s">
        <v>86</v>
      </c>
      <c r="C17" s="1" t="s">
        <v>74</v>
      </c>
      <c r="D17" s="1">
        <v>18</v>
      </c>
      <c r="E17" s="1" t="s">
        <v>78</v>
      </c>
      <c r="F17" s="1" t="s">
        <v>85</v>
      </c>
      <c r="G17" s="1">
        <v>0</v>
      </c>
      <c r="H17" s="1">
        <v>1820</v>
      </c>
      <c r="I17" s="1">
        <v>0</v>
      </c>
      <c r="J17">
        <f>(W17-X17*(1000-Y17)/(1000-Z17))*AP17</f>
        <v>-3.7777852819460972E-2</v>
      </c>
      <c r="K17">
        <f>IF(BA17&lt;&gt;0,1/(1/BA17-1/S17),0)</f>
        <v>3.655662739714232E-2</v>
      </c>
      <c r="L17">
        <f>((BD17-AQ17/2)*X17-J17)/(BD17+AQ17/2)</f>
        <v>378.20567824892765</v>
      </c>
      <c r="M17">
        <f>AQ17*1000</f>
        <v>1.3236378053101947</v>
      </c>
      <c r="N17">
        <f>(AV17-BB17)</f>
        <v>3.4084363760697078</v>
      </c>
      <c r="O17">
        <f>(U17+AU17*I17)</f>
        <v>36.550430297851562</v>
      </c>
      <c r="P17" s="1">
        <v>3</v>
      </c>
      <c r="Q17">
        <f>(P17*AJ17+AK17)</f>
        <v>2.0786957442760468</v>
      </c>
      <c r="R17" s="1">
        <v>1</v>
      </c>
      <c r="S17">
        <f>Q17*(R17+1)*(R17+1)/(R17*R17+1)</f>
        <v>4.1573914885520935</v>
      </c>
      <c r="T17" s="1">
        <v>37.349399566650391</v>
      </c>
      <c r="U17" s="1">
        <v>36.550430297851562</v>
      </c>
      <c r="V17" s="1">
        <v>37.335548400878906</v>
      </c>
      <c r="W17" s="1">
        <v>399.5958251953125</v>
      </c>
      <c r="X17" s="1">
        <v>399.22872924804688</v>
      </c>
      <c r="Y17" s="1">
        <v>27.099090576171875</v>
      </c>
      <c r="Z17" s="1">
        <v>28.061611175537109</v>
      </c>
      <c r="AA17" s="1">
        <v>41.226570129394531</v>
      </c>
      <c r="AB17" s="1">
        <v>42.690876007080078</v>
      </c>
      <c r="AC17" s="1">
        <v>400.9766845703125</v>
      </c>
      <c r="AD17" s="1">
        <v>32.834255218505859</v>
      </c>
      <c r="AE17" s="1">
        <v>26.674072265625</v>
      </c>
      <c r="AF17" s="1">
        <v>97.762275695800781</v>
      </c>
      <c r="AG17" s="1">
        <v>19.506649017333984</v>
      </c>
      <c r="AH17" s="1">
        <v>-0.66889327764511108</v>
      </c>
      <c r="AI17" s="1">
        <v>0</v>
      </c>
      <c r="AJ17" s="1">
        <v>-0.21956524252891541</v>
      </c>
      <c r="AK17" s="1">
        <v>2.737391471862793</v>
      </c>
      <c r="AL17" s="1">
        <v>1</v>
      </c>
      <c r="AM17" s="1">
        <v>0</v>
      </c>
      <c r="AN17" s="1">
        <v>0.18999999761581421</v>
      </c>
      <c r="AO17" s="1">
        <v>111115</v>
      </c>
      <c r="AP17">
        <f>AC17*0.000001/(P17*0.0001)</f>
        <v>1.336588948567708</v>
      </c>
      <c r="AQ17">
        <f>(Z17-Y17)/(1000-Z17)*AP17</f>
        <v>1.3236378053101947E-3</v>
      </c>
      <c r="AR17">
        <f>(U17+273.15)</f>
        <v>309.70043029785154</v>
      </c>
      <c r="AS17">
        <f>(T17+273.15)</f>
        <v>310.49939956665037</v>
      </c>
      <c r="AT17">
        <f>(AD17*AL17+AE17*AM17)*AN17</f>
        <v>6.2385084132331485</v>
      </c>
      <c r="AU17">
        <f>((AT17+0.00000010773*(AS17^4-AR17^4))-AQ17*44100)/(Q17*51.4+0.00000043092*AR17^3)</f>
        <v>-0.34992746569504218</v>
      </c>
      <c r="AV17">
        <f>0.61365*EXP(17.502*O17/(240.97+O17))</f>
        <v>6.151803344280931</v>
      </c>
      <c r="AW17">
        <f>AV17*1000/AF17</f>
        <v>62.926147130852556</v>
      </c>
      <c r="AX17">
        <f>(AW17-Z17)</f>
        <v>34.864535955315446</v>
      </c>
      <c r="AY17">
        <f>IF(I17,U17,(T17+U17)/2)</f>
        <v>36.949914932250977</v>
      </c>
      <c r="AZ17">
        <f>0.61365*EXP(17.502*AY17/(240.97+AY17))</f>
        <v>6.2876630263936804</v>
      </c>
      <c r="BA17">
        <f>IF(AX17&lt;&gt;0,(1000-(AW17+Z17)/2)/AX17*AQ17,0)</f>
        <v>3.6237980868929126E-2</v>
      </c>
      <c r="BB17">
        <f>Z17*AF17/1000</f>
        <v>2.7433669682112232</v>
      </c>
      <c r="BC17">
        <f>(AZ17-BB17)</f>
        <v>3.5442960581824572</v>
      </c>
      <c r="BD17">
        <f>1/(1.6/K17+1.37/S17)</f>
        <v>2.2677152505432091E-2</v>
      </c>
      <c r="BE17">
        <f>L17*AF17*0.001</f>
        <v>36.974247786688991</v>
      </c>
      <c r="BF17">
        <f>L17/X17</f>
        <v>0.94734083632028077</v>
      </c>
      <c r="BG17">
        <f>(1-AQ17*AF17/AV17/K17)*100</f>
        <v>42.459729497189315</v>
      </c>
      <c r="BH17">
        <f>(X17-J17/(S17/1.35))</f>
        <v>399.24099657996561</v>
      </c>
      <c r="BI17">
        <f>J17*BG17/100/BH17</f>
        <v>-4.0177171819519399E-5</v>
      </c>
    </row>
    <row r="18" spans="1:61">
      <c r="A18" s="1">
        <v>9</v>
      </c>
      <c r="B18" s="1" t="s">
        <v>87</v>
      </c>
      <c r="C18" s="1" t="s">
        <v>74</v>
      </c>
      <c r="D18" s="1">
        <v>18</v>
      </c>
      <c r="E18" s="1" t="s">
        <v>75</v>
      </c>
      <c r="F18" s="1" t="s">
        <v>80</v>
      </c>
      <c r="G18" s="1">
        <v>0</v>
      </c>
      <c r="H18" s="1">
        <v>1941</v>
      </c>
      <c r="I18" s="1">
        <v>0</v>
      </c>
      <c r="J18">
        <f>(W18-X18*(1000-Y18)/(1000-Z18))*AP18</f>
        <v>22.569960903771644</v>
      </c>
      <c r="K18">
        <f>IF(BA18&lt;&gt;0,1/(1/BA18-1/S18),0)</f>
        <v>0.87036927486817961</v>
      </c>
      <c r="L18">
        <f>((BD18-AQ18/2)*X18-J18)/(BD18+AQ18/2)</f>
        <v>326.42400021122273</v>
      </c>
      <c r="M18">
        <f>AQ18*1000</f>
        <v>19.123345725585448</v>
      </c>
      <c r="N18">
        <f>(AV18-BB18)</f>
        <v>2.4184702568294667</v>
      </c>
      <c r="O18">
        <f>(U18+AU18*I18)</f>
        <v>35.305370330810547</v>
      </c>
      <c r="P18" s="1">
        <v>1.5</v>
      </c>
      <c r="Q18">
        <f>(P18*AJ18+AK18)</f>
        <v>2.4080436080694199</v>
      </c>
      <c r="R18" s="1">
        <v>1</v>
      </c>
      <c r="S18">
        <f>Q18*(R18+1)*(R18+1)/(R18*R18+1)</f>
        <v>4.8160872161388397</v>
      </c>
      <c r="T18" s="1">
        <v>37.692092895507812</v>
      </c>
      <c r="U18" s="1">
        <v>35.305370330810547</v>
      </c>
      <c r="V18" s="1">
        <v>37.660007476806641</v>
      </c>
      <c r="W18" s="1">
        <v>400.07748413085938</v>
      </c>
      <c r="X18" s="1">
        <v>388.852783203125</v>
      </c>
      <c r="Y18" s="1">
        <v>27.112894058227539</v>
      </c>
      <c r="Z18" s="1">
        <v>34.023170471191406</v>
      </c>
      <c r="AA18" s="1">
        <v>40.485294342041016</v>
      </c>
      <c r="AB18" s="1">
        <v>50.803794860839844</v>
      </c>
      <c r="AC18" s="1">
        <v>400.98342895507812</v>
      </c>
      <c r="AD18" s="1">
        <v>1655.399169921875</v>
      </c>
      <c r="AE18" s="1">
        <v>1712.841552734375</v>
      </c>
      <c r="AF18" s="1">
        <v>97.760498046875</v>
      </c>
      <c r="AG18" s="1">
        <v>19.506649017333984</v>
      </c>
      <c r="AH18" s="1">
        <v>-0.66889327764511108</v>
      </c>
      <c r="AI18" s="1">
        <v>1</v>
      </c>
      <c r="AJ18" s="1">
        <v>-0.21956524252891541</v>
      </c>
      <c r="AK18" s="1">
        <v>2.737391471862793</v>
      </c>
      <c r="AL18" s="1">
        <v>1</v>
      </c>
      <c r="AM18" s="1">
        <v>0</v>
      </c>
      <c r="AN18" s="1">
        <v>0.18999999761581421</v>
      </c>
      <c r="AO18" s="1">
        <v>111115</v>
      </c>
      <c r="AP18">
        <f>AC18*0.000001/(P18*0.0001)</f>
        <v>2.6732228597005205</v>
      </c>
      <c r="AQ18">
        <f>(Z18-Y18)/(1000-Z18)*AP18</f>
        <v>1.9123345725585449E-2</v>
      </c>
      <c r="AR18">
        <f>(U18+273.15)</f>
        <v>308.45537033081052</v>
      </c>
      <c r="AS18">
        <f>(T18+273.15)</f>
        <v>310.84209289550779</v>
      </c>
      <c r="AT18">
        <f>(AD18*AL18+AE18*AM18)*AN18</f>
        <v>314.52583833837707</v>
      </c>
      <c r="AU18">
        <f>((AT18+0.00000010773*(AS18^4-AR18^4))-AQ18*44100)/(Q18*51.4+0.00000043092*AR18^3)</f>
        <v>-3.6525253844859122</v>
      </c>
      <c r="AV18">
        <f>0.61365*EXP(17.502*O18/(240.97+O18))</f>
        <v>5.7445923472268694</v>
      </c>
      <c r="AW18">
        <f>AV18*1000/AF18</f>
        <v>58.761897310224477</v>
      </c>
      <c r="AX18">
        <f>(AW18-Z18)</f>
        <v>24.73872683903307</v>
      </c>
      <c r="AY18">
        <f>IF(I18,U18,(T18+U18)/2)</f>
        <v>36.49873161315918</v>
      </c>
      <c r="AZ18">
        <f>0.61365*EXP(17.502*AY18/(240.97+AY18))</f>
        <v>6.1344089675409714</v>
      </c>
      <c r="BA18">
        <f>IF(AX18&lt;&gt;0,(1000-(AW18+Z18)/2)/AX18*AQ18,0)</f>
        <v>0.73715051625592354</v>
      </c>
      <c r="BB18">
        <f>Z18*AF18/1000</f>
        <v>3.3261220903974027</v>
      </c>
      <c r="BC18">
        <f>(AZ18-BB18)</f>
        <v>2.8082868771435687</v>
      </c>
      <c r="BD18">
        <f>1/(1.6/K18+1.37/S18)</f>
        <v>0.47108404334816201</v>
      </c>
      <c r="BE18">
        <f>L18*AF18*0.001</f>
        <v>31.911372835102366</v>
      </c>
      <c r="BF18">
        <f>L18/X18</f>
        <v>0.83945393812626679</v>
      </c>
      <c r="BG18">
        <f>(1-AQ18*AF18/AV18/K18)*100</f>
        <v>62.609220838553</v>
      </c>
      <c r="BH18">
        <f>(X18-J18/(S18/1.35))</f>
        <v>382.52618531303949</v>
      </c>
      <c r="BI18">
        <f>J18*BG18/100/BH18</f>
        <v>3.6940939491118728E-2</v>
      </c>
    </row>
    <row r="19" spans="1:61">
      <c r="A19" s="1">
        <v>10</v>
      </c>
      <c r="B19" s="1" t="s">
        <v>88</v>
      </c>
      <c r="C19" s="1" t="s">
        <v>74</v>
      </c>
      <c r="D19" s="1">
        <v>18</v>
      </c>
      <c r="E19" s="1" t="s">
        <v>78</v>
      </c>
      <c r="F19" s="1" t="s">
        <v>80</v>
      </c>
      <c r="G19" s="1">
        <v>0</v>
      </c>
      <c r="H19" s="1">
        <v>2062</v>
      </c>
      <c r="I19" s="1">
        <v>0</v>
      </c>
      <c r="J19">
        <f>(W19-X19*(1000-Y19)/(1000-Z19))*AP19</f>
        <v>-0.78254631779375317</v>
      </c>
      <c r="K19">
        <f>IF(BA19&lt;&gt;0,1/(1/BA19-1/S19),0)</f>
        <v>0.24283044300420625</v>
      </c>
      <c r="L19">
        <f>((BD19-AQ19/2)*X19-J19)/(BD19+AQ19/2)</f>
        <v>382.64336914689835</v>
      </c>
      <c r="M19">
        <f>AQ19*1000</f>
        <v>8.0304538442720048</v>
      </c>
      <c r="N19">
        <f>(AV19-BB19)</f>
        <v>3.2376925771235787</v>
      </c>
      <c r="O19">
        <f>(U19+AU19*I19)</f>
        <v>36.622940063476562</v>
      </c>
      <c r="P19" s="1">
        <v>1.5</v>
      </c>
      <c r="Q19">
        <f>(P19*AJ19+AK19)</f>
        <v>2.4080436080694199</v>
      </c>
      <c r="R19" s="1">
        <v>1</v>
      </c>
      <c r="S19">
        <f>Q19*(R19+1)*(R19+1)/(R19*R19+1)</f>
        <v>4.8160872161388397</v>
      </c>
      <c r="T19" s="1">
        <v>37.822715759277344</v>
      </c>
      <c r="U19" s="1">
        <v>36.622940063476562</v>
      </c>
      <c r="V19" s="1">
        <v>37.820030212402344</v>
      </c>
      <c r="W19" s="1">
        <v>399.73751831054688</v>
      </c>
      <c r="X19" s="1">
        <v>398.83203125</v>
      </c>
      <c r="Y19" s="1">
        <v>27.144510269165039</v>
      </c>
      <c r="Z19" s="1">
        <v>30.058624267578125</v>
      </c>
      <c r="AA19" s="1">
        <v>40.246555328369141</v>
      </c>
      <c r="AB19" s="1">
        <v>44.567245483398438</v>
      </c>
      <c r="AC19" s="1">
        <v>400.93161010742188</v>
      </c>
      <c r="AD19" s="1">
        <v>7.0093369483947754</v>
      </c>
      <c r="AE19" s="1">
        <v>11.152656555175781</v>
      </c>
      <c r="AF19" s="1">
        <v>97.761604309082031</v>
      </c>
      <c r="AG19" s="1">
        <v>19.506649017333984</v>
      </c>
      <c r="AH19" s="1">
        <v>-0.66889327764511108</v>
      </c>
      <c r="AI19" s="1">
        <v>1</v>
      </c>
      <c r="AJ19" s="1">
        <v>-0.21956524252891541</v>
      </c>
      <c r="AK19" s="1">
        <v>2.737391471862793</v>
      </c>
      <c r="AL19" s="1">
        <v>1</v>
      </c>
      <c r="AM19" s="1">
        <v>0</v>
      </c>
      <c r="AN19" s="1">
        <v>0.18999999761581421</v>
      </c>
      <c r="AO19" s="1">
        <v>111115</v>
      </c>
      <c r="AP19">
        <f>AC19*0.000001/(P19*0.0001)</f>
        <v>2.6728774007161458</v>
      </c>
      <c r="AQ19">
        <f>(Z19-Y19)/(1000-Z19)*AP19</f>
        <v>8.0304538442720046E-3</v>
      </c>
      <c r="AR19">
        <f>(U19+273.15)</f>
        <v>309.77294006347654</v>
      </c>
      <c r="AS19">
        <f>(T19+273.15)</f>
        <v>310.97271575927732</v>
      </c>
      <c r="AT19">
        <f>(AD19*AL19+AE19*AM19)*AN19</f>
        <v>1.3317740034834458</v>
      </c>
      <c r="AU19">
        <f>((AT19+0.00000010773*(AS19^4-AR19^4))-AQ19*44100)/(Q19*51.4+0.00000043092*AR19^3)</f>
        <v>-2.4699552262434077</v>
      </c>
      <c r="AV19">
        <f>0.61365*EXP(17.502*O19/(240.97+O19))</f>
        <v>6.1762719088459219</v>
      </c>
      <c r="AW19">
        <f>AV19*1000/AF19</f>
        <v>63.176867365219245</v>
      </c>
      <c r="AX19">
        <f>(AW19-Z19)</f>
        <v>33.11824309764112</v>
      </c>
      <c r="AY19">
        <f>IF(I19,U19,(T19+U19)/2)</f>
        <v>37.222827911376953</v>
      </c>
      <c r="AZ19">
        <f>0.61365*EXP(17.502*AY19/(240.97+AY19))</f>
        <v>6.3819681319034611</v>
      </c>
      <c r="BA19">
        <f>IF(AX19&lt;&gt;0,(1000-(AW19+Z19)/2)/AX19*AQ19,0)</f>
        <v>0.23117446676133382</v>
      </c>
      <c r="BB19">
        <f>Z19*AF19/1000</f>
        <v>2.9385793317223432</v>
      </c>
      <c r="BC19">
        <f>(AZ19-BB19)</f>
        <v>3.4433888001811179</v>
      </c>
      <c r="BD19">
        <f>1/(1.6/K19+1.37/S19)</f>
        <v>0.14548791826445145</v>
      </c>
      <c r="BE19">
        <f>L19*AF19*0.001</f>
        <v>37.407829646033086</v>
      </c>
      <c r="BF19">
        <f>L19/X19</f>
        <v>0.95940982460118884</v>
      </c>
      <c r="BG19">
        <f>(1-AQ19*AF19/AV19/K19)*100</f>
        <v>47.654558084493267</v>
      </c>
      <c r="BH19">
        <f>(X19-J19/(S19/1.35))</f>
        <v>399.05138722957639</v>
      </c>
      <c r="BI19">
        <f>J19*BG19/100/BH19</f>
        <v>-9.345137029596268E-4</v>
      </c>
    </row>
    <row r="20" spans="1:61">
      <c r="A20" s="1">
        <v>11</v>
      </c>
      <c r="B20" s="1" t="s">
        <v>89</v>
      </c>
      <c r="C20" s="1" t="s">
        <v>74</v>
      </c>
      <c r="D20" s="1">
        <v>30</v>
      </c>
      <c r="E20" s="1" t="s">
        <v>75</v>
      </c>
      <c r="F20" s="1" t="s">
        <v>76</v>
      </c>
      <c r="G20" s="1">
        <v>0</v>
      </c>
      <c r="H20" s="1">
        <v>3258</v>
      </c>
      <c r="I20" s="1">
        <v>0</v>
      </c>
      <c r="J20">
        <f>(W20-X20*(1000-Y20)/(1000-Z20))*AP20</f>
        <v>23.247957468253418</v>
      </c>
      <c r="K20">
        <f>IF(BA20&lt;&gt;0,1/(1/BA20-1/S20),0)</f>
        <v>0.63528812253958233</v>
      </c>
      <c r="L20">
        <f>((BD20-AQ20/2)*X20-J20)/(BD20+AQ20/2)</f>
        <v>284.38844388142149</v>
      </c>
      <c r="M20">
        <f>AQ20*1000</f>
        <v>12.308680861843163</v>
      </c>
      <c r="N20">
        <f>(AV20-BB20)</f>
        <v>2.1343522865793716</v>
      </c>
      <c r="O20">
        <f>(U20+AU20*I20)</f>
        <v>37.679569244384766</v>
      </c>
      <c r="P20" s="1">
        <v>5</v>
      </c>
      <c r="Q20">
        <f>(P20*AJ20+AK20)</f>
        <v>1.6395652592182159</v>
      </c>
      <c r="R20" s="1">
        <v>1</v>
      </c>
      <c r="S20">
        <f>Q20*(R20+1)*(R20+1)/(R20*R20+1)</f>
        <v>3.2791305184364319</v>
      </c>
      <c r="T20" s="1">
        <v>37.993759155273438</v>
      </c>
      <c r="U20" s="1">
        <v>37.679569244384766</v>
      </c>
      <c r="V20" s="1">
        <v>37.950260162353516</v>
      </c>
      <c r="W20" s="1">
        <v>399.03384399414062</v>
      </c>
      <c r="X20" s="1">
        <v>364.376220703125</v>
      </c>
      <c r="Y20" s="1">
        <v>30.404783248901367</v>
      </c>
      <c r="Z20" s="1">
        <v>45.093208312988281</v>
      </c>
      <c r="AA20" s="1">
        <v>44.662326812744141</v>
      </c>
      <c r="AB20" s="1">
        <v>66.238510131835938</v>
      </c>
      <c r="AC20" s="1">
        <v>400.09881591796875</v>
      </c>
      <c r="AD20" s="1">
        <v>1828.564208984375</v>
      </c>
      <c r="AE20" s="1">
        <v>1879.9754638671875</v>
      </c>
      <c r="AF20" s="1">
        <v>97.757316589355469</v>
      </c>
      <c r="AG20" s="1">
        <v>20.339931488037109</v>
      </c>
      <c r="AH20" s="1">
        <v>-0.95380538702011108</v>
      </c>
      <c r="AI20" s="1">
        <v>0</v>
      </c>
      <c r="AJ20" s="1">
        <v>-0.21956524252891541</v>
      </c>
      <c r="AK20" s="1">
        <v>2.737391471862793</v>
      </c>
      <c r="AL20" s="1">
        <v>1</v>
      </c>
      <c r="AM20" s="1">
        <v>0</v>
      </c>
      <c r="AN20" s="1">
        <v>0.18999999761581421</v>
      </c>
      <c r="AO20" s="1">
        <v>111115</v>
      </c>
      <c r="AP20">
        <f>AC20*0.000001/(P20*0.0001)</f>
        <v>0.80019763183593751</v>
      </c>
      <c r="AQ20">
        <f>(Z20-Y20)/(1000-Z20)*AP20</f>
        <v>1.2308680861843163E-2</v>
      </c>
      <c r="AR20">
        <f>(U20+273.15)</f>
        <v>310.82956924438474</v>
      </c>
      <c r="AS20">
        <f>(T20+273.15)</f>
        <v>311.14375915527341</v>
      </c>
      <c r="AT20">
        <f>(AD20*AL20+AE20*AM20)*AN20</f>
        <v>347.42719534739444</v>
      </c>
      <c r="AU20">
        <f>((AT20+0.00000010773*(AS20^4-AR20^4))-AQ20*44100)/(Q20*51.4+0.00000043092*AR20^3)</f>
        <v>-1.9679524395463222</v>
      </c>
      <c r="AV20">
        <f>0.61365*EXP(17.502*O20/(240.97+O20))</f>
        <v>6.5425433276619227</v>
      </c>
      <c r="AW20">
        <f>AV20*1000/AF20</f>
        <v>66.92638010047753</v>
      </c>
      <c r="AX20">
        <f>(AW20-Z20)</f>
        <v>21.833171787489249</v>
      </c>
      <c r="AY20">
        <f>IF(I20,U20,(T20+U20)/2)</f>
        <v>37.836664199829102</v>
      </c>
      <c r="AZ20">
        <f>0.61365*EXP(17.502*AY20/(240.97+AY20))</f>
        <v>6.5985772653968242</v>
      </c>
      <c r="BA20">
        <f>IF(AX20&lt;&gt;0,(1000-(AW20+Z20)/2)/AX20*AQ20,0)</f>
        <v>0.53218443444268615</v>
      </c>
      <c r="BB20">
        <f>Z20*AF20/1000</f>
        <v>4.4081910410825511</v>
      </c>
      <c r="BC20">
        <f>(AZ20-BB20)</f>
        <v>2.1903862243142731</v>
      </c>
      <c r="BD20">
        <f>1/(1.6/K20+1.37/S20)</f>
        <v>0.34056048506486314</v>
      </c>
      <c r="BE20">
        <f>L20*AF20*0.001</f>
        <v>27.801051142870275</v>
      </c>
      <c r="BF20">
        <f>L20/X20</f>
        <v>0.78048025014543021</v>
      </c>
      <c r="BG20">
        <f>(1-AQ20*AF20/AV20/K20)*100</f>
        <v>71.050341826200977</v>
      </c>
      <c r="BH20">
        <f>(X20-J20/(S20/1.35))</f>
        <v>354.80516447169839</v>
      </c>
      <c r="BI20">
        <f>J20*BG20/100/BH20</f>
        <v>4.6554432975626642E-2</v>
      </c>
    </row>
    <row r="21" spans="1:61">
      <c r="A21" s="1">
        <v>12</v>
      </c>
      <c r="B21" s="1" t="s">
        <v>90</v>
      </c>
      <c r="C21" s="1" t="s">
        <v>74</v>
      </c>
      <c r="D21" s="1">
        <v>30</v>
      </c>
      <c r="E21" s="1" t="s">
        <v>78</v>
      </c>
      <c r="F21" s="1" t="s">
        <v>76</v>
      </c>
      <c r="G21" s="1">
        <v>0</v>
      </c>
      <c r="H21" s="1">
        <v>3428.5</v>
      </c>
      <c r="I21" s="1">
        <v>0</v>
      </c>
      <c r="J21">
        <f>(W21-X21*(1000-Y21)/(1000-Z21))*AP21</f>
        <v>-1.1618515438368704</v>
      </c>
      <c r="K21">
        <f>IF(BA21&lt;&gt;0,1/(1/BA21-1/S21),0)</f>
        <v>0.32869697496641664</v>
      </c>
      <c r="L21">
        <f>((BD21-AQ21/2)*X21-J21)/(BD21+AQ21/2)</f>
        <v>387.25376904823656</v>
      </c>
      <c r="M21">
        <f>AQ21*1000</f>
        <v>8.0824118597897812</v>
      </c>
      <c r="N21">
        <f>(AV21-BB21)</f>
        <v>2.4736497801647839</v>
      </c>
      <c r="O21">
        <f>(U21+AU21*I21)</f>
        <v>36.525043487548828</v>
      </c>
      <c r="P21" s="1">
        <v>3.5</v>
      </c>
      <c r="Q21">
        <f>(P21*AJ21+AK21)</f>
        <v>1.9689131230115891</v>
      </c>
      <c r="R21" s="1">
        <v>1</v>
      </c>
      <c r="S21">
        <f>Q21*(R21+1)*(R21+1)/(R21*R21+1)</f>
        <v>3.9378262460231781</v>
      </c>
      <c r="T21" s="1">
        <v>38.329360961914062</v>
      </c>
      <c r="U21" s="1">
        <v>36.525043487548828</v>
      </c>
      <c r="V21" s="1">
        <v>38.337291717529297</v>
      </c>
      <c r="W21" s="1">
        <v>399.5355224609375</v>
      </c>
      <c r="X21" s="1">
        <v>397.73959350585938</v>
      </c>
      <c r="Y21" s="1">
        <v>30.733339309692383</v>
      </c>
      <c r="Z21" s="1">
        <v>37.538799285888672</v>
      </c>
      <c r="AA21" s="1">
        <v>44.331222534179688</v>
      </c>
      <c r="AB21" s="1">
        <v>54.147739410400391</v>
      </c>
      <c r="AC21" s="1">
        <v>400.06887817382812</v>
      </c>
      <c r="AD21" s="1">
        <v>53.760330200195312</v>
      </c>
      <c r="AE21" s="1">
        <v>71.287910461425781</v>
      </c>
      <c r="AF21" s="1">
        <v>97.755035400390625</v>
      </c>
      <c r="AG21" s="1">
        <v>20.339931488037109</v>
      </c>
      <c r="AH21" s="1">
        <v>-0.95380538702011108</v>
      </c>
      <c r="AI21" s="1">
        <v>1</v>
      </c>
      <c r="AJ21" s="1">
        <v>-0.21956524252891541</v>
      </c>
      <c r="AK21" s="1">
        <v>2.737391471862793</v>
      </c>
      <c r="AL21" s="1">
        <v>1</v>
      </c>
      <c r="AM21" s="1">
        <v>0</v>
      </c>
      <c r="AN21" s="1">
        <v>0.18999999761581421</v>
      </c>
      <c r="AO21" s="1">
        <v>111115</v>
      </c>
      <c r="AP21">
        <f>AC21*0.000001/(P21*0.0001)</f>
        <v>1.1430539376395088</v>
      </c>
      <c r="AQ21">
        <f>(Z21-Y21)/(1000-Z21)*AP21</f>
        <v>8.0824118597897805E-3</v>
      </c>
      <c r="AR21">
        <f>(U21+273.15)</f>
        <v>309.67504348754881</v>
      </c>
      <c r="AS21">
        <f>(T21+273.15)</f>
        <v>311.47936096191404</v>
      </c>
      <c r="AT21">
        <f>(AD21*AL21+AE21*AM21)*AN21</f>
        <v>10.214462609862494</v>
      </c>
      <c r="AU21">
        <f>((AT21+0.00000010773*(AS21^4-AR21^4))-AQ21*44100)/(Q21*51.4+0.00000043092*AR21^3)</f>
        <v>-2.8327100301776533</v>
      </c>
      <c r="AV21">
        <f>0.61365*EXP(17.502*O21/(240.97+O21))</f>
        <v>6.1432564332449893</v>
      </c>
      <c r="AW21">
        <f>AV21*1000/AF21</f>
        <v>62.843375874021127</v>
      </c>
      <c r="AX21">
        <f>(AW21-Z21)</f>
        <v>25.304576588132456</v>
      </c>
      <c r="AY21">
        <f>IF(I21,U21,(T21+U21)/2)</f>
        <v>37.427202224731445</v>
      </c>
      <c r="AZ21">
        <f>0.61365*EXP(17.502*AY21/(240.97+AY21))</f>
        <v>6.4533914023204915</v>
      </c>
      <c r="BA21">
        <f>IF(AX21&lt;&gt;0,(1000-(AW21+Z21)/2)/AX21*AQ21,0)</f>
        <v>0.30337384984651783</v>
      </c>
      <c r="BB21">
        <f>Z21*AF21/1000</f>
        <v>3.6696066530802054</v>
      </c>
      <c r="BC21">
        <f>(AZ21-BB21)</f>
        <v>2.7837847492402861</v>
      </c>
      <c r="BD21">
        <f>1/(1.6/K21+1.37/S21)</f>
        <v>0.19173201839969159</v>
      </c>
      <c r="BE21">
        <f>L21*AF21*0.001</f>
        <v>37.856005902245059</v>
      </c>
      <c r="BF21">
        <f>L21/X21</f>
        <v>0.97363645805237553</v>
      </c>
      <c r="BG21">
        <f>(1-AQ21*AF21/AV21/K21)*100</f>
        <v>60.872169974175016</v>
      </c>
      <c r="BH21">
        <f>(X21-J21/(S21/1.35))</f>
        <v>398.13790960367191</v>
      </c>
      <c r="BI21">
        <f>J21*BG21/100/BH21</f>
        <v>-1.7763800671882404E-3</v>
      </c>
    </row>
    <row r="22" spans="1:61">
      <c r="A22" s="1">
        <v>13</v>
      </c>
      <c r="B22" s="1" t="s">
        <v>91</v>
      </c>
      <c r="C22" s="1" t="s">
        <v>74</v>
      </c>
      <c r="D22" s="1">
        <v>30</v>
      </c>
      <c r="E22" s="1" t="s">
        <v>75</v>
      </c>
      <c r="F22" s="1" t="s">
        <v>80</v>
      </c>
      <c r="G22" s="1">
        <v>0</v>
      </c>
      <c r="H22" s="1">
        <v>3558.5</v>
      </c>
      <c r="I22" s="1">
        <v>0</v>
      </c>
      <c r="J22">
        <f>(W22-X22*(1000-Y22)/(1000-Z22))*AP22</f>
        <v>8.9943412777277381</v>
      </c>
      <c r="K22">
        <f>IF(BA22&lt;&gt;0,1/(1/BA22-1/S22),0)</f>
        <v>0.61513039747476961</v>
      </c>
      <c r="L22">
        <f>((BD22-AQ22/2)*X22-J22)/(BD22+AQ22/2)</f>
        <v>345.95728528446404</v>
      </c>
      <c r="M22">
        <f>AQ22*1000</f>
        <v>17.927388025031913</v>
      </c>
      <c r="N22">
        <f>(AV22-BB22)</f>
        <v>3.052431991830693</v>
      </c>
      <c r="O22">
        <f>(U22+AU22*I22)</f>
        <v>38.683025360107422</v>
      </c>
      <c r="P22" s="1">
        <v>2</v>
      </c>
      <c r="Q22">
        <f>(P22*AJ22+AK22)</f>
        <v>2.2982609868049622</v>
      </c>
      <c r="R22" s="1">
        <v>1</v>
      </c>
      <c r="S22">
        <f>Q22*(R22+1)*(R22+1)/(R22*R22+1)</f>
        <v>4.5965219736099243</v>
      </c>
      <c r="T22" s="1">
        <v>38.765602111816406</v>
      </c>
      <c r="U22" s="1">
        <v>38.683025360107422</v>
      </c>
      <c r="V22" s="1">
        <v>38.724910736083984</v>
      </c>
      <c r="W22" s="1">
        <v>399.19113159179688</v>
      </c>
      <c r="X22" s="1">
        <v>391.18914794921875</v>
      </c>
      <c r="Y22" s="1">
        <v>30.829345703125</v>
      </c>
      <c r="Z22" s="1">
        <v>39.437717437744141</v>
      </c>
      <c r="AA22" s="1">
        <v>43.434974670410156</v>
      </c>
      <c r="AB22" s="1">
        <v>55.56317138671875</v>
      </c>
      <c r="AC22" s="1">
        <v>400.08432006835938</v>
      </c>
      <c r="AD22" s="1">
        <v>1790.078369140625</v>
      </c>
      <c r="AE22" s="1">
        <v>1984.486572265625</v>
      </c>
      <c r="AF22" s="1">
        <v>97.755538940429688</v>
      </c>
      <c r="AG22" s="1">
        <v>20.339931488037109</v>
      </c>
      <c r="AH22" s="1">
        <v>-0.95380538702011108</v>
      </c>
      <c r="AI22" s="1">
        <v>0</v>
      </c>
      <c r="AJ22" s="1">
        <v>-0.21956524252891541</v>
      </c>
      <c r="AK22" s="1">
        <v>2.737391471862793</v>
      </c>
      <c r="AL22" s="1">
        <v>1</v>
      </c>
      <c r="AM22" s="1">
        <v>0</v>
      </c>
      <c r="AN22" s="1">
        <v>0.18999999761581421</v>
      </c>
      <c r="AO22" s="1">
        <v>111115</v>
      </c>
      <c r="AP22">
        <f>AC22*0.000001/(P22*0.0001)</f>
        <v>2.0004216003417965</v>
      </c>
      <c r="AQ22">
        <f>(Z22-Y22)/(1000-Z22)*AP22</f>
        <v>1.7927388025031913E-2</v>
      </c>
      <c r="AR22">
        <f>(U22+273.15)</f>
        <v>311.8330253601074</v>
      </c>
      <c r="AS22">
        <f>(T22+273.15)</f>
        <v>311.91560211181638</v>
      </c>
      <c r="AT22">
        <f>(AD22*AL22+AE22*AM22)*AN22</f>
        <v>340.11488586883934</v>
      </c>
      <c r="AU22">
        <f>((AT22+0.00000010773*(AS22^4-AR22^4))-AQ22*44100)/(Q22*51.4+0.00000043092*AR22^3)</f>
        <v>-3.4254039684009165</v>
      </c>
      <c r="AV22">
        <f>0.61365*EXP(17.502*O22/(240.97+O22))</f>
        <v>6.9076873145377533</v>
      </c>
      <c r="AW22">
        <f>AV22*1000/AF22</f>
        <v>70.662873832112595</v>
      </c>
      <c r="AX22">
        <f>(AW22-Z22)</f>
        <v>31.225156394368454</v>
      </c>
      <c r="AY22">
        <f>IF(I22,U22,(T22+U22)/2)</f>
        <v>38.724313735961914</v>
      </c>
      <c r="AZ22">
        <f>0.61365*EXP(17.502*AY22/(240.97+AY22))</f>
        <v>6.9230827324789788</v>
      </c>
      <c r="BA22">
        <f>IF(AX22&lt;&gt;0,(1000-(AW22+Z22)/2)/AX22*AQ22,0)</f>
        <v>0.5425266666509666</v>
      </c>
      <c r="BB22">
        <f>Z22*AF22/1000</f>
        <v>3.8552553227070603</v>
      </c>
      <c r="BC22">
        <f>(AZ22-BB22)</f>
        <v>3.0678274097719185</v>
      </c>
      <c r="BD22">
        <f>1/(1.6/K22+1.37/S22)</f>
        <v>0.34493154666852155</v>
      </c>
      <c r="BE22">
        <f>L22*AF22*0.001</f>
        <v>33.819240873350772</v>
      </c>
      <c r="BF22">
        <f>L22/X22</f>
        <v>0.88437342165067834</v>
      </c>
      <c r="BG22">
        <f>(1-AQ22*AF22/AV22/K22)*100</f>
        <v>58.756213150162814</v>
      </c>
      <c r="BH22">
        <f>(X22-J22/(S22/1.35))</f>
        <v>388.54750698793418</v>
      </c>
      <c r="BI22">
        <f>J22*BG22/100/BH22</f>
        <v>1.360125657107587E-2</v>
      </c>
    </row>
    <row r="23" spans="1:61">
      <c r="A23" s="1">
        <v>14</v>
      </c>
      <c r="B23" s="1" t="s">
        <v>92</v>
      </c>
      <c r="C23" s="1" t="s">
        <v>74</v>
      </c>
      <c r="D23" s="1">
        <v>30</v>
      </c>
      <c r="E23" s="1" t="s">
        <v>78</v>
      </c>
      <c r="F23" s="1" t="s">
        <v>80</v>
      </c>
      <c r="G23" s="1">
        <v>0</v>
      </c>
      <c r="H23" s="1">
        <v>3646.5</v>
      </c>
      <c r="I23" s="1">
        <v>0</v>
      </c>
      <c r="J23">
        <f>(W23-X23*(1000-Y23)/(1000-Z23))*AP23</f>
        <v>-5.8111004735619689</v>
      </c>
      <c r="K23">
        <f>IF(BA23&lt;&gt;0,1/(1/BA23-1/S23),0)</f>
        <v>0.60056458791074874</v>
      </c>
      <c r="L23">
        <f>((BD23-AQ23/2)*X23-J23)/(BD23+AQ23/2)</f>
        <v>396.17340801671287</v>
      </c>
      <c r="M23">
        <f>AQ23*1000</f>
        <v>16.793022883772704</v>
      </c>
      <c r="N23">
        <f>(AV23-BB23)</f>
        <v>2.9149237998064237</v>
      </c>
      <c r="O23">
        <f>(U23+AU23*I23)</f>
        <v>37.625091552734375</v>
      </c>
      <c r="P23" s="1">
        <v>1.5</v>
      </c>
      <c r="Q23">
        <f>(P23*AJ23+AK23)</f>
        <v>2.4080436080694199</v>
      </c>
      <c r="R23" s="1">
        <v>1</v>
      </c>
      <c r="S23">
        <f>Q23*(R23+1)*(R23+1)/(R23*R23+1)</f>
        <v>4.8160872161388397</v>
      </c>
      <c r="T23" s="1">
        <v>38.915843963623047</v>
      </c>
      <c r="U23" s="1">
        <v>37.625091552734375</v>
      </c>
      <c r="V23" s="1">
        <v>38.907142639160156</v>
      </c>
      <c r="W23" s="1">
        <v>399.05035400390625</v>
      </c>
      <c r="X23" s="1">
        <v>398.71871948242188</v>
      </c>
      <c r="Y23" s="1">
        <v>30.848814010620117</v>
      </c>
      <c r="Z23" s="1">
        <v>36.912147521972656</v>
      </c>
      <c r="AA23" s="1">
        <v>43.111099243164062</v>
      </c>
      <c r="AB23" s="1">
        <v>51.584579467773438</v>
      </c>
      <c r="AC23" s="1">
        <v>400.10556030273438</v>
      </c>
      <c r="AD23" s="1">
        <v>20.3023681640625</v>
      </c>
      <c r="AE23" s="1">
        <v>13.320171356201172</v>
      </c>
      <c r="AF23" s="1">
        <v>97.753311157226562</v>
      </c>
      <c r="AG23" s="1">
        <v>20.339931488037109</v>
      </c>
      <c r="AH23" s="1">
        <v>-0.95380538702011108</v>
      </c>
      <c r="AI23" s="1">
        <v>1</v>
      </c>
      <c r="AJ23" s="1">
        <v>-0.21956524252891541</v>
      </c>
      <c r="AK23" s="1">
        <v>2.737391471862793</v>
      </c>
      <c r="AL23" s="1">
        <v>1</v>
      </c>
      <c r="AM23" s="1">
        <v>0</v>
      </c>
      <c r="AN23" s="1">
        <v>0.18999999761581421</v>
      </c>
      <c r="AO23" s="1">
        <v>111115</v>
      </c>
      <c r="AP23">
        <f>AC23*0.000001/(P23*0.0001)</f>
        <v>2.6673704020182289</v>
      </c>
      <c r="AQ23">
        <f>(Z23-Y23)/(1000-Z23)*AP23</f>
        <v>1.6793022883772702E-2</v>
      </c>
      <c r="AR23">
        <f>(U23+273.15)</f>
        <v>310.77509155273435</v>
      </c>
      <c r="AS23">
        <f>(T23+273.15)</f>
        <v>312.06584396362302</v>
      </c>
      <c r="AT23">
        <f>(AD23*AL23+AE23*AM23)*AN23</f>
        <v>3.8574499027672573</v>
      </c>
      <c r="AU23">
        <f>((AT23+0.00000010773*(AS23^4-AR23^4))-AQ23*44100)/(Q23*51.4+0.00000043092*AR23^3)</f>
        <v>-5.266103252158687</v>
      </c>
      <c r="AV23">
        <f>0.61365*EXP(17.502*O23/(240.97+O23))</f>
        <v>6.5232084420032663</v>
      </c>
      <c r="AW23">
        <f>AV23*1000/AF23</f>
        <v>66.731329760393777</v>
      </c>
      <c r="AX23">
        <f>(AW23-Z23)</f>
        <v>29.819182238421121</v>
      </c>
      <c r="AY23">
        <f>IF(I23,U23,(T23+U23)/2)</f>
        <v>38.270467758178711</v>
      </c>
      <c r="AZ23">
        <f>0.61365*EXP(17.502*AY23/(240.97+AY23))</f>
        <v>6.7554781722840254</v>
      </c>
      <c r="BA23">
        <f>IF(AX23&lt;&gt;0,(1000-(AW23+Z23)/2)/AX23*AQ23,0)</f>
        <v>0.53397772995861714</v>
      </c>
      <c r="BB23">
        <f>Z23*AF23/1000</f>
        <v>3.6082846421968426</v>
      </c>
      <c r="BC23">
        <f>(AZ23-BB23)</f>
        <v>3.1471935300871827</v>
      </c>
      <c r="BD23">
        <f>1/(1.6/K23+1.37/S23)</f>
        <v>0.33914135133535389</v>
      </c>
      <c r="BE23">
        <f>L23*AF23*0.001</f>
        <v>38.727262426076614</v>
      </c>
      <c r="BF23">
        <f>L23/X23</f>
        <v>0.99361627297305455</v>
      </c>
      <c r="BG23">
        <f>(1-AQ23*AF23/AV23/K23)*100</f>
        <v>58.097553520149546</v>
      </c>
      <c r="BH23">
        <f>(X23-J23/(S23/1.35))</f>
        <v>400.34763218421432</v>
      </c>
      <c r="BI23">
        <f>J23*BG23/100/BH23</f>
        <v>-8.432939116732081E-3</v>
      </c>
    </row>
    <row r="24" spans="1:61">
      <c r="A24" s="1">
        <v>15</v>
      </c>
      <c r="B24" s="1" t="s">
        <v>93</v>
      </c>
      <c r="C24" s="1" t="s">
        <v>74</v>
      </c>
      <c r="D24" s="1">
        <v>30</v>
      </c>
      <c r="E24" s="1" t="s">
        <v>75</v>
      </c>
      <c r="F24" s="1" t="s">
        <v>94</v>
      </c>
      <c r="G24" s="1">
        <v>0</v>
      </c>
      <c r="H24" s="1">
        <v>3893</v>
      </c>
      <c r="I24" s="1">
        <v>0</v>
      </c>
      <c r="J24">
        <f>(W24-X24*(1000-Y24)/(1000-Z24))*AP24</f>
        <v>16.681683788001674</v>
      </c>
      <c r="K24">
        <f>IF(BA24&lt;&gt;0,1/(1/BA24-1/S24),0)</f>
        <v>0.71108961332310927</v>
      </c>
      <c r="L24">
        <f>((BD24-AQ24/2)*X24-J24)/(BD24+AQ24/2)</f>
        <v>327.67476960986284</v>
      </c>
      <c r="M24">
        <f>AQ24*1000</f>
        <v>22.992586280411665</v>
      </c>
      <c r="N24">
        <f>(AV24-BB24)</f>
        <v>3.4223079670717764</v>
      </c>
      <c r="O24">
        <f>(U24+AU24*I24)</f>
        <v>39.558326721191406</v>
      </c>
      <c r="P24" s="1">
        <v>1.5</v>
      </c>
      <c r="Q24">
        <f>(P24*AJ24+AK24)</f>
        <v>2.4080436080694199</v>
      </c>
      <c r="R24" s="1">
        <v>1</v>
      </c>
      <c r="S24">
        <f>Q24*(R24+1)*(R24+1)/(R24*R24+1)</f>
        <v>4.8160872161388397</v>
      </c>
      <c r="T24" s="1">
        <v>39.544227600097656</v>
      </c>
      <c r="U24" s="1">
        <v>39.558326721191406</v>
      </c>
      <c r="V24" s="1">
        <v>39.436687469482422</v>
      </c>
      <c r="W24" s="1">
        <v>400.51681518554688</v>
      </c>
      <c r="X24" s="1">
        <v>390.89242553710938</v>
      </c>
      <c r="Y24" s="1">
        <v>30.775186538696289</v>
      </c>
      <c r="Z24" s="1">
        <v>39.059249877929688</v>
      </c>
      <c r="AA24" s="1">
        <v>41.580940246582031</v>
      </c>
      <c r="AB24" s="1">
        <v>52.773693084716797</v>
      </c>
      <c r="AC24" s="1">
        <v>400.06658935546875</v>
      </c>
      <c r="AD24" s="1">
        <v>1747.426025390625</v>
      </c>
      <c r="AE24" s="1">
        <v>1884.717041015625</v>
      </c>
      <c r="AF24" s="1">
        <v>97.75390625</v>
      </c>
      <c r="AG24" s="1">
        <v>20.339931488037109</v>
      </c>
      <c r="AH24" s="1">
        <v>-0.95380538702011108</v>
      </c>
      <c r="AI24" s="1">
        <v>1</v>
      </c>
      <c r="AJ24" s="1">
        <v>-0.21956524252891541</v>
      </c>
      <c r="AK24" s="1">
        <v>2.737391471862793</v>
      </c>
      <c r="AL24" s="1">
        <v>1</v>
      </c>
      <c r="AM24" s="1">
        <v>0</v>
      </c>
      <c r="AN24" s="1">
        <v>0.18999999761581421</v>
      </c>
      <c r="AO24" s="1">
        <v>111115</v>
      </c>
      <c r="AP24">
        <f>AC24*0.000001/(P24*0.0001)</f>
        <v>2.6671105957031247</v>
      </c>
      <c r="AQ24">
        <f>(Z24-Y24)/(1000-Z24)*AP24</f>
        <v>2.2992586280411665E-2</v>
      </c>
      <c r="AR24">
        <f>(U24+273.15)</f>
        <v>312.70832672119138</v>
      </c>
      <c r="AS24">
        <f>(T24+273.15)</f>
        <v>312.69422760009763</v>
      </c>
      <c r="AT24">
        <f>(AD24*AL24+AE24*AM24)*AN24</f>
        <v>332.01094065803045</v>
      </c>
      <c r="AU24">
        <f>((AT24+0.00000010773*(AS24^4-AR24^4))-AQ24*44100)/(Q24*51.4+0.00000043092*AR24^3)</f>
        <v>-4.980985189711328</v>
      </c>
      <c r="AV24">
        <f>0.61365*EXP(17.502*O24/(240.97+O24))</f>
        <v>7.2405022178342389</v>
      </c>
      <c r="AW24">
        <f>AV24*1000/AF24</f>
        <v>74.068674036586017</v>
      </c>
      <c r="AX24">
        <f>(AW24-Z24)</f>
        <v>35.00942415865633</v>
      </c>
      <c r="AY24">
        <f>IF(I24,U24,(T24+U24)/2)</f>
        <v>39.551277160644531</v>
      </c>
      <c r="AZ24">
        <f>0.61365*EXP(17.502*AY24/(240.97+AY24))</f>
        <v>7.2377672210058979</v>
      </c>
      <c r="BA24">
        <f>IF(AX24&lt;&gt;0,(1000-(AW24+Z24)/2)/AX24*AQ24,0)</f>
        <v>0.61960557838492691</v>
      </c>
      <c r="BB24">
        <f>Z24*AF24/1000</f>
        <v>3.8181942507624624</v>
      </c>
      <c r="BC24">
        <f>(AZ24-BB24)</f>
        <v>3.4195729702434354</v>
      </c>
      <c r="BD24">
        <f>1/(1.6/K24+1.37/S24)</f>
        <v>0.39455026508815272</v>
      </c>
      <c r="BE24">
        <f>L24*AF24*0.001</f>
        <v>32.031488708932883</v>
      </c>
      <c r="BF24">
        <f>L24/X24</f>
        <v>0.83827352029044377</v>
      </c>
      <c r="BG24">
        <f>(1-AQ24*AF24/AV24/K24)*100</f>
        <v>56.34550991463869</v>
      </c>
      <c r="BH24">
        <f>(X24-J24/(S24/1.35))</f>
        <v>386.21637377493693</v>
      </c>
      <c r="BI24">
        <f>J24*BG24/100/BH24</f>
        <v>2.4337082606897802E-2</v>
      </c>
    </row>
    <row r="25" spans="1:61">
      <c r="A25" s="1">
        <v>16</v>
      </c>
      <c r="B25" s="1" t="s">
        <v>95</v>
      </c>
      <c r="C25" s="1" t="s">
        <v>74</v>
      </c>
      <c r="D25" s="1">
        <v>30</v>
      </c>
      <c r="E25" s="1" t="s">
        <v>78</v>
      </c>
      <c r="F25" s="1" t="s">
        <v>94</v>
      </c>
      <c r="G25" s="1">
        <v>0</v>
      </c>
      <c r="H25" s="1">
        <v>3991</v>
      </c>
      <c r="I25" s="1">
        <v>0</v>
      </c>
      <c r="J25">
        <f>(W25-X25*(1000-Y25)/(1000-Z25))*AP25</f>
        <v>0.5021929126392678</v>
      </c>
      <c r="K25">
        <f>IF(BA25&lt;&gt;0,1/(1/BA25-1/S25),0)</f>
        <v>1.5666770714187241E-2</v>
      </c>
      <c r="L25">
        <f>((BD25-AQ25/2)*X25-J25)/(BD25+AQ25/2)</f>
        <v>322.44509808111337</v>
      </c>
      <c r="M25">
        <f>AQ25*1000</f>
        <v>0.70094317626920466</v>
      </c>
      <c r="N25">
        <f>(AV25-BB25)</f>
        <v>4.158969577230871</v>
      </c>
      <c r="O25">
        <f>(U25+AU25*I25)</f>
        <v>39.4697265625</v>
      </c>
      <c r="P25" s="1">
        <v>2.5</v>
      </c>
      <c r="Q25">
        <f>(P25*AJ25+AK25)</f>
        <v>2.1884783655405045</v>
      </c>
      <c r="R25" s="1">
        <v>1</v>
      </c>
      <c r="S25">
        <f>Q25*(R25+1)*(R25+1)/(R25*R25+1)</f>
        <v>4.3769567310810089</v>
      </c>
      <c r="T25" s="1">
        <v>39.839351654052734</v>
      </c>
      <c r="U25" s="1">
        <v>39.4697265625</v>
      </c>
      <c r="V25" s="1">
        <v>39.769081115722656</v>
      </c>
      <c r="W25" s="1">
        <v>400.30966186523438</v>
      </c>
      <c r="X25" s="1">
        <v>399.82073974609375</v>
      </c>
      <c r="Y25" s="1">
        <v>30.748590469360352</v>
      </c>
      <c r="Z25" s="1">
        <v>31.172931671142578</v>
      </c>
      <c r="AA25" s="1">
        <v>40.89300537109375</v>
      </c>
      <c r="AB25" s="1">
        <v>41.457344055175781</v>
      </c>
      <c r="AC25" s="1">
        <v>400.08648681640625</v>
      </c>
      <c r="AD25" s="1">
        <v>32.531768798828125</v>
      </c>
      <c r="AE25" s="1">
        <v>30.557842254638672</v>
      </c>
      <c r="AF25" s="1">
        <v>97.752235412597656</v>
      </c>
      <c r="AG25" s="1">
        <v>20.339931488037109</v>
      </c>
      <c r="AH25" s="1">
        <v>-0.95380538702011108</v>
      </c>
      <c r="AI25" s="1">
        <v>0</v>
      </c>
      <c r="AJ25" s="1">
        <v>-0.21956524252891541</v>
      </c>
      <c r="AK25" s="1">
        <v>2.737391471862793</v>
      </c>
      <c r="AL25" s="1">
        <v>1</v>
      </c>
      <c r="AM25" s="1">
        <v>0</v>
      </c>
      <c r="AN25" s="1">
        <v>0.18999999761581421</v>
      </c>
      <c r="AO25" s="1">
        <v>111115</v>
      </c>
      <c r="AP25">
        <f>AC25*0.000001/(P25*0.0001)</f>
        <v>1.6003459472656247</v>
      </c>
      <c r="AQ25">
        <f>(Z25-Y25)/(1000-Z25)*AP25</f>
        <v>7.0094317626920462E-4</v>
      </c>
      <c r="AR25">
        <f>(U25+273.15)</f>
        <v>312.61972656249998</v>
      </c>
      <c r="AS25">
        <f>(T25+273.15)</f>
        <v>312.98935165405271</v>
      </c>
      <c r="AT25">
        <f>(AD25*AL25+AE25*AM25)*AN25</f>
        <v>6.1810359942155628</v>
      </c>
      <c r="AU25">
        <f>((AT25+0.00000010773*(AS25^4-AR25^4))-AQ25*44100)/(Q25*51.4+0.00000043092*AR25^3)</f>
        <v>-0.15801804273835099</v>
      </c>
      <c r="AV25">
        <f>0.61365*EXP(17.502*O25/(240.97+O25))</f>
        <v>7.2061933324492218</v>
      </c>
      <c r="AW25">
        <f>AV25*1000/AF25</f>
        <v>73.718962047598723</v>
      </c>
      <c r="AX25">
        <f>(AW25-Z25)</f>
        <v>42.546030376456144</v>
      </c>
      <c r="AY25">
        <f>IF(I25,U25,(T25+U25)/2)</f>
        <v>39.654539108276367</v>
      </c>
      <c r="AZ25">
        <f>0.61365*EXP(17.502*AY25/(240.97+AY25))</f>
        <v>7.2779191105848442</v>
      </c>
      <c r="BA25">
        <f>IF(AX25&lt;&gt;0,(1000-(AW25+Z25)/2)/AX25*AQ25,0)</f>
        <v>1.5610893468047069E-2</v>
      </c>
      <c r="BB25">
        <f>Z25*AF25/1000</f>
        <v>3.0472237552183508</v>
      </c>
      <c r="BC25">
        <f>(AZ25-BB25)</f>
        <v>4.2306953553664934</v>
      </c>
      <c r="BD25">
        <f>1/(1.6/K25+1.37/S25)</f>
        <v>9.7618132996988467E-3</v>
      </c>
      <c r="BE25">
        <f>L25*AF25*0.001</f>
        <v>31.519729135263137</v>
      </c>
      <c r="BF25">
        <f>L25/X25</f>
        <v>0.80647416711269704</v>
      </c>
      <c r="BG25">
        <f>(1-AQ25*AF25/AV25/K25)*100</f>
        <v>39.309025217486813</v>
      </c>
      <c r="BH25">
        <f>(X25-J25/(S25/1.35))</f>
        <v>399.66584663800137</v>
      </c>
      <c r="BI25">
        <f>J25*BG25/100/BH25</f>
        <v>4.939304679906849E-4</v>
      </c>
    </row>
    <row r="26" spans="1:61">
      <c r="A26" s="1">
        <v>17</v>
      </c>
      <c r="B26" s="1" t="s">
        <v>96</v>
      </c>
      <c r="C26" s="1" t="s">
        <v>74</v>
      </c>
      <c r="D26" s="1">
        <v>16</v>
      </c>
      <c r="E26" s="1" t="s">
        <v>75</v>
      </c>
      <c r="F26" s="1" t="s">
        <v>76</v>
      </c>
      <c r="G26" s="1">
        <v>0</v>
      </c>
      <c r="H26" s="1">
        <v>4365</v>
      </c>
      <c r="I26" s="1">
        <v>0</v>
      </c>
      <c r="J26">
        <f>(W26-X26*(1000-Y26)/(1000-Z26))*AP26</f>
        <v>17.570077092030093</v>
      </c>
      <c r="K26">
        <f>IF(BA26&lt;&gt;0,1/(1/BA26-1/S26),0)</f>
        <v>0.42706206597651797</v>
      </c>
      <c r="L26">
        <f>((BD26-AQ26/2)*X26-J26)/(BD26+AQ26/2)</f>
        <v>288.47605436827149</v>
      </c>
      <c r="M26">
        <f>AQ26*1000</f>
        <v>12.580668963452409</v>
      </c>
      <c r="N26">
        <f>(AV26-BB26)</f>
        <v>3.0226543450949563</v>
      </c>
      <c r="O26">
        <f>(U26+AU26*I26)</f>
        <v>39.518215179443359</v>
      </c>
      <c r="P26" s="1">
        <v>4</v>
      </c>
      <c r="Q26">
        <f>(P26*AJ26+AK26)</f>
        <v>1.8591305017471313</v>
      </c>
      <c r="R26" s="1">
        <v>1</v>
      </c>
      <c r="S26">
        <f>Q26*(R26+1)*(R26+1)/(R26*R26+1)</f>
        <v>3.7182610034942627</v>
      </c>
      <c r="T26" s="1">
        <v>39.828926086425781</v>
      </c>
      <c r="U26" s="1">
        <v>39.518215179443359</v>
      </c>
      <c r="V26" s="1">
        <v>39.784873962402344</v>
      </c>
      <c r="W26" s="1">
        <v>400.35150146484375</v>
      </c>
      <c r="X26" s="1">
        <v>378.02877807617188</v>
      </c>
      <c r="Y26" s="1">
        <v>30.952381134033203</v>
      </c>
      <c r="Z26" s="1">
        <v>42.990470886230469</v>
      </c>
      <c r="AA26" s="1">
        <v>41.185844421386719</v>
      </c>
      <c r="AB26" s="1">
        <v>57.203964233398438</v>
      </c>
      <c r="AC26" s="1">
        <v>400.0574951171875</v>
      </c>
      <c r="AD26" s="1">
        <v>1617.681884765625</v>
      </c>
      <c r="AE26" s="1">
        <v>1868.321044921875</v>
      </c>
      <c r="AF26" s="1">
        <v>97.749519348144531</v>
      </c>
      <c r="AG26" s="1">
        <v>20.339931488037109</v>
      </c>
      <c r="AH26" s="1">
        <v>-0.95380538702011108</v>
      </c>
      <c r="AI26" s="1">
        <v>0</v>
      </c>
      <c r="AJ26" s="1">
        <v>-0.21956524252891541</v>
      </c>
      <c r="AK26" s="1">
        <v>2.737391471862793</v>
      </c>
      <c r="AL26" s="1">
        <v>1</v>
      </c>
      <c r="AM26" s="1">
        <v>0</v>
      </c>
      <c r="AN26" s="1">
        <v>0.18999999761581421</v>
      </c>
      <c r="AO26" s="1">
        <v>111115</v>
      </c>
      <c r="AP26">
        <f>AC26*0.000001/(P26*0.0001)</f>
        <v>1.0001437377929687</v>
      </c>
      <c r="AQ26">
        <f>(Z26-Y26)/(1000-Z26)*AP26</f>
        <v>1.258066896345241E-2</v>
      </c>
      <c r="AR26">
        <f>(U26+273.15)</f>
        <v>312.66821517944334</v>
      </c>
      <c r="AS26">
        <f>(T26+273.15)</f>
        <v>312.97892608642576</v>
      </c>
      <c r="AT26">
        <f>(AD26*AL26+AE26*AM26)*AN26</f>
        <v>307.35955424861459</v>
      </c>
      <c r="AU26">
        <f>((AT26+0.00000010773*(AS26^4-AR26^4))-AQ26*44100)/(Q26*51.4+0.00000043092*AR26^3)</f>
        <v>-2.2380808461471151</v>
      </c>
      <c r="AV26">
        <f>0.61365*EXP(17.502*O26/(240.97+O26))</f>
        <v>7.2249522107743855</v>
      </c>
      <c r="AW26">
        <f>AV26*1000/AF26</f>
        <v>73.912918027167038</v>
      </c>
      <c r="AX26">
        <f>(AW26-Z26)</f>
        <v>30.922447140936569</v>
      </c>
      <c r="AY26">
        <f>IF(I26,U26,(T26+U26)/2)</f>
        <v>39.67357063293457</v>
      </c>
      <c r="AZ26">
        <f>0.61365*EXP(17.502*AY26/(240.97+AY26))</f>
        <v>7.285340274912798</v>
      </c>
      <c r="BA26">
        <f>IF(AX26&lt;&gt;0,(1000-(AW26+Z26)/2)/AX26*AQ26,0)</f>
        <v>0.38306501070733334</v>
      </c>
      <c r="BB26">
        <f>Z26*AF26/1000</f>
        <v>4.2022978656794292</v>
      </c>
      <c r="BC26">
        <f>(AZ26-BB26)</f>
        <v>3.0830424092333688</v>
      </c>
      <c r="BD26">
        <f>1/(1.6/K26+1.37/S26)</f>
        <v>0.24301455634980978</v>
      </c>
      <c r="BE26">
        <f>L26*AF26*0.001</f>
        <v>28.198395657947749</v>
      </c>
      <c r="BF26">
        <f>L26/X26</f>
        <v>0.76310606784053958</v>
      </c>
      <c r="BG26">
        <f>(1-AQ26*AF26/AV26/K26)*100</f>
        <v>60.144121162897733</v>
      </c>
      <c r="BH26">
        <f>(X26-J26/(S26/1.35))</f>
        <v>371.64955831404382</v>
      </c>
      <c r="BI26">
        <f>J26*BG26/100/BH26</f>
        <v>2.8433690336087239E-2</v>
      </c>
    </row>
    <row r="27" spans="1:61">
      <c r="A27" s="1">
        <v>18</v>
      </c>
      <c r="B27" s="1" t="s">
        <v>97</v>
      </c>
      <c r="C27" s="1" t="s">
        <v>74</v>
      </c>
      <c r="D27" s="1">
        <v>16</v>
      </c>
      <c r="E27" s="1" t="s">
        <v>75</v>
      </c>
      <c r="F27" s="1" t="s">
        <v>85</v>
      </c>
      <c r="G27" s="1">
        <v>0</v>
      </c>
      <c r="H27" s="1">
        <v>4584</v>
      </c>
      <c r="I27" s="1">
        <v>0</v>
      </c>
      <c r="J27">
        <f>(W27-X27*(1000-Y27)/(1000-Z27))*AP27</f>
        <v>23.917022501506043</v>
      </c>
      <c r="K27">
        <f>IF(BA27&lt;&gt;0,1/(1/BA27-1/S27),0)</f>
        <v>0.503181170881148</v>
      </c>
      <c r="L27">
        <f>((BD27-AQ27/2)*X27-J27)/(BD27+AQ27/2)</f>
        <v>267.4421982276354</v>
      </c>
      <c r="M27">
        <f>AQ27*1000</f>
        <v>13.275684932153386</v>
      </c>
      <c r="N27">
        <f>(AV27-BB27)</f>
        <v>2.7739383731295506</v>
      </c>
      <c r="O27">
        <f>(U27+AU27*I27)</f>
        <v>39.492504119873047</v>
      </c>
      <c r="P27" s="1">
        <v>4.5</v>
      </c>
      <c r="Q27">
        <f>(P27*AJ27+AK27)</f>
        <v>1.7493478804826736</v>
      </c>
      <c r="R27" s="1">
        <v>1</v>
      </c>
      <c r="S27">
        <f>Q27*(R27+1)*(R27+1)/(R27*R27+1)</f>
        <v>3.4986957609653473</v>
      </c>
      <c r="T27" s="1">
        <v>39.758750915527344</v>
      </c>
      <c r="U27" s="1">
        <v>39.492504119873047</v>
      </c>
      <c r="V27" s="1">
        <v>39.725032806396484</v>
      </c>
      <c r="W27" s="1">
        <v>400.3153076171875</v>
      </c>
      <c r="X27" s="1">
        <v>367.92001342773438</v>
      </c>
      <c r="Y27" s="1">
        <v>31.180286407470703</v>
      </c>
      <c r="Z27" s="1">
        <v>45.434097290039062</v>
      </c>
      <c r="AA27" s="1">
        <v>41.644233703613281</v>
      </c>
      <c r="AB27" s="1">
        <v>60.681552886962891</v>
      </c>
      <c r="AC27" s="1">
        <v>400.07772827148438</v>
      </c>
      <c r="AD27" s="1">
        <v>1699.1802978515625</v>
      </c>
      <c r="AE27" s="1">
        <v>1861.141357421875</v>
      </c>
      <c r="AF27" s="1">
        <v>97.747329711914062</v>
      </c>
      <c r="AG27" s="1">
        <v>20.339931488037109</v>
      </c>
      <c r="AH27" s="1">
        <v>-0.95380538702011108</v>
      </c>
      <c r="AI27" s="1">
        <v>1</v>
      </c>
      <c r="AJ27" s="1">
        <v>-0.21956524252891541</v>
      </c>
      <c r="AK27" s="1">
        <v>2.737391471862793</v>
      </c>
      <c r="AL27" s="1">
        <v>1</v>
      </c>
      <c r="AM27" s="1">
        <v>0</v>
      </c>
      <c r="AN27" s="1">
        <v>0.18999999761581421</v>
      </c>
      <c r="AO27" s="1">
        <v>111115</v>
      </c>
      <c r="AP27">
        <f>AC27*0.000001/(P27*0.0001)</f>
        <v>0.88906161838107622</v>
      </c>
      <c r="AQ27">
        <f>(Z27-Y27)/(1000-Z27)*AP27</f>
        <v>1.3275684932153385E-2</v>
      </c>
      <c r="AR27">
        <f>(U27+273.15)</f>
        <v>312.64250411987302</v>
      </c>
      <c r="AS27">
        <f>(T27+273.15)</f>
        <v>312.90875091552732</v>
      </c>
      <c r="AT27">
        <f>(AD27*AL27+AE27*AM27)*AN27</f>
        <v>322.84425254063535</v>
      </c>
      <c r="AU27">
        <f>((AT27+0.00000010773*(AS27^4-AR27^4))-AQ27*44100)/(Q27*51.4+0.00000043092*AR27^3)</f>
        <v>-2.5134847663783924</v>
      </c>
      <c r="AV27">
        <f>0.61365*EXP(17.502*O27/(240.97+O27))</f>
        <v>7.2150000611021801</v>
      </c>
      <c r="AW27">
        <f>AV27*1000/AF27</f>
        <v>73.812758694959726</v>
      </c>
      <c r="AX27">
        <f>(AW27-Z27)</f>
        <v>28.378661404920663</v>
      </c>
      <c r="AY27">
        <f>IF(I27,U27,(T27+U27)/2)</f>
        <v>39.625627517700195</v>
      </c>
      <c r="AZ27">
        <f>0.61365*EXP(17.502*AY27/(240.97+AY27))</f>
        <v>7.2666578473720147</v>
      </c>
      <c r="BA27">
        <f>IF(AX27&lt;&gt;0,(1000-(AW27+Z27)/2)/AX27*AQ27,0)</f>
        <v>0.4399130356932679</v>
      </c>
      <c r="BB27">
        <f>Z27*AF27/1000</f>
        <v>4.4410616879726295</v>
      </c>
      <c r="BC27">
        <f>(AZ27-BB27)</f>
        <v>2.8255961593993852</v>
      </c>
      <c r="BD27">
        <f>1/(1.6/K27+1.37/S27)</f>
        <v>0.28000665336266928</v>
      </c>
      <c r="BE27">
        <f>L27*AF27*0.001</f>
        <v>26.141760729035756</v>
      </c>
      <c r="BF27">
        <f>L27/X27</f>
        <v>0.72690309976889989</v>
      </c>
      <c r="BG27">
        <f>(1-AQ27*AF27/AV27/K27)*100</f>
        <v>64.256167321389313</v>
      </c>
      <c r="BH27">
        <f>(X27-J27/(S27/1.35))</f>
        <v>358.6914372430694</v>
      </c>
      <c r="BI27">
        <f>J27*BG27/100/BH27</f>
        <v>4.2845076300072719E-2</v>
      </c>
    </row>
    <row r="28" spans="1:61">
      <c r="A28" s="1">
        <v>19</v>
      </c>
      <c r="B28" s="1" t="s">
        <v>98</v>
      </c>
      <c r="C28" s="1" t="s">
        <v>74</v>
      </c>
      <c r="D28" s="1">
        <v>16</v>
      </c>
      <c r="E28" s="1" t="s">
        <v>78</v>
      </c>
      <c r="F28" s="1" t="s">
        <v>85</v>
      </c>
      <c r="G28" s="1">
        <v>0</v>
      </c>
      <c r="H28" s="1">
        <v>4752.5</v>
      </c>
      <c r="I28" s="1">
        <v>0</v>
      </c>
      <c r="J28">
        <f>(W28-X28*(1000-Y28)/(1000-Z28))*AP28</f>
        <v>-1.6757936576871424</v>
      </c>
      <c r="K28">
        <f>IF(BA28&lt;&gt;0,1/(1/BA28-1/S28),0)</f>
        <v>0.14604232077549542</v>
      </c>
      <c r="L28">
        <f>((BD28-AQ28/2)*X28-J28)/(BD28+AQ28/2)</f>
        <v>394.69942250819372</v>
      </c>
      <c r="M28">
        <f>AQ28*1000</f>
        <v>5.3623016600416751</v>
      </c>
      <c r="N28">
        <f>(AV28-BB28)</f>
        <v>3.5139550110580684</v>
      </c>
      <c r="O28">
        <f>(U28+AU28*I28)</f>
        <v>38.633308410644531</v>
      </c>
      <c r="P28" s="1">
        <v>2.5</v>
      </c>
      <c r="Q28">
        <f>(P28*AJ28+AK28)</f>
        <v>2.1884783655405045</v>
      </c>
      <c r="R28" s="1">
        <v>1</v>
      </c>
      <c r="S28">
        <f>Q28*(R28+1)*(R28+1)/(R28*R28+1)</f>
        <v>4.3769567310810089</v>
      </c>
      <c r="T28" s="1">
        <v>39.840808868408203</v>
      </c>
      <c r="U28" s="1">
        <v>38.633308410644531</v>
      </c>
      <c r="V28" s="1">
        <v>39.841953277587891</v>
      </c>
      <c r="W28" s="1">
        <v>400.11285400390625</v>
      </c>
      <c r="X28" s="1">
        <v>399.8203125</v>
      </c>
      <c r="Y28" s="1">
        <v>31.296085357666016</v>
      </c>
      <c r="Z28" s="1">
        <v>34.531124114990234</v>
      </c>
      <c r="AA28" s="1">
        <v>41.614662170410156</v>
      </c>
      <c r="AB28" s="1">
        <v>45.91632080078125</v>
      </c>
      <c r="AC28" s="1">
        <v>400.08294677734375</v>
      </c>
      <c r="AD28" s="1">
        <v>4.6863632202148438</v>
      </c>
      <c r="AE28" s="1">
        <v>2.4821264743804932</v>
      </c>
      <c r="AF28" s="1">
        <v>97.744674682617188</v>
      </c>
      <c r="AG28" s="1">
        <v>20.339931488037109</v>
      </c>
      <c r="AH28" s="1">
        <v>-0.95380538702011108</v>
      </c>
      <c r="AI28" s="1">
        <v>1</v>
      </c>
      <c r="AJ28" s="1">
        <v>-0.21956524252891541</v>
      </c>
      <c r="AK28" s="1">
        <v>2.737391471862793</v>
      </c>
      <c r="AL28" s="1">
        <v>1</v>
      </c>
      <c r="AM28" s="1">
        <v>0</v>
      </c>
      <c r="AN28" s="1">
        <v>0.18999999761581421</v>
      </c>
      <c r="AO28" s="1">
        <v>111115</v>
      </c>
      <c r="AP28">
        <f>AC28*0.000001/(P28*0.0001)</f>
        <v>1.6003317871093747</v>
      </c>
      <c r="AQ28">
        <f>(Z28-Y28)/(1000-Z28)*AP28</f>
        <v>5.3623016600416748E-3</v>
      </c>
      <c r="AR28">
        <f>(U28+273.15)</f>
        <v>311.78330841064451</v>
      </c>
      <c r="AS28">
        <f>(T28+273.15)</f>
        <v>312.99080886840818</v>
      </c>
      <c r="AT28">
        <f>(AD28*AL28+AE28*AM28)*AN28</f>
        <v>0.89040900066765971</v>
      </c>
      <c r="AU28">
        <f>((AT28+0.00000010773*(AS28^4-AR28^4))-AQ28*44100)/(Q28*51.4+0.00000043092*AR28^3)</f>
        <v>-1.7501241335370716</v>
      </c>
      <c r="AV28">
        <f>0.61365*EXP(17.502*O28/(240.97+O28))</f>
        <v>6.889188504102866</v>
      </c>
      <c r="AW28">
        <f>AV28*1000/AF28</f>
        <v>70.481471512105131</v>
      </c>
      <c r="AX28">
        <f>(AW28-Z28)</f>
        <v>35.950347397114896</v>
      </c>
      <c r="AY28">
        <f>IF(I28,U28,(T28+U28)/2)</f>
        <v>39.237058639526367</v>
      </c>
      <c r="AZ28">
        <f>0.61365*EXP(17.502*AY28/(240.97+AY28))</f>
        <v>7.1167669398231039</v>
      </c>
      <c r="BA28">
        <f>IF(AX28&lt;&gt;0,(1000-(AW28+Z28)/2)/AX28*AQ28,0)</f>
        <v>0.14132678596928352</v>
      </c>
      <c r="BB28">
        <f>Z28*AF28/1000</f>
        <v>3.3752334930447976</v>
      </c>
      <c r="BC28">
        <f>(AZ28-BB28)</f>
        <v>3.7415334467783063</v>
      </c>
      <c r="BD28">
        <f>1/(1.6/K28+1.37/S28)</f>
        <v>8.8741134846702249E-2</v>
      </c>
      <c r="BE28">
        <f>L28*AF28*0.001</f>
        <v>38.579766650480273</v>
      </c>
      <c r="BF28">
        <f>L28/X28</f>
        <v>0.98719202143636386</v>
      </c>
      <c r="BG28">
        <f>(1-AQ28*AF28/AV28/K28)*100</f>
        <v>47.904818744051781</v>
      </c>
      <c r="BH28">
        <f>(X28-J28/(S28/1.35))</f>
        <v>400.33718337098958</v>
      </c>
      <c r="BI28">
        <f>J28*BG28/100/BH28</f>
        <v>-2.0052744226244038E-3</v>
      </c>
    </row>
    <row r="29" spans="1:61">
      <c r="A29" s="1">
        <v>20</v>
      </c>
      <c r="B29" s="1" t="s">
        <v>99</v>
      </c>
      <c r="C29" s="1" t="s">
        <v>74</v>
      </c>
      <c r="D29" s="1">
        <v>16</v>
      </c>
      <c r="E29" s="1" t="s">
        <v>78</v>
      </c>
      <c r="F29" s="1" t="s">
        <v>80</v>
      </c>
      <c r="G29" s="1">
        <v>0</v>
      </c>
      <c r="H29" s="1">
        <v>4859</v>
      </c>
      <c r="I29" s="1">
        <v>0</v>
      </c>
      <c r="J29">
        <f>(W29-X29*(1000-Y29)/(1000-Z29))*AP29</f>
        <v>-0.26457194971235942</v>
      </c>
      <c r="K29">
        <f>IF(BA29&lt;&gt;0,1/(1/BA29-1/S29),0)</f>
        <v>0.10318371833790381</v>
      </c>
      <c r="L29">
        <f>((BD29-AQ29/2)*X29-J29)/(BD29+AQ29/2)</f>
        <v>377.5468524565149</v>
      </c>
      <c r="M29">
        <f>AQ29*1000</f>
        <v>4.1447912381274472</v>
      </c>
      <c r="N29">
        <f>(AV29-BB29)</f>
        <v>3.8024859625288392</v>
      </c>
      <c r="O29">
        <f>(U29+AU29*I29)</f>
        <v>39.083118438720703</v>
      </c>
      <c r="P29" s="1">
        <v>2</v>
      </c>
      <c r="Q29">
        <f>(P29*AJ29+AK29)</f>
        <v>2.2982609868049622</v>
      </c>
      <c r="R29" s="1">
        <v>1</v>
      </c>
      <c r="S29">
        <f>Q29*(R29+1)*(R29+1)/(R29*R29+1)</f>
        <v>4.5965219736099243</v>
      </c>
      <c r="T29" s="1">
        <v>39.714900970458984</v>
      </c>
      <c r="U29" s="1">
        <v>39.083118438720703</v>
      </c>
      <c r="V29" s="1">
        <v>39.768054962158203</v>
      </c>
      <c r="W29" s="1">
        <v>399.48699951171875</v>
      </c>
      <c r="X29" s="1">
        <v>398.7928466796875</v>
      </c>
      <c r="Y29" s="1">
        <v>31.305694580078125</v>
      </c>
      <c r="Z29" s="1">
        <v>33.309009552001953</v>
      </c>
      <c r="AA29" s="1">
        <v>41.907108306884766</v>
      </c>
      <c r="AB29" s="1">
        <v>44.588829040527344</v>
      </c>
      <c r="AC29" s="1">
        <v>400.01022338867188</v>
      </c>
      <c r="AD29" s="1">
        <v>6.9263405799865723</v>
      </c>
      <c r="AE29" s="1">
        <v>25.744150161743164</v>
      </c>
      <c r="AF29" s="1">
        <v>97.740646362304688</v>
      </c>
      <c r="AG29" s="1">
        <v>20.339931488037109</v>
      </c>
      <c r="AH29" s="1">
        <v>-0.95380538702011108</v>
      </c>
      <c r="AI29" s="1">
        <v>1</v>
      </c>
      <c r="AJ29" s="1">
        <v>-0.21956524252891541</v>
      </c>
      <c r="AK29" s="1">
        <v>2.737391471862793</v>
      </c>
      <c r="AL29" s="1">
        <v>1</v>
      </c>
      <c r="AM29" s="1">
        <v>0</v>
      </c>
      <c r="AN29" s="1">
        <v>0.18999999761581421</v>
      </c>
      <c r="AO29" s="1">
        <v>111115</v>
      </c>
      <c r="AP29">
        <f>AC29*0.000001/(P29*0.0001)</f>
        <v>2.000051116943359</v>
      </c>
      <c r="AQ29">
        <f>(Z29-Y29)/(1000-Z29)*AP29</f>
        <v>4.1447912381274475E-3</v>
      </c>
      <c r="AR29">
        <f>(U29+273.15)</f>
        <v>312.23311843872068</v>
      </c>
      <c r="AS29">
        <f>(T29+273.15)</f>
        <v>312.86490097045896</v>
      </c>
      <c r="AT29">
        <f>(AD29*AL29+AE29*AM29)*AN29</f>
        <v>1.3160046936837659</v>
      </c>
      <c r="AU29">
        <f>((AT29+0.00000010773*(AS29^4-AR29^4))-AQ29*44100)/(Q29*51.4+0.00000043092*AR29^3)</f>
        <v>-1.3193159234239991</v>
      </c>
      <c r="AV29">
        <f>0.61365*EXP(17.502*O29/(240.97+O29))</f>
        <v>7.0581300858296911</v>
      </c>
      <c r="AW29">
        <f>AV29*1000/AF29</f>
        <v>72.212844384787871</v>
      </c>
      <c r="AX29">
        <f>(AW29-Z29)</f>
        <v>38.903834832785918</v>
      </c>
      <c r="AY29">
        <f>IF(I29,U29,(T29+U29)/2)</f>
        <v>39.399009704589844</v>
      </c>
      <c r="AZ29">
        <f>0.61365*EXP(17.502*AY29/(240.97+AY29))</f>
        <v>7.1789106818934139</v>
      </c>
      <c r="BA29">
        <f>IF(AX29&lt;&gt;0,(1000-(AW29+Z29)/2)/AX29*AQ29,0)</f>
        <v>0.10091828291962271</v>
      </c>
      <c r="BB29">
        <f>Z29*AF29/1000</f>
        <v>3.255644123300852</v>
      </c>
      <c r="BC29">
        <f>(AZ29-BB29)</f>
        <v>3.9232665585925619</v>
      </c>
      <c r="BD29">
        <f>1/(1.6/K29+1.37/S29)</f>
        <v>6.32736236093175E-2</v>
      </c>
      <c r="BE29">
        <f>L29*AF29*0.001</f>
        <v>36.901673391153444</v>
      </c>
      <c r="BF29">
        <f>L29/X29</f>
        <v>0.94672423439872411</v>
      </c>
      <c r="BG29">
        <f>(1-AQ29*AF29/AV29/K29)*100</f>
        <v>44.374101962910487</v>
      </c>
      <c r="BH29">
        <f>(X29-J29/(S29/1.35))</f>
        <v>398.87055154744672</v>
      </c>
      <c r="BI29">
        <f>J29*BG29/100/BH29</f>
        <v>-2.9433465638201525E-4</v>
      </c>
    </row>
    <row r="30" spans="1:61">
      <c r="A30" s="1">
        <v>21</v>
      </c>
      <c r="B30" s="1" t="s">
        <v>100</v>
      </c>
      <c r="C30" s="1" t="s">
        <v>74</v>
      </c>
      <c r="D30" s="1">
        <v>16</v>
      </c>
      <c r="E30" s="1" t="s">
        <v>75</v>
      </c>
      <c r="F30" s="1" t="s">
        <v>80</v>
      </c>
      <c r="G30" s="1">
        <v>0</v>
      </c>
      <c r="H30" s="1">
        <v>5178</v>
      </c>
      <c r="I30" s="1">
        <v>0</v>
      </c>
      <c r="J30">
        <f>(W30-X30*(1000-Y30)/(1000-Z30))*AP30</f>
        <v>22.208286770032274</v>
      </c>
      <c r="K30">
        <f>IF(BA30&lt;&gt;0,1/(1/BA30-1/S30),0)</f>
        <v>0.80147138206466284</v>
      </c>
      <c r="L30">
        <f>((BD30-AQ30/2)*X30-J30)/(BD30+AQ30/2)</f>
        <v>316.42838450773712</v>
      </c>
      <c r="M30">
        <f>AQ30*1000</f>
        <v>26.412904448894704</v>
      </c>
      <c r="N30">
        <f>(AV30-BB30)</f>
        <v>3.5356342383971198</v>
      </c>
      <c r="O30">
        <f>(U30+AU30*I30)</f>
        <v>40.263355255126953</v>
      </c>
      <c r="P30" s="1">
        <v>1.5</v>
      </c>
      <c r="Q30">
        <f>(P30*AJ30+AK30)</f>
        <v>2.4080436080694199</v>
      </c>
      <c r="R30" s="1">
        <v>1</v>
      </c>
      <c r="S30">
        <f>Q30*(R30+1)*(R30+1)/(R30*R30+1)</f>
        <v>4.8160872161388397</v>
      </c>
      <c r="T30" s="1">
        <v>40.410575866699219</v>
      </c>
      <c r="U30" s="1">
        <v>40.263355255126953</v>
      </c>
      <c r="V30" s="1">
        <v>40.319324493408203</v>
      </c>
      <c r="W30" s="1">
        <v>400.47952270507812</v>
      </c>
      <c r="X30" s="1">
        <v>388.308349609375</v>
      </c>
      <c r="Y30" s="1">
        <v>31.256319046020508</v>
      </c>
      <c r="Z30" s="1">
        <v>40.755092620849609</v>
      </c>
      <c r="AA30" s="1">
        <v>40.310466766357422</v>
      </c>
      <c r="AB30" s="1">
        <v>52.560787200927734</v>
      </c>
      <c r="AC30" s="1">
        <v>400.10076904296875</v>
      </c>
      <c r="AD30" s="1">
        <v>1504.15771484375</v>
      </c>
      <c r="AE30" s="1">
        <v>1363.249755859375</v>
      </c>
      <c r="AF30" s="1">
        <v>97.729194641113281</v>
      </c>
      <c r="AG30" s="1">
        <v>20.339931488037109</v>
      </c>
      <c r="AH30" s="1">
        <v>-0.95380538702011108</v>
      </c>
      <c r="AI30" s="1">
        <v>1</v>
      </c>
      <c r="AJ30" s="1">
        <v>-0.21956524252891541</v>
      </c>
      <c r="AK30" s="1">
        <v>2.737391471862793</v>
      </c>
      <c r="AL30" s="1">
        <v>1</v>
      </c>
      <c r="AM30" s="1">
        <v>0</v>
      </c>
      <c r="AN30" s="1">
        <v>0.18999999761581421</v>
      </c>
      <c r="AO30" s="1">
        <v>111115</v>
      </c>
      <c r="AP30">
        <f>AC30*0.000001/(P30*0.0001)</f>
        <v>2.6673384602864578</v>
      </c>
      <c r="AQ30">
        <f>(Z30-Y30)/(1000-Z30)*AP30</f>
        <v>2.6412904448894704E-2</v>
      </c>
      <c r="AR30">
        <f>(U30+273.15)</f>
        <v>313.41335525512693</v>
      </c>
      <c r="AS30">
        <f>(T30+273.15)</f>
        <v>313.5605758666992</v>
      </c>
      <c r="AT30">
        <f>(AD30*AL30+AE30*AM30)*AN30</f>
        <v>285.78996223412105</v>
      </c>
      <c r="AU30">
        <f>((AT30+0.00000010773*(AS30^4-AR30^4))-AQ30*44100)/(Q30*51.4+0.00000043092*AR30^3)</f>
        <v>-6.4000763471052924</v>
      </c>
      <c r="AV30">
        <f>0.61365*EXP(17.502*O30/(240.97+O30))</f>
        <v>7.5185966177567307</v>
      </c>
      <c r="AW30">
        <f>AV30*1000/AF30</f>
        <v>76.932964047917821</v>
      </c>
      <c r="AX30">
        <f>(AW30-Z30)</f>
        <v>36.177871427068212</v>
      </c>
      <c r="AY30">
        <f>IF(I30,U30,(T30+U30)/2)</f>
        <v>40.336965560913086</v>
      </c>
      <c r="AZ30">
        <f>0.61365*EXP(17.502*AY30/(240.97+AY30))</f>
        <v>7.5481584358036748</v>
      </c>
      <c r="BA30">
        <f>IF(AX30&lt;&gt;0,(1000-(AW30+Z30)/2)/AX30*AQ30,0)</f>
        <v>0.68712342021624229</v>
      </c>
      <c r="BB30">
        <f>Z30*AF30/1000</f>
        <v>3.9829623793596109</v>
      </c>
      <c r="BC30">
        <f>(AZ30-BB30)</f>
        <v>3.5651960564440639</v>
      </c>
      <c r="BD30">
        <f>1/(1.6/K30+1.37/S30)</f>
        <v>0.43844426935099978</v>
      </c>
      <c r="BE30">
        <f>L30*AF30*0.001</f>
        <v>30.924291179529675</v>
      </c>
      <c r="BF30">
        <f>L30/X30</f>
        <v>0.81488946819210384</v>
      </c>
      <c r="BG30">
        <f>(1-AQ30*AF30/AV30/K30)*100</f>
        <v>57.16333268636766</v>
      </c>
      <c r="BH30">
        <f>(X30-J30/(S30/1.35))</f>
        <v>382.083132790403</v>
      </c>
      <c r="BI30">
        <f>J30*BG30/100/BH30</f>
        <v>3.3225745291562345E-2</v>
      </c>
    </row>
    <row r="31" spans="1:61">
      <c r="A31" s="1">
        <v>22</v>
      </c>
      <c r="B31" s="1" t="s">
        <v>101</v>
      </c>
      <c r="C31" s="1" t="s">
        <v>74</v>
      </c>
      <c r="D31" s="1">
        <v>5</v>
      </c>
      <c r="E31" s="1" t="s">
        <v>75</v>
      </c>
      <c r="F31" s="1" t="s">
        <v>94</v>
      </c>
      <c r="G31" s="1">
        <v>0</v>
      </c>
      <c r="H31" s="1">
        <v>5640.5</v>
      </c>
      <c r="I31" s="1">
        <v>0</v>
      </c>
      <c r="J31">
        <f>(W31-X31*(1000-Y31)/(1000-Z31))*AP31</f>
        <v>22.450184637210626</v>
      </c>
      <c r="K31">
        <f>IF(BA31&lt;&gt;0,1/(1/BA31-1/S31),0)</f>
        <v>0.73541931242761382</v>
      </c>
      <c r="L31">
        <f>((BD31-AQ31/2)*X31-J31)/(BD31+AQ31/2)</f>
        <v>316.64574828588457</v>
      </c>
      <c r="M31">
        <f>AQ31*1000</f>
        <v>19.354172823192037</v>
      </c>
      <c r="N31">
        <f>(AV31-BB31)</f>
        <v>2.8073234452869329</v>
      </c>
      <c r="O31">
        <f>(U31+AU31*I31)</f>
        <v>37.807075500488281</v>
      </c>
      <c r="P31" s="1">
        <v>1.5</v>
      </c>
      <c r="Q31">
        <f>(P31*AJ31+AK31)</f>
        <v>2.4080436080694199</v>
      </c>
      <c r="R31" s="1">
        <v>1</v>
      </c>
      <c r="S31">
        <f>Q31*(R31+1)*(R31+1)/(R31*R31+1)</f>
        <v>4.8160872161388397</v>
      </c>
      <c r="T31" s="1">
        <v>40.205116271972656</v>
      </c>
      <c r="U31" s="1">
        <v>37.807075500488281</v>
      </c>
      <c r="V31" s="1">
        <v>40.176795959472656</v>
      </c>
      <c r="W31" s="1">
        <v>399.90383911132812</v>
      </c>
      <c r="X31" s="1">
        <v>388.66632080078125</v>
      </c>
      <c r="Y31" s="1">
        <v>31.710803985595703</v>
      </c>
      <c r="Z31" s="1">
        <v>38.686492919921875</v>
      </c>
      <c r="AA31" s="1">
        <v>41.345539093017578</v>
      </c>
      <c r="AB31" s="1">
        <v>50.440662384033203</v>
      </c>
      <c r="AC31" s="1">
        <v>400.07720947265625</v>
      </c>
      <c r="AD31" s="1">
        <v>1680.9705810546875</v>
      </c>
      <c r="AE31" s="1">
        <v>1904.290283203125</v>
      </c>
      <c r="AF31" s="1">
        <v>97.725791931152344</v>
      </c>
      <c r="AG31" s="1">
        <v>20.339931488037109</v>
      </c>
      <c r="AH31" s="1">
        <v>-0.95380538702011108</v>
      </c>
      <c r="AI31" s="1">
        <v>0</v>
      </c>
      <c r="AJ31" s="1">
        <v>-0.21956524252891541</v>
      </c>
      <c r="AK31" s="1">
        <v>2.737391471862793</v>
      </c>
      <c r="AL31" s="1">
        <v>1</v>
      </c>
      <c r="AM31" s="1">
        <v>0</v>
      </c>
      <c r="AN31" s="1">
        <v>0.18999999761581421</v>
      </c>
      <c r="AO31" s="1">
        <v>111115</v>
      </c>
      <c r="AP31">
        <f>AC31*0.000001/(P31*0.0001)</f>
        <v>2.6671813964843745</v>
      </c>
      <c r="AQ31">
        <f>(Z31-Y31)/(1000-Z31)*AP31</f>
        <v>1.9354172823192038E-2</v>
      </c>
      <c r="AR31">
        <f>(U31+273.15)</f>
        <v>310.95707550048826</v>
      </c>
      <c r="AS31">
        <f>(T31+273.15)</f>
        <v>313.35511627197263</v>
      </c>
      <c r="AT31">
        <f>(AD31*AL31+AE31*AM31)*AN31</f>
        <v>319.38440639264445</v>
      </c>
      <c r="AU31">
        <f>((AT31+0.00000010773*(AS31^4-AR31^4))-AQ31*44100)/(Q31*51.4+0.00000043092*AR31^3)</f>
        <v>-3.6765997269948838</v>
      </c>
      <c r="AV31">
        <f>0.61365*EXP(17.502*O31/(240.97+O31))</f>
        <v>6.5879916029252161</v>
      </c>
      <c r="AW31">
        <f>AV31*1000/AF31</f>
        <v>67.41302856431642</v>
      </c>
      <c r="AX31">
        <f>(AW31-Z31)</f>
        <v>28.726535644394545</v>
      </c>
      <c r="AY31">
        <f>IF(I31,U31,(T31+U31)/2)</f>
        <v>39.006095886230469</v>
      </c>
      <c r="AZ31">
        <f>0.61365*EXP(17.502*AY31/(240.97+AY31))</f>
        <v>7.0289492624627607</v>
      </c>
      <c r="BA31">
        <f>IF(AX31&lt;&gt;0,(1000-(AW31+Z31)/2)/AX31*AQ31,0)</f>
        <v>0.63799682678187253</v>
      </c>
      <c r="BB31">
        <f>Z31*AF31/1000</f>
        <v>3.7806681576382832</v>
      </c>
      <c r="BC31">
        <f>(AZ31-BB31)</f>
        <v>3.2482811048244775</v>
      </c>
      <c r="BD31">
        <f>1/(1.6/K31+1.37/S31)</f>
        <v>0.40648872196688729</v>
      </c>
      <c r="BE31">
        <f>L31*AF31*0.001</f>
        <v>30.944456512870396</v>
      </c>
      <c r="BF31">
        <f>L31/X31</f>
        <v>0.81469819055453407</v>
      </c>
      <c r="BG31">
        <f>(1-AQ31*AF31/AV31/K31)*100</f>
        <v>60.96126415687948</v>
      </c>
      <c r="BH31">
        <f>(X31-J31/(S31/1.35))</f>
        <v>382.37329746044963</v>
      </c>
      <c r="BI31">
        <f>J31*BG31/100/BH31</f>
        <v>3.5792029546238731E-2</v>
      </c>
    </row>
    <row r="32" spans="1:61">
      <c r="A32" s="1">
        <v>23</v>
      </c>
      <c r="B32" s="1" t="s">
        <v>102</v>
      </c>
      <c r="C32" s="1" t="s">
        <v>74</v>
      </c>
      <c r="D32" s="1">
        <v>5</v>
      </c>
      <c r="E32" s="1" t="s">
        <v>78</v>
      </c>
      <c r="F32" s="1" t="s">
        <v>94</v>
      </c>
      <c r="G32" s="1">
        <v>0</v>
      </c>
      <c r="H32" s="1">
        <v>5739.5</v>
      </c>
      <c r="I32" s="1">
        <v>0</v>
      </c>
      <c r="J32">
        <f>(W32-X32*(1000-Y32)/(1000-Z32))*AP32</f>
        <v>1.0064869173978086</v>
      </c>
      <c r="K32">
        <f>IF(BA32&lt;&gt;0,1/(1/BA32-1/S32),0)</f>
        <v>1.4290081797937768E-2</v>
      </c>
      <c r="L32">
        <f>((BD32-AQ32/2)*X32-J32)/(BD32+AQ32/2)</f>
        <v>263.05949765579453</v>
      </c>
      <c r="M32">
        <f>AQ32*1000</f>
        <v>0.61761420275782153</v>
      </c>
      <c r="N32">
        <f>(AV32-BB32)</f>
        <v>4.0137740137757234</v>
      </c>
      <c r="O32">
        <f>(U32+AU32*I32)</f>
        <v>39.358772277832031</v>
      </c>
      <c r="P32" s="1">
        <v>2.5</v>
      </c>
      <c r="Q32">
        <f>(P32*AJ32+AK32)</f>
        <v>2.1884783655405045</v>
      </c>
      <c r="R32" s="1">
        <v>1</v>
      </c>
      <c r="S32">
        <f>Q32*(R32+1)*(R32+1)/(R32*R32+1)</f>
        <v>4.3769567310810089</v>
      </c>
      <c r="T32" s="1">
        <v>40.324424743652344</v>
      </c>
      <c r="U32" s="1">
        <v>39.358772277832031</v>
      </c>
      <c r="V32" s="1">
        <v>40.316928863525391</v>
      </c>
      <c r="W32" s="1">
        <v>399.80557250976562</v>
      </c>
      <c r="X32" s="1">
        <v>399.02264404296875</v>
      </c>
      <c r="Y32" s="1">
        <v>31.856843948364258</v>
      </c>
      <c r="Z32" s="1">
        <v>32.230339050292969</v>
      </c>
      <c r="AA32" s="1">
        <v>41.271461486816406</v>
      </c>
      <c r="AB32" s="1">
        <v>41.755336761474609</v>
      </c>
      <c r="AC32" s="1">
        <v>400.07772827148438</v>
      </c>
      <c r="AD32" s="1">
        <v>69.67913818359375</v>
      </c>
      <c r="AE32" s="1">
        <v>72.657966613769531</v>
      </c>
      <c r="AF32" s="1">
        <v>97.723236083984375</v>
      </c>
      <c r="AG32" s="1">
        <v>20.339931488037109</v>
      </c>
      <c r="AH32" s="1">
        <v>-0.95380538702011108</v>
      </c>
      <c r="AI32" s="1">
        <v>1</v>
      </c>
      <c r="AJ32" s="1">
        <v>-0.21956524252891541</v>
      </c>
      <c r="AK32" s="1">
        <v>2.737391471862793</v>
      </c>
      <c r="AL32" s="1">
        <v>1</v>
      </c>
      <c r="AM32" s="1">
        <v>0</v>
      </c>
      <c r="AN32" s="1">
        <v>0.18999999761581421</v>
      </c>
      <c r="AO32" s="1">
        <v>111115</v>
      </c>
      <c r="AP32">
        <f>AC32*0.000001/(P32*0.0001)</f>
        <v>1.6003109130859372</v>
      </c>
      <c r="AQ32">
        <f>(Z32-Y32)/(1000-Z32)*AP32</f>
        <v>6.1761420275782155E-4</v>
      </c>
      <c r="AR32">
        <f>(U32+273.15)</f>
        <v>312.50877227783201</v>
      </c>
      <c r="AS32">
        <f>(T32+273.15)</f>
        <v>313.47442474365232</v>
      </c>
      <c r="AT32">
        <f>(AD32*AL32+AE32*AM32)*AN32</f>
        <v>13.239036088754801</v>
      </c>
      <c r="AU32">
        <f>((AT32+0.00000010773*(AS32^4-AR32^4))-AQ32*44100)/(Q32*51.4+0.00000043092*AR32^3)</f>
        <v>-9.8595718311045646E-3</v>
      </c>
      <c r="AV32">
        <f>0.61365*EXP(17.502*O32/(240.97+O32))</f>
        <v>7.1634270458543634</v>
      </c>
      <c r="AW32">
        <f>AV32*1000/AF32</f>
        <v>73.303211527891264</v>
      </c>
      <c r="AX32">
        <f>(AW32-Z32)</f>
        <v>41.072872477598295</v>
      </c>
      <c r="AY32">
        <f>IF(I32,U32,(T32+U32)/2)</f>
        <v>39.841598510742188</v>
      </c>
      <c r="AZ32">
        <f>0.61365*EXP(17.502*AY32/(240.97+AY32))</f>
        <v>7.3511463180353918</v>
      </c>
      <c r="BA32">
        <f>IF(AX32&lt;&gt;0,(1000-(AW32+Z32)/2)/AX32*AQ32,0)</f>
        <v>1.4243578732522987E-2</v>
      </c>
      <c r="BB32">
        <f>Z32*AF32/1000</f>
        <v>3.1496530320786404</v>
      </c>
      <c r="BC32">
        <f>(AZ32-BB32)</f>
        <v>4.2014932859567509</v>
      </c>
      <c r="BD32">
        <f>1/(1.6/K32+1.37/S32)</f>
        <v>8.9064030704483297E-3</v>
      </c>
      <c r="BE32">
        <f>L32*AF32*0.001</f>
        <v>25.707025393551543</v>
      </c>
      <c r="BF32">
        <f>L32/X32</f>
        <v>0.65925957231506638</v>
      </c>
      <c r="BG32">
        <f>(1-AQ32*AF32/AV32/K32)*100</f>
        <v>41.039717240573538</v>
      </c>
      <c r="BH32">
        <f>(X32-J32/(S32/1.35))</f>
        <v>398.7122097796281</v>
      </c>
      <c r="BI32">
        <f>J32*BG32/100/BH32</f>
        <v>1.0359837868815891E-3</v>
      </c>
    </row>
    <row r="33" spans="1:61">
      <c r="A33" s="1">
        <v>24</v>
      </c>
      <c r="B33" s="1" t="s">
        <v>103</v>
      </c>
      <c r="C33" s="1" t="s">
        <v>74</v>
      </c>
      <c r="D33" s="1">
        <v>5</v>
      </c>
      <c r="E33" s="1" t="s">
        <v>75</v>
      </c>
      <c r="F33" s="1" t="s">
        <v>104</v>
      </c>
      <c r="G33" s="1">
        <v>0</v>
      </c>
      <c r="H33" s="1">
        <v>5906</v>
      </c>
      <c r="I33" s="1">
        <v>0</v>
      </c>
      <c r="J33">
        <f>(W33-X33*(1000-Y33)/(1000-Z33))*AP33</f>
        <v>28.484733075986771</v>
      </c>
      <c r="K33">
        <f>IF(BA33&lt;&gt;0,1/(1/BA33-1/S33),0)</f>
        <v>0.85335956397957391</v>
      </c>
      <c r="L33">
        <f>((BD33-AQ33/2)*X33-J33)/(BD33+AQ33/2)</f>
        <v>304.08911186828237</v>
      </c>
      <c r="M33">
        <f>AQ33*1000</f>
        <v>20.763923410845685</v>
      </c>
      <c r="N33">
        <f>(AV33-BB33)</f>
        <v>2.6625465172703029</v>
      </c>
      <c r="O33">
        <f>(U33+AU33*I33)</f>
        <v>38.278034210205078</v>
      </c>
      <c r="P33" s="1">
        <v>2</v>
      </c>
      <c r="Q33">
        <f>(P33*AJ33+AK33)</f>
        <v>2.2982609868049622</v>
      </c>
      <c r="R33" s="1">
        <v>1</v>
      </c>
      <c r="S33">
        <f>Q33*(R33+1)*(R33+1)/(R33*R33+1)</f>
        <v>4.5965219736099243</v>
      </c>
      <c r="T33" s="1">
        <v>40.668834686279297</v>
      </c>
      <c r="U33" s="1">
        <v>38.278034210205078</v>
      </c>
      <c r="V33" s="1">
        <v>40.567150115966797</v>
      </c>
      <c r="W33" s="1">
        <v>399.65322875976562</v>
      </c>
      <c r="X33" s="1">
        <v>381.4520263671875</v>
      </c>
      <c r="Y33" s="1">
        <v>31.967128753662109</v>
      </c>
      <c r="Z33" s="1">
        <v>41.913192749023438</v>
      </c>
      <c r="AA33" s="1">
        <v>40.659992218017578</v>
      </c>
      <c r="AB33" s="1">
        <v>53.310707092285156</v>
      </c>
      <c r="AC33" s="1">
        <v>400.03042602539062</v>
      </c>
      <c r="AD33" s="1">
        <v>1514.8209228515625</v>
      </c>
      <c r="AE33" s="1">
        <v>1506.9124755859375</v>
      </c>
      <c r="AF33" s="1">
        <v>97.718559265136719</v>
      </c>
      <c r="AG33" s="1">
        <v>20.339931488037109</v>
      </c>
      <c r="AH33" s="1">
        <v>-0.95380538702011108</v>
      </c>
      <c r="AI33" s="1">
        <v>1</v>
      </c>
      <c r="AJ33" s="1">
        <v>-0.21956524252891541</v>
      </c>
      <c r="AK33" s="1">
        <v>2.737391471862793</v>
      </c>
      <c r="AL33" s="1">
        <v>1</v>
      </c>
      <c r="AM33" s="1">
        <v>0</v>
      </c>
      <c r="AN33" s="1">
        <v>0.18999999761581421</v>
      </c>
      <c r="AO33" s="1">
        <v>111115</v>
      </c>
      <c r="AP33">
        <f>AC33*0.000001/(P33*0.0001)</f>
        <v>2.0001521301269527</v>
      </c>
      <c r="AQ33">
        <f>(Z33-Y33)/(1000-Z33)*AP33</f>
        <v>2.0763923410845684E-2</v>
      </c>
      <c r="AR33">
        <f>(U33+273.15)</f>
        <v>311.42803421020506</v>
      </c>
      <c r="AS33">
        <f>(T33+273.15)</f>
        <v>313.81883468627927</v>
      </c>
      <c r="AT33">
        <f>(AD33*AL33+AE33*AM33)*AN33</f>
        <v>287.81597173018235</v>
      </c>
      <c r="AU33">
        <f>((AT33+0.00000010773*(AS33^4-AR33^4))-AQ33*44100)/(Q33*51.4+0.00000043092*AR33^3)</f>
        <v>-4.5475503636644712</v>
      </c>
      <c r="AV33">
        <f>0.61365*EXP(17.502*O33/(240.97+O33))</f>
        <v>6.7582433269068485</v>
      </c>
      <c r="AW33">
        <f>AV33*1000/AF33</f>
        <v>69.160284164340965</v>
      </c>
      <c r="AX33">
        <f>(AW33-Z33)</f>
        <v>27.247091415317527</v>
      </c>
      <c r="AY33">
        <f>IF(I33,U33,(T33+U33)/2)</f>
        <v>39.473434448242188</v>
      </c>
      <c r="AZ33">
        <f>0.61365*EXP(17.502*AY33/(240.97+AY33))</f>
        <v>7.2076263162294287</v>
      </c>
      <c r="BA33">
        <f>IF(AX33&lt;&gt;0,(1000-(AW33+Z33)/2)/AX33*AQ33,0)</f>
        <v>0.71973784387196515</v>
      </c>
      <c r="BB33">
        <f>Z33*AF33/1000</f>
        <v>4.0956968096365456</v>
      </c>
      <c r="BC33">
        <f>(AZ33-BB33)</f>
        <v>3.1119295065928831</v>
      </c>
      <c r="BD33">
        <f>1/(1.6/K33+1.37/S33)</f>
        <v>0.46019459260603784</v>
      </c>
      <c r="BE33">
        <f>L33*AF33*0.001</f>
        <v>29.715149899983544</v>
      </c>
      <c r="BF33">
        <f>L33/X33</f>
        <v>0.79718835095547447</v>
      </c>
      <c r="BG33">
        <f>(1-AQ33*AF33/AV33/K33)*100</f>
        <v>64.817994750058475</v>
      </c>
      <c r="BH33">
        <f>(X33-J33/(S33/1.35))</f>
        <v>373.08605098985635</v>
      </c>
      <c r="BI33">
        <f>J33*BG33/100/BH33</f>
        <v>4.9487866782409566E-2</v>
      </c>
    </row>
    <row r="34" spans="1:61">
      <c r="A34" s="1">
        <v>25</v>
      </c>
      <c r="B34" s="1" t="s">
        <v>105</v>
      </c>
      <c r="C34" s="1" t="s">
        <v>74</v>
      </c>
      <c r="D34" s="1">
        <v>5</v>
      </c>
      <c r="E34" s="1" t="s">
        <v>78</v>
      </c>
      <c r="F34" s="1" t="s">
        <v>104</v>
      </c>
      <c r="G34" s="1">
        <v>0</v>
      </c>
      <c r="H34" s="1">
        <v>6059.5</v>
      </c>
      <c r="I34" s="1">
        <v>0</v>
      </c>
      <c r="J34">
        <f>(W34-X34*(1000-Y34)/(1000-Z34))*AP34</f>
        <v>0.36520151919825977</v>
      </c>
      <c r="K34">
        <f>IF(BA34&lt;&gt;0,1/(1/BA34-1/S34),0)</f>
        <v>6.8273438991363872E-2</v>
      </c>
      <c r="L34">
        <f>((BD34-AQ34/2)*X34-J34)/(BD34+AQ34/2)</f>
        <v>364.11267250340529</v>
      </c>
      <c r="M34">
        <f>AQ34*1000</f>
        <v>2.8196050084324691</v>
      </c>
      <c r="N34">
        <f>(AV34-BB34)</f>
        <v>3.8853105032384643</v>
      </c>
      <c r="O34">
        <f>(U34+AU34*I34)</f>
        <v>39.655132293701172</v>
      </c>
      <c r="P34" s="1">
        <v>4</v>
      </c>
      <c r="Q34">
        <f>(P34*AJ34+AK34)</f>
        <v>1.8591305017471313</v>
      </c>
      <c r="R34" s="1">
        <v>1</v>
      </c>
      <c r="S34">
        <f>Q34*(R34+1)*(R34+1)/(R34*R34+1)</f>
        <v>3.7182610034942627</v>
      </c>
      <c r="T34" s="1">
        <v>40.917579650878906</v>
      </c>
      <c r="U34" s="1">
        <v>39.655132293701172</v>
      </c>
      <c r="V34" s="1">
        <v>40.862201690673828</v>
      </c>
      <c r="W34" s="1">
        <v>399.88265991210938</v>
      </c>
      <c r="X34" s="1">
        <v>398.39431762695312</v>
      </c>
      <c r="Y34" s="1">
        <v>31.999528884887695</v>
      </c>
      <c r="Z34" s="1">
        <v>34.720916748046875</v>
      </c>
      <c r="AA34" s="1">
        <v>40.166465759277344</v>
      </c>
      <c r="AB34" s="1">
        <v>43.582405090332031</v>
      </c>
      <c r="AC34" s="1">
        <v>400.04672241210938</v>
      </c>
      <c r="AD34" s="1">
        <v>28.350484848022461</v>
      </c>
      <c r="AE34" s="1">
        <v>59.813854217529297</v>
      </c>
      <c r="AF34" s="1">
        <v>97.717460632324219</v>
      </c>
      <c r="AG34" s="1">
        <v>20.339931488037109</v>
      </c>
      <c r="AH34" s="1">
        <v>-0.95380538702011108</v>
      </c>
      <c r="AI34" s="1">
        <v>1</v>
      </c>
      <c r="AJ34" s="1">
        <v>-0.21956524252891541</v>
      </c>
      <c r="AK34" s="1">
        <v>2.737391471862793</v>
      </c>
      <c r="AL34" s="1">
        <v>1</v>
      </c>
      <c r="AM34" s="1">
        <v>0</v>
      </c>
      <c r="AN34" s="1">
        <v>0.18999999761581421</v>
      </c>
      <c r="AO34" s="1">
        <v>111115</v>
      </c>
      <c r="AP34">
        <f>AC34*0.000001/(P34*0.0001)</f>
        <v>1.0001168060302732</v>
      </c>
      <c r="AQ34">
        <f>(Z34-Y34)/(1000-Z34)*AP34</f>
        <v>2.8196050084324689E-3</v>
      </c>
      <c r="AR34">
        <f>(U34+273.15)</f>
        <v>312.80513229370115</v>
      </c>
      <c r="AS34">
        <f>(T34+273.15)</f>
        <v>314.06757965087888</v>
      </c>
      <c r="AT34">
        <f>(AD34*AL34+AE34*AM34)*AN34</f>
        <v>5.3865920535314444</v>
      </c>
      <c r="AU34">
        <f>((AT34+0.00000010773*(AS34^4-AR34^4))-AQ34*44100)/(Q34*51.4+0.00000043092*AR34^3)</f>
        <v>-0.93984056625047052</v>
      </c>
      <c r="AV34">
        <f>0.61365*EXP(17.502*O34/(240.97+O34))</f>
        <v>7.2781503186839416</v>
      </c>
      <c r="AW34">
        <f>AV34*1000/AF34</f>
        <v>74.481574445216225</v>
      </c>
      <c r="AX34">
        <f>(AW34-Z34)</f>
        <v>39.76065769716935</v>
      </c>
      <c r="AY34">
        <f>IF(I34,U34,(T34+U34)/2)</f>
        <v>40.286355972290039</v>
      </c>
      <c r="AZ34">
        <f>0.61365*EXP(17.502*AY34/(240.97+AY34))</f>
        <v>7.5278228838683061</v>
      </c>
      <c r="BA34">
        <f>IF(AX34&lt;&gt;0,(1000-(AW34+Z34)/2)/AX34*AQ34,0)</f>
        <v>6.7042428804474447E-2</v>
      </c>
      <c r="BB34">
        <f>Z34*AF34/1000</f>
        <v>3.3928398154454773</v>
      </c>
      <c r="BC34">
        <f>(AZ34-BB34)</f>
        <v>4.1349830684228284</v>
      </c>
      <c r="BD34">
        <f>1/(1.6/K34+1.37/S34)</f>
        <v>4.2010404640037767E-2</v>
      </c>
      <c r="BE34">
        <f>L34*AF34*0.001</f>
        <v>35.580165741081863</v>
      </c>
      <c r="BF34">
        <f>L34/X34</f>
        <v>0.91395046664383317</v>
      </c>
      <c r="BG34">
        <f>(1-AQ34*AF34/AV34/K34)*100</f>
        <v>44.551775318852769</v>
      </c>
      <c r="BH34">
        <f>(X34-J34/(S34/1.35))</f>
        <v>398.26172283318948</v>
      </c>
      <c r="BI34">
        <f>J34*BG34/100/BH34</f>
        <v>4.085347673805789E-4</v>
      </c>
    </row>
    <row r="35" spans="1:61">
      <c r="A35" s="1">
        <v>26</v>
      </c>
      <c r="B35" s="1" t="s">
        <v>106</v>
      </c>
      <c r="C35" s="1" t="s">
        <v>74</v>
      </c>
      <c r="D35" s="1">
        <v>5</v>
      </c>
      <c r="E35" s="1" t="s">
        <v>75</v>
      </c>
      <c r="F35" s="1" t="s">
        <v>76</v>
      </c>
      <c r="G35" s="1">
        <v>0</v>
      </c>
      <c r="H35" s="1">
        <v>6229.5</v>
      </c>
      <c r="I35" s="1">
        <v>0</v>
      </c>
      <c r="J35">
        <f>(W35-X35*(1000-Y35)/(1000-Z35))*AP35</f>
        <v>15.064444890159738</v>
      </c>
      <c r="K35">
        <f>IF(BA35&lt;&gt;0,1/(1/BA35-1/S35),0)</f>
        <v>0.60435910037920471</v>
      </c>
      <c r="L35">
        <f>((BD35-AQ35/2)*X35-J35)/(BD35+AQ35/2)</f>
        <v>313.64416118587212</v>
      </c>
      <c r="M35">
        <f>AQ35*1000</f>
        <v>15.928011440628699</v>
      </c>
      <c r="N35">
        <f>(AV35-BB35)</f>
        <v>2.8287489403068244</v>
      </c>
      <c r="O35">
        <f>(U35+AU35*I35)</f>
        <v>40.492832183837891</v>
      </c>
      <c r="P35" s="1">
        <v>4.5</v>
      </c>
      <c r="Q35">
        <f>(P35*AJ35+AK35)</f>
        <v>1.7493478804826736</v>
      </c>
      <c r="R35" s="1">
        <v>1</v>
      </c>
      <c r="S35">
        <f>Q35*(R35+1)*(R35+1)/(R35*R35+1)</f>
        <v>3.4986957609653473</v>
      </c>
      <c r="T35" s="1">
        <v>40.896396636962891</v>
      </c>
      <c r="U35" s="1">
        <v>40.492832183837891</v>
      </c>
      <c r="V35" s="1">
        <v>40.834293365478516</v>
      </c>
      <c r="W35" s="1">
        <v>399.80560302734375</v>
      </c>
      <c r="X35" s="1">
        <v>376.11923217773438</v>
      </c>
      <c r="Y35" s="1">
        <v>31.898229598999023</v>
      </c>
      <c r="Z35" s="1">
        <v>48.939704895019531</v>
      </c>
      <c r="AA35" s="1">
        <v>40.084976196289062</v>
      </c>
      <c r="AB35" s="1">
        <v>61.500179290771484</v>
      </c>
      <c r="AC35" s="1">
        <v>400.01376342773438</v>
      </c>
      <c r="AD35" s="1">
        <v>1684.1075439453125</v>
      </c>
      <c r="AE35" s="1">
        <v>1511.8585205078125</v>
      </c>
      <c r="AF35" s="1">
        <v>97.718978881835938</v>
      </c>
      <c r="AG35" s="1">
        <v>20.339931488037109</v>
      </c>
      <c r="AH35" s="1">
        <v>-0.95380538702011108</v>
      </c>
      <c r="AI35" s="1">
        <v>1</v>
      </c>
      <c r="AJ35" s="1">
        <v>-0.21956524252891541</v>
      </c>
      <c r="AK35" s="1">
        <v>2.737391471862793</v>
      </c>
      <c r="AL35" s="1">
        <v>1</v>
      </c>
      <c r="AM35" s="1">
        <v>0</v>
      </c>
      <c r="AN35" s="1">
        <v>0.18999999761581421</v>
      </c>
      <c r="AO35" s="1">
        <v>111115</v>
      </c>
      <c r="AP35">
        <f>AC35*0.000001/(P35*0.0001)</f>
        <v>0.88891947428385398</v>
      </c>
      <c r="AQ35">
        <f>(Z35-Y35)/(1000-Z35)*AP35</f>
        <v>1.5928011440628699E-2</v>
      </c>
      <c r="AR35">
        <f>(U35+273.15)</f>
        <v>313.64283218383787</v>
      </c>
      <c r="AS35">
        <f>(T35+273.15)</f>
        <v>314.04639663696287</v>
      </c>
      <c r="AT35">
        <f>(AD35*AL35+AE35*AM35)*AN35</f>
        <v>319.9804293343841</v>
      </c>
      <c r="AU35">
        <f>((AT35+0.00000010773*(AS35^4-AR35^4))-AQ35*44100)/(Q35*51.4+0.00000043092*AR35^3)</f>
        <v>-3.6533467745379489</v>
      </c>
      <c r="AV35">
        <f>0.61365*EXP(17.502*O35/(240.97+O35))</f>
        <v>7.6110869294265209</v>
      </c>
      <c r="AW35">
        <f>AV35*1000/AF35</f>
        <v>77.887499608750772</v>
      </c>
      <c r="AX35">
        <f>(AW35-Z35)</f>
        <v>28.947794713731241</v>
      </c>
      <c r="AY35">
        <f>IF(I35,U35,(T35+U35)/2)</f>
        <v>40.694614410400391</v>
      </c>
      <c r="AZ35">
        <f>0.61365*EXP(17.502*AY35/(240.97+AY35))</f>
        <v>7.6932279226050051</v>
      </c>
      <c r="BA35">
        <f>IF(AX35&lt;&gt;0,(1000-(AW35+Z35)/2)/AX35*AQ35,0)</f>
        <v>0.51534008051373037</v>
      </c>
      <c r="BB35">
        <f>Z35*AF35/1000</f>
        <v>4.7823379891196964</v>
      </c>
      <c r="BC35">
        <f>(AZ35-BB35)</f>
        <v>2.9108899334853087</v>
      </c>
      <c r="BD35">
        <f>1/(1.6/K35+1.37/S35)</f>
        <v>0.32905484018175363</v>
      </c>
      <c r="BE35">
        <f>L35*AF35*0.001</f>
        <v>30.648987163333388</v>
      </c>
      <c r="BF35">
        <f>L35/X35</f>
        <v>0.83389556915201879</v>
      </c>
      <c r="BG35">
        <f>(1-AQ35*AF35/AV35/K35)*100</f>
        <v>66.162464000381789</v>
      </c>
      <c r="BH35">
        <f>(X35-J35/(S35/1.35))</f>
        <v>370.30649452028678</v>
      </c>
      <c r="BI35">
        <f>J35*BG35/100/BH35</f>
        <v>2.6915563390863671E-2</v>
      </c>
    </row>
    <row r="36" spans="1:61">
      <c r="A36" s="1">
        <v>27</v>
      </c>
      <c r="B36" s="1" t="s">
        <v>107</v>
      </c>
      <c r="C36" s="1" t="s">
        <v>74</v>
      </c>
      <c r="D36" s="1">
        <v>5</v>
      </c>
      <c r="E36" s="1" t="s">
        <v>78</v>
      </c>
      <c r="F36" s="1" t="s">
        <v>76</v>
      </c>
      <c r="G36" s="1">
        <v>0</v>
      </c>
      <c r="H36" s="1">
        <v>6379.5</v>
      </c>
      <c r="I36" s="1">
        <v>0</v>
      </c>
      <c r="J36">
        <f>(W36-X36*(1000-Y36)/(1000-Z36))*AP36</f>
        <v>-6.1055027307952763</v>
      </c>
      <c r="K36">
        <f>IF(BA36&lt;&gt;0,1/(1/BA36-1/S36),0)</f>
        <v>0.49182450919933174</v>
      </c>
      <c r="L36">
        <f>((BD36-AQ36/2)*X36-J36)/(BD36+AQ36/2)</f>
        <v>404.40675653407459</v>
      </c>
      <c r="M36">
        <f>AQ36*1000</f>
        <v>12.380569582319303</v>
      </c>
      <c r="N36">
        <f>(AV36-BB36)</f>
        <v>2.6023753292784355</v>
      </c>
      <c r="O36">
        <f>(U36+AU36*I36)</f>
        <v>37.764625549316406</v>
      </c>
      <c r="P36" s="1">
        <v>3</v>
      </c>
      <c r="Q36">
        <f>(P36*AJ36+AK36)</f>
        <v>2.0786957442760468</v>
      </c>
      <c r="R36" s="1">
        <v>1</v>
      </c>
      <c r="S36">
        <f>Q36*(R36+1)*(R36+1)/(R36*R36+1)</f>
        <v>4.1573914885520935</v>
      </c>
      <c r="T36" s="1">
        <v>40.955661773681641</v>
      </c>
      <c r="U36" s="1">
        <v>37.764625549316406</v>
      </c>
      <c r="V36" s="1">
        <v>40.953784942626953</v>
      </c>
      <c r="W36" s="1">
        <v>399.51968383789062</v>
      </c>
      <c r="X36" s="1">
        <v>400.38107299804688</v>
      </c>
      <c r="Y36" s="1">
        <v>31.724735260009766</v>
      </c>
      <c r="Z36" s="1">
        <v>40.632575988769531</v>
      </c>
      <c r="AA36" s="1">
        <v>39.740570068359375</v>
      </c>
      <c r="AB36" s="1">
        <v>50.899139404296875</v>
      </c>
      <c r="AC36" s="1">
        <v>400.01327514648438</v>
      </c>
      <c r="AD36" s="1">
        <v>12.722613334655762</v>
      </c>
      <c r="AE36" s="1">
        <v>22.225496292114258</v>
      </c>
      <c r="AF36" s="1">
        <v>97.716056823730469</v>
      </c>
      <c r="AG36" s="1">
        <v>20.339931488037109</v>
      </c>
      <c r="AH36" s="1">
        <v>-0.95380538702011108</v>
      </c>
      <c r="AI36" s="1">
        <v>1</v>
      </c>
      <c r="AJ36" s="1">
        <v>-0.21956524252891541</v>
      </c>
      <c r="AK36" s="1">
        <v>2.737391471862793</v>
      </c>
      <c r="AL36" s="1">
        <v>1</v>
      </c>
      <c r="AM36" s="1">
        <v>0</v>
      </c>
      <c r="AN36" s="1">
        <v>0.18999999761581421</v>
      </c>
      <c r="AO36" s="1">
        <v>111115</v>
      </c>
      <c r="AP36">
        <f>AC36*0.000001/(P36*0.0001)</f>
        <v>1.3333775838216144</v>
      </c>
      <c r="AQ36">
        <f>(Z36-Y36)/(1000-Z36)*AP36</f>
        <v>1.2380569582319303E-2</v>
      </c>
      <c r="AR36">
        <f>(U36+273.15)</f>
        <v>310.91462554931638</v>
      </c>
      <c r="AS36">
        <f>(T36+273.15)</f>
        <v>314.10566177368162</v>
      </c>
      <c r="AT36">
        <f>(AD36*AL36+AE36*AM36)*AN36</f>
        <v>2.4172965032515208</v>
      </c>
      <c r="AU36">
        <f>((AT36+0.00000010773*(AS36^4-AR36^4))-AQ36*44100)/(Q36*51.4+0.00000043092*AR36^3)</f>
        <v>-4.1870726378154481</v>
      </c>
      <c r="AV36">
        <f>0.61365*EXP(17.502*O36/(240.97+O36))</f>
        <v>6.5728304334915855</v>
      </c>
      <c r="AW36">
        <f>AV36*1000/AF36</f>
        <v>67.264589333033399</v>
      </c>
      <c r="AX36">
        <f>(AW36-Z36)</f>
        <v>26.632013344263868</v>
      </c>
      <c r="AY36">
        <f>IF(I36,U36,(T36+U36)/2)</f>
        <v>39.360143661499023</v>
      </c>
      <c r="AZ36">
        <f>0.61365*EXP(17.502*AY36/(240.97+AY36))</f>
        <v>7.1639542866170016</v>
      </c>
      <c r="BA36">
        <f>IF(AX36&lt;&gt;0,(1000-(AW36+Z36)/2)/AX36*AQ36,0)</f>
        <v>0.43979609237246176</v>
      </c>
      <c r="BB36">
        <f>Z36*AF36/1000</f>
        <v>3.97045510421315</v>
      </c>
      <c r="BC36">
        <f>(AZ36-BB36)</f>
        <v>3.1934991824038517</v>
      </c>
      <c r="BD36">
        <f>1/(1.6/K36+1.37/S36)</f>
        <v>0.27911703924967812</v>
      </c>
      <c r="BE36">
        <f>L36*AF36*0.001</f>
        <v>39.517033601384163</v>
      </c>
      <c r="BF36">
        <f>L36/X36</f>
        <v>1.0100546299701019</v>
      </c>
      <c r="BG36">
        <f>(1-AQ36*AF36/AV36/K36)*100</f>
        <v>62.576537829978754</v>
      </c>
      <c r="BH36">
        <f>(X36-J36/(S36/1.35))</f>
        <v>402.36366922678076</v>
      </c>
      <c r="BI36">
        <f>J36*BG36/100/BH36</f>
        <v>-9.4954204821437616E-3</v>
      </c>
    </row>
    <row r="37" spans="1:61">
      <c r="A37" s="1">
        <v>28</v>
      </c>
      <c r="B37" s="1" t="s">
        <v>108</v>
      </c>
      <c r="C37" s="1" t="s">
        <v>74</v>
      </c>
      <c r="D37" s="1">
        <v>5</v>
      </c>
      <c r="E37" s="1" t="s">
        <v>75</v>
      </c>
      <c r="F37" s="1" t="s">
        <v>85</v>
      </c>
      <c r="G37" s="1">
        <v>0</v>
      </c>
      <c r="H37" s="1">
        <v>6529</v>
      </c>
      <c r="I37" s="1">
        <v>0</v>
      </c>
      <c r="J37">
        <f>(W37-X37*(1000-Y37)/(1000-Z37))*AP37</f>
        <v>15.452599180799247</v>
      </c>
      <c r="K37">
        <f>IF(BA37&lt;&gt;0,1/(1/BA37-1/S37),0)</f>
        <v>0.49316590705406066</v>
      </c>
      <c r="L37">
        <f>((BD37-AQ37/2)*X37-J37)/(BD37+AQ37/2)</f>
        <v>303.65632842096977</v>
      </c>
      <c r="M37">
        <f>AQ37*1000</f>
        <v>15.032604491331078</v>
      </c>
      <c r="N37">
        <f>(AV37-BB37)</f>
        <v>3.163512281120469</v>
      </c>
      <c r="O37">
        <f>(U37+AU37*I37)</f>
        <v>40.628326416015625</v>
      </c>
      <c r="P37" s="1">
        <v>4</v>
      </c>
      <c r="Q37">
        <f>(P37*AJ37+AK37)</f>
        <v>1.8591305017471313</v>
      </c>
      <c r="R37" s="1">
        <v>1</v>
      </c>
      <c r="S37">
        <f>Q37*(R37+1)*(R37+1)/(R37*R37+1)</f>
        <v>3.7182610034942627</v>
      </c>
      <c r="T37" s="1">
        <v>40.940074920654297</v>
      </c>
      <c r="U37" s="1">
        <v>40.628326416015625</v>
      </c>
      <c r="V37" s="1">
        <v>40.909164428710938</v>
      </c>
      <c r="W37" s="1">
        <v>399.12841796875</v>
      </c>
      <c r="X37" s="1">
        <v>377.9935302734375</v>
      </c>
      <c r="Y37" s="1">
        <v>31.739589691162109</v>
      </c>
      <c r="Z37" s="1">
        <v>46.079540252685547</v>
      </c>
      <c r="AA37" s="1">
        <v>39.791511535644531</v>
      </c>
      <c r="AB37" s="1">
        <v>57.769321441650391</v>
      </c>
      <c r="AC37" s="1">
        <v>399.99884033203125</v>
      </c>
      <c r="AD37" s="1">
        <v>1835.3013916015625</v>
      </c>
      <c r="AE37" s="1">
        <v>1934.8988037109375</v>
      </c>
      <c r="AF37" s="1">
        <v>97.714668273925781</v>
      </c>
      <c r="AG37" s="1">
        <v>20.339931488037109</v>
      </c>
      <c r="AH37" s="1">
        <v>-0.95380538702011108</v>
      </c>
      <c r="AI37" s="1">
        <v>1</v>
      </c>
      <c r="AJ37" s="1">
        <v>-0.21956524252891541</v>
      </c>
      <c r="AK37" s="1">
        <v>2.737391471862793</v>
      </c>
      <c r="AL37" s="1">
        <v>1</v>
      </c>
      <c r="AM37" s="1">
        <v>0</v>
      </c>
      <c r="AN37" s="1">
        <v>0.18999999761581421</v>
      </c>
      <c r="AO37" s="1">
        <v>111115</v>
      </c>
      <c r="AP37">
        <f>AC37*0.000001/(P37*0.0001)</f>
        <v>0.99999710083007798</v>
      </c>
      <c r="AQ37">
        <f>(Z37-Y37)/(1000-Z37)*AP37</f>
        <v>1.5032604491331078E-2</v>
      </c>
      <c r="AR37">
        <f>(U37+273.15)</f>
        <v>313.7783264160156</v>
      </c>
      <c r="AS37">
        <f>(T37+273.15)</f>
        <v>314.09007492065427</v>
      </c>
      <c r="AT37">
        <f>(AD37*AL37+AE37*AM37)*AN37</f>
        <v>348.70726002859737</v>
      </c>
      <c r="AU37">
        <f>((AT37+0.00000010773*(AS37^4-AR37^4))-AQ37*44100)/(Q37*51.4+0.00000043092*AR37^3)</f>
        <v>-2.8480622844146208</v>
      </c>
      <c r="AV37">
        <f>0.61365*EXP(17.502*O37/(240.97+O37))</f>
        <v>7.6661592711266477</v>
      </c>
      <c r="AW37">
        <f>AV37*1000/AF37</f>
        <v>78.454539185825482</v>
      </c>
      <c r="AX37">
        <f>(AW37-Z37)</f>
        <v>32.374998933139935</v>
      </c>
      <c r="AY37">
        <f>IF(I37,U37,(T37+U37)/2)</f>
        <v>40.784200668334961</v>
      </c>
      <c r="AZ37">
        <f>0.61365*EXP(17.502*AY37/(240.97+AY37))</f>
        <v>7.7299419637473532</v>
      </c>
      <c r="BA37">
        <f>IF(AX37&lt;&gt;0,(1000-(AW37+Z37)/2)/AX37*AQ37,0)</f>
        <v>0.43541526408996645</v>
      </c>
      <c r="BB37">
        <f>Z37*AF37/1000</f>
        <v>4.5026469900061787</v>
      </c>
      <c r="BC37">
        <f>(AZ37-BB37)</f>
        <v>3.2272949737411745</v>
      </c>
      <c r="BD37">
        <f>1/(1.6/K37+1.37/S37)</f>
        <v>0.27679392056345675</v>
      </c>
      <c r="BE37">
        <f>L37*AF37*0.001</f>
        <v>29.671677400933323</v>
      </c>
      <c r="BF37">
        <f>L37/X37</f>
        <v>0.80333736982563486</v>
      </c>
      <c r="BG37">
        <f>(1-AQ37*AF37/AV37/K37)*100</f>
        <v>61.147129585477188</v>
      </c>
      <c r="BH37">
        <f>(X37-J37/(S37/1.35))</f>
        <v>372.38310946799248</v>
      </c>
      <c r="BI37">
        <f>J37*BG37/100/BH37</f>
        <v>2.537392434073291E-2</v>
      </c>
    </row>
    <row r="38" spans="1:61">
      <c r="A38" s="1">
        <v>29</v>
      </c>
      <c r="B38" s="1" t="s">
        <v>109</v>
      </c>
      <c r="C38" s="1" t="s">
        <v>74</v>
      </c>
      <c r="D38" s="1">
        <v>5</v>
      </c>
      <c r="E38" s="1" t="s">
        <v>78</v>
      </c>
      <c r="F38" s="1" t="s">
        <v>85</v>
      </c>
      <c r="G38" s="1">
        <v>0</v>
      </c>
      <c r="H38" s="1">
        <v>6733</v>
      </c>
      <c r="I38" s="1">
        <v>0</v>
      </c>
      <c r="J38">
        <f>(W38-X38*(1000-Y38)/(1000-Z38))*AP38</f>
        <v>-4.8687613605276496</v>
      </c>
      <c r="K38">
        <f>IF(BA38&lt;&gt;0,1/(1/BA38-1/S38),0)</f>
        <v>0.2140139344702392</v>
      </c>
      <c r="L38">
        <f>((BD38-AQ38/2)*X38-J38)/(BD38+AQ38/2)</f>
        <v>414.67393057606762</v>
      </c>
      <c r="M38">
        <f>AQ38*1000</f>
        <v>7.5296339753203139</v>
      </c>
      <c r="N38">
        <f>(AV38-BB38)</f>
        <v>3.4169997333764983</v>
      </c>
      <c r="O38">
        <f>(U38+AU38*I38)</f>
        <v>39.075473785400391</v>
      </c>
      <c r="P38" s="1">
        <v>3</v>
      </c>
      <c r="Q38">
        <f>(P38*AJ38+AK38)</f>
        <v>2.0786957442760468</v>
      </c>
      <c r="R38" s="1">
        <v>1</v>
      </c>
      <c r="S38">
        <f>Q38*(R38+1)*(R38+1)/(R38*R38+1)</f>
        <v>4.1573914885520935</v>
      </c>
      <c r="T38" s="1">
        <v>40.740455627441406</v>
      </c>
      <c r="U38" s="1">
        <v>39.075473785400391</v>
      </c>
      <c r="V38" s="1">
        <v>40.762847900390625</v>
      </c>
      <c r="W38" s="1">
        <v>399.24017333984375</v>
      </c>
      <c r="X38" s="1">
        <v>400.62921142578125</v>
      </c>
      <c r="Y38" s="1">
        <v>31.797260284423828</v>
      </c>
      <c r="Z38" s="1">
        <v>37.233867645263672</v>
      </c>
      <c r="AA38" s="1">
        <v>40.287921905517578</v>
      </c>
      <c r="AB38" s="1">
        <v>47.176239013671875</v>
      </c>
      <c r="AC38" s="1">
        <v>400.0257568359375</v>
      </c>
      <c r="AD38" s="1">
        <v>3.8151595592498779</v>
      </c>
      <c r="AE38" s="1">
        <v>1.7980062961578369</v>
      </c>
      <c r="AF38" s="1">
        <v>97.712905883789062</v>
      </c>
      <c r="AG38" s="1">
        <v>21.346279144287109</v>
      </c>
      <c r="AH38" s="1">
        <v>-0.72889465093612671</v>
      </c>
      <c r="AI38" s="1">
        <v>1</v>
      </c>
      <c r="AJ38" s="1">
        <v>-0.21956524252891541</v>
      </c>
      <c r="AK38" s="1">
        <v>2.737391471862793</v>
      </c>
      <c r="AL38" s="1">
        <v>1</v>
      </c>
      <c r="AM38" s="1">
        <v>0</v>
      </c>
      <c r="AN38" s="1">
        <v>0.18999999761581421</v>
      </c>
      <c r="AO38" s="1">
        <v>111115</v>
      </c>
      <c r="AP38">
        <f>AC38*0.000001/(P38*0.0001)</f>
        <v>1.3334191894531249</v>
      </c>
      <c r="AQ38">
        <f>(Z38-Y38)/(1000-Z38)*AP38</f>
        <v>7.5296339753203141E-3</v>
      </c>
      <c r="AR38">
        <f>(U38+273.15)</f>
        <v>312.22547378540037</v>
      </c>
      <c r="AS38">
        <f>(T38+273.15)</f>
        <v>313.89045562744138</v>
      </c>
      <c r="AT38">
        <f>(AD38*AL38+AE38*AM38)*AN38</f>
        <v>0.7248803071614276</v>
      </c>
      <c r="AU38">
        <f>((AT38+0.00000010773*(AS38^4-AR38^4))-AQ38*44100)/(Q38*51.4+0.00000043092*AR38^3)</f>
        <v>-2.578495035262419</v>
      </c>
      <c r="AV38">
        <f>0.61365*EXP(17.502*O38/(240.97+O38))</f>
        <v>7.055229138287606</v>
      </c>
      <c r="AW38">
        <f>AV38*1000/AF38</f>
        <v>72.20365697319923</v>
      </c>
      <c r="AX38">
        <f>(AW38-Z38)</f>
        <v>34.969789327935558</v>
      </c>
      <c r="AY38">
        <f>IF(I38,U38,(T38+U38)/2)</f>
        <v>39.907964706420898</v>
      </c>
      <c r="AZ38">
        <f>0.61365*EXP(17.502*AY38/(240.97+AY38))</f>
        <v>7.3772794069862657</v>
      </c>
      <c r="BA38">
        <f>IF(AX38&lt;&gt;0,(1000-(AW38+Z38)/2)/AX38*AQ38,0)</f>
        <v>0.20353630548935986</v>
      </c>
      <c r="BB38">
        <f>Z38*AF38/1000</f>
        <v>3.6382294049111077</v>
      </c>
      <c r="BC38">
        <f>(AZ38-BB38)</f>
        <v>3.739050002075158</v>
      </c>
      <c r="BD38">
        <f>1/(1.6/K38+1.37/S38)</f>
        <v>0.12811179932990724</v>
      </c>
      <c r="BE38">
        <f>L38*AF38*0.001</f>
        <v>40.518994750840179</v>
      </c>
      <c r="BF38">
        <f>L38/X38</f>
        <v>1.0350566527595511</v>
      </c>
      <c r="BG38">
        <f>(1-AQ38*AF38/AV38/K38)*100</f>
        <v>51.272669481678768</v>
      </c>
      <c r="BH38">
        <f>(X38-J38/(S38/1.35))</f>
        <v>402.21020947583531</v>
      </c>
      <c r="BI38">
        <f>J38*BG38/100/BH38</f>
        <v>-6.2065652771178797E-3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