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160" yWindow="1660" windowWidth="25120" windowHeight="18540" tabRatio="500"/>
  </bookViews>
  <sheets>
    <sheet name="tres rios m2-2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</calcChain>
</file>

<file path=xl/sharedStrings.xml><?xml version="1.0" encoding="utf-8"?>
<sst xmlns="http://schemas.openxmlformats.org/spreadsheetml/2006/main" count="228" uniqueCount="104">
  <si>
    <t>OPEN 6.1.4</t>
  </si>
  <si>
    <t>Fri Jul  8 2011 08:17:08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</si>
  <si>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</si>
  <si>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</si>
  <si>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</si>
  <si>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</si>
  <si>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</si>
  <si>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</si>
  <si>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</si>
  <si>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</si>
  <si>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</si>
  <si>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</si>
  <si>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</si>
  <si>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</si>
  <si>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</si>
  <si>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</si>
  <si>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</si>
  <si>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</si>
  <si>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</si>
  <si>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</si>
  <si>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</si>
  <si>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</si>
  <si>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</si>
  <si>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</si>
  <si>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</si>
  <si>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</si>
  <si>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</si>
  <si>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</si>
  <si>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</si>
  <si>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</si>
  <si>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</si>
  <si>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</si>
  <si>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</si>
  <si>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</si>
  <si>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</si>
  <si>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</si>
  <si>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</si>
  <si>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</si>
  <si>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</si>
  <si>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</si>
  <si>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</si>
  <si>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</si>
  <si>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</si>
  <si>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</si>
  <si>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</si>
  <si>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</si>
  <si>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</si>
  <si>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</si>
  <si>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</si>
  <si>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</si>
  <si>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</si>
  <si>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</si>
  <si>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</si>
  <si>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</si>
  <si>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</si>
  <si>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</si>
  <si>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</si>
  <si>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</si>
  <si>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</si>
  <si>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</si>
  <si>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</si>
  <si>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</si>
  <si>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</si>
  <si>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</si>
  <si>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</si>
  <si>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</si>
  <si>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</si>
  <si>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</si>
  <si>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</si>
  <si>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</si>
  <si>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</si>
  <si>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</si>
  <si>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</si>
  <si>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m2</t>
  </si>
  <si>
    <t>t</t>
  </si>
  <si>
    <t>tdom</t>
  </si>
  <si>
    <t>08:36:50</t>
  </si>
  <si>
    <t>tlat</t>
  </si>
  <si>
    <t>08:39:43</t>
  </si>
  <si>
    <t>b</t>
  </si>
  <si>
    <t>08:41:00</t>
  </si>
  <si>
    <t>08:41:59</t>
  </si>
  <si>
    <t>08:44:02</t>
  </si>
  <si>
    <t>08:46:51</t>
  </si>
  <si>
    <t>sam</t>
  </si>
  <si>
    <t>08:49:33</t>
  </si>
  <si>
    <t>08:52:28</t>
  </si>
  <si>
    <t>08:55:44</t>
  </si>
  <si>
    <t>08:58:17</t>
  </si>
  <si>
    <t>09:23:47</t>
  </si>
  <si>
    <t>09:25:50</t>
  </si>
  <si>
    <t>09:28:16</t>
  </si>
  <si>
    <t>09:32:26</t>
  </si>
  <si>
    <t>09:34:21</t>
  </si>
  <si>
    <t>09:36:16</t>
  </si>
  <si>
    <t>09:41:00</t>
  </si>
  <si>
    <t>09:42:12</t>
  </si>
  <si>
    <t>09:43:45</t>
  </si>
  <si>
    <t>09:46:07</t>
  </si>
  <si>
    <t>09:57:55</t>
  </si>
  <si>
    <t>sac</t>
  </si>
  <si>
    <t>09:59:17</t>
  </si>
  <si>
    <t>10:01:06</t>
  </si>
  <si>
    <t>10:03:04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</si>
</sst>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tabSelected="1" workbookViewId="0">
      <selection activeCell="C21" sqref="C21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3</v>
      </c>
      <c r="B10" s="1" t="s">
        <v>76</v>
      </c>
      <c r="C10" s="1" t="s">
        <v>73</v>
      </c>
      <c r="D10" s="1">
        <v>28</v>
      </c>
      <c r="E10" s="1" t="s">
        <v>74</v>
      </c>
      <c r="F10" s="1" t="s">
        <v>77</v>
      </c>
      <c r="G10" s="1">
        <v>0</v>
      </c>
      <c r="H10" s="1">
        <v>1156.5</v>
      </c>
      <c r="I10" s="1">
        <v>0</v>
      </c>
      <c r="J10">
        <f>(W10-X10*(1000-Y10)/(1000-Z10))*AP10</f>
        <v>5.0745277425904352</v>
      </c>
      <c r="K10">
        <f>IF(BA10&lt;&gt;0,1/(1/BA10-1/S10),0)</f>
        <v>0.11386289869723905</v>
      </c>
      <c r="L10">
        <f>((BD10-AQ10/2)*X10-J10)/(BD10+AQ10/2)</f>
        <v>309.46177206563863</v>
      </c>
      <c r="M10">
        <f>AQ10*1000</f>
        <v>2.0831581498694942</v>
      </c>
      <c r="N10">
        <f>(AV10-BB10)</f>
        <v>1.7771652905685378</v>
      </c>
      <c r="O10">
        <f>(U10+AU10*I10)</f>
        <v>29.854885101318359</v>
      </c>
      <c r="P10" s="1">
        <v>4.5</v>
      </c>
      <c r="Q10">
        <f>(P10*AJ10+AK10)</f>
        <v>1.7493478804826736</v>
      </c>
      <c r="R10" s="1">
        <v>1</v>
      </c>
      <c r="S10">
        <f>Q10*(R10+1)*(R10+1)/(R10*R10+1)</f>
        <v>3.4986957609653473</v>
      </c>
      <c r="T10" s="1">
        <v>30.187602996826172</v>
      </c>
      <c r="U10" s="1">
        <v>29.854885101318359</v>
      </c>
      <c r="V10" s="1">
        <v>30.217527389526367</v>
      </c>
      <c r="W10" s="1">
        <v>399.94381713867188</v>
      </c>
      <c r="X10" s="1">
        <v>393.32888793945312</v>
      </c>
      <c r="Y10" s="1">
        <v>22.849969863891602</v>
      </c>
      <c r="Z10" s="1">
        <v>25.129220962524414</v>
      </c>
      <c r="AA10" s="1">
        <v>51.685466766357422</v>
      </c>
      <c r="AB10" s="1">
        <v>56.841011047363281</v>
      </c>
      <c r="AC10" s="1">
        <v>400.949462890625</v>
      </c>
      <c r="AD10" s="1">
        <v>329.16766357421875</v>
      </c>
      <c r="AE10" s="1">
        <v>378.3228759765625</v>
      </c>
      <c r="AF10" s="1">
        <v>97.41253662109375</v>
      </c>
      <c r="AG10" s="1">
        <v>21.33488655090332</v>
      </c>
      <c r="AH10" s="1">
        <v>-0.46630460023880005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0.89099880642361096</v>
      </c>
      <c r="AQ10">
        <f>(Z10-Y10)/(1000-Z10)*AP10</f>
        <v>2.0831581498694943E-3</v>
      </c>
      <c r="AR10">
        <f>(U10+273.15)</f>
        <v>303.00488510131834</v>
      </c>
      <c r="AS10">
        <f>(T10+273.15)</f>
        <v>303.33760299682615</v>
      </c>
      <c r="AT10">
        <f>(AD10*AL10+AE10*AM10)*AN10</f>
        <v>62.541855294304696</v>
      </c>
      <c r="AU10">
        <f>((AT10+0.00000010773*(AS10^4-AR10^4))-AQ10*44100)/(Q10*51.4+0.00000043092*AR10^3)</f>
        <v>-0.24856847735752474</v>
      </c>
      <c r="AV10">
        <f>0.61365*EXP(17.502*O10/(240.97+O10))</f>
        <v>4.2250664478400042</v>
      </c>
      <c r="AW10">
        <f>AV10*1000/AF10</f>
        <v>43.372922976785581</v>
      </c>
      <c r="AX10">
        <f>(AW10-Z10)</f>
        <v>18.243702014261167</v>
      </c>
      <c r="AY10">
        <f>IF(I10,U10,(T10+U10)/2)</f>
        <v>30.021244049072266</v>
      </c>
      <c r="AZ10">
        <f>0.61365*EXP(17.502*AY10/(240.97+AY10))</f>
        <v>4.2656513120416344</v>
      </c>
      <c r="BA10">
        <f>IF(AX10&lt;&gt;0,(1000-(AW10+Z10)/2)/AX10*AQ10,0)</f>
        <v>0.11027409615556666</v>
      </c>
      <c r="BB10">
        <f>Z10*AF10/1000</f>
        <v>2.4479011572714664</v>
      </c>
      <c r="BC10">
        <f>(AZ10-BB10)</f>
        <v>1.817750154770168</v>
      </c>
      <c r="BD10">
        <f>1/(1.6/K10+1.37/S10)</f>
        <v>6.9235000245480946E-2</v>
      </c>
      <c r="BE10">
        <f>L10*AF10*0.001</f>
        <v>30.145456204172593</v>
      </c>
      <c r="BF10">
        <f>L10/X10</f>
        <v>0.78677610914069307</v>
      </c>
      <c r="BG10">
        <f>(1-AQ10*AF10/AV10/K10)*100</f>
        <v>57.818568390297088</v>
      </c>
      <c r="BH10">
        <f>(X10-J10/(S10/1.35))</f>
        <v>391.37084044960596</v>
      </c>
      <c r="BI10">
        <f>J10*BG10/100/BH10</f>
        <v>7.4967754111769152E-3</v>
      </c>
    </row>
    <row r="11" spans="1:61">
      <c r="A11" s="1">
        <v>4</v>
      </c>
      <c r="B11" s="1" t="s">
        <v>78</v>
      </c>
      <c r="C11" s="1" t="s">
        <v>73</v>
      </c>
      <c r="D11" s="1">
        <v>28</v>
      </c>
      <c r="E11" s="1" t="s">
        <v>79</v>
      </c>
      <c r="F11" s="1" t="s">
        <v>77</v>
      </c>
      <c r="G11" s="1">
        <v>0</v>
      </c>
      <c r="H11" s="1">
        <v>1350.5</v>
      </c>
      <c r="I11" s="1">
        <v>0</v>
      </c>
      <c r="J11">
        <f>(W11-X11*(1000-Y11)/(1000-Z11))*AP11</f>
        <v>-1.5187948674664897</v>
      </c>
      <c r="K11">
        <f>IF(BA11&lt;&gt;0,1/(1/BA11-1/S11),0)</f>
        <v>4.2633432765114165E-2</v>
      </c>
      <c r="L11">
        <f>((BD11-AQ11/2)*X11-J11)/(BD11+AQ11/2)</f>
        <v>444.66411732067701</v>
      </c>
      <c r="M11">
        <f>AQ11*1000</f>
        <v>0.86687729789003298</v>
      </c>
      <c r="N11">
        <f>(AV11-BB11)</f>
        <v>1.9339033243789032</v>
      </c>
      <c r="O11">
        <f>(U11+AU11*I11)</f>
        <v>29.910263061523438</v>
      </c>
      <c r="P11" s="1">
        <v>3</v>
      </c>
      <c r="Q11">
        <f>(P11*AJ11+AK11)</f>
        <v>2.0786957442760468</v>
      </c>
      <c r="R11" s="1">
        <v>1</v>
      </c>
      <c r="S11">
        <f>Q11*(R11+1)*(R11+1)/(R11*R11+1)</f>
        <v>4.1573914885520935</v>
      </c>
      <c r="T11" s="1">
        <v>30.381908416748047</v>
      </c>
      <c r="U11" s="1">
        <v>29.910263061523438</v>
      </c>
      <c r="V11" s="1">
        <v>30.464458465576172</v>
      </c>
      <c r="W11" s="1">
        <v>400.165771484375</v>
      </c>
      <c r="X11" s="1">
        <v>401.0419921875</v>
      </c>
      <c r="Y11" s="1">
        <v>23.024333953857422</v>
      </c>
      <c r="Z11" s="1">
        <v>23.657567977905273</v>
      </c>
      <c r="AA11" s="1">
        <v>51.505107879638672</v>
      </c>
      <c r="AB11" s="1">
        <v>52.921646118164062</v>
      </c>
      <c r="AC11" s="1">
        <v>400.97454833984375</v>
      </c>
      <c r="AD11" s="1">
        <v>5.1380815505981445</v>
      </c>
      <c r="AE11" s="1">
        <v>2.9071164131164551</v>
      </c>
      <c r="AF11" s="1">
        <v>97.416419982910156</v>
      </c>
      <c r="AG11" s="1">
        <v>21.33488655090332</v>
      </c>
      <c r="AH11" s="1">
        <v>-0.46630460023880005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1.336581827799479</v>
      </c>
      <c r="AQ11">
        <f>(Z11-Y11)/(1000-Z11)*AP11</f>
        <v>8.6687729789003301E-4</v>
      </c>
      <c r="AR11">
        <f>(U11+273.15)</f>
        <v>303.06026306152341</v>
      </c>
      <c r="AS11">
        <f>(T11+273.15)</f>
        <v>303.53190841674802</v>
      </c>
      <c r="AT11">
        <f>(AD11*AL11+AE11*AM11)*AN11</f>
        <v>0.97623548236350643</v>
      </c>
      <c r="AU11">
        <f>((AT11+0.00000010773*(AS11^4-AR11^4))-AQ11*44100)/(Q11*51.4+0.00000043092*AR11^3)</f>
        <v>-0.26575897080765309</v>
      </c>
      <c r="AV11">
        <f>0.61365*EXP(17.502*O11/(240.97+O11))</f>
        <v>4.2385389022887701</v>
      </c>
      <c r="AW11">
        <f>AV11*1000/AF11</f>
        <v>43.509491552166878</v>
      </c>
      <c r="AX11">
        <f>(AW11-Z11)</f>
        <v>19.851923574261605</v>
      </c>
      <c r="AY11">
        <f>IF(I11,U11,(T11+U11)/2)</f>
        <v>30.146085739135742</v>
      </c>
      <c r="AZ11">
        <f>0.61365*EXP(17.502*AY11/(240.97+AY11))</f>
        <v>4.2963303822118819</v>
      </c>
      <c r="BA11">
        <f>IF(AX11&lt;&gt;0,(1000-(AW11+Z11)/2)/AX11*AQ11,0)</f>
        <v>4.2200671145031336E-2</v>
      </c>
      <c r="BB11">
        <f>Z11*AF11/1000</f>
        <v>2.3046355779098668</v>
      </c>
      <c r="BC11">
        <f>(AZ11-BB11)</f>
        <v>1.9916948043020151</v>
      </c>
      <c r="BD11">
        <f>1/(1.6/K11+1.37/S11)</f>
        <v>2.6413961961710652E-2</v>
      </c>
      <c r="BE11">
        <f>L11*AF11*0.001</f>
        <v>43.317586404241105</v>
      </c>
      <c r="BF11">
        <f>L11/X11</f>
        <v>1.1087719639911979</v>
      </c>
      <c r="BG11">
        <f>(1-AQ11*AF11/AV11/K11)*100</f>
        <v>53.267036847761652</v>
      </c>
      <c r="BH11">
        <f>(X11-J11/(S11/1.35))</f>
        <v>401.53517958077913</v>
      </c>
      <c r="BI11">
        <f>J11*BG11/100/BH11</f>
        <v>-2.0148098170126418E-3</v>
      </c>
    </row>
    <row r="12" spans="1:61">
      <c r="A12" s="1">
        <v>5</v>
      </c>
      <c r="B12" s="1" t="s">
        <v>80</v>
      </c>
      <c r="C12" s="1" t="s">
        <v>73</v>
      </c>
      <c r="D12" s="1">
        <v>28</v>
      </c>
      <c r="E12" s="1" t="s">
        <v>74</v>
      </c>
      <c r="F12" s="1" t="s">
        <v>75</v>
      </c>
      <c r="G12" s="1">
        <v>0</v>
      </c>
      <c r="H12" s="1">
        <v>1429</v>
      </c>
      <c r="I12" s="1">
        <v>0</v>
      </c>
      <c r="J12">
        <f>(W12-X12*(1000-Y12)/(1000-Z12))*AP12</f>
        <v>5.2813829156600578</v>
      </c>
      <c r="K12">
        <f>IF(BA12&lt;&gt;0,1/(1/BA12-1/S12),0)</f>
        <v>0.25713114976773227</v>
      </c>
      <c r="L12">
        <f>((BD12-AQ12/2)*X12-J12)/(BD12+AQ12/2)</f>
        <v>349.01522914614304</v>
      </c>
      <c r="M12">
        <f>AQ12*1000</f>
        <v>4.2680868788753648</v>
      </c>
      <c r="N12">
        <f>(AV12-BB12)</f>
        <v>1.6619520902963636</v>
      </c>
      <c r="O12">
        <f>(U12+AU12*I12)</f>
        <v>30.008272171020508</v>
      </c>
      <c r="P12" s="1">
        <v>3.5</v>
      </c>
      <c r="Q12">
        <f>(P12*AJ12+AK12)</f>
        <v>1.9689131230115891</v>
      </c>
      <c r="R12" s="1">
        <v>1</v>
      </c>
      <c r="S12">
        <f>Q12*(R12+1)*(R12+1)/(R12*R12+1)</f>
        <v>3.9378262460231781</v>
      </c>
      <c r="T12" s="1">
        <v>30.527610778808594</v>
      </c>
      <c r="U12" s="1">
        <v>30.008272171020508</v>
      </c>
      <c r="V12" s="1">
        <v>30.61370849609375</v>
      </c>
      <c r="W12" s="1">
        <v>400.21438598632812</v>
      </c>
      <c r="X12" s="1">
        <v>394.13623046875</v>
      </c>
      <c r="Y12" s="1">
        <v>23.068326950073242</v>
      </c>
      <c r="Z12" s="1">
        <v>26.694271087646484</v>
      </c>
      <c r="AA12" s="1">
        <v>51.176109313964844</v>
      </c>
      <c r="AB12" s="1">
        <v>59.220111846923828</v>
      </c>
      <c r="AC12" s="1">
        <v>400.98623657226562</v>
      </c>
      <c r="AD12" s="1">
        <v>253.32771301269531</v>
      </c>
      <c r="AE12" s="1">
        <v>493.51907348632812</v>
      </c>
      <c r="AF12" s="1">
        <v>97.418746948242188</v>
      </c>
      <c r="AG12" s="1">
        <v>21.33488655090332</v>
      </c>
      <c r="AH12" s="1">
        <v>-0.46630460023880005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1.1456749616350446</v>
      </c>
      <c r="AQ12">
        <f>(Z12-Y12)/(1000-Z12)*AP12</f>
        <v>4.2680868788753648E-3</v>
      </c>
      <c r="AR12">
        <f>(U12+273.15)</f>
        <v>303.15827217102049</v>
      </c>
      <c r="AS12">
        <f>(T12+273.15)</f>
        <v>303.67761077880857</v>
      </c>
      <c r="AT12">
        <f>(AD12*AL12+AE12*AM12)*AN12</f>
        <v>48.132264868431776</v>
      </c>
      <c r="AU12">
        <f>((AT12+0.00000010773*(AS12^4-AR12^4))-AQ12*44100)/(Q12*51.4+0.00000043092*AR12^3)</f>
        <v>-1.1822369249809479</v>
      </c>
      <c r="AV12">
        <f>0.61365*EXP(17.502*O12/(240.97+O12))</f>
        <v>4.2624745303515743</v>
      </c>
      <c r="AW12">
        <f>AV12*1000/AF12</f>
        <v>43.754150652504222</v>
      </c>
      <c r="AX12">
        <f>(AW12-Z12)</f>
        <v>17.059879564857738</v>
      </c>
      <c r="AY12">
        <f>IF(I12,U12,(T12+U12)/2)</f>
        <v>30.267941474914551</v>
      </c>
      <c r="AZ12">
        <f>0.61365*EXP(17.502*AY12/(240.97+AY12))</f>
        <v>4.3264609295050125</v>
      </c>
      <c r="BA12">
        <f>IF(AX12&lt;&gt;0,(1000-(AW12+Z12)/2)/AX12*AQ12,0)</f>
        <v>0.24137022016992152</v>
      </c>
      <c r="BB12">
        <f>Z12*AF12/1000</f>
        <v>2.6005224400552107</v>
      </c>
      <c r="BC12">
        <f>(AZ12-BB12)</f>
        <v>1.7259384894498018</v>
      </c>
      <c r="BD12">
        <f>1/(1.6/K12+1.37/S12)</f>
        <v>0.15219742938459646</v>
      </c>
      <c r="BE12">
        <f>L12*AF12*0.001</f>
        <v>34.000626289270869</v>
      </c>
      <c r="BF12">
        <f>L12/X12</f>
        <v>0.88551927522891227</v>
      </c>
      <c r="BG12">
        <f>(1-AQ12*AF12/AV12/K12)*100</f>
        <v>62.063321725476442</v>
      </c>
      <c r="BH12">
        <f>(X12-J12/(S12/1.35))</f>
        <v>392.3256206320815</v>
      </c>
      <c r="BI12">
        <f>J12*BG12/100/BH12</f>
        <v>8.3547989173369201E-3</v>
      </c>
    </row>
    <row r="13" spans="1:61">
      <c r="A13" s="1">
        <v>6</v>
      </c>
      <c r="B13" s="1" t="s">
        <v>81</v>
      </c>
      <c r="C13" s="1" t="s">
        <v>73</v>
      </c>
      <c r="D13" s="1">
        <v>28</v>
      </c>
      <c r="E13" s="1" t="s">
        <v>79</v>
      </c>
      <c r="F13" s="1" t="s">
        <v>75</v>
      </c>
      <c r="G13" s="1">
        <v>0</v>
      </c>
      <c r="H13" s="1">
        <v>1495</v>
      </c>
      <c r="I13" s="1">
        <v>0</v>
      </c>
      <c r="J13">
        <f>(W13-X13*(1000-Y13)/(1000-Z13))*AP13</f>
        <v>-2.2641939765072174</v>
      </c>
      <c r="K13">
        <f>IF(BA13&lt;&gt;0,1/(1/BA13-1/S13),0)</f>
        <v>0.30530736816066972</v>
      </c>
      <c r="L13">
        <f>((BD13-AQ13/2)*X13-J13)/(BD13+AQ13/2)</f>
        <v>404.26843123914017</v>
      </c>
      <c r="M13">
        <f>AQ13*1000</f>
        <v>4.1373148539056395</v>
      </c>
      <c r="N13">
        <f>(AV13-BB13)</f>
        <v>1.3796905541553985</v>
      </c>
      <c r="O13">
        <f>(U13+AU13*I13)</f>
        <v>28.999740600585938</v>
      </c>
      <c r="P13" s="1">
        <v>4</v>
      </c>
      <c r="Q13">
        <f>(P13*AJ13+AK13)</f>
        <v>1.8591305017471313</v>
      </c>
      <c r="R13" s="1">
        <v>1</v>
      </c>
      <c r="S13">
        <f>Q13*(R13+1)*(R13+1)/(R13*R13+1)</f>
        <v>3.7182610034942627</v>
      </c>
      <c r="T13" s="1">
        <v>30.598196029663086</v>
      </c>
      <c r="U13" s="1">
        <v>28.999740600585938</v>
      </c>
      <c r="V13" s="1">
        <v>30.699939727783203</v>
      </c>
      <c r="W13" s="1">
        <v>400.30706787109375</v>
      </c>
      <c r="X13" s="1">
        <v>400.91110229492188</v>
      </c>
      <c r="Y13" s="1">
        <v>23.104894638061523</v>
      </c>
      <c r="Z13" s="1">
        <v>27.120271682739258</v>
      </c>
      <c r="AA13" s="1">
        <v>51.050674438476562</v>
      </c>
      <c r="AB13" s="1">
        <v>59.922721862792969</v>
      </c>
      <c r="AC13" s="1">
        <v>400.96954345703125</v>
      </c>
      <c r="AD13" s="1">
        <v>14.269640922546387</v>
      </c>
      <c r="AE13" s="1">
        <v>24.363546371459961</v>
      </c>
      <c r="AF13" s="1">
        <v>97.418708801269531</v>
      </c>
      <c r="AG13" s="1">
        <v>21.33488655090332</v>
      </c>
      <c r="AH13" s="1">
        <v>-0.46630460023880005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>AC13*0.000001/(P13*0.0001)</f>
        <v>1.002423858642578</v>
      </c>
      <c r="AQ13">
        <f>(Z13-Y13)/(1000-Z13)*AP13</f>
        <v>4.1373148539056393E-3</v>
      </c>
      <c r="AR13">
        <f>(U13+273.15)</f>
        <v>302.14974060058591</v>
      </c>
      <c r="AS13">
        <f>(T13+273.15)</f>
        <v>303.74819602966306</v>
      </c>
      <c r="AT13">
        <f>(AD13*AL13+AE13*AM13)*AN13</f>
        <v>2.7112317412623383</v>
      </c>
      <c r="AU13">
        <f>((AT13+0.00000010773*(AS13^4-AR13^4))-AQ13*44100)/(Q13*51.4+0.00000043092*AR13^3)</f>
        <v>-1.4946345241798684</v>
      </c>
      <c r="AV13">
        <f>0.61365*EXP(17.502*O13/(240.97+O13))</f>
        <v>4.0217124038274905</v>
      </c>
      <c r="AW13">
        <f>AV13*1000/AF13</f>
        <v>41.282752084423855</v>
      </c>
      <c r="AX13">
        <f>(AW13-Z13)</f>
        <v>14.162480401684597</v>
      </c>
      <c r="AY13">
        <f>IF(I13,U13,(T13+U13)/2)</f>
        <v>29.798968315124512</v>
      </c>
      <c r="AZ13">
        <f>0.61365*EXP(17.502*AY13/(240.97+AY13))</f>
        <v>4.211500791711229</v>
      </c>
      <c r="BA13">
        <f>IF(AX13&lt;&gt;0,(1000-(AW13+Z13)/2)/AX13*AQ13,0)</f>
        <v>0.28214072093532244</v>
      </c>
      <c r="BB13">
        <f>Z13*AF13/1000</f>
        <v>2.642021849672092</v>
      </c>
      <c r="BC13">
        <f>(AZ13-BB13)</f>
        <v>1.5694789420391371</v>
      </c>
      <c r="BD13">
        <f>1/(1.6/K13+1.37/S13)</f>
        <v>0.1782826063148672</v>
      </c>
      <c r="BE13">
        <f>L13*AF13*0.001</f>
        <v>39.383308580431859</v>
      </c>
      <c r="BF13">
        <f>L13/X13</f>
        <v>1.0083742478694155</v>
      </c>
      <c r="BG13">
        <f>(1-AQ13*AF13/AV13/K13)*100</f>
        <v>67.174402090305279</v>
      </c>
      <c r="BH13">
        <f>(X13-J13/(S13/1.35))</f>
        <v>401.73316988657621</v>
      </c>
      <c r="BI13">
        <f>J13*BG13/100/BH13</f>
        <v>-3.7859924942539656E-3</v>
      </c>
    </row>
    <row r="14" spans="1:61">
      <c r="A14" s="1">
        <v>7</v>
      </c>
      <c r="B14" s="1" t="s">
        <v>82</v>
      </c>
      <c r="C14" s="1" t="s">
        <v>73</v>
      </c>
      <c r="D14" s="1">
        <v>28</v>
      </c>
      <c r="E14" s="1" t="s">
        <v>74</v>
      </c>
      <c r="F14" s="1" t="s">
        <v>84</v>
      </c>
      <c r="G14" s="1">
        <v>0</v>
      </c>
      <c r="H14" s="1">
        <v>1612</v>
      </c>
      <c r="I14" s="1">
        <v>0</v>
      </c>
      <c r="J14">
        <f>(W14-X14*(1000-Y14)/(1000-Z14))*AP14</f>
        <v>2.364440648934155</v>
      </c>
      <c r="K14">
        <f>IF(BA14&lt;&gt;0,1/(1/BA14-1/S14),0)</f>
        <v>0.24424216841945171</v>
      </c>
      <c r="L14">
        <f>((BD14-AQ14/2)*X14-J14)/(BD14+AQ14/2)</f>
        <v>369.97738810852394</v>
      </c>
      <c r="M14">
        <f>AQ14*1000</f>
        <v>4.7847467378438715</v>
      </c>
      <c r="N14">
        <f>(AV14-BB14)</f>
        <v>1.9353741075355564</v>
      </c>
      <c r="O14">
        <f>(U14+AU14*I14)</f>
        <v>30.414722442626953</v>
      </c>
      <c r="P14" s="1">
        <v>1.5</v>
      </c>
      <c r="Q14">
        <f>(P14*AJ14+AK14)</f>
        <v>2.4080436080694199</v>
      </c>
      <c r="R14" s="1">
        <v>1</v>
      </c>
      <c r="S14">
        <f>Q14*(R14+1)*(R14+1)/(R14*R14+1)</f>
        <v>4.8160872161388397</v>
      </c>
      <c r="T14" s="1">
        <v>30.789796829223633</v>
      </c>
      <c r="U14" s="1">
        <v>30.414722442626953</v>
      </c>
      <c r="V14" s="1">
        <v>30.858217239379883</v>
      </c>
      <c r="W14" s="1">
        <v>400.307373046875</v>
      </c>
      <c r="X14" s="1">
        <v>398.709228515625</v>
      </c>
      <c r="Y14" s="1">
        <v>23.173856735229492</v>
      </c>
      <c r="Z14" s="1">
        <v>24.919147491455078</v>
      </c>
      <c r="AA14" s="1">
        <v>50.646167755126953</v>
      </c>
      <c r="AB14" s="1">
        <v>54.460483551025391</v>
      </c>
      <c r="AC14" s="1">
        <v>400.98031616210938</v>
      </c>
      <c r="AD14" s="1">
        <v>180.86653137207031</v>
      </c>
      <c r="AE14" s="1">
        <v>209.86553955078125</v>
      </c>
      <c r="AF14" s="1">
        <v>97.420059204101562</v>
      </c>
      <c r="AG14" s="1">
        <v>21.33488655090332</v>
      </c>
      <c r="AH14" s="1">
        <v>-0.46630460023880005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>AC14*0.000001/(P14*0.0001)</f>
        <v>2.6732021077473953</v>
      </c>
      <c r="AQ14">
        <f>(Z14-Y14)/(1000-Z14)*AP14</f>
        <v>4.7847467378438714E-3</v>
      </c>
      <c r="AR14">
        <f>(U14+273.15)</f>
        <v>303.56472244262693</v>
      </c>
      <c r="AS14">
        <f>(T14+273.15)</f>
        <v>303.93979682922361</v>
      </c>
      <c r="AT14">
        <f>(AD14*AL14+AE14*AM14)*AN14</f>
        <v>34.364640529473945</v>
      </c>
      <c r="AU14">
        <f>((AT14+0.00000010773*(AS14^4-AR14^4))-AQ14*44100)/(Q14*51.4+0.00000043092*AR14^3)</f>
        <v>-1.267139194254763</v>
      </c>
      <c r="AV14">
        <f>0.61365*EXP(17.502*O14/(240.97+O14))</f>
        <v>4.3629989314688489</v>
      </c>
      <c r="AW14">
        <f>AV14*1000/AF14</f>
        <v>44.785426811618677</v>
      </c>
      <c r="AX14">
        <f>(AW14-Z14)</f>
        <v>19.866279320163599</v>
      </c>
      <c r="AY14">
        <f>IF(I14,U14,(T14+U14)/2)</f>
        <v>30.602259635925293</v>
      </c>
      <c r="AZ14">
        <f>0.61365*EXP(17.502*AY14/(240.97+AY14))</f>
        <v>4.410073333366122</v>
      </c>
      <c r="BA14">
        <f>IF(AX14&lt;&gt;0,(1000-(AW14+Z14)/2)/AX14*AQ14,0)</f>
        <v>0.23245356093941844</v>
      </c>
      <c r="BB14">
        <f>Z14*AF14/1000</f>
        <v>2.4276248239332925</v>
      </c>
      <c r="BC14">
        <f>(AZ14-BB14)</f>
        <v>1.9824485094328295</v>
      </c>
      <c r="BD14">
        <f>1/(1.6/K14+1.37/S14)</f>
        <v>0.14629853082970595</v>
      </c>
      <c r="BE14">
        <f>L14*AF14*0.001</f>
        <v>36.043219053711262</v>
      </c>
      <c r="BF14">
        <f>L14/X14</f>
        <v>0.92793785959239439</v>
      </c>
      <c r="BG14">
        <f>(1-AQ14*AF14/AV14/K14)*100</f>
        <v>56.257702446372285</v>
      </c>
      <c r="BH14">
        <f>(X14-J14/(S14/1.35))</f>
        <v>398.04645088457119</v>
      </c>
      <c r="BI14">
        <f>J14*BG14/100/BH14</f>
        <v>3.3417707452042767E-3</v>
      </c>
    </row>
    <row r="15" spans="1:61">
      <c r="A15" s="1">
        <v>8</v>
      </c>
      <c r="B15" s="1" t="s">
        <v>83</v>
      </c>
      <c r="C15" s="1" t="s">
        <v>73</v>
      </c>
      <c r="D15" s="1">
        <v>28</v>
      </c>
      <c r="E15" s="1" t="s">
        <v>79</v>
      </c>
      <c r="F15" s="1" t="s">
        <v>84</v>
      </c>
      <c r="G15" s="1">
        <v>0</v>
      </c>
      <c r="H15" s="1">
        <v>1779.5</v>
      </c>
      <c r="I15" s="1">
        <v>0</v>
      </c>
      <c r="J15">
        <f>(W15-X15*(1000-Y15)/(1000-Z15))*AP15</f>
        <v>-4.7810087334126949</v>
      </c>
      <c r="K15">
        <f>IF(BA15&lt;&gt;0,1/(1/BA15-1/S15),0)</f>
        <v>7.6353133145699359E-2</v>
      </c>
      <c r="L15">
        <f>((BD15-AQ15/2)*X15-J15)/(BD15+AQ15/2)</f>
        <v>489.56920543900026</v>
      </c>
      <c r="M15">
        <f>AQ15*1000</f>
        <v>1.5865088203643607</v>
      </c>
      <c r="N15">
        <f>(AV15-BB15)</f>
        <v>1.9886636450122608</v>
      </c>
      <c r="O15">
        <f>(U15+AU15*I15)</f>
        <v>30.358917236328125</v>
      </c>
      <c r="P15" s="1">
        <v>2.5</v>
      </c>
      <c r="Q15">
        <f>(P15*AJ15+AK15)</f>
        <v>2.1884783655405045</v>
      </c>
      <c r="R15" s="1">
        <v>1</v>
      </c>
      <c r="S15">
        <f>Q15*(R15+1)*(R15+1)/(R15*R15+1)</f>
        <v>4.3769567310810089</v>
      </c>
      <c r="T15" s="1">
        <v>30.924936294555664</v>
      </c>
      <c r="U15" s="1">
        <v>30.358917236328125</v>
      </c>
      <c r="V15" s="1">
        <v>31.011650085449219</v>
      </c>
      <c r="W15" s="1">
        <v>400.3609619140625</v>
      </c>
      <c r="X15" s="1">
        <v>402.94314575195312</v>
      </c>
      <c r="Y15" s="1">
        <v>23.263772964477539</v>
      </c>
      <c r="Z15" s="1">
        <v>24.228923797607422</v>
      </c>
      <c r="AA15" s="1">
        <v>50.452640533447266</v>
      </c>
      <c r="AB15" s="1">
        <v>52.545783996582031</v>
      </c>
      <c r="AC15" s="1">
        <v>400.9915771484375</v>
      </c>
      <c r="AD15" s="1">
        <v>3.7171125411987305</v>
      </c>
      <c r="AE15" s="1">
        <v>4.8398427963256836</v>
      </c>
      <c r="AF15" s="1">
        <v>97.421257019042969</v>
      </c>
      <c r="AG15" s="1">
        <v>21.33488655090332</v>
      </c>
      <c r="AH15" s="1">
        <v>-0.46630460023880005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>AC15*0.000001/(P15*0.0001)</f>
        <v>1.6039663085937499</v>
      </c>
      <c r="AQ15">
        <f>(Z15-Y15)/(1000-Z15)*AP15</f>
        <v>1.5865088203643608E-3</v>
      </c>
      <c r="AR15">
        <f>(U15+273.15)</f>
        <v>303.5089172363281</v>
      </c>
      <c r="AS15">
        <f>(T15+273.15)</f>
        <v>304.07493629455564</v>
      </c>
      <c r="AT15">
        <f>(AD15*AL15+AE15*AM15)*AN15</f>
        <v>0.70625137396547188</v>
      </c>
      <c r="AU15">
        <f>((AT15+0.00000010773*(AS15^4-AR15^4))-AQ15*44100)/(Q15*51.4+0.00000043092*AR15^3)</f>
        <v>-0.501224649723367</v>
      </c>
      <c r="AV15">
        <f>0.61365*EXP(17.502*O15/(240.97+O15))</f>
        <v>4.34907585759378</v>
      </c>
      <c r="AW15">
        <f>AV15*1000/AF15</f>
        <v>44.641959985628851</v>
      </c>
      <c r="AX15">
        <f>(AW15-Z15)</f>
        <v>20.413036188021429</v>
      </c>
      <c r="AY15">
        <f>IF(I15,U15,(T15+U15)/2)</f>
        <v>30.641926765441895</v>
      </c>
      <c r="AZ15">
        <f>0.61365*EXP(17.502*AY15/(240.97+AY15))</f>
        <v>4.4200868261246615</v>
      </c>
      <c r="BA15">
        <f>IF(AX15&lt;&gt;0,(1000-(AW15+Z15)/2)/AX15*AQ15,0)</f>
        <v>7.5044039209075847E-2</v>
      </c>
      <c r="BB15">
        <f>Z15*AF15/1000</f>
        <v>2.3604122125815192</v>
      </c>
      <c r="BC15">
        <f>(AZ15-BB15)</f>
        <v>2.0596746135431423</v>
      </c>
      <c r="BD15">
        <f>1/(1.6/K15+1.37/S15)</f>
        <v>4.701840750234916E-2</v>
      </c>
      <c r="BE15">
        <f>L15*AF15*0.001</f>
        <v>47.694447391681493</v>
      </c>
      <c r="BF15">
        <f>L15/X15</f>
        <v>1.2149833310240077</v>
      </c>
      <c r="BG15">
        <f>(1-AQ15*AF15/AV15/K15)*100</f>
        <v>53.455070793599432</v>
      </c>
      <c r="BH15">
        <f>(X15-J15/(S15/1.35))</f>
        <v>404.41776891746775</v>
      </c>
      <c r="BI15">
        <f>J15*BG15/100/BH15</f>
        <v>-6.3194345044109198E-3</v>
      </c>
    </row>
    <row r="16" spans="1:61">
      <c r="A16" s="1">
        <v>9</v>
      </c>
      <c r="B16" s="1" t="s">
        <v>85</v>
      </c>
      <c r="C16" s="1" t="s">
        <v>73</v>
      </c>
      <c r="D16" s="1">
        <v>35</v>
      </c>
      <c r="E16" s="1" t="s">
        <v>74</v>
      </c>
      <c r="F16" s="1" t="s">
        <v>77</v>
      </c>
      <c r="G16" s="1">
        <v>0</v>
      </c>
      <c r="H16" s="1">
        <v>1925.5</v>
      </c>
      <c r="I16" s="1">
        <v>0</v>
      </c>
      <c r="J16">
        <f>(W16-X16*(1000-Y16)/(1000-Z16))*AP16</f>
        <v>1.2497023765094439</v>
      </c>
      <c r="K16">
        <f>IF(BA16&lt;&gt;0,1/(1/BA16-1/S16),0)</f>
        <v>0.36709848092907194</v>
      </c>
      <c r="L16">
        <f>((BD16-AQ16/2)*X16-J16)/(BD16+AQ16/2)</f>
        <v>380.78079063182054</v>
      </c>
      <c r="M16">
        <f>AQ16*1000</f>
        <v>6.0675215004576755</v>
      </c>
      <c r="N16">
        <f>(AV16-BB16)</f>
        <v>1.6885399571521891</v>
      </c>
      <c r="O16">
        <f>(U16+AU16*I16)</f>
        <v>30.542627334594727</v>
      </c>
      <c r="P16" s="1">
        <v>3</v>
      </c>
      <c r="Q16">
        <f>(P16*AJ16+AK16)</f>
        <v>2.0786957442760468</v>
      </c>
      <c r="R16" s="1">
        <v>1</v>
      </c>
      <c r="S16">
        <f>Q16*(R16+1)*(R16+1)/(R16*R16+1)</f>
        <v>4.1573914885520935</v>
      </c>
      <c r="T16" s="1">
        <v>31.087085723876953</v>
      </c>
      <c r="U16" s="1">
        <v>30.542627334594727</v>
      </c>
      <c r="V16" s="1">
        <v>31.160320281982422</v>
      </c>
      <c r="W16" s="1">
        <v>400.451904296875</v>
      </c>
      <c r="X16" s="1">
        <v>397.71145629882812</v>
      </c>
      <c r="Y16" s="1">
        <v>23.367809295654297</v>
      </c>
      <c r="Z16" s="1">
        <v>27.781284332275391</v>
      </c>
      <c r="AA16" s="1">
        <v>50.212448120117188</v>
      </c>
      <c r="AB16" s="1">
        <v>59.696067810058594</v>
      </c>
      <c r="AC16" s="1">
        <v>400.97369384765625</v>
      </c>
      <c r="AD16" s="1">
        <v>327.01510620117188</v>
      </c>
      <c r="AE16" s="1">
        <v>368.4423828125</v>
      </c>
      <c r="AF16" s="1">
        <v>97.422317504882812</v>
      </c>
      <c r="AG16" s="1">
        <v>21.33488655090332</v>
      </c>
      <c r="AH16" s="1">
        <v>-0.46630460023880005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>AC16*0.000001/(P16*0.0001)</f>
        <v>1.3365789794921874</v>
      </c>
      <c r="AQ16">
        <f>(Z16-Y16)/(1000-Z16)*AP16</f>
        <v>6.0675215004576755E-3</v>
      </c>
      <c r="AR16">
        <f>(U16+273.15)</f>
        <v>303.6926273345947</v>
      </c>
      <c r="AS16">
        <f>(T16+273.15)</f>
        <v>304.23708572387693</v>
      </c>
      <c r="AT16">
        <f>(AD16*AL16+AE16*AM16)*AN16</f>
        <v>62.132869398557887</v>
      </c>
      <c r="AU16">
        <f>((AT16+0.00000010773*(AS16^4-AR16^4))-AQ16*44100)/(Q16*51.4+0.00000043092*AR16^3)</f>
        <v>-1.6722539012749209</v>
      </c>
      <c r="AV16">
        <f>0.61365*EXP(17.502*O16/(240.97+O16))</f>
        <v>4.3950570600645484</v>
      </c>
      <c r="AW16">
        <f>AV16*1000/AF16</f>
        <v>45.113452159914672</v>
      </c>
      <c r="AX16">
        <f>(AW16-Z16)</f>
        <v>17.332167827639282</v>
      </c>
      <c r="AY16">
        <f>IF(I16,U16,(T16+U16)/2)</f>
        <v>30.81485652923584</v>
      </c>
      <c r="AZ16">
        <f>0.61365*EXP(17.502*AY16/(240.97+AY16))</f>
        <v>4.4639726487350435</v>
      </c>
      <c r="BA16">
        <f>IF(AX16&lt;&gt;0,(1000-(AW16+Z16)/2)/AX16*AQ16,0)</f>
        <v>0.33731362216942584</v>
      </c>
      <c r="BB16">
        <f>Z16*AF16/1000</f>
        <v>2.7065171029123594</v>
      </c>
      <c r="BC16">
        <f>(AZ16-BB16)</f>
        <v>1.7574555458226842</v>
      </c>
      <c r="BD16">
        <f>1/(1.6/K16+1.37/S16)</f>
        <v>0.21330889586005439</v>
      </c>
      <c r="BE16">
        <f>L16*AF16*0.001</f>
        <v>37.096547084693526</v>
      </c>
      <c r="BF16">
        <f>L16/X16</f>
        <v>0.95742977628915371</v>
      </c>
      <c r="BG16">
        <f>(1-AQ16*AF16/AV16/K16)*100</f>
        <v>63.362766260713578</v>
      </c>
      <c r="BH16">
        <f>(X16-J16/(S16/1.35))</f>
        <v>397.30564938530233</v>
      </c>
      <c r="BI16">
        <f>J16*BG16/100/BH16</f>
        <v>1.9930398598846473E-3</v>
      </c>
    </row>
    <row r="17" spans="1:61">
      <c r="A17" s="1">
        <v>11</v>
      </c>
      <c r="B17" s="1" t="s">
        <v>86</v>
      </c>
      <c r="C17" s="1" t="s">
        <v>73</v>
      </c>
      <c r="D17" s="1">
        <v>35</v>
      </c>
      <c r="E17" s="1" t="s">
        <v>79</v>
      </c>
      <c r="F17" s="1" t="s">
        <v>77</v>
      </c>
      <c r="G17" s="1">
        <v>0</v>
      </c>
      <c r="H17" s="1">
        <v>2125.5</v>
      </c>
      <c r="I17" s="1">
        <v>0</v>
      </c>
      <c r="J17">
        <f>(W17-X17*(1000-Y17)/(1000-Z17))*AP17</f>
        <v>-0.73847860989686509</v>
      </c>
      <c r="K17">
        <f>IF(BA17&lt;&gt;0,1/(1/BA17-1/S17),0)</f>
        <v>0.1076835403840414</v>
      </c>
      <c r="L17">
        <f>((BD17-AQ17/2)*X17-J17)/(BD17+AQ17/2)</f>
        <v>399.8655441129788</v>
      </c>
      <c r="M17">
        <f>AQ17*1000</f>
        <v>1.935543042663473</v>
      </c>
      <c r="N17">
        <f>(AV17-BB17)</f>
        <v>1.7457092973978452</v>
      </c>
      <c r="O17">
        <f>(U17+AU17*I17)</f>
        <v>30.014286041259766</v>
      </c>
      <c r="P17" s="1">
        <v>5</v>
      </c>
      <c r="Q17">
        <f>(P17*AJ17+AK17)</f>
        <v>1.6395652592182159</v>
      </c>
      <c r="R17" s="1">
        <v>1</v>
      </c>
      <c r="S17">
        <f>Q17*(R17+1)*(R17+1)/(R17*R17+1)</f>
        <v>3.2791305184364319</v>
      </c>
      <c r="T17" s="1">
        <v>31.397615432739258</v>
      </c>
      <c r="U17" s="1">
        <v>30.014286041259766</v>
      </c>
      <c r="V17" s="1">
        <v>31.498271942138672</v>
      </c>
      <c r="W17" s="1">
        <v>400.46121215820312</v>
      </c>
      <c r="X17" s="1">
        <v>400.4156494140625</v>
      </c>
      <c r="Y17" s="1">
        <v>23.496990203857422</v>
      </c>
      <c r="Z17" s="1">
        <v>25.847888946533203</v>
      </c>
      <c r="AA17" s="1">
        <v>49.607013702392578</v>
      </c>
      <c r="AB17" s="1">
        <v>54.570243835449219</v>
      </c>
      <c r="AC17" s="1">
        <v>401.01968383789062</v>
      </c>
      <c r="AD17" s="1">
        <v>6.3216371536254883</v>
      </c>
      <c r="AE17" s="1">
        <v>10.206864356994629</v>
      </c>
      <c r="AF17" s="1">
        <v>97.425277709960938</v>
      </c>
      <c r="AG17" s="1">
        <v>21.33488655090332</v>
      </c>
      <c r="AH17" s="1">
        <v>-0.46630460023880005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>AC17*0.000001/(P17*0.0001)</f>
        <v>0.80203936767578121</v>
      </c>
      <c r="AQ17">
        <f>(Z17-Y17)/(1000-Z17)*AP17</f>
        <v>1.9355430426634731E-3</v>
      </c>
      <c r="AR17">
        <f>(U17+273.15)</f>
        <v>303.16428604125974</v>
      </c>
      <c r="AS17">
        <f>(T17+273.15)</f>
        <v>304.54761543273924</v>
      </c>
      <c r="AT17">
        <f>(AD17*AL17+AE17*AM17)*AN17</f>
        <v>1.2011110441168853</v>
      </c>
      <c r="AU17">
        <f>((AT17+0.00000010773*(AS17^4-AR17^4))-AQ17*44100)/(Q17*51.4+0.00000043092*AR17^3)</f>
        <v>-0.70037836973891776</v>
      </c>
      <c r="AV17">
        <f>0.61365*EXP(17.502*O17/(240.97+O17))</f>
        <v>4.2639470562300721</v>
      </c>
      <c r="AW17">
        <f>AV17*1000/AF17</f>
        <v>43.766332069629996</v>
      </c>
      <c r="AX17">
        <f>(AW17-Z17)</f>
        <v>17.918443123096793</v>
      </c>
      <c r="AY17">
        <f>IF(I17,U17,(T17+U17)/2)</f>
        <v>30.705950736999512</v>
      </c>
      <c r="AZ17">
        <f>0.61365*EXP(17.502*AY17/(240.97+AY17))</f>
        <v>4.4362907008589918</v>
      </c>
      <c r="BA17">
        <f>IF(AX17&lt;&gt;0,(1000-(AW17+Z17)/2)/AX17*AQ17,0)</f>
        <v>0.10425974897764814</v>
      </c>
      <c r="BB17">
        <f>Z17*AF17/1000</f>
        <v>2.5182377588322269</v>
      </c>
      <c r="BC17">
        <f>(AZ17-BB17)</f>
        <v>1.9180529420267649</v>
      </c>
      <c r="BD17">
        <f>1/(1.6/K17+1.37/S17)</f>
        <v>6.5461536518617927E-2</v>
      </c>
      <c r="BE17">
        <f>L17*AF17*0.001</f>
        <v>38.957011681851597</v>
      </c>
      <c r="BF17">
        <f>L17/X17</f>
        <v>0.99862616433226647</v>
      </c>
      <c r="BG17">
        <f>(1-AQ17*AF17/AV17/K17)*100</f>
        <v>58.931072955567146</v>
      </c>
      <c r="BH17">
        <f>(X17-J17/(S17/1.35))</f>
        <v>400.71967699629982</v>
      </c>
      <c r="BI17">
        <f>J17*BG17/100/BH17</f>
        <v>-1.0860294448769936E-3</v>
      </c>
    </row>
    <row r="18" spans="1:61">
      <c r="A18" s="1">
        <v>12</v>
      </c>
      <c r="B18" s="1" t="s">
        <v>87</v>
      </c>
      <c r="C18" s="1" t="s">
        <v>73</v>
      </c>
      <c r="D18" s="1">
        <v>35</v>
      </c>
      <c r="E18" s="1" t="s">
        <v>74</v>
      </c>
      <c r="F18" s="1" t="s">
        <v>84</v>
      </c>
      <c r="G18" s="1">
        <v>0</v>
      </c>
      <c r="H18" s="1">
        <v>2312</v>
      </c>
      <c r="I18" s="1">
        <v>0</v>
      </c>
      <c r="J18">
        <f t="shared" ref="J18:J33" si="0">(W18-X18*(1000-Y18)/(1000-Z18))*AP18</f>
        <v>8.8674819703846133</v>
      </c>
      <c r="K18">
        <f t="shared" ref="K18:K33" si="1">IF(BA18&lt;&gt;0,1/(1/BA18-1/S18),0)</f>
        <v>0.83810834013620561</v>
      </c>
      <c r="L18">
        <f t="shared" ref="L18:L33" si="2">((BD18-AQ18/2)*X18-J18)/(BD18+AQ18/2)</f>
        <v>363.10831077151573</v>
      </c>
      <c r="M18">
        <f t="shared" ref="M18:M33" si="3">AQ18*1000</f>
        <v>11.115580984290082</v>
      </c>
      <c r="N18">
        <f t="shared" ref="N18:N33" si="4">(AV18-BB18)</f>
        <v>1.4810725259035493</v>
      </c>
      <c r="O18">
        <f t="shared" ref="O18:O33" si="5">(U18+AU18*I18)</f>
        <v>30.744451522827148</v>
      </c>
      <c r="P18" s="1">
        <v>2.5</v>
      </c>
      <c r="Q18">
        <f t="shared" ref="Q18:Q33" si="6">(P18*AJ18+AK18)</f>
        <v>2.1884783655405045</v>
      </c>
      <c r="R18" s="1">
        <v>1</v>
      </c>
      <c r="S18">
        <f t="shared" ref="S18:S33" si="7">Q18*(R18+1)*(R18+1)/(R18*R18+1)</f>
        <v>4.3769567310810089</v>
      </c>
      <c r="T18" s="1">
        <v>31.742595672607422</v>
      </c>
      <c r="U18" s="1">
        <v>30.744451522827148</v>
      </c>
      <c r="V18" s="1">
        <v>31.820798873901367</v>
      </c>
      <c r="W18" s="1">
        <v>400.38522338867188</v>
      </c>
      <c r="X18" s="1">
        <v>392.13955688476562</v>
      </c>
      <c r="Y18" s="1">
        <v>23.712841033935547</v>
      </c>
      <c r="Z18" s="1">
        <v>30.431716918945312</v>
      </c>
      <c r="AA18" s="1">
        <v>49.094440460205078</v>
      </c>
      <c r="AB18" s="1">
        <v>63.005023956298828</v>
      </c>
      <c r="AC18" s="1">
        <v>401.00885009765625</v>
      </c>
      <c r="AD18" s="1">
        <v>434.88003540039062</v>
      </c>
      <c r="AE18" s="1">
        <v>385.65081787109375</v>
      </c>
      <c r="AF18" s="1">
        <v>97.430824279785156</v>
      </c>
      <c r="AG18" s="1">
        <v>21.33488655090332</v>
      </c>
      <c r="AH18" s="1">
        <v>-0.46630460023880005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ref="AP18:AP33" si="8">AC18*0.000001/(P18*0.0001)</f>
        <v>1.604035400390625</v>
      </c>
      <c r="AQ18">
        <f t="shared" ref="AQ18:AQ33" si="9">(Z18-Y18)/(1000-Z18)*AP18</f>
        <v>1.1115580984290082E-2</v>
      </c>
      <c r="AR18">
        <f t="shared" ref="AR18:AR33" si="10">(U18+273.15)</f>
        <v>303.89445152282713</v>
      </c>
      <c r="AS18">
        <f t="shared" ref="AS18:AS33" si="11">(T18+273.15)</f>
        <v>304.8925956726074</v>
      </c>
      <c r="AT18">
        <f t="shared" ref="AT18:AT33" si="12">(AD18*AL18+AE18*AM18)*AN18</f>
        <v>82.627205689239418</v>
      </c>
      <c r="AU18">
        <f t="shared" ref="AU18:AU33" si="13">((AT18+0.00000010773*(AS18^4-AR18^4))-AQ18*44100)/(Q18*51.4+0.00000043092*AR18^3)</f>
        <v>-3.1741343931691053</v>
      </c>
      <c r="AV18">
        <f t="shared" ref="AV18:AV33" si="14">0.61365*EXP(17.502*O18/(240.97+O18))</f>
        <v>4.4460597895654752</v>
      </c>
      <c r="AW18">
        <f t="shared" ref="AW18:AW33" si="15">AV18*1000/AF18</f>
        <v>45.632989584467055</v>
      </c>
      <c r="AX18">
        <f t="shared" ref="AX18:AX33" si="16">(AW18-Z18)</f>
        <v>15.201272665521742</v>
      </c>
      <c r="AY18">
        <f t="shared" ref="AY18:AY33" si="17">IF(I18,U18,(T18+U18)/2)</f>
        <v>31.243523597717285</v>
      </c>
      <c r="AZ18">
        <f t="shared" ref="AZ18:AZ33" si="18">0.61365*EXP(17.502*AY18/(240.97+AY18))</f>
        <v>4.5743994357977993</v>
      </c>
      <c r="BA18">
        <f t="shared" ref="BA18:BA33" si="19">IF(AX18&lt;&gt;0,(1000-(AW18+Z18)/2)/AX18*AQ18,0)</f>
        <v>0.70341671496691172</v>
      </c>
      <c r="BB18">
        <f t="shared" ref="BB18:BB33" si="20">Z18*AF18/1000</f>
        <v>2.9649872636619259</v>
      </c>
      <c r="BC18">
        <f t="shared" ref="BC18:BC33" si="21">(AZ18-BB18)</f>
        <v>1.6094121721358734</v>
      </c>
      <c r="BD18">
        <f t="shared" ref="BD18:BD33" si="22">1/(1.6/K18+1.37/S18)</f>
        <v>0.45003205640885818</v>
      </c>
      <c r="BE18">
        <f t="shared" ref="BE18:BE33" si="23">L18*AF18*0.001</f>
        <v>35.377942021309174</v>
      </c>
      <c r="BF18">
        <f t="shared" ref="BF18:BF33" si="24">L18/X18</f>
        <v>0.92596705534152213</v>
      </c>
      <c r="BG18">
        <f t="shared" ref="BG18:BG33" si="25">(1-AQ18*AF18/AV18/K18)*100</f>
        <v>70.936154057880813</v>
      </c>
      <c r="BH18">
        <f t="shared" ref="BH18:BH33" si="26">(X18-J18/(S18/1.35))</f>
        <v>389.4045285544621</v>
      </c>
      <c r="BI18">
        <f t="shared" ref="BI18:BI33" si="27">J18*BG18/100/BH18</f>
        <v>1.615351186314486E-2</v>
      </c>
    </row>
    <row r="19" spans="1:61">
      <c r="A19" s="1">
        <v>13</v>
      </c>
      <c r="B19" s="1" t="s">
        <v>88</v>
      </c>
      <c r="C19" s="1" t="s">
        <v>73</v>
      </c>
      <c r="D19" s="1">
        <v>35</v>
      </c>
      <c r="E19" s="1" t="s">
        <v>79</v>
      </c>
      <c r="F19" s="1" t="s">
        <v>84</v>
      </c>
      <c r="G19" s="1">
        <v>0</v>
      </c>
      <c r="H19" s="1">
        <v>2471.5</v>
      </c>
      <c r="I19" s="1">
        <v>0</v>
      </c>
      <c r="J19">
        <f t="shared" si="0"/>
        <v>-11.373935298052977</v>
      </c>
      <c r="K19">
        <f t="shared" si="1"/>
        <v>0.34249440577026613</v>
      </c>
      <c r="L19">
        <f t="shared" si="2"/>
        <v>445.23109913604691</v>
      </c>
      <c r="M19">
        <f t="shared" si="3"/>
        <v>6.9167691787299166</v>
      </c>
      <c r="N19">
        <f t="shared" si="4"/>
        <v>2.02990180936286</v>
      </c>
      <c r="O19">
        <f t="shared" si="5"/>
        <v>31.36982536315918</v>
      </c>
      <c r="P19" s="1">
        <v>1.5</v>
      </c>
      <c r="Q19">
        <f t="shared" si="6"/>
        <v>2.4080436080694199</v>
      </c>
      <c r="R19" s="1">
        <v>1</v>
      </c>
      <c r="S19">
        <f t="shared" si="7"/>
        <v>4.8160872161388397</v>
      </c>
      <c r="T19" s="1">
        <v>32.090343475341797</v>
      </c>
      <c r="U19" s="1">
        <v>31.36982536315918</v>
      </c>
      <c r="V19" s="1">
        <v>32.193134307861328</v>
      </c>
      <c r="W19" s="1">
        <v>400.19622802734375</v>
      </c>
      <c r="X19" s="1">
        <v>403.40670776367188</v>
      </c>
      <c r="Y19" s="1">
        <v>23.935403823852539</v>
      </c>
      <c r="Z19" s="1">
        <v>26.453990936279297</v>
      </c>
      <c r="AA19" s="1">
        <v>48.589740753173828</v>
      </c>
      <c r="AB19" s="1">
        <v>53.702568054199219</v>
      </c>
      <c r="AC19" s="1">
        <v>401.04586791992188</v>
      </c>
      <c r="AD19" s="1">
        <v>3.0687017440795898</v>
      </c>
      <c r="AE19" s="1">
        <v>5.3683452606201172</v>
      </c>
      <c r="AF19" s="1">
        <v>97.432708740234375</v>
      </c>
      <c r="AG19" s="1">
        <v>21.33488655090332</v>
      </c>
      <c r="AH19" s="1">
        <v>-0.46630460023880005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2.6736391194661455</v>
      </c>
      <c r="AQ19">
        <f t="shared" si="9"/>
        <v>6.9167691787299168E-3</v>
      </c>
      <c r="AR19">
        <f t="shared" si="10"/>
        <v>304.51982536315916</v>
      </c>
      <c r="AS19">
        <f t="shared" si="11"/>
        <v>305.24034347534177</v>
      </c>
      <c r="AT19">
        <f t="shared" si="12"/>
        <v>0.58305332405876698</v>
      </c>
      <c r="AU19">
        <f t="shared" si="13"/>
        <v>-2.1748046257977216</v>
      </c>
      <c r="AV19">
        <f t="shared" si="14"/>
        <v>4.6073858032741608</v>
      </c>
      <c r="AW19">
        <f t="shared" si="15"/>
        <v>47.287875528103456</v>
      </c>
      <c r="AX19">
        <f t="shared" si="16"/>
        <v>20.833884591824159</v>
      </c>
      <c r="AY19">
        <f t="shared" si="17"/>
        <v>31.730084419250488</v>
      </c>
      <c r="AZ19">
        <f t="shared" si="18"/>
        <v>4.7026157956801278</v>
      </c>
      <c r="BA19">
        <f t="shared" si="19"/>
        <v>0.31975512846858878</v>
      </c>
      <c r="BB19">
        <f t="shared" si="20"/>
        <v>2.5774839939113008</v>
      </c>
      <c r="BC19">
        <f t="shared" si="21"/>
        <v>2.125131801768827</v>
      </c>
      <c r="BD19">
        <f t="shared" si="22"/>
        <v>0.20177267636923649</v>
      </c>
      <c r="BE19">
        <f t="shared" si="23"/>
        <v>43.380072004216878</v>
      </c>
      <c r="BF19">
        <f t="shared" si="24"/>
        <v>1.1036779770079506</v>
      </c>
      <c r="BG19">
        <f t="shared" si="25"/>
        <v>57.292908294986013</v>
      </c>
      <c r="BH19">
        <f t="shared" si="26"/>
        <v>406.5949416895271</v>
      </c>
      <c r="BI19">
        <f t="shared" si="27"/>
        <v>-1.6026904547229846E-2</v>
      </c>
    </row>
    <row r="20" spans="1:61">
      <c r="A20" s="1">
        <v>14</v>
      </c>
      <c r="B20" s="1" t="s">
        <v>89</v>
      </c>
      <c r="C20" s="1" t="s">
        <v>73</v>
      </c>
      <c r="D20" s="1">
        <v>33</v>
      </c>
      <c r="E20" s="1" t="s">
        <v>74</v>
      </c>
      <c r="F20" s="1" t="s">
        <v>75</v>
      </c>
      <c r="G20" s="1">
        <v>0</v>
      </c>
      <c r="H20" s="1">
        <v>3991.5</v>
      </c>
      <c r="I20" s="1">
        <v>0</v>
      </c>
      <c r="J20">
        <f t="shared" si="0"/>
        <v>12.248835371275215</v>
      </c>
      <c r="K20">
        <f t="shared" si="1"/>
        <v>0.71368708201701014</v>
      </c>
      <c r="L20">
        <f t="shared" si="2"/>
        <v>340.03927282964293</v>
      </c>
      <c r="M20">
        <f t="shared" si="3"/>
        <v>8.5832902528890536</v>
      </c>
      <c r="N20">
        <f t="shared" si="4"/>
        <v>1.3637605214980244</v>
      </c>
      <c r="O20">
        <f t="shared" si="5"/>
        <v>32.855712890625</v>
      </c>
      <c r="P20" s="1">
        <v>5</v>
      </c>
      <c r="Q20">
        <f t="shared" si="6"/>
        <v>1.6395652592182159</v>
      </c>
      <c r="R20" s="1">
        <v>1</v>
      </c>
      <c r="S20">
        <f t="shared" si="7"/>
        <v>3.2791305184364319</v>
      </c>
      <c r="T20" s="1">
        <v>33.085559844970703</v>
      </c>
      <c r="U20" s="1">
        <v>32.855712890625</v>
      </c>
      <c r="V20" s="1">
        <v>33.068283081054688</v>
      </c>
      <c r="W20" s="1">
        <v>400.23651123046875</v>
      </c>
      <c r="X20" s="1">
        <v>380.84561157226562</v>
      </c>
      <c r="Y20" s="1">
        <v>27.103462219238281</v>
      </c>
      <c r="Z20" s="1">
        <v>37.427665710449219</v>
      </c>
      <c r="AA20" s="1">
        <v>52.032108306884766</v>
      </c>
      <c r="AB20" s="1">
        <v>71.852088928222656</v>
      </c>
      <c r="AC20" s="1">
        <v>400.12954711914062</v>
      </c>
      <c r="AD20" s="1">
        <v>1282.1248779296875</v>
      </c>
      <c r="AE20" s="1">
        <v>1388.2669677734375</v>
      </c>
      <c r="AF20" s="1">
        <v>97.45550537109375</v>
      </c>
      <c r="AG20" s="1">
        <v>21.33488655090332</v>
      </c>
      <c r="AH20" s="1">
        <v>-0.46630460023880005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0.80025909423828123</v>
      </c>
      <c r="AQ20">
        <f t="shared" si="9"/>
        <v>8.5832902528890538E-3</v>
      </c>
      <c r="AR20">
        <f t="shared" si="10"/>
        <v>306.00571289062498</v>
      </c>
      <c r="AS20">
        <f t="shared" si="11"/>
        <v>306.23555984497068</v>
      </c>
      <c r="AT20">
        <f t="shared" si="12"/>
        <v>243.60372374981671</v>
      </c>
      <c r="AU20">
        <f t="shared" si="13"/>
        <v>-1.3669662764413681</v>
      </c>
      <c r="AV20">
        <f t="shared" si="14"/>
        <v>5.0112925981702094</v>
      </c>
      <c r="AW20">
        <f t="shared" si="15"/>
        <v>51.421339195646993</v>
      </c>
      <c r="AX20">
        <f t="shared" si="16"/>
        <v>13.993673485197775</v>
      </c>
      <c r="AY20">
        <f t="shared" si="17"/>
        <v>32.970636367797852</v>
      </c>
      <c r="AZ20">
        <f t="shared" si="18"/>
        <v>5.0437775573969139</v>
      </c>
      <c r="BA20">
        <f t="shared" si="19"/>
        <v>0.58612071109635733</v>
      </c>
      <c r="BB20">
        <f t="shared" si="20"/>
        <v>3.647532076672185</v>
      </c>
      <c r="BC20">
        <f t="shared" si="21"/>
        <v>1.3962454807247289</v>
      </c>
      <c r="BD20">
        <f t="shared" si="22"/>
        <v>0.37598613217707388</v>
      </c>
      <c r="BE20">
        <f t="shared" si="23"/>
        <v>33.138699179632077</v>
      </c>
      <c r="BF20">
        <f t="shared" si="24"/>
        <v>0.89285333084406648</v>
      </c>
      <c r="BG20">
        <f t="shared" si="25"/>
        <v>76.61148867530656</v>
      </c>
      <c r="BH20">
        <f t="shared" si="26"/>
        <v>375.80283341560164</v>
      </c>
      <c r="BI20">
        <f t="shared" si="27"/>
        <v>2.4970581083787736E-2</v>
      </c>
    </row>
    <row r="21" spans="1:61">
      <c r="A21" s="1">
        <v>15</v>
      </c>
      <c r="B21" s="1" t="s">
        <v>90</v>
      </c>
      <c r="C21" s="1" t="s">
        <v>73</v>
      </c>
      <c r="D21" s="1">
        <v>33</v>
      </c>
      <c r="E21" s="1" t="s">
        <v>79</v>
      </c>
      <c r="F21" s="1" t="s">
        <v>75</v>
      </c>
      <c r="G21" s="1">
        <v>0</v>
      </c>
      <c r="H21" s="1">
        <v>4126</v>
      </c>
      <c r="I21" s="1">
        <v>0</v>
      </c>
      <c r="J21">
        <f t="shared" si="0"/>
        <v>-3.5620739981227891</v>
      </c>
      <c r="K21">
        <f t="shared" si="1"/>
        <v>9.6265701402524384E-2</v>
      </c>
      <c r="L21">
        <f t="shared" si="2"/>
        <v>452.20344762512201</v>
      </c>
      <c r="M21">
        <f t="shared" si="3"/>
        <v>1.796970256929592</v>
      </c>
      <c r="N21">
        <f t="shared" si="4"/>
        <v>1.8072607586974807</v>
      </c>
      <c r="O21">
        <f t="shared" si="5"/>
        <v>31.780378341674805</v>
      </c>
      <c r="P21" s="1">
        <v>6</v>
      </c>
      <c r="Q21">
        <f t="shared" si="6"/>
        <v>1.4200000166893005</v>
      </c>
      <c r="R21" s="1">
        <v>1</v>
      </c>
      <c r="S21">
        <f t="shared" si="7"/>
        <v>2.8400000333786011</v>
      </c>
      <c r="T21" s="1">
        <v>33.362945556640625</v>
      </c>
      <c r="U21" s="1">
        <v>31.780378341674805</v>
      </c>
      <c r="V21" s="1">
        <v>33.414958953857422</v>
      </c>
      <c r="W21" s="1">
        <v>400.19345092773438</v>
      </c>
      <c r="X21" s="1">
        <v>404.445068359375</v>
      </c>
      <c r="Y21" s="1">
        <v>27.233209609985352</v>
      </c>
      <c r="Z21" s="1">
        <v>29.847394943237305</v>
      </c>
      <c r="AA21" s="1">
        <v>51.473838806152344</v>
      </c>
      <c r="AB21" s="1">
        <v>56.414939880371094</v>
      </c>
      <c r="AC21" s="1">
        <v>400.1251220703125</v>
      </c>
      <c r="AD21" s="1">
        <v>5.1618533134460449</v>
      </c>
      <c r="AE21" s="1">
        <v>22.212003707885742</v>
      </c>
      <c r="AF21" s="1">
        <v>97.455238342285156</v>
      </c>
      <c r="AG21" s="1">
        <v>21.33488655090332</v>
      </c>
      <c r="AH21" s="1">
        <v>-0.46630460023880005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0.66687520345052076</v>
      </c>
      <c r="AQ21">
        <f t="shared" si="9"/>
        <v>1.7969702569295919E-3</v>
      </c>
      <c r="AR21">
        <f t="shared" si="10"/>
        <v>304.93037834167478</v>
      </c>
      <c r="AS21">
        <f t="shared" si="11"/>
        <v>306.5129455566406</v>
      </c>
      <c r="AT21">
        <f t="shared" si="12"/>
        <v>0.98075211724793121</v>
      </c>
      <c r="AU21">
        <f t="shared" si="13"/>
        <v>-0.68984426149491374</v>
      </c>
      <c r="AV21">
        <f t="shared" si="14"/>
        <v>4.716045746786989</v>
      </c>
      <c r="AW21">
        <f t="shared" si="15"/>
        <v>48.391916401898833</v>
      </c>
      <c r="AX21">
        <f t="shared" si="16"/>
        <v>18.544521458661528</v>
      </c>
      <c r="AY21">
        <f t="shared" si="17"/>
        <v>32.571661949157715</v>
      </c>
      <c r="AZ21">
        <f t="shared" si="18"/>
        <v>4.9317809818266962</v>
      </c>
      <c r="BA21">
        <f t="shared" si="19"/>
        <v>9.3109622864826658E-2</v>
      </c>
      <c r="BB21">
        <f t="shared" si="20"/>
        <v>2.9087849880895082</v>
      </c>
      <c r="BC21">
        <f t="shared" si="21"/>
        <v>2.022995993737188</v>
      </c>
      <c r="BD21">
        <f t="shared" si="22"/>
        <v>5.8469070540507609E-2</v>
      </c>
      <c r="BE21">
        <f t="shared" si="23"/>
        <v>44.069594767509329</v>
      </c>
      <c r="BF21">
        <f t="shared" si="24"/>
        <v>1.1180837226164684</v>
      </c>
      <c r="BG21">
        <f t="shared" si="25"/>
        <v>61.425839063886244</v>
      </c>
      <c r="BH21">
        <f t="shared" si="26"/>
        <v>406.13830773999041</v>
      </c>
      <c r="BI21">
        <f t="shared" si="27"/>
        <v>-5.3874106424460239E-3</v>
      </c>
    </row>
    <row r="22" spans="1:61">
      <c r="A22" s="1">
        <v>16</v>
      </c>
      <c r="B22" s="1" t="s">
        <v>91</v>
      </c>
      <c r="C22" s="1" t="s">
        <v>73</v>
      </c>
      <c r="D22" s="1">
        <v>33</v>
      </c>
      <c r="E22" s="1" t="s">
        <v>74</v>
      </c>
      <c r="F22" s="1" t="s">
        <v>84</v>
      </c>
      <c r="G22" s="1">
        <v>0</v>
      </c>
      <c r="H22" s="1">
        <v>4264.5</v>
      </c>
      <c r="I22" s="1">
        <v>0</v>
      </c>
      <c r="J22">
        <f t="shared" si="0"/>
        <v>25.919639378308435</v>
      </c>
      <c r="K22">
        <f t="shared" si="1"/>
        <v>1.0892935192321282</v>
      </c>
      <c r="L22">
        <f t="shared" si="2"/>
        <v>327.43569079595153</v>
      </c>
      <c r="M22">
        <f t="shared" si="3"/>
        <v>17.300354914606562</v>
      </c>
      <c r="N22">
        <f t="shared" si="4"/>
        <v>1.8284344878906258</v>
      </c>
      <c r="O22">
        <f t="shared" si="5"/>
        <v>33.859821319580078</v>
      </c>
      <c r="P22" s="1">
        <v>2</v>
      </c>
      <c r="Q22">
        <f t="shared" si="6"/>
        <v>2.2982609868049622</v>
      </c>
      <c r="R22" s="1">
        <v>1</v>
      </c>
      <c r="S22">
        <f t="shared" si="7"/>
        <v>4.5965219736099243</v>
      </c>
      <c r="T22" s="1">
        <v>33.862133026123047</v>
      </c>
      <c r="U22" s="1">
        <v>33.859821319580078</v>
      </c>
      <c r="V22" s="1">
        <v>33.851638793945312</v>
      </c>
      <c r="W22" s="1">
        <v>400.38705444335938</v>
      </c>
      <c r="X22" s="1">
        <v>384.10812377929688</v>
      </c>
      <c r="Y22" s="1">
        <v>27.295717239379883</v>
      </c>
      <c r="Z22" s="1">
        <v>35.635848999023438</v>
      </c>
      <c r="AA22" s="1">
        <v>50.171848297119141</v>
      </c>
      <c r="AB22" s="1">
        <v>65.501716613769531</v>
      </c>
      <c r="AC22" s="1">
        <v>400.0858154296875</v>
      </c>
      <c r="AD22" s="1">
        <v>1225.4434814453125</v>
      </c>
      <c r="AE22" s="1">
        <v>1313.7427978515625</v>
      </c>
      <c r="AF22" s="1">
        <v>97.456336975097656</v>
      </c>
      <c r="AG22" s="1">
        <v>21.33488655090332</v>
      </c>
      <c r="AH22" s="1">
        <v>-0.46630460023880005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2.0004290771484374</v>
      </c>
      <c r="AQ22">
        <f t="shared" si="9"/>
        <v>1.7300354914606561E-2</v>
      </c>
      <c r="AR22">
        <f t="shared" si="10"/>
        <v>307.00982131958006</v>
      </c>
      <c r="AS22">
        <f t="shared" si="11"/>
        <v>307.01213302612302</v>
      </c>
      <c r="AT22">
        <f t="shared" si="12"/>
        <v>232.83425855292444</v>
      </c>
      <c r="AU22">
        <f t="shared" si="13"/>
        <v>-4.0588176585539211</v>
      </c>
      <c r="AV22">
        <f t="shared" si="14"/>
        <v>5.3013737963331504</v>
      </c>
      <c r="AW22">
        <f t="shared" si="15"/>
        <v>54.397425153458968</v>
      </c>
      <c r="AX22">
        <f t="shared" si="16"/>
        <v>18.761576154435531</v>
      </c>
      <c r="AY22">
        <f t="shared" si="17"/>
        <v>33.860977172851562</v>
      </c>
      <c r="AZ22">
        <f t="shared" si="18"/>
        <v>5.3017159539937531</v>
      </c>
      <c r="BA22">
        <f t="shared" si="19"/>
        <v>0.88060571138206845</v>
      </c>
      <c r="BB22">
        <f t="shared" si="20"/>
        <v>3.4729393084425246</v>
      </c>
      <c r="BC22">
        <f t="shared" si="21"/>
        <v>1.8287766455512284</v>
      </c>
      <c r="BD22">
        <f t="shared" si="22"/>
        <v>0.56596510780570763</v>
      </c>
      <c r="BE22">
        <f t="shared" si="23"/>
        <v>31.910683019884136</v>
      </c>
      <c r="BF22">
        <f t="shared" si="24"/>
        <v>0.8524570831105136</v>
      </c>
      <c r="BG22">
        <f t="shared" si="25"/>
        <v>70.803435654138056</v>
      </c>
      <c r="BH22">
        <f t="shared" si="26"/>
        <v>376.4955172560139</v>
      </c>
      <c r="BI22">
        <f t="shared" si="27"/>
        <v>4.8744259487493544E-2</v>
      </c>
    </row>
    <row r="23" spans="1:61">
      <c r="A23" s="1">
        <v>17</v>
      </c>
      <c r="B23" s="1" t="s">
        <v>92</v>
      </c>
      <c r="C23" s="1" t="s">
        <v>73</v>
      </c>
      <c r="D23" s="1">
        <v>33</v>
      </c>
      <c r="E23" s="1" t="s">
        <v>79</v>
      </c>
      <c r="F23" s="1" t="s">
        <v>84</v>
      </c>
      <c r="G23" s="1">
        <v>0</v>
      </c>
      <c r="H23" s="1">
        <v>4522</v>
      </c>
      <c r="I23" s="1">
        <v>0</v>
      </c>
      <c r="J23">
        <f t="shared" si="0"/>
        <v>-0.49814278716858196</v>
      </c>
      <c r="K23">
        <f t="shared" si="1"/>
        <v>4.9883942605938564E-2</v>
      </c>
      <c r="L23">
        <f t="shared" si="2"/>
        <v>398.57792397424504</v>
      </c>
      <c r="M23">
        <f t="shared" si="3"/>
        <v>1.3455565622465329</v>
      </c>
      <c r="N23">
        <f t="shared" si="4"/>
        <v>2.548264271403625</v>
      </c>
      <c r="O23">
        <f t="shared" si="5"/>
        <v>33.773063659667969</v>
      </c>
      <c r="P23" s="1">
        <v>2</v>
      </c>
      <c r="Q23">
        <f t="shared" si="6"/>
        <v>2.2982609868049622</v>
      </c>
      <c r="R23" s="1">
        <v>1</v>
      </c>
      <c r="S23">
        <f t="shared" si="7"/>
        <v>4.5965219736099243</v>
      </c>
      <c r="T23" s="1">
        <v>34.308895111083984</v>
      </c>
      <c r="U23" s="1">
        <v>33.773063659667969</v>
      </c>
      <c r="V23" s="1">
        <v>34.348133087158203</v>
      </c>
      <c r="W23" s="1">
        <v>399.86090087890625</v>
      </c>
      <c r="X23" s="1">
        <v>399.84097290039062</v>
      </c>
      <c r="Y23" s="1">
        <v>27.332042694091797</v>
      </c>
      <c r="Z23" s="1">
        <v>27.985830307006836</v>
      </c>
      <c r="AA23" s="1">
        <v>49.004417419433594</v>
      </c>
      <c r="AB23" s="1">
        <v>50.176612854003906</v>
      </c>
      <c r="AC23" s="1">
        <v>400.099365234375</v>
      </c>
      <c r="AD23" s="1">
        <v>41.918621063232422</v>
      </c>
      <c r="AE23" s="1">
        <v>51.390918731689453</v>
      </c>
      <c r="AF23" s="1">
        <v>97.459396362304688</v>
      </c>
      <c r="AG23" s="1">
        <v>21.33488655090332</v>
      </c>
      <c r="AH23" s="1">
        <v>-0.46630460023880005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2.000496826171875</v>
      </c>
      <c r="AQ23">
        <f t="shared" si="9"/>
        <v>1.3455565622465329E-3</v>
      </c>
      <c r="AR23">
        <f t="shared" si="10"/>
        <v>306.92306365966795</v>
      </c>
      <c r="AS23">
        <f t="shared" si="11"/>
        <v>307.45889511108396</v>
      </c>
      <c r="AT23">
        <f t="shared" si="12"/>
        <v>7.9645379020723794</v>
      </c>
      <c r="AU23">
        <f t="shared" si="13"/>
        <v>-0.34214840379040862</v>
      </c>
      <c r="AV23">
        <f t="shared" si="14"/>
        <v>5.2757463998224035</v>
      </c>
      <c r="AW23">
        <f t="shared" si="15"/>
        <v>54.132762942732072</v>
      </c>
      <c r="AX23">
        <f t="shared" si="16"/>
        <v>26.146932635725236</v>
      </c>
      <c r="AY23">
        <f t="shared" si="17"/>
        <v>34.040979385375977</v>
      </c>
      <c r="AZ23">
        <f t="shared" si="18"/>
        <v>5.355235463543659</v>
      </c>
      <c r="BA23">
        <f t="shared" si="19"/>
        <v>4.9348387216507764E-2</v>
      </c>
      <c r="BB23">
        <f t="shared" si="20"/>
        <v>2.7274821284187785</v>
      </c>
      <c r="BC23">
        <f t="shared" si="21"/>
        <v>2.6277533351248805</v>
      </c>
      <c r="BD23">
        <f t="shared" si="22"/>
        <v>3.0890415311253694E-2</v>
      </c>
      <c r="BE23">
        <f t="shared" si="23"/>
        <v>38.845163873870497</v>
      </c>
      <c r="BF23">
        <f t="shared" si="24"/>
        <v>0.99684112181654716</v>
      </c>
      <c r="BG23">
        <f t="shared" si="25"/>
        <v>50.171135148034821</v>
      </c>
      <c r="BH23">
        <f t="shared" si="26"/>
        <v>399.98727759914732</v>
      </c>
      <c r="BI23">
        <f t="shared" si="27"/>
        <v>-6.2482960078295629E-4</v>
      </c>
    </row>
    <row r="24" spans="1:61">
      <c r="A24" s="1">
        <v>18</v>
      </c>
      <c r="B24" s="1" t="s">
        <v>93</v>
      </c>
      <c r="C24" s="1" t="s">
        <v>73</v>
      </c>
      <c r="D24" s="1">
        <v>33</v>
      </c>
      <c r="E24" s="1" t="s">
        <v>74</v>
      </c>
      <c r="F24" s="1" t="s">
        <v>75</v>
      </c>
      <c r="G24" s="1">
        <v>0</v>
      </c>
      <c r="H24" s="1">
        <v>4631</v>
      </c>
      <c r="I24" s="1">
        <v>0</v>
      </c>
      <c r="J24">
        <f t="shared" si="0"/>
        <v>8.0198875329074024</v>
      </c>
      <c r="K24">
        <f t="shared" si="1"/>
        <v>0.41092197704979794</v>
      </c>
      <c r="L24">
        <f t="shared" si="2"/>
        <v>340.66873152296836</v>
      </c>
      <c r="M24">
        <f t="shared" si="3"/>
        <v>7.2151337452300144</v>
      </c>
      <c r="N24">
        <f t="shared" si="4"/>
        <v>1.8380792021504377</v>
      </c>
      <c r="O24">
        <f t="shared" si="5"/>
        <v>34.040252685546875</v>
      </c>
      <c r="P24" s="1">
        <v>5</v>
      </c>
      <c r="Q24">
        <f t="shared" si="6"/>
        <v>1.6395652592182159</v>
      </c>
      <c r="R24" s="1">
        <v>1</v>
      </c>
      <c r="S24">
        <f t="shared" si="7"/>
        <v>3.2791305184364319</v>
      </c>
      <c r="T24" s="1">
        <v>34.559864044189453</v>
      </c>
      <c r="U24" s="1">
        <v>34.040252685546875</v>
      </c>
      <c r="V24" s="1">
        <v>34.567115783691406</v>
      </c>
      <c r="W24" s="1">
        <v>400.06484985351562</v>
      </c>
      <c r="X24" s="1">
        <v>386.55752563476562</v>
      </c>
      <c r="Y24" s="1">
        <v>27.394182205200195</v>
      </c>
      <c r="Z24" s="1">
        <v>36.085163116455078</v>
      </c>
      <c r="AA24" s="1">
        <v>48.436573028564453</v>
      </c>
      <c r="AB24" s="1">
        <v>63.803386688232422</v>
      </c>
      <c r="AC24" s="1">
        <v>400.11447143554688</v>
      </c>
      <c r="AD24" s="1">
        <v>927.81134033203125</v>
      </c>
      <c r="AE24" s="1">
        <v>964.6575927734375</v>
      </c>
      <c r="AF24" s="1">
        <v>97.462196350097656</v>
      </c>
      <c r="AG24" s="1">
        <v>21.33488655090332</v>
      </c>
      <c r="AH24" s="1">
        <v>-0.46630460023880005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0.8002289428710937</v>
      </c>
      <c r="AQ24">
        <f t="shared" si="9"/>
        <v>7.2151337452300143E-3</v>
      </c>
      <c r="AR24">
        <f t="shared" si="10"/>
        <v>307.19025268554685</v>
      </c>
      <c r="AS24">
        <f t="shared" si="11"/>
        <v>307.70986404418943</v>
      </c>
      <c r="AT24">
        <f t="shared" si="12"/>
        <v>176.28415245101132</v>
      </c>
      <c r="AU24">
        <f t="shared" si="13"/>
        <v>-1.3992205546800764</v>
      </c>
      <c r="AV24">
        <f t="shared" si="14"/>
        <v>5.3550184551316846</v>
      </c>
      <c r="AW24">
        <f t="shared" si="15"/>
        <v>54.944569850403525</v>
      </c>
      <c r="AX24">
        <f t="shared" si="16"/>
        <v>18.859406733948447</v>
      </c>
      <c r="AY24">
        <f t="shared" si="17"/>
        <v>34.300058364868164</v>
      </c>
      <c r="AZ24">
        <f t="shared" si="18"/>
        <v>5.4330911572008169</v>
      </c>
      <c r="BA24">
        <f t="shared" si="19"/>
        <v>0.36516195834300047</v>
      </c>
      <c r="BB24">
        <f t="shared" si="20"/>
        <v>3.5169392529812469</v>
      </c>
      <c r="BC24">
        <f t="shared" si="21"/>
        <v>1.91615190421957</v>
      </c>
      <c r="BD24">
        <f t="shared" si="22"/>
        <v>0.23193908432623653</v>
      </c>
      <c r="BE24">
        <f t="shared" si="23"/>
        <v>33.202322802030253</v>
      </c>
      <c r="BF24">
        <f t="shared" si="24"/>
        <v>0.88128857655417947</v>
      </c>
      <c r="BG24">
        <f t="shared" si="25"/>
        <v>68.043424091416554</v>
      </c>
      <c r="BH24">
        <f t="shared" si="26"/>
        <v>383.25578204494735</v>
      </c>
      <c r="BI24">
        <f t="shared" si="27"/>
        <v>1.423854861772403E-2</v>
      </c>
    </row>
    <row r="25" spans="1:61">
      <c r="A25" s="1">
        <v>19</v>
      </c>
      <c r="B25" s="1" t="s">
        <v>94</v>
      </c>
      <c r="C25" s="1" t="s">
        <v>73</v>
      </c>
      <c r="D25" s="1">
        <v>33</v>
      </c>
      <c r="E25" s="1" t="s">
        <v>79</v>
      </c>
      <c r="F25" s="1" t="s">
        <v>75</v>
      </c>
      <c r="G25" s="1">
        <v>0</v>
      </c>
      <c r="H25" s="1">
        <v>4754.5</v>
      </c>
      <c r="I25" s="1">
        <v>0</v>
      </c>
      <c r="J25">
        <f t="shared" si="0"/>
        <v>-0.76292879059728169</v>
      </c>
      <c r="K25">
        <f t="shared" si="1"/>
        <v>0.20837945980951625</v>
      </c>
      <c r="L25">
        <f t="shared" si="2"/>
        <v>391.03405932270965</v>
      </c>
      <c r="M25">
        <f t="shared" si="3"/>
        <v>4.293678058239049</v>
      </c>
      <c r="N25">
        <f t="shared" si="4"/>
        <v>2.0436883920434248</v>
      </c>
      <c r="O25">
        <f t="shared" si="5"/>
        <v>33.615436553955078</v>
      </c>
      <c r="P25" s="1">
        <v>5</v>
      </c>
      <c r="Q25">
        <f t="shared" si="6"/>
        <v>1.6395652592182159</v>
      </c>
      <c r="R25" s="1">
        <v>1</v>
      </c>
      <c r="S25">
        <f t="shared" si="7"/>
        <v>3.2791305184364319</v>
      </c>
      <c r="T25" s="1">
        <v>34.757568359375</v>
      </c>
      <c r="U25" s="1">
        <v>33.615436553955078</v>
      </c>
      <c r="V25" s="1">
        <v>34.806278228759766</v>
      </c>
      <c r="W25" s="1">
        <v>399.76678466796875</v>
      </c>
      <c r="X25" s="1">
        <v>398.58163452148438</v>
      </c>
      <c r="Y25" s="1">
        <v>27.496461868286133</v>
      </c>
      <c r="Z25" s="1">
        <v>32.686309814453125</v>
      </c>
      <c r="AA25" s="1">
        <v>48.088130950927734</v>
      </c>
      <c r="AB25" s="1">
        <v>57.164573669433594</v>
      </c>
      <c r="AC25" s="1">
        <v>400.14019775390625</v>
      </c>
      <c r="AD25" s="1">
        <v>23.172756195068359</v>
      </c>
      <c r="AE25" s="1">
        <v>8.0116539001464844</v>
      </c>
      <c r="AF25" s="1">
        <v>97.46502685546875</v>
      </c>
      <c r="AG25" s="1">
        <v>21.33488655090332</v>
      </c>
      <c r="AH25" s="1">
        <v>-0.46630460023880005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0.80028039550781249</v>
      </c>
      <c r="AQ25">
        <f t="shared" si="9"/>
        <v>4.2936780582390494E-3</v>
      </c>
      <c r="AR25">
        <f t="shared" si="10"/>
        <v>306.76543655395506</v>
      </c>
      <c r="AS25">
        <f t="shared" si="11"/>
        <v>307.90756835937498</v>
      </c>
      <c r="AT25">
        <f t="shared" si="12"/>
        <v>4.4028236218148322</v>
      </c>
      <c r="AU25">
        <f t="shared" si="13"/>
        <v>-1.7646017649683463</v>
      </c>
      <c r="AV25">
        <f t="shared" si="14"/>
        <v>5.2294604559152704</v>
      </c>
      <c r="AW25">
        <f t="shared" si="15"/>
        <v>53.654737751932871</v>
      </c>
      <c r="AX25">
        <f t="shared" si="16"/>
        <v>20.968427937479746</v>
      </c>
      <c r="AY25">
        <f t="shared" si="17"/>
        <v>34.186502456665039</v>
      </c>
      <c r="AZ25">
        <f t="shared" si="18"/>
        <v>5.3988462230913772</v>
      </c>
      <c r="BA25">
        <f t="shared" si="19"/>
        <v>0.19592874295383431</v>
      </c>
      <c r="BB25">
        <f t="shared" si="20"/>
        <v>3.1857720638718456</v>
      </c>
      <c r="BC25">
        <f t="shared" si="21"/>
        <v>2.2130741592195315</v>
      </c>
      <c r="BD25">
        <f t="shared" si="22"/>
        <v>0.1235163578236454</v>
      </c>
      <c r="BE25">
        <f t="shared" si="23"/>
        <v>38.112145093290856</v>
      </c>
      <c r="BF25">
        <f t="shared" si="24"/>
        <v>0.98106391628446221</v>
      </c>
      <c r="BG25">
        <f t="shared" si="25"/>
        <v>61.596881413682844</v>
      </c>
      <c r="BH25">
        <f t="shared" si="26"/>
        <v>398.89572810864581</v>
      </c>
      <c r="BI25">
        <f t="shared" si="27"/>
        <v>-1.1781032217197782E-3</v>
      </c>
    </row>
    <row r="26" spans="1:61">
      <c r="A26" s="1">
        <v>20</v>
      </c>
      <c r="B26" s="1" t="s">
        <v>95</v>
      </c>
      <c r="C26" s="1" t="s">
        <v>73</v>
      </c>
      <c r="D26" s="1">
        <v>14</v>
      </c>
      <c r="E26" s="1" t="s">
        <v>74</v>
      </c>
      <c r="F26" s="1" t="s">
        <v>75</v>
      </c>
      <c r="G26" s="1">
        <v>0</v>
      </c>
      <c r="H26" s="1">
        <v>5029</v>
      </c>
      <c r="I26" s="1">
        <v>0</v>
      </c>
      <c r="J26">
        <f t="shared" si="0"/>
        <v>14.721886880782124</v>
      </c>
      <c r="K26">
        <f t="shared" si="1"/>
        <v>0.43178493890366315</v>
      </c>
      <c r="L26">
        <f t="shared" si="2"/>
        <v>314.70158885865294</v>
      </c>
      <c r="M26">
        <f t="shared" si="3"/>
        <v>8.5495112087606771</v>
      </c>
      <c r="N26">
        <f t="shared" si="4"/>
        <v>2.035490953068511</v>
      </c>
      <c r="O26">
        <f t="shared" si="5"/>
        <v>34.045463562011719</v>
      </c>
      <c r="P26" s="1">
        <v>3</v>
      </c>
      <c r="Q26">
        <f t="shared" si="6"/>
        <v>2.0786957442760468</v>
      </c>
      <c r="R26" s="1">
        <v>1</v>
      </c>
      <c r="S26">
        <f t="shared" si="7"/>
        <v>4.1573914885520935</v>
      </c>
      <c r="T26" s="1">
        <v>34.590206146240234</v>
      </c>
      <c r="U26" s="1">
        <v>34.045463562011719</v>
      </c>
      <c r="V26" s="1">
        <v>34.65887451171875</v>
      </c>
      <c r="W26" s="1">
        <v>399.70684814453125</v>
      </c>
      <c r="X26" s="1">
        <v>386.19537353515625</v>
      </c>
      <c r="Y26" s="1">
        <v>27.883123397827148</v>
      </c>
      <c r="Z26" s="1">
        <v>34.073894500732422</v>
      </c>
      <c r="AA26" s="1">
        <v>49.220531463623047</v>
      </c>
      <c r="AB26" s="1">
        <v>60.148761749267578</v>
      </c>
      <c r="AC26" s="1">
        <v>400.18582153320312</v>
      </c>
      <c r="AD26" s="1">
        <v>1000.385986328125</v>
      </c>
      <c r="AE26" s="1">
        <v>698.77362060546875</v>
      </c>
      <c r="AF26" s="1">
        <v>97.46710205078125</v>
      </c>
      <c r="AG26" s="1">
        <v>21.33488655090332</v>
      </c>
      <c r="AH26" s="1">
        <v>-0.46630460023880005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1.3339527384440102</v>
      </c>
      <c r="AQ26">
        <f t="shared" si="9"/>
        <v>8.5495112087606764E-3</v>
      </c>
      <c r="AR26">
        <f t="shared" si="10"/>
        <v>307.1954635620117</v>
      </c>
      <c r="AS26">
        <f t="shared" si="11"/>
        <v>307.74020614624021</v>
      </c>
      <c r="AT26">
        <f t="shared" si="12"/>
        <v>190.0733350172377</v>
      </c>
      <c r="AU26">
        <f t="shared" si="13"/>
        <v>-1.509478076255155</v>
      </c>
      <c r="AV26">
        <f t="shared" si="14"/>
        <v>5.3565747056389519</v>
      </c>
      <c r="AW26">
        <f t="shared" si="15"/>
        <v>54.957771319066481</v>
      </c>
      <c r="AX26">
        <f t="shared" si="16"/>
        <v>20.883876818334059</v>
      </c>
      <c r="AY26">
        <f t="shared" si="17"/>
        <v>34.317834854125977</v>
      </c>
      <c r="AZ26">
        <f t="shared" si="18"/>
        <v>5.4384690544629022</v>
      </c>
      <c r="BA26">
        <f t="shared" si="19"/>
        <v>0.39115929802643901</v>
      </c>
      <c r="BB26">
        <f t="shared" si="20"/>
        <v>3.3210837525704409</v>
      </c>
      <c r="BC26">
        <f t="shared" si="21"/>
        <v>2.1173853018924613</v>
      </c>
      <c r="BD26">
        <f t="shared" si="22"/>
        <v>0.24782643944560004</v>
      </c>
      <c r="BE26">
        <f t="shared" si="23"/>
        <v>30.67305187682933</v>
      </c>
      <c r="BF26">
        <f t="shared" si="24"/>
        <v>0.81487664126562853</v>
      </c>
      <c r="BG26">
        <f t="shared" si="25"/>
        <v>63.971624226250754</v>
      </c>
      <c r="BH26">
        <f t="shared" si="26"/>
        <v>381.41484051492398</v>
      </c>
      <c r="BI26">
        <f t="shared" si="27"/>
        <v>2.4691829352191001E-2</v>
      </c>
    </row>
    <row r="27" spans="1:61">
      <c r="A27" s="1">
        <v>21</v>
      </c>
      <c r="B27" s="1" t="s">
        <v>96</v>
      </c>
      <c r="C27" s="1" t="s">
        <v>73</v>
      </c>
      <c r="D27" s="1">
        <v>14</v>
      </c>
      <c r="E27" s="1" t="s">
        <v>79</v>
      </c>
      <c r="F27" s="1" t="s">
        <v>75</v>
      </c>
      <c r="G27" s="1">
        <v>0</v>
      </c>
      <c r="H27" s="1">
        <v>5110.5</v>
      </c>
      <c r="I27" s="1">
        <v>0</v>
      </c>
      <c r="J27">
        <f t="shared" si="0"/>
        <v>-6.8575715790055003E-2</v>
      </c>
      <c r="K27">
        <f t="shared" si="1"/>
        <v>7.892649789782423E-2</v>
      </c>
      <c r="L27">
        <f t="shared" si="2"/>
        <v>383.97421212668365</v>
      </c>
      <c r="M27">
        <f t="shared" si="3"/>
        <v>1.9797752409751084</v>
      </c>
      <c r="N27">
        <f t="shared" si="4"/>
        <v>2.3917809358509916</v>
      </c>
      <c r="O27">
        <f t="shared" si="5"/>
        <v>33.835601806640625</v>
      </c>
      <c r="P27" s="1">
        <v>4</v>
      </c>
      <c r="Q27">
        <f t="shared" si="6"/>
        <v>1.8591305017471313</v>
      </c>
      <c r="R27" s="1">
        <v>1</v>
      </c>
      <c r="S27">
        <f t="shared" si="7"/>
        <v>3.7182610034942627</v>
      </c>
      <c r="T27" s="1">
        <v>34.592269897460938</v>
      </c>
      <c r="U27" s="1">
        <v>33.835601806640625</v>
      </c>
      <c r="V27" s="1">
        <v>34.688735961914062</v>
      </c>
      <c r="W27" s="1">
        <v>399.267333984375</v>
      </c>
      <c r="X27" s="1">
        <v>398.54705810546875</v>
      </c>
      <c r="Y27" s="1">
        <v>27.857908248901367</v>
      </c>
      <c r="Z27" s="1">
        <v>29.778244018554688</v>
      </c>
      <c r="AA27" s="1">
        <v>49.170875549316406</v>
      </c>
      <c r="AB27" s="1">
        <v>52.560379028320312</v>
      </c>
      <c r="AC27" s="1">
        <v>400.10107421875</v>
      </c>
      <c r="AD27" s="1">
        <v>15.630191802978516</v>
      </c>
      <c r="AE27" s="1">
        <v>14.901662826538086</v>
      </c>
      <c r="AF27" s="1">
        <v>97.468063354492188</v>
      </c>
      <c r="AG27" s="1">
        <v>21.33488655090332</v>
      </c>
      <c r="AH27" s="1">
        <v>-0.46630460023880005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1.000252685546875</v>
      </c>
      <c r="AQ27">
        <f t="shared" si="9"/>
        <v>1.9797752409751084E-3</v>
      </c>
      <c r="AR27">
        <f t="shared" si="10"/>
        <v>306.9856018066406</v>
      </c>
      <c r="AS27">
        <f t="shared" si="11"/>
        <v>307.74226989746091</v>
      </c>
      <c r="AT27">
        <f t="shared" si="12"/>
        <v>2.9697364053006368</v>
      </c>
      <c r="AU27">
        <f t="shared" si="13"/>
        <v>-0.69307660271207006</v>
      </c>
      <c r="AV27">
        <f t="shared" si="14"/>
        <v>5.2942087104370081</v>
      </c>
      <c r="AW27">
        <f t="shared" si="15"/>
        <v>54.317368461317692</v>
      </c>
      <c r="AX27">
        <f t="shared" si="16"/>
        <v>24.539124442763004</v>
      </c>
      <c r="AY27">
        <f t="shared" si="17"/>
        <v>34.213935852050781</v>
      </c>
      <c r="AZ27">
        <f t="shared" si="18"/>
        <v>5.4071020421388738</v>
      </c>
      <c r="BA27">
        <f t="shared" si="19"/>
        <v>7.7285969989173031E-2</v>
      </c>
      <c r="BB27">
        <f t="shared" si="20"/>
        <v>2.9024277745860165</v>
      </c>
      <c r="BC27">
        <f t="shared" si="21"/>
        <v>2.5046742675528573</v>
      </c>
      <c r="BD27">
        <f t="shared" si="22"/>
        <v>4.8448491352257393E-2</v>
      </c>
      <c r="BE27">
        <f t="shared" si="23"/>
        <v>37.425222834054829</v>
      </c>
      <c r="BF27">
        <f t="shared" si="24"/>
        <v>0.96343506825001168</v>
      </c>
      <c r="BG27">
        <f t="shared" si="25"/>
        <v>53.819956836780136</v>
      </c>
      <c r="BH27">
        <f t="shared" si="26"/>
        <v>398.57195609305745</v>
      </c>
      <c r="BI27">
        <f t="shared" si="27"/>
        <v>-9.2599140693440024E-5</v>
      </c>
    </row>
    <row r="28" spans="1:61">
      <c r="A28" s="1">
        <v>22</v>
      </c>
      <c r="B28" s="1" t="s">
        <v>97</v>
      </c>
      <c r="C28" s="1" t="s">
        <v>73</v>
      </c>
      <c r="D28" s="1">
        <v>14</v>
      </c>
      <c r="E28" s="1" t="s">
        <v>74</v>
      </c>
      <c r="F28" s="1" t="s">
        <v>77</v>
      </c>
      <c r="G28" s="1">
        <v>0</v>
      </c>
      <c r="H28" s="1">
        <v>5196.5</v>
      </c>
      <c r="I28" s="1">
        <v>0</v>
      </c>
      <c r="J28">
        <f t="shared" si="0"/>
        <v>12.014958118226424</v>
      </c>
      <c r="K28">
        <f t="shared" si="1"/>
        <v>0.45529776260325872</v>
      </c>
      <c r="L28">
        <f t="shared" si="2"/>
        <v>321.58226224057512</v>
      </c>
      <c r="M28">
        <f t="shared" si="3"/>
        <v>7.2990550929141618</v>
      </c>
      <c r="N28">
        <f t="shared" si="4"/>
        <v>1.7120451669223464</v>
      </c>
      <c r="O28">
        <f t="shared" si="5"/>
        <v>34.076686859130859</v>
      </c>
      <c r="P28" s="1">
        <v>5.5</v>
      </c>
      <c r="Q28">
        <f t="shared" si="6"/>
        <v>1.5297826379537582</v>
      </c>
      <c r="R28" s="1">
        <v>1</v>
      </c>
      <c r="S28">
        <f t="shared" si="7"/>
        <v>3.0595652759075165</v>
      </c>
      <c r="T28" s="1">
        <v>34.669116973876953</v>
      </c>
      <c r="U28" s="1">
        <v>34.076686859130859</v>
      </c>
      <c r="V28" s="1">
        <v>34.720943450927734</v>
      </c>
      <c r="W28" s="1">
        <v>399.6434326171875</v>
      </c>
      <c r="X28" s="1">
        <v>379.319580078125</v>
      </c>
      <c r="Y28" s="1">
        <v>27.828910827636719</v>
      </c>
      <c r="Z28" s="1">
        <v>37.487152099609375</v>
      </c>
      <c r="AA28" s="1">
        <v>48.911388397216797</v>
      </c>
      <c r="AB28" s="1">
        <v>65.886466979980469</v>
      </c>
      <c r="AC28" s="1">
        <v>400.07168579101562</v>
      </c>
      <c r="AD28" s="1">
        <v>1014.7958984375</v>
      </c>
      <c r="AE28" s="1">
        <v>1233.717529296875</v>
      </c>
      <c r="AF28" s="1">
        <v>97.469734191894531</v>
      </c>
      <c r="AG28" s="1">
        <v>21.33488655090332</v>
      </c>
      <c r="AH28" s="1">
        <v>-0.46630460023880005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0.72740306507457375</v>
      </c>
      <c r="AQ28">
        <f t="shared" si="9"/>
        <v>7.2990550929141621E-3</v>
      </c>
      <c r="AR28">
        <f t="shared" si="10"/>
        <v>307.22668685913084</v>
      </c>
      <c r="AS28">
        <f t="shared" si="11"/>
        <v>307.81911697387693</v>
      </c>
      <c r="AT28">
        <f t="shared" si="12"/>
        <v>192.81121828366304</v>
      </c>
      <c r="AU28">
        <f t="shared" si="13"/>
        <v>-1.3349803943361764</v>
      </c>
      <c r="AV28">
        <f t="shared" si="14"/>
        <v>5.3659079176823932</v>
      </c>
      <c r="AW28">
        <f t="shared" si="15"/>
        <v>55.052042176684381</v>
      </c>
      <c r="AX28">
        <f t="shared" si="16"/>
        <v>17.564890077075006</v>
      </c>
      <c r="AY28">
        <f t="shared" si="17"/>
        <v>34.372901916503906</v>
      </c>
      <c r="AZ28">
        <f t="shared" si="18"/>
        <v>5.4551578049192306</v>
      </c>
      <c r="BA28">
        <f t="shared" si="19"/>
        <v>0.39632076965636898</v>
      </c>
      <c r="BB28">
        <f t="shared" si="20"/>
        <v>3.6538627507600467</v>
      </c>
      <c r="BC28">
        <f t="shared" si="21"/>
        <v>1.8012950541591839</v>
      </c>
      <c r="BD28">
        <f t="shared" si="22"/>
        <v>0.25240034080096202</v>
      </c>
      <c r="BE28">
        <f t="shared" si="23"/>
        <v>31.344537621416979</v>
      </c>
      <c r="BF28">
        <f t="shared" si="24"/>
        <v>0.84778714079126039</v>
      </c>
      <c r="BG28">
        <f t="shared" si="25"/>
        <v>70.879576165899522</v>
      </c>
      <c r="BH28">
        <f t="shared" si="26"/>
        <v>374.0181100989318</v>
      </c>
      <c r="BI28">
        <f t="shared" si="27"/>
        <v>2.2769355709691737E-2</v>
      </c>
    </row>
    <row r="29" spans="1:61">
      <c r="A29" s="1">
        <v>23</v>
      </c>
      <c r="B29" s="1" t="s">
        <v>98</v>
      </c>
      <c r="C29" s="1" t="s">
        <v>73</v>
      </c>
      <c r="D29" s="1">
        <v>14</v>
      </c>
      <c r="E29" s="1" t="s">
        <v>79</v>
      </c>
      <c r="F29" s="1" t="s">
        <v>77</v>
      </c>
      <c r="G29" s="1">
        <v>0</v>
      </c>
      <c r="H29" s="1">
        <v>5340.5</v>
      </c>
      <c r="I29" s="1">
        <v>0</v>
      </c>
      <c r="J29">
        <f t="shared" si="0"/>
        <v>-0.60454300584990028</v>
      </c>
      <c r="K29">
        <f t="shared" si="1"/>
        <v>0.2291301319220572</v>
      </c>
      <c r="L29">
        <f t="shared" si="2"/>
        <v>391.33412916867286</v>
      </c>
      <c r="M29">
        <f t="shared" si="3"/>
        <v>3.7909223677081907</v>
      </c>
      <c r="N29">
        <f t="shared" si="4"/>
        <v>1.6698158221877364</v>
      </c>
      <c r="O29">
        <f t="shared" si="5"/>
        <v>32.503471374511719</v>
      </c>
      <c r="P29" s="1">
        <v>6</v>
      </c>
      <c r="Q29">
        <f t="shared" si="6"/>
        <v>1.4200000166893005</v>
      </c>
      <c r="R29" s="1">
        <v>1</v>
      </c>
      <c r="S29">
        <f t="shared" si="7"/>
        <v>2.8400000333786011</v>
      </c>
      <c r="T29" s="1">
        <v>34.625209808349609</v>
      </c>
      <c r="U29" s="1">
        <v>32.503471374511719</v>
      </c>
      <c r="V29" s="1">
        <v>34.741172790527344</v>
      </c>
      <c r="W29" s="1">
        <v>399.34603881835938</v>
      </c>
      <c r="X29" s="1">
        <v>397.99014282226562</v>
      </c>
      <c r="Y29" s="1">
        <v>27.776767730712891</v>
      </c>
      <c r="Z29" s="1">
        <v>33.272274017333984</v>
      </c>
      <c r="AA29" s="1">
        <v>48.938915252685547</v>
      </c>
      <c r="AB29" s="1">
        <v>58.621253967285156</v>
      </c>
      <c r="AC29" s="1">
        <v>400.12216186523438</v>
      </c>
      <c r="AD29" s="1">
        <v>29.69340705871582</v>
      </c>
      <c r="AE29" s="1">
        <v>32.456130981445312</v>
      </c>
      <c r="AF29" s="1">
        <v>97.46978759765625</v>
      </c>
      <c r="AG29" s="1">
        <v>21.33488655090332</v>
      </c>
      <c r="AH29" s="1">
        <v>-0.46630460023880005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0.66687026977539055</v>
      </c>
      <c r="AQ29">
        <f t="shared" si="9"/>
        <v>3.7909223677081907E-3</v>
      </c>
      <c r="AR29">
        <f t="shared" si="10"/>
        <v>305.6534713745117</v>
      </c>
      <c r="AS29">
        <f t="shared" si="11"/>
        <v>307.77520980834959</v>
      </c>
      <c r="AT29">
        <f t="shared" si="12"/>
        <v>5.6417472703614067</v>
      </c>
      <c r="AU29">
        <f t="shared" si="13"/>
        <v>-1.5846142973869481</v>
      </c>
      <c r="AV29">
        <f t="shared" si="14"/>
        <v>4.9128573035482965</v>
      </c>
      <c r="AW29">
        <f t="shared" si="15"/>
        <v>50.403898732476883</v>
      </c>
      <c r="AX29">
        <f t="shared" si="16"/>
        <v>17.131624715142898</v>
      </c>
      <c r="AY29">
        <f t="shared" si="17"/>
        <v>33.564340591430664</v>
      </c>
      <c r="AZ29">
        <f t="shared" si="18"/>
        <v>5.214532534300675</v>
      </c>
      <c r="BA29">
        <f t="shared" si="19"/>
        <v>0.2120241069159538</v>
      </c>
      <c r="BB29">
        <f t="shared" si="20"/>
        <v>3.2430414813605601</v>
      </c>
      <c r="BC29">
        <f t="shared" si="21"/>
        <v>1.9714910529401148</v>
      </c>
      <c r="BD29">
        <f t="shared" si="22"/>
        <v>0.13395262684017309</v>
      </c>
      <c r="BE29">
        <f t="shared" si="23"/>
        <v>38.143254449784322</v>
      </c>
      <c r="BF29">
        <f t="shared" si="24"/>
        <v>0.98327593340278985</v>
      </c>
      <c r="BG29">
        <f t="shared" si="25"/>
        <v>67.175467052341844</v>
      </c>
      <c r="BH29">
        <f t="shared" si="26"/>
        <v>398.27751361392245</v>
      </c>
      <c r="BI29">
        <f t="shared" si="27"/>
        <v>-1.019652312346214E-3</v>
      </c>
    </row>
    <row r="30" spans="1:61">
      <c r="A30" s="1">
        <v>24</v>
      </c>
      <c r="B30" s="1" t="s">
        <v>99</v>
      </c>
      <c r="C30" s="1" t="s">
        <v>73</v>
      </c>
      <c r="D30" s="1">
        <v>12</v>
      </c>
      <c r="E30" s="1" t="s">
        <v>74</v>
      </c>
      <c r="F30" s="1" t="s">
        <v>100</v>
      </c>
      <c r="G30" s="1">
        <v>0</v>
      </c>
      <c r="H30" s="1">
        <v>6039</v>
      </c>
      <c r="I30" s="1">
        <v>0</v>
      </c>
      <c r="J30">
        <f t="shared" si="0"/>
        <v>14.396697703796628</v>
      </c>
      <c r="K30">
        <f t="shared" si="1"/>
        <v>0.44121846828707656</v>
      </c>
      <c r="L30">
        <f t="shared" si="2"/>
        <v>320.93167228012692</v>
      </c>
      <c r="M30">
        <f t="shared" si="3"/>
        <v>9.5526667578620756</v>
      </c>
      <c r="N30">
        <f t="shared" si="4"/>
        <v>2.2105829339861738</v>
      </c>
      <c r="O30">
        <f t="shared" si="5"/>
        <v>34.230453491210938</v>
      </c>
      <c r="P30" s="1">
        <v>2</v>
      </c>
      <c r="Q30">
        <f t="shared" si="6"/>
        <v>2.2982609868049622</v>
      </c>
      <c r="R30" s="1">
        <v>1</v>
      </c>
      <c r="S30">
        <f t="shared" si="7"/>
        <v>4.5965219736099243</v>
      </c>
      <c r="T30" s="1">
        <v>34.470043182373047</v>
      </c>
      <c r="U30" s="1">
        <v>34.230453491210938</v>
      </c>
      <c r="V30" s="1">
        <v>34.4716796875</v>
      </c>
      <c r="W30" s="1">
        <v>399.831787109375</v>
      </c>
      <c r="X30" s="1">
        <v>390.7698974609375</v>
      </c>
      <c r="Y30" s="1">
        <v>28.22907829284668</v>
      </c>
      <c r="Z30" s="1">
        <v>32.847042083740234</v>
      </c>
      <c r="AA30" s="1">
        <v>50.164894104003906</v>
      </c>
      <c r="AB30" s="1">
        <v>58.371315002441406</v>
      </c>
      <c r="AC30" s="1">
        <v>400.1282958984375</v>
      </c>
      <c r="AD30" s="1">
        <v>1321.6923828125</v>
      </c>
      <c r="AE30" s="1">
        <v>1409.1829833984375</v>
      </c>
      <c r="AF30" s="1">
        <v>97.466773986816406</v>
      </c>
      <c r="AG30" s="1">
        <v>21.33488655090332</v>
      </c>
      <c r="AH30" s="1">
        <v>-0.46630460023880005</v>
      </c>
      <c r="AI30" s="1">
        <v>0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2.0006414794921876</v>
      </c>
      <c r="AQ30">
        <f t="shared" si="9"/>
        <v>9.5526667578620748E-3</v>
      </c>
      <c r="AR30">
        <f t="shared" si="10"/>
        <v>307.38045349121091</v>
      </c>
      <c r="AS30">
        <f t="shared" si="11"/>
        <v>307.62004318237302</v>
      </c>
      <c r="AT30">
        <f t="shared" si="12"/>
        <v>251.1215495832148</v>
      </c>
      <c r="AU30">
        <f t="shared" si="13"/>
        <v>-1.2794101152834618</v>
      </c>
      <c r="AV30">
        <f t="shared" si="14"/>
        <v>5.4120781608975301</v>
      </c>
      <c r="AW30">
        <f t="shared" si="15"/>
        <v>55.527416569974719</v>
      </c>
      <c r="AX30">
        <f t="shared" si="16"/>
        <v>22.680374486234484</v>
      </c>
      <c r="AY30">
        <f t="shared" si="17"/>
        <v>34.350248336791992</v>
      </c>
      <c r="AZ30">
        <f t="shared" si="18"/>
        <v>5.44828697602264</v>
      </c>
      <c r="BA30">
        <f t="shared" si="19"/>
        <v>0.40257540221353194</v>
      </c>
      <c r="BB30">
        <f t="shared" si="20"/>
        <v>3.2014952269113564</v>
      </c>
      <c r="BC30">
        <f t="shared" si="21"/>
        <v>2.2467917491112837</v>
      </c>
      <c r="BD30">
        <f t="shared" si="22"/>
        <v>0.2548177823980311</v>
      </c>
      <c r="BE30">
        <f t="shared" si="23"/>
        <v>31.280174767338163</v>
      </c>
      <c r="BF30">
        <f t="shared" si="24"/>
        <v>0.82128043732490474</v>
      </c>
      <c r="BG30">
        <f t="shared" si="25"/>
        <v>61.00908051150131</v>
      </c>
      <c r="BH30">
        <f t="shared" si="26"/>
        <v>386.54158265863458</v>
      </c>
      <c r="BI30">
        <f t="shared" si="27"/>
        <v>2.2722763312281232E-2</v>
      </c>
    </row>
    <row r="31" spans="1:61">
      <c r="A31" s="1">
        <v>25</v>
      </c>
      <c r="B31" s="1" t="s">
        <v>101</v>
      </c>
      <c r="C31" s="1" t="s">
        <v>73</v>
      </c>
      <c r="D31" s="1">
        <v>12</v>
      </c>
      <c r="E31" s="1" t="s">
        <v>79</v>
      </c>
      <c r="F31" s="1" t="s">
        <v>100</v>
      </c>
      <c r="G31" s="1">
        <v>0</v>
      </c>
      <c r="H31" s="1">
        <v>6134.5</v>
      </c>
      <c r="I31" s="1">
        <v>0</v>
      </c>
      <c r="J31">
        <f t="shared" si="0"/>
        <v>0.34227406335354132</v>
      </c>
      <c r="K31">
        <f t="shared" si="1"/>
        <v>2.1406427968478508E-2</v>
      </c>
      <c r="L31">
        <f t="shared" si="2"/>
        <v>356.42659958971581</v>
      </c>
      <c r="M31">
        <f t="shared" si="3"/>
        <v>0.5724182463071702</v>
      </c>
      <c r="N31">
        <f t="shared" si="4"/>
        <v>2.5145782172056874</v>
      </c>
      <c r="O31">
        <f t="shared" si="5"/>
        <v>33.989288330078125</v>
      </c>
      <c r="P31" s="1">
        <v>5.5</v>
      </c>
      <c r="Q31">
        <f t="shared" si="6"/>
        <v>1.5297826379537582</v>
      </c>
      <c r="R31" s="1">
        <v>1</v>
      </c>
      <c r="S31">
        <f t="shared" si="7"/>
        <v>3.0595652759075165</v>
      </c>
      <c r="T31" s="1">
        <v>34.574569702148438</v>
      </c>
      <c r="U31" s="1">
        <v>33.989288330078125</v>
      </c>
      <c r="V31" s="1">
        <v>34.62445068359375</v>
      </c>
      <c r="W31" s="1">
        <v>399.19125366210938</v>
      </c>
      <c r="X31" s="1">
        <v>398.40719604492188</v>
      </c>
      <c r="Y31" s="1">
        <v>28.22294807434082</v>
      </c>
      <c r="Z31" s="1">
        <v>28.987066268920898</v>
      </c>
      <c r="AA31" s="1">
        <v>49.862903594970703</v>
      </c>
      <c r="AB31" s="1">
        <v>51.212905883789062</v>
      </c>
      <c r="AC31" s="1">
        <v>400.07427978515625</v>
      </c>
      <c r="AD31" s="1">
        <v>20.515584945678711</v>
      </c>
      <c r="AE31" s="1">
        <v>15.055032730102539</v>
      </c>
      <c r="AF31" s="1">
        <v>97.465545654296875</v>
      </c>
      <c r="AG31" s="1">
        <v>21.33488655090332</v>
      </c>
      <c r="AH31" s="1">
        <v>-0.46630460023880005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0.7274077814275568</v>
      </c>
      <c r="AQ31">
        <f t="shared" si="9"/>
        <v>5.7241824630717018E-4</v>
      </c>
      <c r="AR31">
        <f t="shared" si="10"/>
        <v>307.1392883300781</v>
      </c>
      <c r="AS31">
        <f t="shared" si="11"/>
        <v>307.72456970214841</v>
      </c>
      <c r="AT31">
        <f t="shared" si="12"/>
        <v>3.897961090765989</v>
      </c>
      <c r="AU31">
        <f t="shared" si="13"/>
        <v>-0.153839674395637</v>
      </c>
      <c r="AV31">
        <f t="shared" si="14"/>
        <v>5.3398184480233262</v>
      </c>
      <c r="AW31">
        <f t="shared" si="15"/>
        <v>54.786729117213063</v>
      </c>
      <c r="AX31">
        <f t="shared" si="16"/>
        <v>25.799662848292165</v>
      </c>
      <c r="AY31">
        <f t="shared" si="17"/>
        <v>34.281929016113281</v>
      </c>
      <c r="AZ31">
        <f t="shared" si="18"/>
        <v>5.4276112728041008</v>
      </c>
      <c r="BA31">
        <f t="shared" si="19"/>
        <v>2.1257697242456852E-2</v>
      </c>
      <c r="BB31">
        <f t="shared" si="20"/>
        <v>2.8252402308176388</v>
      </c>
      <c r="BC31">
        <f t="shared" si="21"/>
        <v>2.6023710419864621</v>
      </c>
      <c r="BD31">
        <f t="shared" si="22"/>
        <v>1.3299343727156274E-2</v>
      </c>
      <c r="BE31">
        <f t="shared" si="23"/>
        <v>34.739313014717233</v>
      </c>
      <c r="BF31">
        <f t="shared" si="24"/>
        <v>0.89462892018026552</v>
      </c>
      <c r="BG31">
        <f t="shared" si="25"/>
        <v>51.191676321670123</v>
      </c>
      <c r="BH31">
        <f t="shared" si="26"/>
        <v>398.25617132609472</v>
      </c>
      <c r="BI31">
        <f t="shared" si="27"/>
        <v>4.3995760332237301E-4</v>
      </c>
    </row>
    <row r="32" spans="1:61">
      <c r="A32" s="1">
        <v>26</v>
      </c>
      <c r="B32" s="1" t="s">
        <v>102</v>
      </c>
      <c r="C32" s="1" t="s">
        <v>73</v>
      </c>
      <c r="D32" s="1">
        <v>12</v>
      </c>
      <c r="E32" s="1" t="s">
        <v>74</v>
      </c>
      <c r="F32" s="1" t="s">
        <v>77</v>
      </c>
      <c r="G32" s="1">
        <v>0</v>
      </c>
      <c r="H32" s="1">
        <v>6237</v>
      </c>
      <c r="I32" s="1">
        <v>0</v>
      </c>
      <c r="J32">
        <f t="shared" si="0"/>
        <v>6.4089454169537392</v>
      </c>
      <c r="K32">
        <f t="shared" si="1"/>
        <v>0.21954850811150209</v>
      </c>
      <c r="L32">
        <f t="shared" si="2"/>
        <v>328.40654848207657</v>
      </c>
      <c r="M32">
        <f t="shared" si="3"/>
        <v>5.3119268219163294</v>
      </c>
      <c r="N32">
        <f t="shared" si="4"/>
        <v>2.3777673575663414</v>
      </c>
      <c r="O32">
        <f t="shared" si="5"/>
        <v>34.742347717285156</v>
      </c>
      <c r="P32" s="1">
        <v>3.5</v>
      </c>
      <c r="Q32">
        <f t="shared" si="6"/>
        <v>1.9689131230115891</v>
      </c>
      <c r="R32" s="1">
        <v>1</v>
      </c>
      <c r="S32">
        <f t="shared" si="7"/>
        <v>3.9378262460231781</v>
      </c>
      <c r="T32" s="1">
        <v>34.766555786132812</v>
      </c>
      <c r="U32" s="1">
        <v>34.742347717285156</v>
      </c>
      <c r="V32" s="1">
        <v>34.770133972167969</v>
      </c>
      <c r="W32" s="1">
        <v>399.37832641601562</v>
      </c>
      <c r="X32" s="1">
        <v>391.95138549804688</v>
      </c>
      <c r="Y32" s="1">
        <v>28.240573883056641</v>
      </c>
      <c r="Z32" s="1">
        <v>32.734756469726562</v>
      </c>
      <c r="AA32" s="1">
        <v>49.365154266357422</v>
      </c>
      <c r="AB32" s="1">
        <v>57.221084594726562</v>
      </c>
      <c r="AC32" s="1">
        <v>400.14279174804688</v>
      </c>
      <c r="AD32" s="1">
        <v>1392.844970703125</v>
      </c>
      <c r="AE32" s="1">
        <v>1487.987548828125</v>
      </c>
      <c r="AF32" s="1">
        <v>97.465560913085938</v>
      </c>
      <c r="AG32" s="1">
        <v>21.33488655090332</v>
      </c>
      <c r="AH32" s="1">
        <v>-0.46630460023880005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1.143265119280134</v>
      </c>
      <c r="AQ32">
        <f t="shared" si="9"/>
        <v>5.3119268219163291E-3</v>
      </c>
      <c r="AR32">
        <f t="shared" si="10"/>
        <v>307.89234771728513</v>
      </c>
      <c r="AS32">
        <f t="shared" si="11"/>
        <v>307.91655578613279</v>
      </c>
      <c r="AT32">
        <f t="shared" si="12"/>
        <v>264.64054111279256</v>
      </c>
      <c r="AU32">
        <f t="shared" si="13"/>
        <v>0.26972391259668949</v>
      </c>
      <c r="AV32">
        <f t="shared" si="14"/>
        <v>5.5682787582415099</v>
      </c>
      <c r="AW32">
        <f t="shared" si="15"/>
        <v>57.130731163666859</v>
      </c>
      <c r="AX32">
        <f t="shared" si="16"/>
        <v>24.395974693940296</v>
      </c>
      <c r="AY32">
        <f t="shared" si="17"/>
        <v>34.754451751708984</v>
      </c>
      <c r="AZ32">
        <f t="shared" si="18"/>
        <v>5.5720191414743452</v>
      </c>
      <c r="BA32">
        <f t="shared" si="19"/>
        <v>0.20795428092136298</v>
      </c>
      <c r="BB32">
        <f t="shared" si="20"/>
        <v>3.1905114006751685</v>
      </c>
      <c r="BC32">
        <f t="shared" si="21"/>
        <v>2.3815077407991767</v>
      </c>
      <c r="BD32">
        <f t="shared" si="22"/>
        <v>0.13096563187827209</v>
      </c>
      <c r="BE32">
        <f t="shared" si="23"/>
        <v>32.008328455336148</v>
      </c>
      <c r="BF32">
        <f t="shared" si="24"/>
        <v>0.83787571783877024</v>
      </c>
      <c r="BG32">
        <f t="shared" si="25"/>
        <v>57.650156386212629</v>
      </c>
      <c r="BH32">
        <f t="shared" si="26"/>
        <v>389.75421483272731</v>
      </c>
      <c r="BI32">
        <f t="shared" si="27"/>
        <v>9.4797359848091418E-3</v>
      </c>
    </row>
    <row r="33" spans="1:61">
      <c r="A33" s="1">
        <v>27</v>
      </c>
      <c r="B33" s="1" t="s">
        <v>103</v>
      </c>
      <c r="C33" s="1" t="s">
        <v>73</v>
      </c>
      <c r="D33" s="1">
        <v>12</v>
      </c>
      <c r="E33" s="1" t="s">
        <v>79</v>
      </c>
      <c r="F33" s="1" t="s">
        <v>77</v>
      </c>
      <c r="G33" s="1">
        <v>0</v>
      </c>
      <c r="H33" s="1">
        <v>6363.5</v>
      </c>
      <c r="I33" s="1">
        <v>0</v>
      </c>
      <c r="J33">
        <f t="shared" si="0"/>
        <v>0.8201270137902098</v>
      </c>
      <c r="K33">
        <f t="shared" si="1"/>
        <v>3.5807744887191892E-2</v>
      </c>
      <c r="L33">
        <f t="shared" si="2"/>
        <v>344.49299034772616</v>
      </c>
      <c r="M33">
        <f t="shared" si="3"/>
        <v>1.0140643588124556</v>
      </c>
      <c r="N33">
        <f t="shared" si="4"/>
        <v>2.6652233684062603</v>
      </c>
      <c r="O33">
        <f t="shared" si="5"/>
        <v>34.493881225585938</v>
      </c>
      <c r="P33" s="1">
        <v>3</v>
      </c>
      <c r="Q33">
        <f t="shared" si="6"/>
        <v>2.0786957442760468</v>
      </c>
      <c r="R33" s="1">
        <v>1</v>
      </c>
      <c r="S33">
        <f t="shared" si="7"/>
        <v>4.1573914885520935</v>
      </c>
      <c r="T33" s="1">
        <v>35.007495880126953</v>
      </c>
      <c r="U33" s="1">
        <v>34.493881225585938</v>
      </c>
      <c r="V33" s="1">
        <v>35.045040130615234</v>
      </c>
      <c r="W33" s="1">
        <v>399.28094482421875</v>
      </c>
      <c r="X33" s="1">
        <v>398.36312866210938</v>
      </c>
      <c r="Y33" s="1">
        <v>28.263677597045898</v>
      </c>
      <c r="Z33" s="1">
        <v>29.001964569091797</v>
      </c>
      <c r="AA33" s="1">
        <v>48.751270294189453</v>
      </c>
      <c r="AB33" s="1">
        <v>50.02471923828125</v>
      </c>
      <c r="AC33" s="1">
        <v>400.1104736328125</v>
      </c>
      <c r="AD33" s="1">
        <v>0.95888745784759521</v>
      </c>
      <c r="AE33" s="1">
        <v>2.5668585300445557</v>
      </c>
      <c r="AF33" s="1">
        <v>97.46771240234375</v>
      </c>
      <c r="AG33" s="1">
        <v>21.33488655090332</v>
      </c>
      <c r="AH33" s="1">
        <v>-0.46630460023880005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1.3337015787760413</v>
      </c>
      <c r="AQ33">
        <f t="shared" si="9"/>
        <v>1.0140643588124555E-3</v>
      </c>
      <c r="AR33">
        <f t="shared" si="10"/>
        <v>307.64388122558591</v>
      </c>
      <c r="AS33">
        <f t="shared" si="11"/>
        <v>308.15749588012693</v>
      </c>
      <c r="AT33">
        <f t="shared" si="12"/>
        <v>0.18218861470487724</v>
      </c>
      <c r="AU33">
        <f t="shared" si="13"/>
        <v>-0.31892877347005028</v>
      </c>
      <c r="AV33">
        <f t="shared" si="14"/>
        <v>5.4919785101294627</v>
      </c>
      <c r="AW33">
        <f t="shared" si="15"/>
        <v>56.346644183652764</v>
      </c>
      <c r="AX33">
        <f t="shared" si="16"/>
        <v>27.344679614560967</v>
      </c>
      <c r="AY33">
        <f t="shared" si="17"/>
        <v>34.750688552856445</v>
      </c>
      <c r="AZ33">
        <f t="shared" si="18"/>
        <v>5.5708560055867764</v>
      </c>
      <c r="BA33">
        <f t="shared" si="19"/>
        <v>3.5501965332602366E-2</v>
      </c>
      <c r="BB33">
        <f t="shared" si="20"/>
        <v>2.8267551417232024</v>
      </c>
      <c r="BC33">
        <f t="shared" si="21"/>
        <v>2.744100863863574</v>
      </c>
      <c r="BD33">
        <f t="shared" si="22"/>
        <v>2.2215999591697396E-2</v>
      </c>
      <c r="BE33">
        <f t="shared" si="23"/>
        <v>33.576943707835554</v>
      </c>
      <c r="BF33">
        <f t="shared" si="24"/>
        <v>0.86477127415053578</v>
      </c>
      <c r="BG33">
        <f t="shared" si="25"/>
        <v>49.740230543525122</v>
      </c>
      <c r="BH33">
        <f t="shared" si="26"/>
        <v>398.09681468334037</v>
      </c>
      <c r="BI33">
        <f t="shared" si="27"/>
        <v>1.0247081924869509E-3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m2-2_.xls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2011-07-11T17:45:09Z</dcterms:created>
  <dcterms:modified xsi:type="dcterms:W3CDTF">2011-07-11T17:45:09Z</dcterms:modified>
</cp:coreProperties>
</file>