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tres rios m4n 7-14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</calcChain>
</file>

<file path=xl/sharedStrings.xml><?xml version="1.0" encoding="utf-8"?>
<sst xmlns="http://schemas.openxmlformats.org/spreadsheetml/2006/main" count="240" uniqueCount="108">
  <si>
    <t>OPEN 6.1.4</t>
  </si>
  <si>
    <t>Thr Jul 14 2011 08:49:39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</si>
  <si>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</si>
  <si>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</si>
  <si>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</si>
  <si>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</si>
  <si>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</si>
  <si>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</si>
  <si>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</si>
  <si>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</si>
  <si>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</si>
  <si>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</si>
  <si>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</si>
  <si>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</si>
  <si>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</si>
  <si>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</si>
  <si>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</si>
  <si>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</si>
  <si>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</si>
  <si>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</si>
  <si>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</si>
  <si>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</si>
  <si>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</si>
  <si>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</si>
  <si>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</si>
  <si>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</si>
  <si>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</si>
  <si>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</si>
  <si>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</si>
  <si>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</si>
  <si>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</si>
  <si>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</si>
  <si>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</si>
  <si>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</si>
  <si>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</si>
  <si>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</si>
  <si>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</si>
  <si>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</si>
  <si>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</si>
  <si>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</si>
  <si>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</si>
  <si>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</si>
  <si>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</si>
  <si>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</si>
  <si>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</si>
  <si>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</si>
  <si>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</si>
  <si>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</si>
  <si>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</si>
  <si>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</si>
  <si>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</si>
  <si>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</si>
  <si>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</si>
  <si>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</si>
  <si>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</si>
  <si>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</si>
  <si>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</si>
  <si>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</si>
  <si>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</si>
  <si>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</si>
  <si>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</si>
  <si>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</si>
  <si>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</si>
  <si>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</si>
  <si>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</si>
  <si>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</si>
  <si>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</si>
  <si>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</si>
  <si>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</si>
  <si>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</si>
  <si>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</si>
  <si>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</si>
  <si>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</si>
  <si>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08:54:48</t>
  </si>
  <si>
    <t>m4n</t>
  </si>
  <si>
    <t>t</t>
  </si>
  <si>
    <t>tlat</t>
  </si>
  <si>
    <t>08:55:54</t>
  </si>
  <si>
    <t>b</t>
  </si>
  <si>
    <t>stab</t>
  </si>
  <si>
    <t>09:00:45</t>
  </si>
  <si>
    <t>09:03:53</t>
  </si>
  <si>
    <t>09:26:03</t>
  </si>
  <si>
    <t>09:28:20</t>
  </si>
  <si>
    <t>09:30:53</t>
  </si>
  <si>
    <t>09:32:34</t>
  </si>
  <si>
    <t>09:49:10</t>
  </si>
  <si>
    <t>09:50:41</t>
  </si>
  <si>
    <t>tdom</t>
  </si>
  <si>
    <t>09:55:31</t>
  </si>
  <si>
    <t>09:57:21</t>
  </si>
  <si>
    <t>10:00:08</t>
  </si>
  <si>
    <t>10:03:25</t>
  </si>
  <si>
    <t>10:19:58</t>
  </si>
  <si>
    <t>10:22:10</t>
  </si>
  <si>
    <t>10:25:42</t>
  </si>
  <si>
    <t>10:27:17</t>
  </si>
  <si>
    <t>10:31:52</t>
  </si>
  <si>
    <t>10:36:41</t>
  </si>
  <si>
    <t>11:02:15</t>
  </si>
  <si>
    <t>11:06:04</t>
  </si>
  <si>
    <t>11:34:06</t>
  </si>
  <si>
    <t>11:37:50</t>
  </si>
  <si>
    <t>scal</t>
  </si>
  <si>
    <t>11:40:11</t>
  </si>
  <si>
    <t>11:42:54</t>
  </si>
  <si>
    <t>sac</t>
  </si>
  <si>
    <t>11:44:50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</si>
</sst>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tabSelected="1" workbookViewId="0">
      <selection activeCell="A10" sqref="A10:XFD36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27</v>
      </c>
      <c r="E10" s="1" t="s">
        <v>75</v>
      </c>
      <c r="F10" s="1" t="s">
        <v>76</v>
      </c>
      <c r="G10" s="1">
        <v>0</v>
      </c>
      <c r="H10" s="1">
        <v>300</v>
      </c>
      <c r="I10" s="1">
        <v>0</v>
      </c>
      <c r="J10">
        <f>(W10-X10*(1000-Y10)/(1000-Z10))*AP10</f>
        <v>8.3365527891112894</v>
      </c>
      <c r="K10">
        <f>IF(BA10&lt;&gt;0,1/(1/BA10-1/S10),0)</f>
        <v>0.25116452777947318</v>
      </c>
      <c r="L10">
        <f>((BD10-AQ10/2)*X10-J10)/(BD10+AQ10/2)</f>
        <v>327.83634472970937</v>
      </c>
      <c r="M10">
        <f>AQ10*1000</f>
        <v>2.6887394378893408</v>
      </c>
      <c r="N10">
        <f>(AV10-BB10)</f>
        <v>1.0863428011435889</v>
      </c>
      <c r="O10">
        <f>(U10+AU10*I10)</f>
        <v>24.59100341796875</v>
      </c>
      <c r="P10" s="1">
        <v>4</v>
      </c>
      <c r="Q10">
        <f>(P10*AJ10+AK10)</f>
        <v>1.8591305017471313</v>
      </c>
      <c r="R10" s="1">
        <v>1</v>
      </c>
      <c r="S10">
        <f>Q10*(R10+1)*(R10+1)/(R10*R10+1)</f>
        <v>3.7182610034942627</v>
      </c>
      <c r="T10" s="1">
        <v>24.950080871582031</v>
      </c>
      <c r="U10" s="1">
        <v>24.59100341796875</v>
      </c>
      <c r="V10" s="1">
        <v>24.972105026245117</v>
      </c>
      <c r="W10" s="1">
        <v>399.90591430664062</v>
      </c>
      <c r="X10" s="1">
        <v>390.52243041992188</v>
      </c>
      <c r="Y10" s="1">
        <v>18.026020050048828</v>
      </c>
      <c r="Z10" s="1">
        <v>20.658349990844727</v>
      </c>
      <c r="AA10" s="1">
        <v>55.505817413330078</v>
      </c>
      <c r="AB10" s="1">
        <v>63.611301422119141</v>
      </c>
      <c r="AC10" s="1">
        <v>400.13137817382812</v>
      </c>
      <c r="AD10" s="1">
        <v>318.80120849609375</v>
      </c>
      <c r="AE10" s="1">
        <v>63.304012298583984</v>
      </c>
      <c r="AF10" s="1">
        <v>97.6177978515625</v>
      </c>
      <c r="AG10" s="1">
        <v>23.21208381652832</v>
      </c>
      <c r="AH10" s="1">
        <v>-0.23671910166740417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1.0003284454345702</v>
      </c>
      <c r="AQ10">
        <f>(Z10-Y10)/(1000-Z10)*AP10</f>
        <v>2.6887394378893406E-3</v>
      </c>
      <c r="AR10">
        <f>(U10+273.15)</f>
        <v>297.74100341796873</v>
      </c>
      <c r="AS10">
        <f>(T10+273.15)</f>
        <v>298.10008087158201</v>
      </c>
      <c r="AT10">
        <f>(AD10*AL10+AE10*AM10)*AN10</f>
        <v>60.572228854176501</v>
      </c>
      <c r="AU10">
        <f>((AT10+0.00000010773*(AS10^4-AR10^4))-AQ10*44100)/(Q10*51.4+0.00000043092*AR10^3)</f>
        <v>-0.50414276487982801</v>
      </c>
      <c r="AV10">
        <f>0.61365*EXP(17.502*O10/(240.97+O10))</f>
        <v>3.1029654344966975</v>
      </c>
      <c r="AW10">
        <f>AV10*1000/AF10</f>
        <v>31.786882134086479</v>
      </c>
      <c r="AX10">
        <f>(AW10-Z10)</f>
        <v>11.128532143241753</v>
      </c>
      <c r="AY10">
        <f>IF(I10,U10,(T10+U10)/2)</f>
        <v>24.770542144775391</v>
      </c>
      <c r="AZ10">
        <f>0.61365*EXP(17.502*AY10/(240.97+AY10))</f>
        <v>3.1364385103430794</v>
      </c>
      <c r="BA10">
        <f>IF(AX10&lt;&gt;0,(1000-(AW10+Z10)/2)/AX10*AQ10,0)</f>
        <v>0.23527214750487885</v>
      </c>
      <c r="BB10">
        <f>Z10*AF10/1000</f>
        <v>2.0166226333531085</v>
      </c>
      <c r="BC10">
        <f>(AZ10-BB10)</f>
        <v>1.1198158769899709</v>
      </c>
      <c r="BD10">
        <f>1/(1.6/K10+1.37/S10)</f>
        <v>0.1483948546369844</v>
      </c>
      <c r="BE10">
        <f>L10*AF10*0.001</f>
        <v>32.002662028219923</v>
      </c>
      <c r="BF10">
        <f>L10/X10</f>
        <v>0.83948147197894041</v>
      </c>
      <c r="BG10">
        <f>(1-AQ10*AF10/AV10/K10)*100</f>
        <v>66.322295476455068</v>
      </c>
      <c r="BH10">
        <f>(X10-J10/(S10/1.35))</f>
        <v>387.49565358668616</v>
      </c>
      <c r="BI10">
        <f>J10*BG10/100/BH10</f>
        <v>1.4268529523281896E-2</v>
      </c>
    </row>
    <row r="11" spans="1:61">
      <c r="A11" s="1">
        <v>2</v>
      </c>
      <c r="B11" s="1" t="s">
        <v>77</v>
      </c>
      <c r="C11" s="1" t="s">
        <v>74</v>
      </c>
      <c r="D11" s="1">
        <v>27</v>
      </c>
      <c r="E11" s="1" t="s">
        <v>78</v>
      </c>
      <c r="F11" s="1" t="s">
        <v>76</v>
      </c>
      <c r="G11" s="1">
        <v>0</v>
      </c>
      <c r="H11" s="1">
        <v>390</v>
      </c>
      <c r="I11" s="1">
        <v>0</v>
      </c>
      <c r="J11">
        <f>(W11-X11*(1000-Y11)/(1000-Z11))*AP11</f>
        <v>-0.35513791035173048</v>
      </c>
      <c r="K11">
        <f>IF(BA11&lt;&gt;0,1/(1/BA11-1/S11),0)</f>
        <v>3.1937403448357167E-2</v>
      </c>
      <c r="L11">
        <f>((BD11-AQ11/2)*X11-J11)/(BD11+AQ11/2)</f>
        <v>411.38192872195327</v>
      </c>
      <c r="M11">
        <f>AQ11*1000</f>
        <v>0.3402921833692874</v>
      </c>
      <c r="N11">
        <f>(AV11-BB11)</f>
        <v>1.0248654676648665</v>
      </c>
      <c r="O11">
        <f>(U11+AU11*I11)</f>
        <v>22.963312149047852</v>
      </c>
      <c r="P11" s="1">
        <v>4.5</v>
      </c>
      <c r="Q11">
        <f>(P11*AJ11+AK11)</f>
        <v>1.7493478804826736</v>
      </c>
      <c r="R11" s="1">
        <v>1</v>
      </c>
      <c r="S11">
        <f>Q11*(R11+1)*(R11+1)/(R11*R11+1)</f>
        <v>3.4986957609653473</v>
      </c>
      <c r="T11" s="1">
        <v>24.805152893066406</v>
      </c>
      <c r="U11" s="1">
        <v>22.963312149047852</v>
      </c>
      <c r="V11" s="1">
        <v>24.884738922119141</v>
      </c>
      <c r="W11" s="1">
        <v>400.17892456054688</v>
      </c>
      <c r="X11" s="1">
        <v>400.42507934570312</v>
      </c>
      <c r="Y11" s="1">
        <v>17.946847915649414</v>
      </c>
      <c r="Z11" s="1">
        <v>18.322538375854492</v>
      </c>
      <c r="AA11" s="1">
        <v>55.74188232421875</v>
      </c>
      <c r="AB11" s="1">
        <v>56.908756256103516</v>
      </c>
      <c r="AC11" s="1">
        <v>400.13186645507812</v>
      </c>
      <c r="AD11" s="1">
        <v>11.150096893310547</v>
      </c>
      <c r="AE11" s="1">
        <v>12.97988224029541</v>
      </c>
      <c r="AF11" s="1">
        <v>97.617530822753906</v>
      </c>
      <c r="AG11" s="1">
        <v>23.21208381652832</v>
      </c>
      <c r="AH11" s="1">
        <v>-0.23671910166740417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0.88918192545572905</v>
      </c>
      <c r="AQ11">
        <f>(Z11-Y11)/(1000-Z11)*AP11</f>
        <v>3.4029218336928738E-4</v>
      </c>
      <c r="AR11">
        <f>(U11+273.15)</f>
        <v>296.11331214904783</v>
      </c>
      <c r="AS11">
        <f>(T11+273.15)</f>
        <v>297.95515289306638</v>
      </c>
      <c r="AT11">
        <f>(AD11*AL11+AE11*AM11)*AN11</f>
        <v>2.1185183831451013</v>
      </c>
      <c r="AU11">
        <f>((AT11+0.00000010773*(AS11^4-AR11^4))-AQ11*44100)/(Q11*51.4+0.00000043092*AR11^3)</f>
        <v>7.8255993357508255E-2</v>
      </c>
      <c r="AV11">
        <f>0.61365*EXP(17.502*O11/(240.97+O11))</f>
        <v>2.8134664223209338</v>
      </c>
      <c r="AW11">
        <f>AV11*1000/AF11</f>
        <v>28.821323368948974</v>
      </c>
      <c r="AX11">
        <f>(AW11-Z11)</f>
        <v>10.498784993094482</v>
      </c>
      <c r="AY11">
        <f>IF(I11,U11,(T11+U11)/2)</f>
        <v>23.884232521057129</v>
      </c>
      <c r="AZ11">
        <f>0.61365*EXP(17.502*AY11/(240.97+AY11))</f>
        <v>2.9742101998043822</v>
      </c>
      <c r="BA11">
        <f>IF(AX11&lt;&gt;0,(1000-(AW11+Z11)/2)/AX11*AQ11,0)</f>
        <v>3.1648504066426469E-2</v>
      </c>
      <c r="BB11">
        <f>Z11*AF11/1000</f>
        <v>1.7886009546560673</v>
      </c>
      <c r="BC11">
        <f>(AZ11-BB11)</f>
        <v>1.1856092451483149</v>
      </c>
      <c r="BD11">
        <f>1/(1.6/K11+1.37/S11)</f>
        <v>1.9806069543787559E-2</v>
      </c>
      <c r="BE11">
        <f>L11*AF11*0.001</f>
        <v>40.158088106939225</v>
      </c>
      <c r="BF11">
        <f>L11/X11</f>
        <v>1.0273630447776989</v>
      </c>
      <c r="BG11">
        <f>(1-AQ11*AF11/AV11/K11)*100</f>
        <v>63.030936375254655</v>
      </c>
      <c r="BH11">
        <f>(X11-J11/(S11/1.35))</f>
        <v>400.56211217500021</v>
      </c>
      <c r="BI11">
        <f>J11*BG11/100/BH11</f>
        <v>-5.5883156073536111E-4</v>
      </c>
    </row>
    <row r="12" spans="1:61">
      <c r="A12" s="1">
        <v>4</v>
      </c>
      <c r="B12" s="1" t="s">
        <v>80</v>
      </c>
      <c r="C12" s="1" t="s">
        <v>74</v>
      </c>
      <c r="D12" s="1">
        <v>27</v>
      </c>
      <c r="E12" s="1" t="s">
        <v>78</v>
      </c>
      <c r="F12" s="1" t="s">
        <v>79</v>
      </c>
      <c r="G12" s="1">
        <v>0</v>
      </c>
      <c r="H12" s="1">
        <v>681.5</v>
      </c>
      <c r="I12" s="1">
        <v>0</v>
      </c>
      <c r="J12">
        <f>(W12-X12*(1000-Y12)/(1000-Z12))*AP12</f>
        <v>-12.392284303493218</v>
      </c>
      <c r="K12">
        <f>IF(BA12&lt;&gt;0,1/(1/BA12-1/S12),0)</f>
        <v>6.1775582358278514E-2</v>
      </c>
      <c r="L12">
        <f>((BD12-AQ12/2)*X12-J12)/(BD12+AQ12/2)</f>
        <v>726.81941572152118</v>
      </c>
      <c r="M12">
        <f>AQ12*1000</f>
        <v>0.8376598421091338</v>
      </c>
      <c r="N12">
        <f>(AV12-BB12)</f>
        <v>1.3129151205897167</v>
      </c>
      <c r="O12">
        <f>(U12+AU12*I12)</f>
        <v>24.755918502807617</v>
      </c>
      <c r="P12" s="1">
        <v>4.5</v>
      </c>
      <c r="Q12">
        <f>(P12*AJ12+AK12)</f>
        <v>1.7493478804826736</v>
      </c>
      <c r="R12" s="1">
        <v>1</v>
      </c>
      <c r="S12">
        <f>Q12*(R12+1)*(R12+1)/(R12*R12+1)</f>
        <v>3.4986957609653473</v>
      </c>
      <c r="T12" s="1">
        <v>25.227436065673828</v>
      </c>
      <c r="U12" s="1">
        <v>24.755918502807617</v>
      </c>
      <c r="V12" s="1">
        <v>25.214357376098633</v>
      </c>
      <c r="W12" s="1">
        <v>400.013671875</v>
      </c>
      <c r="X12" s="1">
        <v>413.5618896484375</v>
      </c>
      <c r="Y12" s="1">
        <v>17.726837158203125</v>
      </c>
      <c r="Z12" s="1">
        <v>18.651397705078125</v>
      </c>
      <c r="AA12" s="1">
        <v>53.6922607421875</v>
      </c>
      <c r="AB12" s="1">
        <v>56.492630004882812</v>
      </c>
      <c r="AC12" s="1">
        <v>400.09963989257812</v>
      </c>
      <c r="AD12" s="1">
        <v>9.4122762680053711</v>
      </c>
      <c r="AE12" s="1">
        <v>12.135514259338379</v>
      </c>
      <c r="AF12" s="1">
        <v>97.621917724609375</v>
      </c>
      <c r="AG12" s="1">
        <v>23.21208381652832</v>
      </c>
      <c r="AH12" s="1">
        <v>-0.23671910166740417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0.88911031087239567</v>
      </c>
      <c r="AQ12">
        <f>(Z12-Y12)/(1000-Z12)*AP12</f>
        <v>8.3765984210913377E-4</v>
      </c>
      <c r="AR12">
        <f>(U12+273.15)</f>
        <v>297.90591850280759</v>
      </c>
      <c r="AS12">
        <f>(T12+273.15)</f>
        <v>298.37743606567381</v>
      </c>
      <c r="AT12">
        <f>(AD12*AL12+AE12*AM12)*AN12</f>
        <v>1.7883324684804052</v>
      </c>
      <c r="AU12">
        <f>((AT12+0.00000010773*(AS12^4-AR12^4))-AQ12*44100)/(Q12*51.4+0.00000043092*AR12^3)</f>
        <v>-0.29383015967758186</v>
      </c>
      <c r="AV12">
        <f>0.61365*EXP(17.502*O12/(240.97+O12))</f>
        <v>3.1337003328038215</v>
      </c>
      <c r="AW12">
        <f>AV12*1000/AF12</f>
        <v>32.100376696593528</v>
      </c>
      <c r="AX12">
        <f>(AW12-Z12)</f>
        <v>13.448978991515403</v>
      </c>
      <c r="AY12">
        <f>IF(I12,U12,(T12+U12)/2)</f>
        <v>24.991677284240723</v>
      </c>
      <c r="AZ12">
        <f>0.61365*EXP(17.502*AY12/(240.97+AY12))</f>
        <v>3.1781001990326252</v>
      </c>
      <c r="BA12">
        <f>IF(AX12&lt;&gt;0,(1000-(AW12+Z12)/2)/AX12*AQ12,0)</f>
        <v>6.0703751634837808E-2</v>
      </c>
      <c r="BB12">
        <f>Z12*AF12/1000</f>
        <v>1.8207852122141048</v>
      </c>
      <c r="BC12">
        <f>(AZ12-BB12)</f>
        <v>1.3573149868185204</v>
      </c>
      <c r="BD12">
        <f>1/(1.6/K12+1.37/S12)</f>
        <v>3.803470786720476E-2</v>
      </c>
      <c r="BE12">
        <f>L12*AF12*0.001</f>
        <v>70.953505202215013</v>
      </c>
      <c r="BF12">
        <f>L12/X12</f>
        <v>1.7574622660211245</v>
      </c>
      <c r="BG12">
        <f>(1-AQ12*AF12/AV12/K12)*100</f>
        <v>57.758365100930341</v>
      </c>
      <c r="BH12">
        <f>(X12-J12/(S12/1.35))</f>
        <v>418.34355257448163</v>
      </c>
      <c r="BI12">
        <f>J12*BG12/100/BH12</f>
        <v>-1.7109336975099108E-2</v>
      </c>
    </row>
    <row r="13" spans="1:61">
      <c r="A13" s="1">
        <v>5</v>
      </c>
      <c r="B13" s="1" t="s">
        <v>81</v>
      </c>
      <c r="C13" s="1" t="s">
        <v>74</v>
      </c>
      <c r="D13" s="1">
        <v>27</v>
      </c>
      <c r="E13" s="1" t="s">
        <v>75</v>
      </c>
      <c r="F13" s="1" t="s">
        <v>79</v>
      </c>
      <c r="G13" s="1">
        <v>0</v>
      </c>
      <c r="H13" s="1">
        <v>860.5</v>
      </c>
      <c r="I13" s="1">
        <v>0</v>
      </c>
      <c r="J13">
        <f>(W13-X13*(1000-Y13)/(1000-Z13))*AP13</f>
        <v>19.538033449805376</v>
      </c>
      <c r="K13">
        <f>IF(BA13&lt;&gt;0,1/(1/BA13-1/S13),0)</f>
        <v>0.99746894835791267</v>
      </c>
      <c r="L13">
        <f>((BD13-AQ13/2)*X13-J13)/(BD13+AQ13/2)</f>
        <v>346.81715645579322</v>
      </c>
      <c r="M13">
        <f>AQ13*1000</f>
        <v>10.252963646761579</v>
      </c>
      <c r="N13">
        <f>(AV13-BB13)</f>
        <v>1.1780880794844149</v>
      </c>
      <c r="O13">
        <f>(U13+AU13*I13)</f>
        <v>25.442926406860352</v>
      </c>
      <c r="P13" s="1">
        <v>1.5</v>
      </c>
      <c r="Q13">
        <f>(P13*AJ13+AK13)</f>
        <v>2.4080436080694199</v>
      </c>
      <c r="R13" s="1">
        <v>1</v>
      </c>
      <c r="S13">
        <f>Q13*(R13+1)*(R13+1)/(R13*R13+1)</f>
        <v>4.8160872161388397</v>
      </c>
      <c r="T13" s="1">
        <v>25.608108520507812</v>
      </c>
      <c r="U13" s="1">
        <v>25.442926406860352</v>
      </c>
      <c r="V13" s="1">
        <v>25.567079544067383</v>
      </c>
      <c r="W13" s="1">
        <v>399.683837890625</v>
      </c>
      <c r="X13" s="1">
        <v>390.85696411132812</v>
      </c>
      <c r="Y13" s="1">
        <v>17.611946105957031</v>
      </c>
      <c r="Z13" s="1">
        <v>21.37348747253418</v>
      </c>
      <c r="AA13" s="1">
        <v>52.151176452636719</v>
      </c>
      <c r="AB13" s="1">
        <v>63.289573669433594</v>
      </c>
      <c r="AC13" s="1">
        <v>400.12142944335938</v>
      </c>
      <c r="AD13" s="1">
        <v>1096.4383544921875</v>
      </c>
      <c r="AE13" s="1">
        <v>377.18698120117188</v>
      </c>
      <c r="AF13" s="1">
        <v>97.622344970703125</v>
      </c>
      <c r="AG13" s="1">
        <v>23.21208381652832</v>
      </c>
      <c r="AH13" s="1">
        <v>-0.23671910166740417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2.6674761962890621</v>
      </c>
      <c r="AQ13">
        <f>(Z13-Y13)/(1000-Z13)*AP13</f>
        <v>1.0252963646761579E-2</v>
      </c>
      <c r="AR13">
        <f>(U13+273.15)</f>
        <v>298.59292640686033</v>
      </c>
      <c r="AS13">
        <f>(T13+273.15)</f>
        <v>298.75810852050779</v>
      </c>
      <c r="AT13">
        <f>(AD13*AL13+AE13*AM13)*AN13</f>
        <v>208.32328473940288</v>
      </c>
      <c r="AU13">
        <f>((AT13+0.00000010773*(AS13^4-AR13^4))-AQ13*44100)/(Q13*51.4+0.00000043092*AR13^3)</f>
        <v>-1.7888667500245159</v>
      </c>
      <c r="AV13">
        <f>0.61365*EXP(17.502*O13/(240.97+O13))</f>
        <v>3.2646180467551482</v>
      </c>
      <c r="AW13">
        <f>AV13*1000/AF13</f>
        <v>33.44129919983866</v>
      </c>
      <c r="AX13">
        <f>(AW13-Z13)</f>
        <v>12.06781172730448</v>
      </c>
      <c r="AY13">
        <f>IF(I13,U13,(T13+U13)/2)</f>
        <v>25.525517463684082</v>
      </c>
      <c r="AZ13">
        <f>0.61365*EXP(17.502*AY13/(240.97+AY13))</f>
        <v>3.280674020258628</v>
      </c>
      <c r="BA13">
        <f>IF(AX13&lt;&gt;0,(1000-(AW13+Z13)/2)/AX13*AQ13,0)</f>
        <v>0.82632683245055438</v>
      </c>
      <c r="BB13">
        <f>Z13*AF13/1000</f>
        <v>2.0865299672707334</v>
      </c>
      <c r="BC13">
        <f>(AZ13-BB13)</f>
        <v>1.1941440529878946</v>
      </c>
      <c r="BD13">
        <f>1/(1.6/K13+1.37/S13)</f>
        <v>0.52951426588577177</v>
      </c>
      <c r="BE13">
        <f>L13*AF13*0.001</f>
        <v>33.857104089285762</v>
      </c>
      <c r="BF13">
        <f>L13/X13</f>
        <v>0.88732500198463649</v>
      </c>
      <c r="BG13">
        <f>(1-AQ13*AF13/AV13/K13)*100</f>
        <v>69.262616816276633</v>
      </c>
      <c r="BH13">
        <f>(X13-J13/(S13/1.35))</f>
        <v>385.38024743791544</v>
      </c>
      <c r="BI13">
        <f>J13*BG13/100/BH13</f>
        <v>3.5114807600394045E-2</v>
      </c>
    </row>
    <row r="14" spans="1:61">
      <c r="A14" s="1">
        <v>6</v>
      </c>
      <c r="B14" s="1" t="s">
        <v>82</v>
      </c>
      <c r="C14" s="1" t="s">
        <v>74</v>
      </c>
      <c r="D14" s="1">
        <v>26</v>
      </c>
      <c r="E14" s="1" t="s">
        <v>75</v>
      </c>
      <c r="F14" s="1" t="s">
        <v>79</v>
      </c>
      <c r="G14" s="1">
        <v>0</v>
      </c>
      <c r="H14" s="1">
        <v>2188</v>
      </c>
      <c r="I14" s="1">
        <v>0</v>
      </c>
      <c r="J14">
        <f>(W14-X14*(1000-Y14)/(1000-Z14))*AP14</f>
        <v>17.119180548645186</v>
      </c>
      <c r="K14">
        <f>IF(BA14&lt;&gt;0,1/(1/BA14-1/S14),0)</f>
        <v>0.60694425465355806</v>
      </c>
      <c r="L14">
        <f>((BD14-AQ14/2)*X14-J14)/(BD14+AQ14/2)</f>
        <v>333.18776112448387</v>
      </c>
      <c r="M14">
        <f>AQ14*1000</f>
        <v>8.5713388295666224</v>
      </c>
      <c r="N14">
        <f>(AV14-BB14)</f>
        <v>1.5081788427134559</v>
      </c>
      <c r="O14">
        <f>(U14+AU14*I14)</f>
        <v>26.823980331420898</v>
      </c>
      <c r="P14" s="1">
        <v>1.5</v>
      </c>
      <c r="Q14">
        <f>(P14*AJ14+AK14)</f>
        <v>2.4080436080694199</v>
      </c>
      <c r="R14" s="1">
        <v>1</v>
      </c>
      <c r="S14">
        <f>Q14*(R14+1)*(R14+1)/(R14*R14+1)</f>
        <v>4.8160872161388397</v>
      </c>
      <c r="T14" s="1">
        <v>26.479852676391602</v>
      </c>
      <c r="U14" s="1">
        <v>26.823980331420898</v>
      </c>
      <c r="V14" s="1">
        <v>26.386293411254883</v>
      </c>
      <c r="W14" s="1">
        <v>399.94384765625</v>
      </c>
      <c r="X14" s="1">
        <v>392.26675415039062</v>
      </c>
      <c r="Y14" s="1">
        <v>17.689121246337891</v>
      </c>
      <c r="Z14" s="1">
        <v>20.834993362426758</v>
      </c>
      <c r="AA14" s="1">
        <v>49.751613616943359</v>
      </c>
      <c r="AB14" s="1">
        <v>58.599552154541016</v>
      </c>
      <c r="AC14" s="1">
        <v>400.17941284179688</v>
      </c>
      <c r="AD14" s="1">
        <v>581.0753173828125</v>
      </c>
      <c r="AE14" s="1">
        <v>1037.7313232421875</v>
      </c>
      <c r="AF14" s="1">
        <v>97.631217956542969</v>
      </c>
      <c r="AG14" s="1">
        <v>23.21208381652832</v>
      </c>
      <c r="AH14" s="1">
        <v>-0.23671910166740417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2.6678627522786456</v>
      </c>
      <c r="AQ14">
        <f>(Z14-Y14)/(1000-Z14)*AP14</f>
        <v>8.5713388295666233E-3</v>
      </c>
      <c r="AR14">
        <f>(U14+273.15)</f>
        <v>299.97398033142088</v>
      </c>
      <c r="AS14">
        <f>(T14+273.15)</f>
        <v>299.62985267639158</v>
      </c>
      <c r="AT14">
        <f>(AD14*AL14+AE14*AM14)*AN14</f>
        <v>110.40430891734286</v>
      </c>
      <c r="AU14">
        <f>((AT14+0.00000010773*(AS14^4-AR14^4))-AQ14*44100)/(Q14*51.4+0.00000043092*AR14^3)</f>
        <v>-2.0057395887671889</v>
      </c>
      <c r="AV14">
        <f>0.61365*EXP(17.502*O14/(240.97+O14))</f>
        <v>3.5423246208036687</v>
      </c>
      <c r="AW14">
        <f>AV14*1000/AF14</f>
        <v>36.282704394616971</v>
      </c>
      <c r="AX14">
        <f>(AW14-Z14)</f>
        <v>15.447711032190213</v>
      </c>
      <c r="AY14">
        <f>IF(I14,U14,(T14+U14)/2)</f>
        <v>26.65191650390625</v>
      </c>
      <c r="AZ14">
        <f>0.61365*EXP(17.502*AY14/(240.97+AY14))</f>
        <v>3.5066376872794511</v>
      </c>
      <c r="BA14">
        <f>IF(AX14&lt;&gt;0,(1000-(AW14+Z14)/2)/AX14*AQ14,0)</f>
        <v>0.53901521344459447</v>
      </c>
      <c r="BB14">
        <f>Z14*AF14/1000</f>
        <v>2.0341457780902128</v>
      </c>
      <c r="BC14">
        <f>(AZ14-BB14)</f>
        <v>1.4724919091892383</v>
      </c>
      <c r="BD14">
        <f>1/(1.6/K14+1.37/S14)</f>
        <v>0.34239308662056694</v>
      </c>
      <c r="BE14">
        <f>L14*AF14*0.001</f>
        <v>32.529526926797061</v>
      </c>
      <c r="BF14">
        <f>L14/X14</f>
        <v>0.84939077196622037</v>
      </c>
      <c r="BG14">
        <f>(1-AQ14*AF14/AV14/K14)*100</f>
        <v>61.077546532601957</v>
      </c>
      <c r="BH14">
        <f>(X14-J14/(S14/1.35))</f>
        <v>387.46806743574274</v>
      </c>
      <c r="BI14">
        <f>J14*BG14/100/BH14</f>
        <v>2.6985386266270606E-2</v>
      </c>
    </row>
    <row r="15" spans="1:61">
      <c r="A15" s="1">
        <v>7</v>
      </c>
      <c r="B15" s="1" t="s">
        <v>83</v>
      </c>
      <c r="C15" s="1" t="s">
        <v>74</v>
      </c>
      <c r="D15" s="1">
        <v>26</v>
      </c>
      <c r="E15" s="1" t="s">
        <v>78</v>
      </c>
      <c r="F15" s="1" t="s">
        <v>79</v>
      </c>
      <c r="G15" s="1">
        <v>0</v>
      </c>
      <c r="H15" s="1">
        <v>2327</v>
      </c>
      <c r="I15" s="1">
        <v>0</v>
      </c>
      <c r="J15">
        <f>(W15-X15*(1000-Y15)/(1000-Z15))*AP15</f>
        <v>-2.4121094963340988</v>
      </c>
      <c r="K15">
        <f>IF(BA15&lt;&gt;0,1/(1/BA15-1/S15),0)</f>
        <v>5.6452771330795321E-2</v>
      </c>
      <c r="L15">
        <f>((BD15-AQ15/2)*X15-J15)/(BD15+AQ15/2)</f>
        <v>458.91731788145057</v>
      </c>
      <c r="M15">
        <f>AQ15*1000</f>
        <v>0.93701178699736365</v>
      </c>
      <c r="N15">
        <f>(AV15-BB15)</f>
        <v>1.599872218260578</v>
      </c>
      <c r="O15">
        <f>(U15+AU15*I15)</f>
        <v>26.159475326538086</v>
      </c>
      <c r="P15" s="1">
        <v>3.5</v>
      </c>
      <c r="Q15">
        <f>(P15*AJ15+AK15)</f>
        <v>1.9689131230115891</v>
      </c>
      <c r="R15" s="1">
        <v>1</v>
      </c>
      <c r="S15">
        <f>Q15*(R15+1)*(R15+1)/(R15*R15+1)</f>
        <v>3.9378262460231781</v>
      </c>
      <c r="T15" s="1">
        <v>26.658815383911133</v>
      </c>
      <c r="U15" s="1">
        <v>26.159475326538086</v>
      </c>
      <c r="V15" s="1">
        <v>26.662979125976562</v>
      </c>
      <c r="W15" s="1">
        <v>399.49465942382812</v>
      </c>
      <c r="X15" s="1">
        <v>401.2757568359375</v>
      </c>
      <c r="Y15" s="1">
        <v>17.697118759155273</v>
      </c>
      <c r="Z15" s="1">
        <v>18.501609802246094</v>
      </c>
      <c r="AA15" s="1">
        <v>49.252681732177734</v>
      </c>
      <c r="AB15" s="1">
        <v>51.491657257080078</v>
      </c>
      <c r="AC15" s="1">
        <v>400.11190795898438</v>
      </c>
      <c r="AD15" s="1">
        <v>6.4576587677001953</v>
      </c>
      <c r="AE15" s="1">
        <v>13.227153778076172</v>
      </c>
      <c r="AF15" s="1">
        <v>97.632560729980469</v>
      </c>
      <c r="AG15" s="1">
        <v>23.21208381652832</v>
      </c>
      <c r="AH15" s="1">
        <v>-0.23671910166740417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1.1431768798828124</v>
      </c>
      <c r="AQ15">
        <f>(Z15-Y15)/(1000-Z15)*AP15</f>
        <v>9.3701178699736362E-4</v>
      </c>
      <c r="AR15">
        <f>(U15+273.15)</f>
        <v>299.30947532653806</v>
      </c>
      <c r="AS15">
        <f>(T15+273.15)</f>
        <v>299.80881538391111</v>
      </c>
      <c r="AT15">
        <f>(AD15*AL15+AE15*AM15)*AN15</f>
        <v>1.2269551504667788</v>
      </c>
      <c r="AU15">
        <f>((AT15+0.00000010773*(AS15^4-AR15^4))-AQ15*44100)/(Q15*51.4+0.00000043092*AR15^3)</f>
        <v>-0.30429285351328678</v>
      </c>
      <c r="AV15">
        <f>0.61365*EXP(17.502*O15/(240.97+O15))</f>
        <v>3.4062317608807717</v>
      </c>
      <c r="AW15">
        <f>AV15*1000/AF15</f>
        <v>34.888276364083985</v>
      </c>
      <c r="AX15">
        <f>(AW15-Z15)</f>
        <v>16.386666561837892</v>
      </c>
      <c r="AY15">
        <f>IF(I15,U15,(T15+U15)/2)</f>
        <v>26.409145355224609</v>
      </c>
      <c r="AZ15">
        <f>0.61365*EXP(17.502*AY15/(240.97+AY15))</f>
        <v>3.4568197156351208</v>
      </c>
      <c r="BA15">
        <f>IF(AX15&lt;&gt;0,(1000-(AW15+Z15)/2)/AX15*AQ15,0)</f>
        <v>5.56549013329607E-2</v>
      </c>
      <c r="BB15">
        <f>Z15*AF15/1000</f>
        <v>1.8063595426201937</v>
      </c>
      <c r="BC15">
        <f>(AZ15-BB15)</f>
        <v>1.6504601730149271</v>
      </c>
      <c r="BD15">
        <f>1/(1.6/K15+1.37/S15)</f>
        <v>3.4855127703704809E-2</v>
      </c>
      <c r="BE15">
        <f>L15*AF15*0.001</f>
        <v>44.805272908100477</v>
      </c>
      <c r="BF15">
        <f>L15/X15</f>
        <v>1.1436457599632164</v>
      </c>
      <c r="BG15">
        <f>(1-AQ15*AF15/AV15/K15)*100</f>
        <v>52.424838265745642</v>
      </c>
      <c r="BH15">
        <f>(X15-J15/(S15/1.35))</f>
        <v>402.10269728902114</v>
      </c>
      <c r="BI15">
        <f>J15*BG15/100/BH15</f>
        <v>-3.144829693437547E-3</v>
      </c>
    </row>
    <row r="16" spans="1:61">
      <c r="A16" s="1">
        <v>8</v>
      </c>
      <c r="B16" s="1" t="s">
        <v>84</v>
      </c>
      <c r="C16" s="1" t="s">
        <v>74</v>
      </c>
      <c r="D16" s="1">
        <v>26</v>
      </c>
      <c r="E16" s="1" t="s">
        <v>75</v>
      </c>
      <c r="F16" s="1" t="s">
        <v>76</v>
      </c>
      <c r="G16" s="1">
        <v>0</v>
      </c>
      <c r="H16" s="1">
        <v>2481</v>
      </c>
      <c r="I16" s="1">
        <v>0</v>
      </c>
      <c r="J16">
        <f>(W16-X16*(1000-Y16)/(1000-Z16))*AP16</f>
        <v>15.263908394617568</v>
      </c>
      <c r="K16">
        <f>IF(BA16&lt;&gt;0,1/(1/BA16-1/S16),0)</f>
        <v>0.4762101677297978</v>
      </c>
      <c r="L16">
        <f>((BD16-AQ16/2)*X16-J16)/(BD16+AQ16/2)</f>
        <v>321.80160151768433</v>
      </c>
      <c r="M16">
        <f>AQ16*1000</f>
        <v>6.0898382656989929</v>
      </c>
      <c r="N16">
        <f>(AV16-BB16)</f>
        <v>1.3511044451167282</v>
      </c>
      <c r="O16">
        <f>(U16+AU16*I16)</f>
        <v>26.692630767822266</v>
      </c>
      <c r="P16" s="1">
        <v>3</v>
      </c>
      <c r="Q16">
        <f>(P16*AJ16+AK16)</f>
        <v>2.0786957442760468</v>
      </c>
      <c r="R16" s="1">
        <v>1</v>
      </c>
      <c r="S16">
        <f>Q16*(R16+1)*(R16+1)/(R16*R16+1)</f>
        <v>4.1573914885520935</v>
      </c>
      <c r="T16" s="1">
        <v>26.766695022583008</v>
      </c>
      <c r="U16" s="1">
        <v>26.692630767822266</v>
      </c>
      <c r="V16" s="1">
        <v>26.761665344238281</v>
      </c>
      <c r="W16" s="1">
        <v>399.27529907226562</v>
      </c>
      <c r="X16" s="1">
        <v>386.06832885742188</v>
      </c>
      <c r="Y16" s="1">
        <v>17.699142456054688</v>
      </c>
      <c r="Z16" s="1">
        <v>22.163843154907227</v>
      </c>
      <c r="AA16" s="1">
        <v>48.947357177734375</v>
      </c>
      <c r="AB16" s="1">
        <v>61.294586181640625</v>
      </c>
      <c r="AC16" s="1">
        <v>400.12966918945312</v>
      </c>
      <c r="AD16" s="1">
        <v>978.4044189453125</v>
      </c>
      <c r="AE16" s="1">
        <v>889.75311279296875</v>
      </c>
      <c r="AF16" s="1">
        <v>97.634201049804688</v>
      </c>
      <c r="AG16" s="1">
        <v>23.21208381652832</v>
      </c>
      <c r="AH16" s="1">
        <v>-0.23671910166740417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1.3337655639648436</v>
      </c>
      <c r="AQ16">
        <f>(Z16-Y16)/(1000-Z16)*AP16</f>
        <v>6.0898382656989925E-3</v>
      </c>
      <c r="AR16">
        <f>(U16+273.15)</f>
        <v>299.84263076782224</v>
      </c>
      <c r="AS16">
        <f>(T16+273.15)</f>
        <v>299.91669502258299</v>
      </c>
      <c r="AT16">
        <f>(AD16*AL16+AE16*AM16)*AN16</f>
        <v>185.89683726691146</v>
      </c>
      <c r="AU16">
        <f>((AT16+0.00000010773*(AS16^4-AR16^4))-AQ16*44100)/(Q16*51.4+0.00000043092*AR16^3)</f>
        <v>-0.69055634290009404</v>
      </c>
      <c r="AV16">
        <f>0.61365*EXP(17.502*O16/(240.97+O16))</f>
        <v>3.5150535637392779</v>
      </c>
      <c r="AW16">
        <f>AV16*1000/AF16</f>
        <v>36.002277131823874</v>
      </c>
      <c r="AX16">
        <f>(AW16-Z16)</f>
        <v>13.838433976916647</v>
      </c>
      <c r="AY16">
        <f>IF(I16,U16,(T16+U16)/2)</f>
        <v>26.729662895202637</v>
      </c>
      <c r="AZ16">
        <f>0.61365*EXP(17.502*AY16/(240.97+AY16))</f>
        <v>3.5227236296902547</v>
      </c>
      <c r="BA16">
        <f>IF(AX16&lt;&gt;0,(1000-(AW16+Z16)/2)/AX16*AQ16,0)</f>
        <v>0.42726851484908551</v>
      </c>
      <c r="BB16">
        <f>Z16*AF16/1000</f>
        <v>2.1639491186225497</v>
      </c>
      <c r="BC16">
        <f>(AZ16-BB16)</f>
        <v>1.358774511067705</v>
      </c>
      <c r="BD16">
        <f>1/(1.6/K16+1.37/S16)</f>
        <v>0.27104717806930906</v>
      </c>
      <c r="BE16">
        <f>L16*AF16*0.001</f>
        <v>31.418842260726723</v>
      </c>
      <c r="BF16">
        <f>L16/X16</f>
        <v>0.83353535492036757</v>
      </c>
      <c r="BG16">
        <f>(1-AQ16*AF16/AV16/K16)*100</f>
        <v>64.479659180018146</v>
      </c>
      <c r="BH16">
        <f>(X16-J16/(S16/1.35))</f>
        <v>381.11178906811512</v>
      </c>
      <c r="BI16">
        <f>J16*BG16/100/BH16</f>
        <v>2.5824748519234421E-2</v>
      </c>
    </row>
    <row r="17" spans="1:61">
      <c r="A17" s="1">
        <v>9</v>
      </c>
      <c r="B17" s="1" t="s">
        <v>85</v>
      </c>
      <c r="C17" s="1" t="s">
        <v>74</v>
      </c>
      <c r="D17" s="1">
        <v>26</v>
      </c>
      <c r="E17" s="1" t="s">
        <v>78</v>
      </c>
      <c r="F17" s="1" t="s">
        <v>76</v>
      </c>
      <c r="G17" s="1">
        <v>0</v>
      </c>
      <c r="H17" s="1">
        <v>2589.5</v>
      </c>
      <c r="I17" s="1">
        <v>0</v>
      </c>
      <c r="J17">
        <f>(W17-X17*(1000-Y17)/(1000-Z17))*AP17</f>
        <v>-1.4329480372334327</v>
      </c>
      <c r="K17">
        <f>IF(BA17&lt;&gt;0,1/(1/BA17-1/S17),0)</f>
        <v>6.7639879347461865E-2</v>
      </c>
      <c r="L17">
        <f>((BD17-AQ17/2)*X17-J17)/(BD17+AQ17/2)</f>
        <v>424.51388731778223</v>
      </c>
      <c r="M17">
        <f>AQ17*1000</f>
        <v>1.0667329667426531</v>
      </c>
      <c r="N17">
        <f>(AV17-BB17)</f>
        <v>1.5261572948170294</v>
      </c>
      <c r="O17">
        <f>(U17+AU17*I17)</f>
        <v>25.91461181640625</v>
      </c>
      <c r="P17" s="1">
        <v>4</v>
      </c>
      <c r="Q17">
        <f>(P17*AJ17+AK17)</f>
        <v>1.8591305017471313</v>
      </c>
      <c r="R17" s="1">
        <v>1</v>
      </c>
      <c r="S17">
        <f>Q17*(R17+1)*(R17+1)/(R17*R17+1)</f>
        <v>3.7182610034942627</v>
      </c>
      <c r="T17" s="1">
        <v>26.524127960205078</v>
      </c>
      <c r="U17" s="1">
        <v>25.91461181640625</v>
      </c>
      <c r="V17" s="1">
        <v>26.607877731323242</v>
      </c>
      <c r="W17" s="1">
        <v>399.65786743164062</v>
      </c>
      <c r="X17" s="1">
        <v>400.6630859375</v>
      </c>
      <c r="Y17" s="1">
        <v>17.707767486572266</v>
      </c>
      <c r="Z17" s="1">
        <v>18.754152297973633</v>
      </c>
      <c r="AA17" s="1">
        <v>49.676918029785156</v>
      </c>
      <c r="AB17" s="1">
        <v>52.612419128417969</v>
      </c>
      <c r="AC17" s="1">
        <v>400.13092041015625</v>
      </c>
      <c r="AD17" s="1">
        <v>17.383031845092773</v>
      </c>
      <c r="AE17" s="1">
        <v>24.159427642822266</v>
      </c>
      <c r="AF17" s="1">
        <v>97.636489868164062</v>
      </c>
      <c r="AG17" s="1">
        <v>23.21208381652832</v>
      </c>
      <c r="AH17" s="1">
        <v>-0.23671910166740417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1.0003273010253906</v>
      </c>
      <c r="AQ17">
        <f>(Z17-Y17)/(1000-Z17)*AP17</f>
        <v>1.0667329667426531E-3</v>
      </c>
      <c r="AR17">
        <f>(U17+273.15)</f>
        <v>299.06461181640623</v>
      </c>
      <c r="AS17">
        <f>(T17+273.15)</f>
        <v>299.67412796020506</v>
      </c>
      <c r="AT17">
        <f>(AD17*AL17+AE17*AM17)*AN17</f>
        <v>3.3027760091232494</v>
      </c>
      <c r="AU17">
        <f>((AT17+0.00000010773*(AS17^4-AR17^4))-AQ17*44100)/(Q17*51.4+0.00000043092*AR17^3)</f>
        <v>-0.34265229441397205</v>
      </c>
      <c r="AV17">
        <f>0.61365*EXP(17.502*O17/(240.97+O17))</f>
        <v>3.3572468956441379</v>
      </c>
      <c r="AW17">
        <f>AV17*1000/AF17</f>
        <v>34.385165834795359</v>
      </c>
      <c r="AX17">
        <f>(AW17-Z17)</f>
        <v>15.631013536821726</v>
      </c>
      <c r="AY17">
        <f>IF(I17,U17,(T17+U17)/2)</f>
        <v>26.219369888305664</v>
      </c>
      <c r="AZ17">
        <f>0.61365*EXP(17.502*AY17/(240.97+AY17))</f>
        <v>3.418308230578647</v>
      </c>
      <c r="BA17">
        <f>IF(AX17&lt;&gt;0,(1000-(AW17+Z17)/2)/AX17*AQ17,0)</f>
        <v>6.643140785818584E-2</v>
      </c>
      <c r="BB17">
        <f>Z17*AF17/1000</f>
        <v>1.8310896008271085</v>
      </c>
      <c r="BC17">
        <f>(AZ17-BB17)</f>
        <v>1.5872186297515385</v>
      </c>
      <c r="BD17">
        <f>1/(1.6/K17+1.37/S17)</f>
        <v>4.1626538287725917E-2</v>
      </c>
      <c r="BE17">
        <f>L17*AF17*0.001</f>
        <v>41.448045857997585</v>
      </c>
      <c r="BF17">
        <f>L17/X17</f>
        <v>1.0595283224669285</v>
      </c>
      <c r="BG17">
        <f>(1-AQ17*AF17/AV17/K17)*100</f>
        <v>54.134960757417282</v>
      </c>
      <c r="BH17">
        <f>(X17-J17/(S17/1.35))</f>
        <v>401.183350611886</v>
      </c>
      <c r="BI17">
        <f>J17*BG17/100/BH17</f>
        <v>-1.9335943439511153E-3</v>
      </c>
    </row>
    <row r="18" spans="1:61">
      <c r="A18" s="1">
        <v>10</v>
      </c>
      <c r="B18" s="1" t="s">
        <v>86</v>
      </c>
      <c r="C18" s="1" t="s">
        <v>74</v>
      </c>
      <c r="D18" s="1">
        <v>26</v>
      </c>
      <c r="E18" s="1" t="s">
        <v>75</v>
      </c>
      <c r="F18" s="1" t="s">
        <v>88</v>
      </c>
      <c r="G18" s="1">
        <v>0</v>
      </c>
      <c r="H18" s="1">
        <v>3578.5</v>
      </c>
      <c r="I18" s="1">
        <v>0</v>
      </c>
      <c r="J18">
        <f>(W18-X18*(1000-Y18)/(1000-Z18))*AP18</f>
        <v>3.2040245777992955</v>
      </c>
      <c r="K18">
        <f>IF(BA18&lt;&gt;0,1/(1/BA18-1/S18),0)</f>
        <v>0.27279225436694288</v>
      </c>
      <c r="L18">
        <f>((BD18-AQ18/2)*X18-J18)/(BD18+AQ18/2)</f>
        <v>367.16973530447683</v>
      </c>
      <c r="M18">
        <f>AQ18*1000</f>
        <v>3.8478847312967135</v>
      </c>
      <c r="N18">
        <f>(AV18-BB18)</f>
        <v>1.4261987852459916</v>
      </c>
      <c r="O18">
        <f>(U18+AU18*I18)</f>
        <v>26.544668197631836</v>
      </c>
      <c r="P18" s="1">
        <v>3</v>
      </c>
      <c r="Q18">
        <f>(P18*AJ18+AK18)</f>
        <v>2.0786957442760468</v>
      </c>
      <c r="R18" s="1">
        <v>1</v>
      </c>
      <c r="S18">
        <f>Q18*(R18+1)*(R18+1)/(R18*R18+1)</f>
        <v>4.1573914885520935</v>
      </c>
      <c r="T18" s="1">
        <v>26.701055526733398</v>
      </c>
      <c r="U18" s="1">
        <v>26.544668197631836</v>
      </c>
      <c r="V18" s="1">
        <v>26.716140747070312</v>
      </c>
      <c r="W18" s="1">
        <v>399.66018676757812</v>
      </c>
      <c r="X18" s="1">
        <v>396.11520385742188</v>
      </c>
      <c r="Y18" s="1">
        <v>18.253759384155273</v>
      </c>
      <c r="Z18" s="1">
        <v>21.077896118164062</v>
      </c>
      <c r="AA18" s="1">
        <v>50.687145233154297</v>
      </c>
      <c r="AB18" s="1">
        <v>58.529224395751953</v>
      </c>
      <c r="AC18" s="1">
        <v>400.13424682617188</v>
      </c>
      <c r="AD18" s="1">
        <v>997.516845703125</v>
      </c>
      <c r="AE18" s="1">
        <v>979.5523681640625</v>
      </c>
      <c r="AF18" s="1">
        <v>97.654632568359375</v>
      </c>
      <c r="AG18" s="1">
        <v>23.21208381652832</v>
      </c>
      <c r="AH18" s="1">
        <v>-0.23671910166740417</v>
      </c>
      <c r="AI18" s="1">
        <v>0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1.3337808227539061</v>
      </c>
      <c r="AQ18">
        <f>(Z18-Y18)/(1000-Z18)*AP18</f>
        <v>3.8478847312967135E-3</v>
      </c>
      <c r="AR18">
        <f>(U18+273.15)</f>
        <v>299.69466819763181</v>
      </c>
      <c r="AS18">
        <f>(T18+273.15)</f>
        <v>299.85105552673338</v>
      </c>
      <c r="AT18">
        <f>(AD18*AL18+AE18*AM18)*AN18</f>
        <v>189.52819830532826</v>
      </c>
      <c r="AU18">
        <f>((AT18+0.00000010773*(AS18^4-AR18^4))-AQ18*44100)/(Q18*51.4+0.00000043092*AR18^3)</f>
        <v>0.18280230703572181</v>
      </c>
      <c r="AV18">
        <f>0.61365*EXP(17.502*O18/(240.97+O18))</f>
        <v>3.4845529859793514</v>
      </c>
      <c r="AW18">
        <f>AV18*1000/AF18</f>
        <v>35.682413566403255</v>
      </c>
      <c r="AX18">
        <f>(AW18-Z18)</f>
        <v>14.604517448239193</v>
      </c>
      <c r="AY18">
        <f>IF(I18,U18,(T18+U18)/2)</f>
        <v>26.622861862182617</v>
      </c>
      <c r="AZ18">
        <f>0.61365*EXP(17.502*AY18/(240.97+AY18))</f>
        <v>3.5006426847056802</v>
      </c>
      <c r="BA18">
        <f>IF(AX18&lt;&gt;0,(1000-(AW18+Z18)/2)/AX18*AQ18,0)</f>
        <v>0.25599484406504724</v>
      </c>
      <c r="BB18">
        <f>Z18*AF18/1000</f>
        <v>2.0583542007333597</v>
      </c>
      <c r="BC18">
        <f>(AZ18-BB18)</f>
        <v>1.4422884839723205</v>
      </c>
      <c r="BD18">
        <f>1/(1.6/K18+1.37/S18)</f>
        <v>0.16142564079650348</v>
      </c>
      <c r="BE18">
        <f>L18*AF18*0.001</f>
        <v>35.855825591380452</v>
      </c>
      <c r="BF18">
        <f>L18/X18</f>
        <v>0.92692664085834053</v>
      </c>
      <c r="BG18">
        <f>(1-AQ18*AF18/AV18/K18)*100</f>
        <v>60.469182438934823</v>
      </c>
      <c r="BH18">
        <f>(X18-J18/(S18/1.35))</f>
        <v>395.07478387485838</v>
      </c>
      <c r="BI18">
        <f>J18*BG18/100/BH18</f>
        <v>4.904001840703308E-3</v>
      </c>
    </row>
    <row r="19" spans="1:61">
      <c r="A19" s="1">
        <v>11</v>
      </c>
      <c r="B19" s="1" t="s">
        <v>87</v>
      </c>
      <c r="C19" s="1" t="s">
        <v>74</v>
      </c>
      <c r="D19" s="1">
        <v>26</v>
      </c>
      <c r="E19" s="1" t="s">
        <v>78</v>
      </c>
      <c r="F19" s="1" t="s">
        <v>88</v>
      </c>
      <c r="G19" s="1">
        <v>0</v>
      </c>
      <c r="H19" s="1">
        <v>3673.5</v>
      </c>
      <c r="I19" s="1">
        <v>0</v>
      </c>
      <c r="J19">
        <f t="shared" ref="J19:J23" si="0">(W19-X19*(1000-Y19)/(1000-Z19))*AP19</f>
        <v>-1.3533382478250182</v>
      </c>
      <c r="K19">
        <f t="shared" ref="K19:K23" si="1">IF(BA19&lt;&gt;0,1/(1/BA19-1/S19),0)</f>
        <v>9.6127935793229688E-2</v>
      </c>
      <c r="L19">
        <f t="shared" ref="L19:L23" si="2">((BD19-AQ19/2)*X19-J19)/(BD19+AQ19/2)</f>
        <v>413.05356948140206</v>
      </c>
      <c r="M19">
        <f t="shared" ref="M19:M23" si="3">AQ19*1000</f>
        <v>1.4931425640596823</v>
      </c>
      <c r="N19">
        <f t="shared" ref="N19:N23" si="4">(AV19-BB19)</f>
        <v>1.5115344389746626</v>
      </c>
      <c r="O19">
        <f t="shared" ref="O19:O23" si="5">(U19+AU19*I19)</f>
        <v>26.232145309448242</v>
      </c>
      <c r="P19" s="1">
        <v>3.5</v>
      </c>
      <c r="Q19">
        <f t="shared" ref="Q19:Q23" si="6">(P19*AJ19+AK19)</f>
        <v>1.9689131230115891</v>
      </c>
      <c r="R19" s="1">
        <v>1</v>
      </c>
      <c r="S19">
        <f t="shared" ref="S19:S23" si="7">Q19*(R19+1)*(R19+1)/(R19*R19+1)</f>
        <v>3.9378262460231781</v>
      </c>
      <c r="T19" s="1">
        <v>26.763078689575195</v>
      </c>
      <c r="U19" s="1">
        <v>26.232145309448242</v>
      </c>
      <c r="V19" s="1">
        <v>26.830480575561523</v>
      </c>
      <c r="W19" s="1">
        <v>399.71542358398438</v>
      </c>
      <c r="X19" s="1">
        <v>400.37631225585938</v>
      </c>
      <c r="Y19" s="1">
        <v>18.27081298828125</v>
      </c>
      <c r="Z19" s="1">
        <v>19.551399230957031</v>
      </c>
      <c r="AA19" s="1">
        <v>50.551502227783203</v>
      </c>
      <c r="AB19" s="1">
        <v>54.094615936279297</v>
      </c>
      <c r="AC19" s="1">
        <v>400.11544799804688</v>
      </c>
      <c r="AD19" s="1">
        <v>56.060043334960938</v>
      </c>
      <c r="AE19" s="1">
        <v>54.595172882080078</v>
      </c>
      <c r="AF19" s="1">
        <v>97.658203125</v>
      </c>
      <c r="AG19" s="1">
        <v>23.21208381652832</v>
      </c>
      <c r="AH19" s="1">
        <v>-0.23671910166740417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ref="AP19:AP23" si="8">AC19*0.000001/(P19*0.0001)</f>
        <v>1.1431869942801338</v>
      </c>
      <c r="AQ19">
        <f t="shared" ref="AQ19:AQ23" si="9">(Z19-Y19)/(1000-Z19)*AP19</f>
        <v>1.4931425640596822E-3</v>
      </c>
      <c r="AR19">
        <f t="shared" ref="AR19:AR23" si="10">(U19+273.15)</f>
        <v>299.38214530944822</v>
      </c>
      <c r="AS19">
        <f t="shared" ref="AS19:AS23" si="11">(T19+273.15)</f>
        <v>299.91307868957517</v>
      </c>
      <c r="AT19">
        <f t="shared" ref="AT19:AT23" si="12">(AD19*AL19+AE19*AM19)*AN19</f>
        <v>10.651408099985019</v>
      </c>
      <c r="AU19">
        <f t="shared" ref="AU19:AU23" si="13">((AT19+0.00000010773*(AS19^4-AR19^4))-AQ19*44100)/(Q19*51.4+0.00000043092*AR19^3)</f>
        <v>-0.43489104903046405</v>
      </c>
      <c r="AV19">
        <f t="shared" ref="AV19:AV23" si="14">0.61365*EXP(17.502*O19/(240.97+O19))</f>
        <v>3.4208889564494331</v>
      </c>
      <c r="AW19">
        <f t="shared" ref="AW19:AW23" si="15">AV19*1000/AF19</f>
        <v>35.029202329995591</v>
      </c>
      <c r="AX19">
        <f t="shared" ref="AX19:AX23" si="16">(AW19-Z19)</f>
        <v>15.47780309903856</v>
      </c>
      <c r="AY19">
        <f t="shared" ref="AY19:AY23" si="17">IF(I19,U19,(T19+U19)/2)</f>
        <v>26.497611999511719</v>
      </c>
      <c r="AZ19">
        <f t="shared" ref="AZ19:AZ23" si="18">0.61365*EXP(17.502*AY19/(240.97+AY19))</f>
        <v>3.4749015125754679</v>
      </c>
      <c r="BA19">
        <f t="shared" ref="BA19:BA23" si="19">IF(AX19&lt;&gt;0,(1000-(AW19+Z19)/2)/AX19*AQ19,0)</f>
        <v>9.3837235496850385E-2</v>
      </c>
      <c r="BB19">
        <f t="shared" ref="BB19:BB23" si="20">Z19*AF19/1000</f>
        <v>1.9093545174747706</v>
      </c>
      <c r="BC19">
        <f t="shared" ref="BC19:BC23" si="21">(AZ19-BB19)</f>
        <v>1.5655469951006973</v>
      </c>
      <c r="BD19">
        <f t="shared" ref="BD19:BD23" si="22">1/(1.6/K19+1.37/S19)</f>
        <v>5.884986357079422E-2</v>
      </c>
      <c r="BE19">
        <f t="shared" ref="BE19:BE23" si="23">L19*AF19*0.001</f>
        <v>40.338069389921067</v>
      </c>
      <c r="BF19">
        <f t="shared" ref="BF19:BF23" si="24">L19/X19</f>
        <v>1.0316633547926815</v>
      </c>
      <c r="BG19">
        <f t="shared" ref="BG19:BG23" si="25">(1-AQ19*AF19/AV19/K19)*100</f>
        <v>55.657373733597979</v>
      </c>
      <c r="BH19">
        <f t="shared" ref="BH19:BH23" si="26">(X19-J19/(S19/1.35))</f>
        <v>400.84027549862788</v>
      </c>
      <c r="BI19">
        <f t="shared" ref="BI19:BI23" si="27">J19*BG19/100/BH19</f>
        <v>-1.8791338408664356E-3</v>
      </c>
    </row>
    <row r="20" spans="1:61">
      <c r="A20" s="1">
        <v>12</v>
      </c>
      <c r="B20" s="1" t="s">
        <v>89</v>
      </c>
      <c r="C20" s="1" t="s">
        <v>74</v>
      </c>
      <c r="D20" s="1">
        <v>18</v>
      </c>
      <c r="E20" s="1" t="s">
        <v>75</v>
      </c>
      <c r="F20" s="1" t="s">
        <v>76</v>
      </c>
      <c r="G20" s="1">
        <v>0</v>
      </c>
      <c r="H20" s="1">
        <v>3948.5</v>
      </c>
      <c r="I20" s="1">
        <v>0</v>
      </c>
      <c r="J20">
        <f t="shared" si="0"/>
        <v>11.283359364437455</v>
      </c>
      <c r="K20">
        <f t="shared" si="1"/>
        <v>0.44220939883535398</v>
      </c>
      <c r="L20">
        <f t="shared" si="2"/>
        <v>333.90907671938709</v>
      </c>
      <c r="M20">
        <f t="shared" si="3"/>
        <v>5.2106772548588793</v>
      </c>
      <c r="N20">
        <f t="shared" si="4"/>
        <v>1.2492305354349194</v>
      </c>
      <c r="O20">
        <f t="shared" si="5"/>
        <v>26.816190719604492</v>
      </c>
      <c r="P20" s="1">
        <v>4</v>
      </c>
      <c r="Q20">
        <f t="shared" si="6"/>
        <v>1.8591305017471313</v>
      </c>
      <c r="R20" s="1">
        <v>1</v>
      </c>
      <c r="S20">
        <f t="shared" si="7"/>
        <v>3.7182610034942627</v>
      </c>
      <c r="T20" s="1">
        <v>27.077287673950195</v>
      </c>
      <c r="U20" s="1">
        <v>26.816190719604492</v>
      </c>
      <c r="V20" s="1">
        <v>27.106006622314453</v>
      </c>
      <c r="W20" s="1">
        <v>399.66641235351562</v>
      </c>
      <c r="X20" s="1">
        <v>386.37310791015625</v>
      </c>
      <c r="Y20" s="1">
        <v>18.375438690185547</v>
      </c>
      <c r="Z20" s="1">
        <v>23.462589263916016</v>
      </c>
      <c r="AA20" s="1">
        <v>49.914230346679688</v>
      </c>
      <c r="AB20" s="1">
        <v>63.732742309570312</v>
      </c>
      <c r="AC20" s="1">
        <v>400.09991455078125</v>
      </c>
      <c r="AD20" s="1">
        <v>603.44775390625</v>
      </c>
      <c r="AE20" s="1">
        <v>595.693359375</v>
      </c>
      <c r="AF20" s="1">
        <v>97.664909362792969</v>
      </c>
      <c r="AG20" s="1">
        <v>23.21208381652832</v>
      </c>
      <c r="AH20" s="1">
        <v>-0.23671910166740417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1.0002497863769531</v>
      </c>
      <c r="AQ20">
        <f t="shared" si="9"/>
        <v>5.2106772548588792E-3</v>
      </c>
      <c r="AR20">
        <f t="shared" si="10"/>
        <v>299.96619071960447</v>
      </c>
      <c r="AS20">
        <f t="shared" si="11"/>
        <v>300.22728767395017</v>
      </c>
      <c r="AT20">
        <f t="shared" si="12"/>
        <v>114.65507180345594</v>
      </c>
      <c r="AU20">
        <f t="shared" si="13"/>
        <v>-1.0457580853096677</v>
      </c>
      <c r="AV20">
        <f t="shared" si="14"/>
        <v>3.5407021893117165</v>
      </c>
      <c r="AW20">
        <f t="shared" si="15"/>
        <v>36.253575746015123</v>
      </c>
      <c r="AX20">
        <f t="shared" si="16"/>
        <v>12.790986482099107</v>
      </c>
      <c r="AY20">
        <f t="shared" si="17"/>
        <v>26.946739196777344</v>
      </c>
      <c r="AZ20">
        <f t="shared" si="18"/>
        <v>3.5679788588920784</v>
      </c>
      <c r="BA20">
        <f t="shared" si="19"/>
        <v>0.39520770587562776</v>
      </c>
      <c r="BB20">
        <f t="shared" si="20"/>
        <v>2.2914716538767972</v>
      </c>
      <c r="BC20">
        <f t="shared" si="21"/>
        <v>1.2765072050152813</v>
      </c>
      <c r="BD20">
        <f t="shared" si="22"/>
        <v>0.25083734634973115</v>
      </c>
      <c r="BE20">
        <f t="shared" si="23"/>
        <v>32.611199713212827</v>
      </c>
      <c r="BF20">
        <f t="shared" si="24"/>
        <v>0.86421407153686103</v>
      </c>
      <c r="BG20">
        <f t="shared" si="25"/>
        <v>67.497605517563755</v>
      </c>
      <c r="BH20">
        <f t="shared" si="26"/>
        <v>382.27642531372862</v>
      </c>
      <c r="BI20">
        <f t="shared" si="27"/>
        <v>1.992274932121892E-2</v>
      </c>
    </row>
    <row r="21" spans="1:61">
      <c r="A21" s="1">
        <v>13</v>
      </c>
      <c r="B21" s="1" t="s">
        <v>90</v>
      </c>
      <c r="C21" s="1" t="s">
        <v>74</v>
      </c>
      <c r="D21" s="1">
        <v>18</v>
      </c>
      <c r="E21" s="1" t="s">
        <v>78</v>
      </c>
      <c r="F21" s="1" t="s">
        <v>76</v>
      </c>
      <c r="G21" s="1">
        <v>0</v>
      </c>
      <c r="H21" s="1">
        <v>4077</v>
      </c>
      <c r="I21" s="1">
        <v>0</v>
      </c>
      <c r="J21">
        <f t="shared" si="0"/>
        <v>-2.5049262022519816</v>
      </c>
      <c r="K21">
        <f t="shared" si="1"/>
        <v>5.9776783244494848E-2</v>
      </c>
      <c r="L21">
        <f t="shared" si="2"/>
        <v>459.54716709165706</v>
      </c>
      <c r="M21">
        <f t="shared" si="3"/>
        <v>0.9103757772726474</v>
      </c>
      <c r="N21">
        <f t="shared" si="4"/>
        <v>1.4735309009001401</v>
      </c>
      <c r="O21">
        <f t="shared" si="5"/>
        <v>26.035104751586914</v>
      </c>
      <c r="P21" s="1">
        <v>5</v>
      </c>
      <c r="Q21">
        <f t="shared" si="6"/>
        <v>1.6395652592182159</v>
      </c>
      <c r="R21" s="1">
        <v>1</v>
      </c>
      <c r="S21">
        <f t="shared" si="7"/>
        <v>3.2791305184364319</v>
      </c>
      <c r="T21" s="1">
        <v>27.039390563964844</v>
      </c>
      <c r="U21" s="1">
        <v>26.035104751586914</v>
      </c>
      <c r="V21" s="1">
        <v>27.117277145385742</v>
      </c>
      <c r="W21" s="1">
        <v>399.4422607421875</v>
      </c>
      <c r="X21" s="1">
        <v>402.115234375</v>
      </c>
      <c r="Y21" s="1">
        <v>18.417686462402344</v>
      </c>
      <c r="Z21" s="1">
        <v>19.533182144165039</v>
      </c>
      <c r="AA21" s="1">
        <v>50.141380310058594</v>
      </c>
      <c r="AB21" s="1">
        <v>53.178272247314453</v>
      </c>
      <c r="AC21" s="1">
        <v>400.08816528320312</v>
      </c>
      <c r="AD21" s="1">
        <v>6.788724422454834</v>
      </c>
      <c r="AE21" s="1">
        <v>8.7269315719604492</v>
      </c>
      <c r="AF21" s="1">
        <v>97.666786193847656</v>
      </c>
      <c r="AG21" s="1">
        <v>23.21208381652832</v>
      </c>
      <c r="AH21" s="1">
        <v>-0.23671910166740417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0.80017633056640614</v>
      </c>
      <c r="AQ21">
        <f t="shared" si="9"/>
        <v>9.1037577727264745E-4</v>
      </c>
      <c r="AR21">
        <f t="shared" si="10"/>
        <v>299.18510475158689</v>
      </c>
      <c r="AS21">
        <f t="shared" si="11"/>
        <v>300.18939056396482</v>
      </c>
      <c r="AT21">
        <f t="shared" si="12"/>
        <v>1.2898576240808381</v>
      </c>
      <c r="AU21">
        <f t="shared" si="13"/>
        <v>-0.28398250661804092</v>
      </c>
      <c r="AV21">
        <f t="shared" si="14"/>
        <v>3.3812740250597897</v>
      </c>
      <c r="AW21">
        <f t="shared" si="15"/>
        <v>34.620510788065502</v>
      </c>
      <c r="AX21">
        <f t="shared" si="16"/>
        <v>15.087328643900463</v>
      </c>
      <c r="AY21">
        <f t="shared" si="17"/>
        <v>26.537247657775879</v>
      </c>
      <c r="AZ21">
        <f t="shared" si="18"/>
        <v>3.4830294415666252</v>
      </c>
      <c r="BA21">
        <f t="shared" si="19"/>
        <v>5.8706593660836616E-2</v>
      </c>
      <c r="BB21">
        <f t="shared" si="20"/>
        <v>1.9077431241596496</v>
      </c>
      <c r="BC21">
        <f t="shared" si="21"/>
        <v>1.5752863174069756</v>
      </c>
      <c r="BD21">
        <f t="shared" si="22"/>
        <v>3.678629314869486E-2</v>
      </c>
      <c r="BE21">
        <f t="shared" si="23"/>
        <v>44.882494914329257</v>
      </c>
      <c r="BF21">
        <f t="shared" si="24"/>
        <v>1.1428245632273106</v>
      </c>
      <c r="BG21">
        <f t="shared" si="25"/>
        <v>56.00992707885397</v>
      </c>
      <c r="BH21">
        <f t="shared" si="26"/>
        <v>403.14649871596703</v>
      </c>
      <c r="BI21">
        <f t="shared" si="27"/>
        <v>-3.4801426869117279E-3</v>
      </c>
    </row>
    <row r="22" spans="1:61">
      <c r="A22" s="1">
        <v>14</v>
      </c>
      <c r="B22" s="1" t="s">
        <v>91</v>
      </c>
      <c r="C22" s="1" t="s">
        <v>74</v>
      </c>
      <c r="D22" s="1">
        <v>18</v>
      </c>
      <c r="E22" s="1" t="s">
        <v>75</v>
      </c>
      <c r="F22" s="1" t="s">
        <v>79</v>
      </c>
      <c r="G22" s="1">
        <v>0</v>
      </c>
      <c r="H22" s="1">
        <v>4231</v>
      </c>
      <c r="I22" s="1">
        <v>0</v>
      </c>
      <c r="J22">
        <f t="shared" si="0"/>
        <v>23.17375103425907</v>
      </c>
      <c r="K22">
        <f t="shared" si="1"/>
        <v>1.2223271061571559</v>
      </c>
      <c r="L22">
        <f t="shared" si="2"/>
        <v>340.87678951825387</v>
      </c>
      <c r="M22">
        <f t="shared" si="3"/>
        <v>12.449314475329111</v>
      </c>
      <c r="N22">
        <f t="shared" si="4"/>
        <v>1.2204854923297974</v>
      </c>
      <c r="O22">
        <f t="shared" si="5"/>
        <v>27.175519943237305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27.525156021118164</v>
      </c>
      <c r="U22" s="1">
        <v>27.175519943237305</v>
      </c>
      <c r="V22" s="1">
        <v>27.479747772216797</v>
      </c>
      <c r="W22" s="1">
        <v>399.36441040039062</v>
      </c>
      <c r="X22" s="1">
        <v>385.38262939453125</v>
      </c>
      <c r="Y22" s="1">
        <v>18.459640502929688</v>
      </c>
      <c r="Z22" s="1">
        <v>24.529884338378906</v>
      </c>
      <c r="AA22" s="1">
        <v>48.844627380371094</v>
      </c>
      <c r="AB22" s="1">
        <v>64.906623840332031</v>
      </c>
      <c r="AC22" s="1">
        <v>400.11355590820312</v>
      </c>
      <c r="AD22" s="1">
        <v>1205.6646728515625</v>
      </c>
      <c r="AE22" s="1">
        <v>1361.85986328125</v>
      </c>
      <c r="AF22" s="1">
        <v>97.666061401367188</v>
      </c>
      <c r="AG22" s="1">
        <v>23.21208381652832</v>
      </c>
      <c r="AH22" s="1">
        <v>-0.23671910166740417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2.0005677795410155</v>
      </c>
      <c r="AQ22">
        <f t="shared" si="9"/>
        <v>1.2449314475329111E-2</v>
      </c>
      <c r="AR22">
        <f t="shared" si="10"/>
        <v>300.32551994323728</v>
      </c>
      <c r="AS22">
        <f t="shared" si="11"/>
        <v>300.67515602111814</v>
      </c>
      <c r="AT22">
        <f t="shared" si="12"/>
        <v>229.07628496726829</v>
      </c>
      <c r="AU22">
        <f t="shared" si="13"/>
        <v>-2.4332968839936941</v>
      </c>
      <c r="AV22">
        <f t="shared" si="14"/>
        <v>3.6162226822903469</v>
      </c>
      <c r="AW22">
        <f t="shared" si="15"/>
        <v>37.026400270500972</v>
      </c>
      <c r="AX22">
        <f t="shared" si="16"/>
        <v>12.496515932122065</v>
      </c>
      <c r="AY22">
        <f t="shared" si="17"/>
        <v>27.350337982177734</v>
      </c>
      <c r="AZ22">
        <f t="shared" si="18"/>
        <v>3.6534700013948544</v>
      </c>
      <c r="BA22">
        <f t="shared" si="19"/>
        <v>0.96556094261432468</v>
      </c>
      <c r="BB22">
        <f t="shared" si="20"/>
        <v>2.3957371899605495</v>
      </c>
      <c r="BC22">
        <f t="shared" si="21"/>
        <v>1.2577328114343049</v>
      </c>
      <c r="BD22">
        <f t="shared" si="22"/>
        <v>0.62226591071205317</v>
      </c>
      <c r="BE22">
        <f t="shared" si="23"/>
        <v>33.292093455390699</v>
      </c>
      <c r="BF22">
        <f t="shared" si="24"/>
        <v>0.88451518962803322</v>
      </c>
      <c r="BG22">
        <f t="shared" si="25"/>
        <v>72.492792528168849</v>
      </c>
      <c r="BH22">
        <f t="shared" si="26"/>
        <v>378.57649117179147</v>
      </c>
      <c r="BI22">
        <f t="shared" si="27"/>
        <v>4.4374914053066691E-2</v>
      </c>
    </row>
    <row r="23" spans="1:61">
      <c r="A23" s="1">
        <v>15</v>
      </c>
      <c r="B23" s="1" t="s">
        <v>92</v>
      </c>
      <c r="C23" s="1" t="s">
        <v>74</v>
      </c>
      <c r="D23" s="1">
        <v>18</v>
      </c>
      <c r="E23" s="1" t="s">
        <v>78</v>
      </c>
      <c r="F23" s="1" t="s">
        <v>79</v>
      </c>
      <c r="G23" s="1">
        <v>0</v>
      </c>
      <c r="H23" s="1">
        <v>4424.5</v>
      </c>
      <c r="I23" s="1">
        <v>0</v>
      </c>
      <c r="J23">
        <f t="shared" si="0"/>
        <v>-2.257135729162111</v>
      </c>
      <c r="K23">
        <f t="shared" si="1"/>
        <v>8.5786396116757271E-2</v>
      </c>
      <c r="L23">
        <f t="shared" si="2"/>
        <v>430.12250235950592</v>
      </c>
      <c r="M23">
        <f t="shared" si="3"/>
        <v>1.6296661286061709</v>
      </c>
      <c r="N23">
        <f t="shared" si="4"/>
        <v>1.835762954991893</v>
      </c>
      <c r="O23">
        <f t="shared" si="5"/>
        <v>27.66472053527832</v>
      </c>
      <c r="P23" s="1">
        <v>2</v>
      </c>
      <c r="Q23">
        <f t="shared" si="6"/>
        <v>2.2982609868049622</v>
      </c>
      <c r="R23" s="1">
        <v>1</v>
      </c>
      <c r="S23">
        <f t="shared" si="7"/>
        <v>4.5965219736099243</v>
      </c>
      <c r="T23" s="1">
        <v>27.861669540405273</v>
      </c>
      <c r="U23" s="1">
        <v>27.66472053527832</v>
      </c>
      <c r="V23" s="1">
        <v>27.877403259277344</v>
      </c>
      <c r="W23" s="1">
        <v>399.36968994140625</v>
      </c>
      <c r="X23" s="1">
        <v>400.17196655273438</v>
      </c>
      <c r="Y23" s="1">
        <v>18.506586074829102</v>
      </c>
      <c r="Z23" s="1">
        <v>19.305471420288086</v>
      </c>
      <c r="AA23" s="1">
        <v>48.016532897949219</v>
      </c>
      <c r="AB23" s="1">
        <v>50.089290618896484</v>
      </c>
      <c r="AC23" s="1">
        <v>400.108642578125</v>
      </c>
      <c r="AD23" s="1">
        <v>4.289154052734375</v>
      </c>
      <c r="AE23" s="1">
        <v>4.8279848098754883</v>
      </c>
      <c r="AF23" s="1">
        <v>97.668350219726562</v>
      </c>
      <c r="AG23" s="1">
        <v>23.21208381652832</v>
      </c>
      <c r="AH23" s="1">
        <v>-0.23671910166740417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2.0005432128906246</v>
      </c>
      <c r="AQ23">
        <f t="shared" si="9"/>
        <v>1.629666128606171E-3</v>
      </c>
      <c r="AR23">
        <f t="shared" si="10"/>
        <v>300.8147205352783</v>
      </c>
      <c r="AS23">
        <f t="shared" si="11"/>
        <v>301.01166954040525</v>
      </c>
      <c r="AT23">
        <f t="shared" si="12"/>
        <v>0.8149392597933911</v>
      </c>
      <c r="AU23">
        <f t="shared" si="13"/>
        <v>-0.52934399011844224</v>
      </c>
      <c r="AV23">
        <f t="shared" si="14"/>
        <v>3.7212964988255117</v>
      </c>
      <c r="AW23">
        <f t="shared" si="15"/>
        <v>38.101355151936446</v>
      </c>
      <c r="AX23">
        <f t="shared" si="16"/>
        <v>18.79588373164836</v>
      </c>
      <c r="AY23">
        <f t="shared" si="17"/>
        <v>27.763195037841797</v>
      </c>
      <c r="AZ23">
        <f t="shared" si="18"/>
        <v>3.7427666501358785</v>
      </c>
      <c r="BA23">
        <f t="shared" si="19"/>
        <v>8.4214670126584859E-2</v>
      </c>
      <c r="BB23">
        <f t="shared" si="20"/>
        <v>1.8855335438336187</v>
      </c>
      <c r="BC23">
        <f t="shared" si="21"/>
        <v>1.8572331063022598</v>
      </c>
      <c r="BD23">
        <f t="shared" si="22"/>
        <v>5.2773157481446238E-2</v>
      </c>
      <c r="BE23">
        <f t="shared" si="23"/>
        <v>42.009355197833386</v>
      </c>
      <c r="BF23">
        <f t="shared" si="24"/>
        <v>1.0748441627852627</v>
      </c>
      <c r="BG23">
        <f t="shared" si="25"/>
        <v>50.141432889021885</v>
      </c>
      <c r="BH23">
        <f t="shared" si="26"/>
        <v>400.83488805117679</v>
      </c>
      <c r="BI23">
        <f t="shared" si="27"/>
        <v>-2.8235072110475985E-3</v>
      </c>
    </row>
    <row r="24" spans="1:61">
      <c r="A24" s="1">
        <v>17</v>
      </c>
      <c r="B24" s="1" t="s">
        <v>93</v>
      </c>
      <c r="C24" s="1" t="s">
        <v>74</v>
      </c>
      <c r="D24" s="1">
        <v>18</v>
      </c>
      <c r="E24" s="1" t="s">
        <v>75</v>
      </c>
      <c r="F24" s="1" t="s">
        <v>88</v>
      </c>
      <c r="G24" s="1">
        <v>0</v>
      </c>
      <c r="H24" s="1">
        <v>5432</v>
      </c>
      <c r="I24" s="1">
        <v>0</v>
      </c>
      <c r="J24">
        <f>(W24-X24*(1000-Y24)/(1000-Z24))*AP24</f>
        <v>10.902768940574523</v>
      </c>
      <c r="K24">
        <f>IF(BA24&lt;&gt;0,1/(1/BA24-1/S24),0)</f>
        <v>0.3591531604512182</v>
      </c>
      <c r="L24">
        <f>((BD24-AQ24/2)*X24-J24)/(BD24+AQ24/2)</f>
        <v>322.99565816370182</v>
      </c>
      <c r="M24">
        <f>AQ24*1000</f>
        <v>5.3008010607142273</v>
      </c>
      <c r="N24">
        <f>(AV24-BB24)</f>
        <v>1.5371416140351526</v>
      </c>
      <c r="O24">
        <f>(U24+AU24*I24)</f>
        <v>28.850549697875977</v>
      </c>
      <c r="P24" s="1">
        <v>4.5</v>
      </c>
      <c r="Q24">
        <f>(P24*AJ24+AK24)</f>
        <v>1.7493478804826736</v>
      </c>
      <c r="R24" s="1">
        <v>1</v>
      </c>
      <c r="S24">
        <f>Q24*(R24+1)*(R24+1)/(R24*R24+1)</f>
        <v>3.4986957609653473</v>
      </c>
      <c r="T24" s="1">
        <v>28.745307922363281</v>
      </c>
      <c r="U24" s="1">
        <v>28.850549697875977</v>
      </c>
      <c r="V24" s="1">
        <v>28.692987442016602</v>
      </c>
      <c r="W24" s="1">
        <v>399.48577880859375</v>
      </c>
      <c r="X24" s="1">
        <v>384.9293212890625</v>
      </c>
      <c r="Y24" s="1">
        <v>19.272073745727539</v>
      </c>
      <c r="Z24" s="1">
        <v>25.084033966064453</v>
      </c>
      <c r="AA24" s="1">
        <v>47.49884033203125</v>
      </c>
      <c r="AB24" s="1">
        <v>61.823265075683594</v>
      </c>
      <c r="AC24" s="1">
        <v>400.12765502929688</v>
      </c>
      <c r="AD24" s="1">
        <v>1175.69873046875</v>
      </c>
      <c r="AE24" s="1">
        <v>1560.3074951171875</v>
      </c>
      <c r="AF24" s="1">
        <v>97.67095947265625</v>
      </c>
      <c r="AG24" s="1">
        <v>23.21208381652832</v>
      </c>
      <c r="AH24" s="1">
        <v>-0.23671910166740417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0.8891725667317707</v>
      </c>
      <c r="AQ24">
        <f>(Z24-Y24)/(1000-Z24)*AP24</f>
        <v>5.300801060714227E-3</v>
      </c>
      <c r="AR24">
        <f>(U24+273.15)</f>
        <v>302.00054969787595</v>
      </c>
      <c r="AS24">
        <f>(T24+273.15)</f>
        <v>301.89530792236326</v>
      </c>
      <c r="AT24">
        <f>(AD24*AL24+AE24*AM24)*AN24</f>
        <v>223.38275598597829</v>
      </c>
      <c r="AU24">
        <f>((AT24+0.00000010773*(AS24^4-AR24^4))-AQ24*44100)/(Q24*51.4+0.00000043092*AR24^3)</f>
        <v>-0.11427004219619301</v>
      </c>
      <c r="AV24">
        <f>0.61365*EXP(17.502*O24/(240.97+O24))</f>
        <v>3.9871232789453668</v>
      </c>
      <c r="AW24">
        <f>AV24*1000/AF24</f>
        <v>40.821993563620033</v>
      </c>
      <c r="AX24">
        <f>(AW24-Z24)</f>
        <v>15.73795959755558</v>
      </c>
      <c r="AY24">
        <f>IF(I24,U24,(T24+U24)/2)</f>
        <v>28.797928810119629</v>
      </c>
      <c r="AZ24">
        <f>0.61365*EXP(17.502*AY24/(240.97+AY24))</f>
        <v>3.9749854431191394</v>
      </c>
      <c r="BA24">
        <f>IF(AX24&lt;&gt;0,(1000-(AW24+Z24)/2)/AX24*AQ24,0)</f>
        <v>0.32571717182397714</v>
      </c>
      <c r="BB24">
        <f>Z24*AF24/1000</f>
        <v>2.4499816649102142</v>
      </c>
      <c r="BC24">
        <f>(AZ24-BB24)</f>
        <v>1.5250037782089252</v>
      </c>
      <c r="BD24">
        <f>1/(1.6/K24+1.37/S24)</f>
        <v>0.20633453661061399</v>
      </c>
      <c r="BE24">
        <f>L24*AF24*0.001</f>
        <v>31.547295838350852</v>
      </c>
      <c r="BF24">
        <f>L24/X24</f>
        <v>0.83910380503632342</v>
      </c>
      <c r="BG24">
        <f>(1-AQ24*AF24/AV24/K24)*100</f>
        <v>63.84506350192396</v>
      </c>
      <c r="BH24">
        <f>(X24-J24/(S24/1.35))</f>
        <v>380.72239988881063</v>
      </c>
      <c r="BI24">
        <f>J24*BG24/100/BH24</f>
        <v>1.8283347015071245E-2</v>
      </c>
    </row>
    <row r="25" spans="1:61">
      <c r="A25" s="1">
        <v>18</v>
      </c>
      <c r="B25" s="1" t="s">
        <v>94</v>
      </c>
      <c r="C25" s="1" t="s">
        <v>74</v>
      </c>
      <c r="D25" s="1">
        <v>18</v>
      </c>
      <c r="E25" s="1" t="s">
        <v>78</v>
      </c>
      <c r="F25" s="1" t="s">
        <v>88</v>
      </c>
      <c r="G25" s="1">
        <v>0</v>
      </c>
      <c r="H25" s="1">
        <v>5549</v>
      </c>
      <c r="I25" s="1">
        <v>0</v>
      </c>
      <c r="J25">
        <f t="shared" ref="J25:J31" si="28">(W25-X25*(1000-Y25)/(1000-Z25))*AP25</f>
        <v>-3.1539902234381452</v>
      </c>
      <c r="K25">
        <f t="shared" ref="K25:K31" si="29">IF(BA25&lt;&gt;0,1/(1/BA25-1/S25),0)</f>
        <v>6.9122287727880621E-2</v>
      </c>
      <c r="L25">
        <f t="shared" ref="L25:L31" si="30">((BD25-AQ25/2)*X25-J25)/(BD25+AQ25/2)</f>
        <v>462.53060228827758</v>
      </c>
      <c r="M25">
        <f t="shared" ref="M25:M31" si="31">AQ25*1000</f>
        <v>1.3465999797734582</v>
      </c>
      <c r="N25">
        <f t="shared" ref="N25:N31" si="32">(AV25-BB25)</f>
        <v>1.8794219448816505</v>
      </c>
      <c r="O25">
        <f t="shared" ref="O25:O31" si="33">(U25+AU25*I25)</f>
        <v>28.463167190551758</v>
      </c>
      <c r="P25" s="1">
        <v>4</v>
      </c>
      <c r="Q25">
        <f t="shared" ref="Q25:Q31" si="34">(P25*AJ25+AK25)</f>
        <v>1.8591305017471313</v>
      </c>
      <c r="R25" s="1">
        <v>1</v>
      </c>
      <c r="S25">
        <f t="shared" ref="S25:S31" si="35">Q25*(R25+1)*(R25+1)/(R25*R25+1)</f>
        <v>3.7182610034942627</v>
      </c>
      <c r="T25" s="1">
        <v>29.011753082275391</v>
      </c>
      <c r="U25" s="1">
        <v>28.463167190551758</v>
      </c>
      <c r="V25" s="1">
        <v>29.034425735473633</v>
      </c>
      <c r="W25" s="1">
        <v>399.43917846679688</v>
      </c>
      <c r="X25" s="1">
        <v>402.05099487304688</v>
      </c>
      <c r="Y25" s="1">
        <v>19.354129791259766</v>
      </c>
      <c r="Z25" s="1">
        <v>20.672502517700195</v>
      </c>
      <c r="AA25" s="1">
        <v>46.970474243164062</v>
      </c>
      <c r="AB25" s="1">
        <v>50.170028686523438</v>
      </c>
      <c r="AC25" s="1">
        <v>400.11822509765625</v>
      </c>
      <c r="AD25" s="1">
        <v>18.966022491455078</v>
      </c>
      <c r="AE25" s="1">
        <v>21.83747673034668</v>
      </c>
      <c r="AF25" s="1">
        <v>97.670677185058594</v>
      </c>
      <c r="AG25" s="1">
        <v>23.21208381652832</v>
      </c>
      <c r="AH25" s="1">
        <v>-0.23671910166740417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ref="AP25:AP31" si="36">AC25*0.000001/(P25*0.0001)</f>
        <v>1.0002955627441406</v>
      </c>
      <c r="AQ25">
        <f t="shared" ref="AQ25:AQ31" si="37">(Z25-Y25)/(1000-Z25)*AP25</f>
        <v>1.3465999797734583E-3</v>
      </c>
      <c r="AR25">
        <f t="shared" ref="AR25:AR31" si="38">(U25+273.15)</f>
        <v>301.61316719055174</v>
      </c>
      <c r="AS25">
        <f t="shared" ref="AS25:AS31" si="39">(T25+273.15)</f>
        <v>302.16175308227537</v>
      </c>
      <c r="AT25">
        <f t="shared" ref="AT25:AT31" si="40">(AD25*AL25+AE25*AM25)*AN25</f>
        <v>3.6035442281579435</v>
      </c>
      <c r="AU25">
        <f t="shared" ref="AU25:AU31" si="41">((AT25+0.00000010773*(AS25^4-AR25^4))-AQ25*44100)/(Q25*51.4+0.00000043092*AR25^3)</f>
        <v>-0.45889609562251571</v>
      </c>
      <c r="AV25">
        <f t="shared" ref="AV25:AV31" si="42">0.61365*EXP(17.502*O25/(240.97+O25))</f>
        <v>3.8985192648952571</v>
      </c>
      <c r="AW25">
        <f t="shared" ref="AW25:AW31" si="43">AV25*1000/AF25</f>
        <v>39.914940463744855</v>
      </c>
      <c r="AX25">
        <f t="shared" ref="AX25:AX31" si="44">(AW25-Z25)</f>
        <v>19.24243794604466</v>
      </c>
      <c r="AY25">
        <f t="shared" ref="AY25:AY31" si="45">IF(I25,U25,(T25+U25)/2)</f>
        <v>28.737460136413574</v>
      </c>
      <c r="AZ25">
        <f t="shared" ref="AZ25:AZ31" si="46">0.61365*EXP(17.502*AY25/(240.97+AY25))</f>
        <v>3.961077193710675</v>
      </c>
      <c r="BA25">
        <f t="shared" ref="BA25:BA31" si="47">IF(AX25&lt;&gt;0,(1000-(AW25+Z25)/2)/AX25*AQ25,0)</f>
        <v>6.7860759571538642E-2</v>
      </c>
      <c r="BB25">
        <f t="shared" ref="BB25:BB31" si="48">Z25*AF25/1000</f>
        <v>2.0190973200136066</v>
      </c>
      <c r="BC25">
        <f t="shared" ref="BC25:BC31" si="49">(AZ25-BB25)</f>
        <v>1.9419798736970684</v>
      </c>
      <c r="BD25">
        <f t="shared" ref="BD25:BD31" si="50">1/(1.6/K25+1.37/S25)</f>
        <v>4.2524539307202826E-2</v>
      </c>
      <c r="BE25">
        <f t="shared" ref="BE25:BE31" si="51">L25*AF25*0.001</f>
        <v>45.175677144309084</v>
      </c>
      <c r="BF25">
        <f t="shared" ref="BF25:BF31" si="52">L25/X25</f>
        <v>1.1504277024219973</v>
      </c>
      <c r="BG25">
        <f t="shared" ref="BG25:BG31" si="53">(1-AQ25*AF25/AV25/K25)*100</f>
        <v>51.192674041362643</v>
      </c>
      <c r="BH25">
        <f t="shared" ref="BH25:BH31" si="54">(X25-J25/(S25/1.35))</f>
        <v>403.19612341502932</v>
      </c>
      <c r="BI25">
        <f t="shared" ref="BI25:BI31" si="55">J25*BG25/100/BH25</f>
        <v>-4.0045323866349193E-3</v>
      </c>
    </row>
    <row r="26" spans="1:61">
      <c r="A26" s="1">
        <v>19</v>
      </c>
      <c r="B26" s="1" t="s">
        <v>95</v>
      </c>
      <c r="C26" s="1" t="s">
        <v>74</v>
      </c>
      <c r="D26" s="1">
        <v>15</v>
      </c>
      <c r="E26" s="1" t="s">
        <v>75</v>
      </c>
      <c r="F26" s="1" t="s">
        <v>76</v>
      </c>
      <c r="G26" s="1">
        <v>0</v>
      </c>
      <c r="H26" s="1">
        <v>5769.5</v>
      </c>
      <c r="I26" s="1">
        <v>0</v>
      </c>
      <c r="J26">
        <f t="shared" si="28"/>
        <v>17.908989069693558</v>
      </c>
      <c r="K26">
        <f t="shared" si="29"/>
        <v>0.49198471578281905</v>
      </c>
      <c r="L26">
        <f t="shared" si="30"/>
        <v>300.28076518449251</v>
      </c>
      <c r="M26">
        <f t="shared" si="31"/>
        <v>6.4299193072182783</v>
      </c>
      <c r="N26">
        <f t="shared" si="32"/>
        <v>1.4171046103864375</v>
      </c>
      <c r="O26">
        <f t="shared" si="33"/>
        <v>29.307615280151367</v>
      </c>
      <c r="P26" s="1">
        <v>5</v>
      </c>
      <c r="Q26">
        <f t="shared" si="34"/>
        <v>1.6395652592182159</v>
      </c>
      <c r="R26" s="1">
        <v>1</v>
      </c>
      <c r="S26">
        <f t="shared" si="35"/>
        <v>3.2791305184364319</v>
      </c>
      <c r="T26" s="1">
        <v>29.289011001586914</v>
      </c>
      <c r="U26" s="1">
        <v>29.307615280151367</v>
      </c>
      <c r="V26" s="1">
        <v>29.261928558349609</v>
      </c>
      <c r="W26" s="1">
        <v>399.34442138671875</v>
      </c>
      <c r="X26" s="1">
        <v>373.96060180664062</v>
      </c>
      <c r="Y26" s="1">
        <v>19.592342376708984</v>
      </c>
      <c r="Z26" s="1">
        <v>27.406970977783203</v>
      </c>
      <c r="AA26" s="1">
        <v>46.791923522949219</v>
      </c>
      <c r="AB26" s="1">
        <v>65.455413818359375</v>
      </c>
      <c r="AC26" s="1">
        <v>400.12744140625</v>
      </c>
      <c r="AD26" s="1">
        <v>1356.0198974609375</v>
      </c>
      <c r="AE26" s="1">
        <v>1069.160888671875</v>
      </c>
      <c r="AF26" s="1">
        <v>97.66912841796875</v>
      </c>
      <c r="AG26" s="1">
        <v>23.21208381652832</v>
      </c>
      <c r="AH26" s="1">
        <v>-0.23671910166740417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36"/>
        <v>0.80025488281250001</v>
      </c>
      <c r="AQ26">
        <f t="shared" si="37"/>
        <v>6.4299193072182787E-3</v>
      </c>
      <c r="AR26">
        <f t="shared" si="38"/>
        <v>302.45761528015134</v>
      </c>
      <c r="AS26">
        <f t="shared" si="39"/>
        <v>302.43901100158689</v>
      </c>
      <c r="AT26">
        <f t="shared" si="40"/>
        <v>257.64377728457475</v>
      </c>
      <c r="AU26">
        <f t="shared" si="41"/>
        <v>-0.27170830615724983</v>
      </c>
      <c r="AV26">
        <f t="shared" si="42"/>
        <v>4.0939195783630877</v>
      </c>
      <c r="AW26">
        <f t="shared" si="43"/>
        <v>41.916208782404837</v>
      </c>
      <c r="AX26">
        <f t="shared" si="44"/>
        <v>14.509237804621634</v>
      </c>
      <c r="AY26">
        <f t="shared" si="45"/>
        <v>29.298313140869141</v>
      </c>
      <c r="AZ26">
        <f t="shared" si="46"/>
        <v>4.091721460500815</v>
      </c>
      <c r="BA26">
        <f t="shared" si="47"/>
        <v>0.42779973454237874</v>
      </c>
      <c r="BB26">
        <f t="shared" si="48"/>
        <v>2.6768149679766502</v>
      </c>
      <c r="BC26">
        <f t="shared" si="49"/>
        <v>1.4149064925241648</v>
      </c>
      <c r="BD26">
        <f t="shared" si="50"/>
        <v>0.27248496714675519</v>
      </c>
      <c r="BE26">
        <f t="shared" si="51"/>
        <v>29.32816061625012</v>
      </c>
      <c r="BF26">
        <f t="shared" si="52"/>
        <v>0.80297433401755813</v>
      </c>
      <c r="BG26">
        <f t="shared" si="53"/>
        <v>68.820301104115174</v>
      </c>
      <c r="BH26">
        <f t="shared" si="54"/>
        <v>366.58756950184096</v>
      </c>
      <c r="BI26">
        <f t="shared" si="55"/>
        <v>3.3620944155893659E-2</v>
      </c>
    </row>
    <row r="27" spans="1:61">
      <c r="A27" s="1">
        <v>20</v>
      </c>
      <c r="B27" s="1" t="s">
        <v>96</v>
      </c>
      <c r="C27" s="1" t="s">
        <v>74</v>
      </c>
      <c r="D27" s="1">
        <v>15</v>
      </c>
      <c r="E27" s="1" t="s">
        <v>78</v>
      </c>
      <c r="F27" s="1" t="s">
        <v>76</v>
      </c>
      <c r="G27" s="1">
        <v>0</v>
      </c>
      <c r="H27" s="1">
        <v>5872</v>
      </c>
      <c r="I27" s="1">
        <v>0</v>
      </c>
      <c r="J27">
        <f t="shared" si="28"/>
        <v>-1.3473484672608704</v>
      </c>
      <c r="K27">
        <f t="shared" si="29"/>
        <v>6.2119062540996216E-2</v>
      </c>
      <c r="L27">
        <f t="shared" si="30"/>
        <v>424.04134991979384</v>
      </c>
      <c r="M27">
        <f t="shared" si="31"/>
        <v>1.0447512734624342</v>
      </c>
      <c r="N27">
        <f t="shared" si="32"/>
        <v>1.6230620443703643</v>
      </c>
      <c r="O27">
        <f t="shared" si="33"/>
        <v>27.379671096801758</v>
      </c>
      <c r="P27" s="1">
        <v>4.5</v>
      </c>
      <c r="Q27">
        <f t="shared" si="34"/>
        <v>1.7493478804826736</v>
      </c>
      <c r="R27" s="1">
        <v>1</v>
      </c>
      <c r="S27">
        <f t="shared" si="35"/>
        <v>3.4986957609653473</v>
      </c>
      <c r="T27" s="1">
        <v>29.284845352172852</v>
      </c>
      <c r="U27" s="1">
        <v>27.379671096801758</v>
      </c>
      <c r="V27" s="1">
        <v>29.344383239746094</v>
      </c>
      <c r="W27" s="1">
        <v>399.02178955078125</v>
      </c>
      <c r="X27" s="1">
        <v>400.06692504882812</v>
      </c>
      <c r="Y27" s="1">
        <v>19.702590942382812</v>
      </c>
      <c r="Z27" s="1">
        <v>20.852970123291016</v>
      </c>
      <c r="AA27" s="1">
        <v>47.066516876220703</v>
      </c>
      <c r="AB27" s="1">
        <v>49.814601898193359</v>
      </c>
      <c r="AC27" s="1">
        <v>400.15875244140625</v>
      </c>
      <c r="AD27" s="1">
        <v>5.8683152198791504</v>
      </c>
      <c r="AE27" s="1">
        <v>17.676948547363281</v>
      </c>
      <c r="AF27" s="1">
        <v>97.669082641601562</v>
      </c>
      <c r="AG27" s="1">
        <v>23.21208381652832</v>
      </c>
      <c r="AH27" s="1">
        <v>-0.23671910166740417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36"/>
        <v>0.88924167209201377</v>
      </c>
      <c r="AQ27">
        <f t="shared" si="37"/>
        <v>1.0447512734624341E-3</v>
      </c>
      <c r="AR27">
        <f t="shared" si="38"/>
        <v>300.52967109680174</v>
      </c>
      <c r="AS27">
        <f t="shared" si="39"/>
        <v>302.43484535217283</v>
      </c>
      <c r="AT27">
        <f t="shared" si="40"/>
        <v>1.1149798777858848</v>
      </c>
      <c r="AU27">
        <f t="shared" si="41"/>
        <v>-0.22105170887272463</v>
      </c>
      <c r="AV27">
        <f t="shared" si="42"/>
        <v>3.659752506664923</v>
      </c>
      <c r="AW27">
        <f t="shared" si="43"/>
        <v>37.470941752309173</v>
      </c>
      <c r="AX27">
        <f t="shared" si="44"/>
        <v>16.617971629018157</v>
      </c>
      <c r="AY27">
        <f t="shared" si="45"/>
        <v>28.332258224487305</v>
      </c>
      <c r="AZ27">
        <f t="shared" si="46"/>
        <v>3.8689679062912741</v>
      </c>
      <c r="BA27">
        <f t="shared" si="47"/>
        <v>6.103538419145136E-2</v>
      </c>
      <c r="BB27">
        <f t="shared" si="48"/>
        <v>2.0366904622945587</v>
      </c>
      <c r="BC27">
        <f t="shared" si="49"/>
        <v>1.8322774439967153</v>
      </c>
      <c r="BD27">
        <f t="shared" si="50"/>
        <v>3.8243018855440007E-2</v>
      </c>
      <c r="BE27">
        <f t="shared" si="51"/>
        <v>41.415729648772633</v>
      </c>
      <c r="BF27">
        <f t="shared" si="52"/>
        <v>1.0599260357952351</v>
      </c>
      <c r="BG27">
        <f t="shared" si="53"/>
        <v>55.115808373252804</v>
      </c>
      <c r="BH27">
        <f t="shared" si="54"/>
        <v>400.5868103303938</v>
      </c>
      <c r="BI27">
        <f t="shared" si="55"/>
        <v>-1.8537854472117567E-3</v>
      </c>
    </row>
    <row r="28" spans="1:61">
      <c r="A28" s="1">
        <v>21</v>
      </c>
      <c r="B28" s="1" t="s">
        <v>97</v>
      </c>
      <c r="C28" s="1" t="s">
        <v>74</v>
      </c>
      <c r="D28" s="1">
        <v>15</v>
      </c>
      <c r="E28" s="1" t="s">
        <v>78</v>
      </c>
      <c r="F28" s="1" t="s">
        <v>79</v>
      </c>
      <c r="G28" s="1">
        <v>0</v>
      </c>
      <c r="H28" s="1">
        <v>6142.5</v>
      </c>
      <c r="I28" s="1">
        <v>0</v>
      </c>
      <c r="J28">
        <f t="shared" si="28"/>
        <v>-0.54248782344114965</v>
      </c>
      <c r="K28">
        <f t="shared" si="29"/>
        <v>1.371987230150634E-2</v>
      </c>
      <c r="L28">
        <f t="shared" si="30"/>
        <v>448.32460894722368</v>
      </c>
      <c r="M28">
        <f t="shared" si="31"/>
        <v>0.28922044817117304</v>
      </c>
      <c r="N28">
        <f t="shared" si="32"/>
        <v>2.0028591145867476</v>
      </c>
      <c r="O28">
        <f t="shared" si="33"/>
        <v>28.784622192382812</v>
      </c>
      <c r="P28" s="1">
        <v>3</v>
      </c>
      <c r="Q28">
        <f t="shared" si="34"/>
        <v>2.0786957442760468</v>
      </c>
      <c r="R28" s="1">
        <v>1</v>
      </c>
      <c r="S28">
        <f t="shared" si="35"/>
        <v>4.1573914885520935</v>
      </c>
      <c r="T28" s="1">
        <v>29.308679580688477</v>
      </c>
      <c r="U28" s="1">
        <v>28.784622192382812</v>
      </c>
      <c r="V28" s="1">
        <v>29.350414276123047</v>
      </c>
      <c r="W28" s="1">
        <v>398.894775390625</v>
      </c>
      <c r="X28" s="1">
        <v>399.21493530273438</v>
      </c>
      <c r="Y28" s="1">
        <v>19.948207855224609</v>
      </c>
      <c r="Z28" s="1">
        <v>20.160676956176758</v>
      </c>
      <c r="AA28" s="1">
        <v>47.587421417236328</v>
      </c>
      <c r="AB28" s="1">
        <v>48.094276428222656</v>
      </c>
      <c r="AC28" s="1">
        <v>400.1375732421875</v>
      </c>
      <c r="AD28" s="1">
        <v>10.849493026733398</v>
      </c>
      <c r="AE28" s="1">
        <v>30.43647575378418</v>
      </c>
      <c r="AF28" s="1">
        <v>97.668449401855469</v>
      </c>
      <c r="AG28" s="1">
        <v>21.66221809387207</v>
      </c>
      <c r="AH28" s="1">
        <v>-0.23080632090568542</v>
      </c>
      <c r="AI28" s="1">
        <v>0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36"/>
        <v>1.3337919108072915</v>
      </c>
      <c r="AQ28">
        <f t="shared" si="37"/>
        <v>2.8922044817117305E-4</v>
      </c>
      <c r="AR28">
        <f t="shared" si="38"/>
        <v>301.93462219238279</v>
      </c>
      <c r="AS28">
        <f t="shared" si="39"/>
        <v>302.45867958068845</v>
      </c>
      <c r="AT28">
        <f t="shared" si="40"/>
        <v>2.0614036492121386</v>
      </c>
      <c r="AU28">
        <f t="shared" si="41"/>
        <v>-3.7579874121272665E-2</v>
      </c>
      <c r="AV28">
        <f t="shared" si="42"/>
        <v>3.9719211717882508</v>
      </c>
      <c r="AW28">
        <f t="shared" si="43"/>
        <v>40.667392552182712</v>
      </c>
      <c r="AX28">
        <f t="shared" si="44"/>
        <v>20.506715596005954</v>
      </c>
      <c r="AY28">
        <f t="shared" si="45"/>
        <v>29.046650886535645</v>
      </c>
      <c r="AZ28">
        <f t="shared" si="46"/>
        <v>4.0326422383767673</v>
      </c>
      <c r="BA28">
        <f t="shared" si="47"/>
        <v>1.3674744065963109E-2</v>
      </c>
      <c r="BB28">
        <f t="shared" si="48"/>
        <v>1.9690620572015032</v>
      </c>
      <c r="BC28">
        <f t="shared" si="49"/>
        <v>2.0635801811752641</v>
      </c>
      <c r="BD28">
        <f t="shared" si="50"/>
        <v>8.5507581065525484E-3</v>
      </c>
      <c r="BE28">
        <f t="shared" si="51"/>
        <v>43.787169384568557</v>
      </c>
      <c r="BF28">
        <f t="shared" si="52"/>
        <v>1.1230156221666614</v>
      </c>
      <c r="BG28">
        <f t="shared" si="53"/>
        <v>48.163866737127016</v>
      </c>
      <c r="BH28">
        <f t="shared" si="54"/>
        <v>399.39109349319159</v>
      </c>
      <c r="BI28">
        <f t="shared" si="55"/>
        <v>-6.5420365302109663E-4</v>
      </c>
    </row>
    <row r="29" spans="1:61">
      <c r="A29" s="1">
        <v>22</v>
      </c>
      <c r="B29" s="1" t="s">
        <v>98</v>
      </c>
      <c r="C29" s="1" t="s">
        <v>74</v>
      </c>
      <c r="D29" s="1">
        <v>15</v>
      </c>
      <c r="E29" s="1" t="s">
        <v>75</v>
      </c>
      <c r="F29" s="1" t="s">
        <v>79</v>
      </c>
      <c r="G29" s="1">
        <v>0</v>
      </c>
      <c r="H29" s="1">
        <v>6426.5</v>
      </c>
      <c r="I29" s="1">
        <v>0</v>
      </c>
      <c r="J29">
        <f t="shared" si="28"/>
        <v>32.616976916900676</v>
      </c>
      <c r="K29">
        <f t="shared" si="29"/>
        <v>1.2465067026794574</v>
      </c>
      <c r="L29">
        <f t="shared" si="30"/>
        <v>322.17373621099773</v>
      </c>
      <c r="M29">
        <f t="shared" si="31"/>
        <v>19.336020770305872</v>
      </c>
      <c r="N29">
        <f t="shared" si="32"/>
        <v>1.8374846929028585</v>
      </c>
      <c r="O29">
        <f t="shared" si="33"/>
        <v>30.915775299072266</v>
      </c>
      <c r="P29" s="1">
        <v>1.5</v>
      </c>
      <c r="Q29">
        <f t="shared" si="34"/>
        <v>2.4080436080694199</v>
      </c>
      <c r="R29" s="1">
        <v>1</v>
      </c>
      <c r="S29">
        <f t="shared" si="35"/>
        <v>4.8160872161388397</v>
      </c>
      <c r="T29" s="1">
        <v>30.416984558105469</v>
      </c>
      <c r="U29" s="1">
        <v>30.915775299072266</v>
      </c>
      <c r="V29" s="1">
        <v>30.298406600952148</v>
      </c>
      <c r="W29" s="1">
        <v>399.03482055664062</v>
      </c>
      <c r="X29" s="1">
        <v>384.02471923828125</v>
      </c>
      <c r="Y29" s="1">
        <v>20.103965759277344</v>
      </c>
      <c r="Z29" s="1">
        <v>27.155330657958984</v>
      </c>
      <c r="AA29" s="1">
        <v>44.99908447265625</v>
      </c>
      <c r="AB29" s="1">
        <v>60.782283782958984</v>
      </c>
      <c r="AC29" s="1">
        <v>400.1553955078125</v>
      </c>
      <c r="AD29" s="1">
        <v>1657.7286376953125</v>
      </c>
      <c r="AE29" s="1">
        <v>1816.364013671875</v>
      </c>
      <c r="AF29" s="1">
        <v>97.67047119140625</v>
      </c>
      <c r="AG29" s="1">
        <v>21.66221809387207</v>
      </c>
      <c r="AH29" s="1">
        <v>-0.23080632090568542</v>
      </c>
      <c r="AI29" s="1">
        <v>0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36"/>
        <v>2.66770263671875</v>
      </c>
      <c r="AQ29">
        <f t="shared" si="37"/>
        <v>1.9336020770305874E-2</v>
      </c>
      <c r="AR29">
        <f t="shared" si="38"/>
        <v>304.06577529907224</v>
      </c>
      <c r="AS29">
        <f t="shared" si="39"/>
        <v>303.56698455810545</v>
      </c>
      <c r="AT29">
        <f t="shared" si="40"/>
        <v>314.96843720977631</v>
      </c>
      <c r="AU29">
        <f t="shared" si="41"/>
        <v>-4.0016680613868605</v>
      </c>
      <c r="AV29">
        <f t="shared" si="42"/>
        <v>4.4897586336241524</v>
      </c>
      <c r="AW29">
        <f t="shared" si="43"/>
        <v>45.968434255072921</v>
      </c>
      <c r="AX29">
        <f t="shared" si="44"/>
        <v>18.813103597113937</v>
      </c>
      <c r="AY29">
        <f t="shared" si="45"/>
        <v>30.666379928588867</v>
      </c>
      <c r="AZ29">
        <f t="shared" si="46"/>
        <v>4.4262695990886591</v>
      </c>
      <c r="BA29">
        <f t="shared" si="47"/>
        <v>0.99021723638321058</v>
      </c>
      <c r="BB29">
        <f t="shared" si="48"/>
        <v>2.6522739407212939</v>
      </c>
      <c r="BC29">
        <f t="shared" si="49"/>
        <v>1.7739956583673653</v>
      </c>
      <c r="BD29">
        <f t="shared" si="50"/>
        <v>0.63773458379414349</v>
      </c>
      <c r="BE29">
        <f t="shared" si="51"/>
        <v>31.466860621223972</v>
      </c>
      <c r="BF29">
        <f t="shared" si="52"/>
        <v>0.83894009961138472</v>
      </c>
      <c r="BG29">
        <f t="shared" si="53"/>
        <v>66.25474032741792</v>
      </c>
      <c r="BH29">
        <f t="shared" si="54"/>
        <v>374.88183688136286</v>
      </c>
      <c r="BI29">
        <f t="shared" si="55"/>
        <v>5.7645613185002872E-2</v>
      </c>
    </row>
    <row r="30" spans="1:61">
      <c r="A30" s="1">
        <v>23</v>
      </c>
      <c r="B30" s="1" t="s">
        <v>99</v>
      </c>
      <c r="C30" s="1" t="s">
        <v>74</v>
      </c>
      <c r="D30" s="1">
        <v>9</v>
      </c>
      <c r="E30" s="1" t="s">
        <v>78</v>
      </c>
      <c r="F30" s="1" t="s">
        <v>79</v>
      </c>
      <c r="G30" s="1">
        <v>0</v>
      </c>
      <c r="H30" s="1">
        <v>7956</v>
      </c>
      <c r="I30" s="1">
        <v>0</v>
      </c>
      <c r="J30">
        <f t="shared" si="28"/>
        <v>1.1916834700581229</v>
      </c>
      <c r="K30">
        <f t="shared" si="29"/>
        <v>3.8967735448863741E-2</v>
      </c>
      <c r="L30">
        <f t="shared" si="30"/>
        <v>337.42492671774784</v>
      </c>
      <c r="M30">
        <f t="shared" si="31"/>
        <v>0.83571205794247494</v>
      </c>
      <c r="N30">
        <f t="shared" si="32"/>
        <v>2.0409816589297138</v>
      </c>
      <c r="O30">
        <f t="shared" si="33"/>
        <v>30.093097686767578</v>
      </c>
      <c r="P30" s="1">
        <v>1.5</v>
      </c>
      <c r="Q30">
        <f t="shared" si="34"/>
        <v>2.4080436080694199</v>
      </c>
      <c r="R30" s="1">
        <v>1</v>
      </c>
      <c r="S30">
        <f t="shared" si="35"/>
        <v>4.8160872161388397</v>
      </c>
      <c r="T30" s="1">
        <v>31.037824630737305</v>
      </c>
      <c r="U30" s="1">
        <v>30.093097686767578</v>
      </c>
      <c r="V30" s="1">
        <v>31.031593322753906</v>
      </c>
      <c r="W30" s="1">
        <v>399.99557495117188</v>
      </c>
      <c r="X30" s="1">
        <v>399.42367553710938</v>
      </c>
      <c r="Y30" s="1">
        <v>22.652732849121094</v>
      </c>
      <c r="Z30" s="1">
        <v>22.958845138549805</v>
      </c>
      <c r="AA30" s="1">
        <v>48.934959411621094</v>
      </c>
      <c r="AB30" s="1">
        <v>49.596233367919922</v>
      </c>
      <c r="AC30" s="1">
        <v>400.11056518554688</v>
      </c>
      <c r="AD30" s="1">
        <v>30.857950210571289</v>
      </c>
      <c r="AE30" s="1">
        <v>35.898200988769531</v>
      </c>
      <c r="AF30" s="1">
        <v>97.666229248046875</v>
      </c>
      <c r="AG30" s="1">
        <v>21.66221809387207</v>
      </c>
      <c r="AH30" s="1">
        <v>-0.23080632090568542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36"/>
        <v>2.6674037679036458</v>
      </c>
      <c r="AQ30">
        <f t="shared" si="37"/>
        <v>8.3571205794247499E-4</v>
      </c>
      <c r="AR30">
        <f t="shared" si="38"/>
        <v>303.24309768676756</v>
      </c>
      <c r="AS30">
        <f t="shared" si="39"/>
        <v>304.18782463073728</v>
      </c>
      <c r="AT30">
        <f t="shared" si="40"/>
        <v>5.8630104664374585</v>
      </c>
      <c r="AU30">
        <f t="shared" si="41"/>
        <v>-0.14424248195443606</v>
      </c>
      <c r="AV30">
        <f t="shared" si="42"/>
        <v>4.2832854915017258</v>
      </c>
      <c r="AW30">
        <f t="shared" si="43"/>
        <v>43.856361861000003</v>
      </c>
      <c r="AX30">
        <f t="shared" si="44"/>
        <v>20.897516722450199</v>
      </c>
      <c r="AY30">
        <f t="shared" si="45"/>
        <v>30.565461158752441</v>
      </c>
      <c r="AZ30">
        <f t="shared" si="46"/>
        <v>4.4008016748439918</v>
      </c>
      <c r="BA30">
        <f t="shared" si="47"/>
        <v>3.865497186098385E-2</v>
      </c>
      <c r="BB30">
        <f t="shared" si="48"/>
        <v>2.2423038325720119</v>
      </c>
      <c r="BC30">
        <f t="shared" si="49"/>
        <v>2.1584978422719798</v>
      </c>
      <c r="BD30">
        <f t="shared" si="50"/>
        <v>2.4187263928801106E-2</v>
      </c>
      <c r="BE30">
        <f t="shared" si="51"/>
        <v>32.955020246820979</v>
      </c>
      <c r="BF30">
        <f t="shared" si="52"/>
        <v>0.84477948450103479</v>
      </c>
      <c r="BG30">
        <f t="shared" si="53"/>
        <v>51.098869576761999</v>
      </c>
      <c r="BH30">
        <f t="shared" si="54"/>
        <v>399.08963410214795</v>
      </c>
      <c r="BI30">
        <f t="shared" si="55"/>
        <v>1.525814579230522E-3</v>
      </c>
    </row>
    <row r="31" spans="1:61">
      <c r="A31" s="1">
        <v>24</v>
      </c>
      <c r="B31" s="1" t="s">
        <v>100</v>
      </c>
      <c r="C31" s="1" t="s">
        <v>74</v>
      </c>
      <c r="D31" s="1">
        <v>9</v>
      </c>
      <c r="E31" s="1" t="s">
        <v>75</v>
      </c>
      <c r="F31" s="1" t="s">
        <v>76</v>
      </c>
      <c r="G31" s="1">
        <v>0</v>
      </c>
      <c r="H31" s="1">
        <v>8189</v>
      </c>
      <c r="I31" s="1">
        <v>0</v>
      </c>
      <c r="J31">
        <f t="shared" si="28"/>
        <v>12.530301231332611</v>
      </c>
      <c r="K31">
        <f t="shared" si="29"/>
        <v>0.41199186137650162</v>
      </c>
      <c r="L31">
        <f t="shared" si="30"/>
        <v>319.95212261583021</v>
      </c>
      <c r="M31">
        <f t="shared" si="31"/>
        <v>6.6323460447373375</v>
      </c>
      <c r="N31">
        <f t="shared" si="32"/>
        <v>1.6894498719863149</v>
      </c>
      <c r="O31">
        <f t="shared" si="33"/>
        <v>31.412174224853516</v>
      </c>
      <c r="P31" s="1">
        <v>4.5</v>
      </c>
      <c r="Q31">
        <f t="shared" si="34"/>
        <v>1.7493478804826736</v>
      </c>
      <c r="R31" s="1">
        <v>1</v>
      </c>
      <c r="S31">
        <f t="shared" si="35"/>
        <v>3.4986957609653473</v>
      </c>
      <c r="T31" s="1">
        <v>31.520774841308594</v>
      </c>
      <c r="U31" s="1">
        <v>31.412174224853516</v>
      </c>
      <c r="V31" s="1">
        <v>31.475181579589844</v>
      </c>
      <c r="W31" s="1">
        <v>400.447265625</v>
      </c>
      <c r="X31" s="1">
        <v>383.49383544921875</v>
      </c>
      <c r="Y31" s="1">
        <v>22.75538444519043</v>
      </c>
      <c r="Z31" s="1">
        <v>29.991054534912109</v>
      </c>
      <c r="AA31" s="1">
        <v>47.823116302490234</v>
      </c>
      <c r="AB31" s="1">
        <v>63.029731750488281</v>
      </c>
      <c r="AC31" s="1">
        <v>400.10748291015625</v>
      </c>
      <c r="AD31" s="1">
        <v>1644.6500244140625</v>
      </c>
      <c r="AE31" s="1">
        <v>1307.718017578125</v>
      </c>
      <c r="AF31" s="1">
        <v>97.663871765136719</v>
      </c>
      <c r="AG31" s="1">
        <v>21.66221809387207</v>
      </c>
      <c r="AH31" s="1">
        <v>-0.23080632090568542</v>
      </c>
      <c r="AI31" s="1">
        <v>0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36"/>
        <v>0.88912773980034709</v>
      </c>
      <c r="AQ31">
        <f t="shared" si="37"/>
        <v>6.6323460447373379E-3</v>
      </c>
      <c r="AR31">
        <f t="shared" si="38"/>
        <v>304.56217422485349</v>
      </c>
      <c r="AS31">
        <f t="shared" si="39"/>
        <v>304.67077484130857</v>
      </c>
      <c r="AT31">
        <f t="shared" si="40"/>
        <v>312.48350071752066</v>
      </c>
      <c r="AU31">
        <f t="shared" si="41"/>
        <v>0.20883314222861316</v>
      </c>
      <c r="AV31">
        <f t="shared" si="42"/>
        <v>4.618492376185193</v>
      </c>
      <c r="AW31">
        <f t="shared" si="43"/>
        <v>47.289671121085604</v>
      </c>
      <c r="AX31">
        <f t="shared" si="44"/>
        <v>17.298616586173495</v>
      </c>
      <c r="AY31">
        <f t="shared" si="45"/>
        <v>31.466474533081055</v>
      </c>
      <c r="AZ31">
        <f t="shared" si="46"/>
        <v>4.6327674892952251</v>
      </c>
      <c r="BA31">
        <f t="shared" si="47"/>
        <v>0.36858842182005086</v>
      </c>
      <c r="BB31">
        <f t="shared" si="48"/>
        <v>2.9290425041988781</v>
      </c>
      <c r="BC31">
        <f t="shared" si="49"/>
        <v>1.703724985096347</v>
      </c>
      <c r="BD31">
        <f t="shared" si="50"/>
        <v>0.23391012104338949</v>
      </c>
      <c r="BE31">
        <f t="shared" si="51"/>
        <v>31.247763074135744</v>
      </c>
      <c r="BF31">
        <f t="shared" si="52"/>
        <v>0.83430838527311202</v>
      </c>
      <c r="BG31">
        <f t="shared" si="53"/>
        <v>65.958221076200061</v>
      </c>
      <c r="BH31">
        <f t="shared" si="54"/>
        <v>378.65891757752831</v>
      </c>
      <c r="BI31">
        <f t="shared" si="55"/>
        <v>2.1826407365631413E-2</v>
      </c>
    </row>
    <row r="32" spans="1:61">
      <c r="A32" s="1">
        <v>26</v>
      </c>
      <c r="B32" s="1" t="s">
        <v>101</v>
      </c>
      <c r="C32" s="1" t="s">
        <v>74</v>
      </c>
      <c r="D32" s="1">
        <v>9</v>
      </c>
      <c r="E32" s="1" t="s">
        <v>75</v>
      </c>
      <c r="F32" s="1" t="s">
        <v>79</v>
      </c>
      <c r="G32" s="1">
        <v>0</v>
      </c>
      <c r="H32" s="1">
        <v>9863.5</v>
      </c>
      <c r="I32" s="1">
        <v>0</v>
      </c>
      <c r="J32">
        <f>(W32-X32*(1000-Y32)/(1000-Z32))*AP32</f>
        <v>21.664421693063105</v>
      </c>
      <c r="K32">
        <f>IF(BA32&lt;&gt;0,1/(1/BA32-1/S32),0)</f>
        <v>0.81036325956039401</v>
      </c>
      <c r="L32">
        <f>((BD32-AQ32/2)*X32-J32)/(BD32+AQ32/2)</f>
        <v>325.77218074763323</v>
      </c>
      <c r="M32">
        <f>AQ32*1000</f>
        <v>13.735943597987955</v>
      </c>
      <c r="N32">
        <f>(AV32-BB32)</f>
        <v>1.8676552265325448</v>
      </c>
      <c r="O32">
        <f>(U32+AU32*I32)</f>
        <v>32.501739501953125</v>
      </c>
      <c r="P32" s="1">
        <v>2</v>
      </c>
      <c r="Q32">
        <f>(P32*AJ32+AK32)</f>
        <v>2.2982609868049622</v>
      </c>
      <c r="R32" s="1">
        <v>1</v>
      </c>
      <c r="S32">
        <f>Q32*(R32+1)*(R32+1)/(R32*R32+1)</f>
        <v>4.5965219736099243</v>
      </c>
      <c r="T32" s="1">
        <v>32.710975646972656</v>
      </c>
      <c r="U32" s="1">
        <v>32.501739501953125</v>
      </c>
      <c r="V32" s="1">
        <v>32.63916015625</v>
      </c>
      <c r="W32" s="1">
        <v>399.59426879882812</v>
      </c>
      <c r="X32" s="1">
        <v>386.11465454101562</v>
      </c>
      <c r="Y32" s="1">
        <v>24.528797149658203</v>
      </c>
      <c r="Z32" s="1">
        <v>31.180440902709961</v>
      </c>
      <c r="AA32" s="1">
        <v>48.18695068359375</v>
      </c>
      <c r="AB32" s="1">
        <v>61.254138946533203</v>
      </c>
      <c r="AC32" s="1">
        <v>400.13119506835938</v>
      </c>
      <c r="AD32" s="1">
        <v>1722.2340087890625</v>
      </c>
      <c r="AE32" s="1">
        <v>1772.2386474609375</v>
      </c>
      <c r="AF32" s="1">
        <v>97.648468017578125</v>
      </c>
      <c r="AG32" s="1">
        <v>21.66221809387207</v>
      </c>
      <c r="AH32" s="1">
        <v>-0.23080632090568542</v>
      </c>
      <c r="AI32" s="1">
        <v>0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>AC32*0.000001/(P32*0.0001)</f>
        <v>2.0006559753417967</v>
      </c>
      <c r="AQ32">
        <f>(Z32-Y32)/(1000-Z32)*AP32</f>
        <v>1.3735943597987955E-2</v>
      </c>
      <c r="AR32">
        <f>(U32+273.15)</f>
        <v>305.6517395019531</v>
      </c>
      <c r="AS32">
        <f>(T32+273.15)</f>
        <v>305.86097564697263</v>
      </c>
      <c r="AT32">
        <f>(AD32*AL32+AE32*AM32)*AN32</f>
        <v>327.22445756379602</v>
      </c>
      <c r="AU32">
        <f>((AT32+0.00000010773*(AS32^4-AR32^4))-AQ32*44100)/(Q32*51.4+0.00000043092*AR32^3)</f>
        <v>-2.1156311230681779</v>
      </c>
      <c r="AV32">
        <f>0.61365*EXP(17.502*O32/(240.97+O32))</f>
        <v>4.9123775127948033</v>
      </c>
      <c r="AW32">
        <f>AV32*1000/AF32</f>
        <v>50.306754550522029</v>
      </c>
      <c r="AX32">
        <f>(AW32-Z32)</f>
        <v>19.126313647812069</v>
      </c>
      <c r="AY32">
        <f>IF(I32,U32,(T32+U32)/2)</f>
        <v>32.606357574462891</v>
      </c>
      <c r="AZ32">
        <f>0.61365*EXP(17.502*AY32/(240.97+AY32))</f>
        <v>4.9414337478735284</v>
      </c>
      <c r="BA32">
        <f>IF(AX32&lt;&gt;0,(1000-(AW32+Z32)/2)/AX32*AQ32,0)</f>
        <v>0.68890911653241305</v>
      </c>
      <c r="BB32">
        <f>Z32*AF32/1000</f>
        <v>3.0447222862622585</v>
      </c>
      <c r="BC32">
        <f>(AZ32-BB32)</f>
        <v>1.8967114616112699</v>
      </c>
      <c r="BD32">
        <f>1/(1.6/K32+1.37/S32)</f>
        <v>0.44004891965189302</v>
      </c>
      <c r="BE32">
        <f>L32*AF32*0.001</f>
        <v>31.811154372751943</v>
      </c>
      <c r="BF32">
        <f>L32/X32</f>
        <v>0.84371876828888293</v>
      </c>
      <c r="BG32">
        <f>(1-AQ32*AF32/AV32/K32)*100</f>
        <v>66.306008985137794</v>
      </c>
      <c r="BH32">
        <f>(X32-J32/(S32/1.35))</f>
        <v>379.75180683713188</v>
      </c>
      <c r="BI32">
        <f>J32*BG32/100/BH32</f>
        <v>3.7826846734507702E-2</v>
      </c>
    </row>
    <row r="33" spans="1:61">
      <c r="A33" s="1">
        <v>27</v>
      </c>
      <c r="B33" s="1" t="s">
        <v>102</v>
      </c>
      <c r="C33" s="1" t="s">
        <v>74</v>
      </c>
      <c r="D33" s="1">
        <v>9</v>
      </c>
      <c r="E33" s="1" t="s">
        <v>75</v>
      </c>
      <c r="F33" s="1" t="s">
        <v>103</v>
      </c>
      <c r="G33" s="1">
        <v>0</v>
      </c>
      <c r="H33" s="1">
        <v>10088.5</v>
      </c>
      <c r="I33" s="1">
        <v>0</v>
      </c>
      <c r="J33">
        <f>(W33-X33*(1000-Y33)/(1000-Z33))*AP33</f>
        <v>15.571170112177443</v>
      </c>
      <c r="K33">
        <f>IF(BA33&lt;&gt;0,1/(1/BA33-1/S33),0)</f>
        <v>0.74345940244581521</v>
      </c>
      <c r="L33">
        <f>((BD33-AQ33/2)*X33-J33)/(BD33+AQ33/2)</f>
        <v>333.80549073335419</v>
      </c>
      <c r="M33">
        <f>AQ33*1000</f>
        <v>12.808402006853921</v>
      </c>
      <c r="N33">
        <f>(AV33-BB33)</f>
        <v>1.8956416747153213</v>
      </c>
      <c r="O33">
        <f>(U33+AU33*I33)</f>
        <v>33.699249267578125</v>
      </c>
      <c r="P33" s="1">
        <v>3</v>
      </c>
      <c r="Q33">
        <f>(P33*AJ33+AK33)</f>
        <v>2.0786957442760468</v>
      </c>
      <c r="R33" s="1">
        <v>1</v>
      </c>
      <c r="S33">
        <f>Q33*(R33+1)*(R33+1)/(R33*R33+1)</f>
        <v>4.1573914885520935</v>
      </c>
      <c r="T33" s="1">
        <v>34.160316467285156</v>
      </c>
      <c r="U33" s="1">
        <v>33.699249267578125</v>
      </c>
      <c r="V33" s="1">
        <v>34.045955657958984</v>
      </c>
      <c r="W33" s="1">
        <v>399.2144775390625</v>
      </c>
      <c r="X33" s="1">
        <v>383.85311889648438</v>
      </c>
      <c r="Y33" s="1">
        <v>25.120155334472656</v>
      </c>
      <c r="Z33" s="1">
        <v>34.393390655517578</v>
      </c>
      <c r="AA33" s="1">
        <v>45.499904632568359</v>
      </c>
      <c r="AB33" s="1">
        <v>62.296428680419922</v>
      </c>
      <c r="AC33" s="1">
        <v>400.11529541015625</v>
      </c>
      <c r="AD33" s="1">
        <v>1863.1258544921875</v>
      </c>
      <c r="AE33" s="1">
        <v>1089.857421875</v>
      </c>
      <c r="AF33" s="1">
        <v>97.646247863769531</v>
      </c>
      <c r="AG33" s="1">
        <v>21.66221809387207</v>
      </c>
      <c r="AH33" s="1">
        <v>-0.23080632090568542</v>
      </c>
      <c r="AI33" s="1">
        <v>0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>AC33*0.000001/(P33*0.0001)</f>
        <v>1.3337176513671873</v>
      </c>
      <c r="AQ33">
        <f>(Z33-Y33)/(1000-Z33)*AP33</f>
        <v>1.280840200685392E-2</v>
      </c>
      <c r="AR33">
        <f>(U33+273.15)</f>
        <v>306.8492492675781</v>
      </c>
      <c r="AS33">
        <f>(T33+273.15)</f>
        <v>307.31031646728513</v>
      </c>
      <c r="AT33">
        <f>(AD33*AL33+AE33*AM33)*AN33</f>
        <v>353.99390791147744</v>
      </c>
      <c r="AU33">
        <f>((AT33+0.00000010773*(AS33^4-AR33^4))-AQ33*44100)/(Q33*51.4+0.00000043092*AR33^3)</f>
        <v>-1.7192949718920709</v>
      </c>
      <c r="AV33">
        <f>0.61365*EXP(17.502*O33/(240.97+O33))</f>
        <v>5.2540272235394454</v>
      </c>
      <c r="AW33">
        <f>AV33*1000/AF33</f>
        <v>53.806749757241711</v>
      </c>
      <c r="AX33">
        <f>(AW33-Z33)</f>
        <v>19.413359101724133</v>
      </c>
      <c r="AY33">
        <f>IF(I33,U33,(T33+U33)/2)</f>
        <v>33.929782867431641</v>
      </c>
      <c r="AZ33">
        <f>0.61365*EXP(17.502*AY33/(240.97+AY33))</f>
        <v>5.322118564057698</v>
      </c>
      <c r="BA33">
        <f>IF(AX33&lt;&gt;0,(1000-(AW33+Z33)/2)/AX33*AQ33,0)</f>
        <v>0.63067656220467061</v>
      </c>
      <c r="BB33">
        <f>Z33*AF33/1000</f>
        <v>3.3583855488241241</v>
      </c>
      <c r="BC33">
        <f>(AZ33-BB33)</f>
        <v>1.9637330152335739</v>
      </c>
      <c r="BD33">
        <f>1/(1.6/K33+1.37/S33)</f>
        <v>0.40296015695992432</v>
      </c>
      <c r="BE33">
        <f>L33*AF33*0.001</f>
        <v>32.594853686436331</v>
      </c>
      <c r="BF33">
        <f>L33/X33</f>
        <v>0.86961776341166896</v>
      </c>
      <c r="BG33">
        <f>(1-AQ33*AF33/AV33/K33)*100</f>
        <v>67.981503649720793</v>
      </c>
      <c r="BH33">
        <f>(X33-J33/(S33/1.35))</f>
        <v>378.79680420749639</v>
      </c>
      <c r="BI33">
        <f>J33*BG33/100/BH33</f>
        <v>2.7945102652755308E-2</v>
      </c>
    </row>
    <row r="34" spans="1:61">
      <c r="A34" s="1">
        <v>28</v>
      </c>
      <c r="B34" s="1" t="s">
        <v>104</v>
      </c>
      <c r="C34" s="1" t="s">
        <v>74</v>
      </c>
      <c r="D34" s="1">
        <v>9</v>
      </c>
      <c r="E34" s="1" t="s">
        <v>78</v>
      </c>
      <c r="F34" s="1" t="s">
        <v>103</v>
      </c>
      <c r="G34" s="1">
        <v>0</v>
      </c>
      <c r="H34" s="1">
        <v>10232</v>
      </c>
      <c r="I34" s="1">
        <v>0</v>
      </c>
      <c r="J34">
        <f>(W34-X34*(1000-Y34)/(1000-Z34))*AP34</f>
        <v>0.43167551236634505</v>
      </c>
      <c r="K34">
        <f>IF(BA34&lt;&gt;0,1/(1/BA34-1/S34),0)</f>
        <v>3.3525245606056395E-2</v>
      </c>
      <c r="L34">
        <f>((BD34-AQ34/2)*X34-J34)/(BD34+AQ34/2)</f>
        <v>360.28906113432799</v>
      </c>
      <c r="M34">
        <f>AQ34*1000</f>
        <v>0.91733705091074913</v>
      </c>
      <c r="N34">
        <f>(AV34-BB34)</f>
        <v>2.5900204437871133</v>
      </c>
      <c r="O34">
        <f>(U34+AU34*I34)</f>
        <v>33.451740264892578</v>
      </c>
      <c r="P34" s="1">
        <v>4.5</v>
      </c>
      <c r="Q34">
        <f>(P34*AJ34+AK34)</f>
        <v>1.7493478804826736</v>
      </c>
      <c r="R34" s="1">
        <v>1</v>
      </c>
      <c r="S34">
        <f>Q34*(R34+1)*(R34+1)/(R34*R34+1)</f>
        <v>3.4986957609653473</v>
      </c>
      <c r="T34" s="1">
        <v>34.506702423095703</v>
      </c>
      <c r="U34" s="1">
        <v>33.451740264892578</v>
      </c>
      <c r="V34" s="1">
        <v>34.474033355712891</v>
      </c>
      <c r="W34" s="1">
        <v>398.68634033203125</v>
      </c>
      <c r="X34" s="1">
        <v>397.79046630859375</v>
      </c>
      <c r="Y34" s="1">
        <v>25.538532257080078</v>
      </c>
      <c r="Z34" s="1">
        <v>26.542827606201172</v>
      </c>
      <c r="AA34" s="1">
        <v>45.373565673828125</v>
      </c>
      <c r="AB34" s="1">
        <v>47.157867431640625</v>
      </c>
      <c r="AC34" s="1">
        <v>400.12606811523438</v>
      </c>
      <c r="AD34" s="1">
        <v>30.231134414672852</v>
      </c>
      <c r="AE34" s="1">
        <v>43.271800994873047</v>
      </c>
      <c r="AF34" s="1">
        <v>97.643936157226562</v>
      </c>
      <c r="AG34" s="1">
        <v>21.66221809387207</v>
      </c>
      <c r="AH34" s="1">
        <v>-0.23080632090568542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>AC34*0.000001/(P34*0.0001)</f>
        <v>0.88916904025607635</v>
      </c>
      <c r="AQ34">
        <f>(Z34-Y34)/(1000-Z34)*AP34</f>
        <v>9.1733705091074909E-4</v>
      </c>
      <c r="AR34">
        <f>(U34+273.15)</f>
        <v>306.60174026489256</v>
      </c>
      <c r="AS34">
        <f>(T34+273.15)</f>
        <v>307.65670242309568</v>
      </c>
      <c r="AT34">
        <f>(AD34*AL34+AE34*AM34)*AN34</f>
        <v>5.7439154667112007</v>
      </c>
      <c r="AU34">
        <f>((AT34+0.00000010773*(AS34^4-AR34^4))-AQ34*44100)/(Q34*51.4+0.00000043092*AR34^3)</f>
        <v>-0.21048483553587144</v>
      </c>
      <c r="AV34">
        <f>0.61365*EXP(17.502*O34/(240.97+O34))</f>
        <v>5.1817666079992915</v>
      </c>
      <c r="AW34">
        <f>AV34*1000/AF34</f>
        <v>53.067981606718469</v>
      </c>
      <c r="AX34">
        <f>(AW34-Z34)</f>
        <v>26.525154000517297</v>
      </c>
      <c r="AY34">
        <f>IF(I34,U34,(T34+U34)/2)</f>
        <v>33.979221343994141</v>
      </c>
      <c r="AZ34">
        <f>0.61365*EXP(17.502*AY34/(240.97+AY34))</f>
        <v>5.3368204331511695</v>
      </c>
      <c r="BA34">
        <f>IF(AX34&lt;&gt;0,(1000-(AW34+Z34)/2)/AX34*AQ34,0)</f>
        <v>3.3207048615875034E-2</v>
      </c>
      <c r="BB34">
        <f>Z34*AF34/1000</f>
        <v>2.5917461642121782</v>
      </c>
      <c r="BC34">
        <f>(AZ34-BB34)</f>
        <v>2.7450742689389913</v>
      </c>
      <c r="BD34">
        <f>1/(1.6/K34+1.37/S34)</f>
        <v>2.0782760746558018E-2</v>
      </c>
      <c r="BE34">
        <f>L34*AF34*0.001</f>
        <v>35.18004208354742</v>
      </c>
      <c r="BF34">
        <f>L34/X34</f>
        <v>0.90572573163386649</v>
      </c>
      <c r="BG34">
        <f>(1-AQ34*AF34/AV34/K34)*100</f>
        <v>48.438636104897128</v>
      </c>
      <c r="BH34">
        <f>(X34-J34/(S34/1.35))</f>
        <v>397.62390082776619</v>
      </c>
      <c r="BI34">
        <f>J34*BG34/100/BH34</f>
        <v>5.258681134453644E-4</v>
      </c>
    </row>
    <row r="35" spans="1:61">
      <c r="A35" s="1">
        <v>29</v>
      </c>
      <c r="B35" s="1" t="s">
        <v>105</v>
      </c>
      <c r="C35" s="1" t="s">
        <v>74</v>
      </c>
      <c r="D35" s="1">
        <v>9</v>
      </c>
      <c r="E35" s="1" t="s">
        <v>75</v>
      </c>
      <c r="F35" s="1" t="s">
        <v>106</v>
      </c>
      <c r="G35" s="1">
        <v>0</v>
      </c>
      <c r="H35" s="1">
        <v>10390.5</v>
      </c>
      <c r="I35" s="1">
        <v>0</v>
      </c>
      <c r="J35">
        <f>(W35-X35*(1000-Y35)/(1000-Z35))*AP35</f>
        <v>23.362906648079814</v>
      </c>
      <c r="K35">
        <f>IF(BA35&lt;&gt;0,1/(1/BA35-1/S35),0)</f>
        <v>0.51107641805685899</v>
      </c>
      <c r="L35">
        <f>((BD35-AQ35/2)*X35-J35)/(BD35+AQ35/2)</f>
        <v>291.26360432267683</v>
      </c>
      <c r="M35">
        <f>AQ35*1000</f>
        <v>11.776240543191918</v>
      </c>
      <c r="N35">
        <f>(AV35-BB35)</f>
        <v>2.390669430158979</v>
      </c>
      <c r="O35">
        <f>(U35+AU35*I35)</f>
        <v>34.41461181640625</v>
      </c>
      <c r="P35" s="1">
        <v>2</v>
      </c>
      <c r="Q35">
        <f>(P35*AJ35+AK35)</f>
        <v>2.2982609868049622</v>
      </c>
      <c r="R35" s="1">
        <v>1</v>
      </c>
      <c r="S35">
        <f>Q35*(R35+1)*(R35+1)/(R35*R35+1)</f>
        <v>4.5965219736099243</v>
      </c>
      <c r="T35" s="1">
        <v>35.011932373046875</v>
      </c>
      <c r="U35" s="1">
        <v>34.41461181640625</v>
      </c>
      <c r="V35" s="1">
        <v>34.905254364013672</v>
      </c>
      <c r="W35" s="1">
        <v>398.96591186523438</v>
      </c>
      <c r="X35" s="1">
        <v>385.02120971679688</v>
      </c>
      <c r="Y35" s="1">
        <v>25.813264846801758</v>
      </c>
      <c r="Z35" s="1">
        <v>31.514270782470703</v>
      </c>
      <c r="AA35" s="1">
        <v>44.593887329101562</v>
      </c>
      <c r="AB35" s="1">
        <v>54.442703247070312</v>
      </c>
      <c r="AC35" s="1">
        <v>400.10906982421875</v>
      </c>
      <c r="AD35" s="1">
        <v>1573.9638671875</v>
      </c>
      <c r="AE35" s="1">
        <v>1618.4039306640625</v>
      </c>
      <c r="AF35" s="1">
        <v>97.643341064453125</v>
      </c>
      <c r="AG35" s="1">
        <v>21.66221809387207</v>
      </c>
      <c r="AH35" s="1">
        <v>-0.23080632090568542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>AC35*0.000001/(P35*0.0001)</f>
        <v>2.0005453491210936</v>
      </c>
      <c r="AQ35">
        <f>(Z35-Y35)/(1000-Z35)*AP35</f>
        <v>1.1776240543191917E-2</v>
      </c>
      <c r="AR35">
        <f>(U35+273.15)</f>
        <v>307.56461181640623</v>
      </c>
      <c r="AS35">
        <f>(T35+273.15)</f>
        <v>308.16193237304685</v>
      </c>
      <c r="AT35">
        <f>(AD35*AL35+AE35*AM35)*AN35</f>
        <v>299.05313101300271</v>
      </c>
      <c r="AU35">
        <f>((AT35+0.00000010773*(AS35^4-AR35^4))-AQ35*44100)/(Q35*51.4+0.00000043092*AR35^3)</f>
        <v>-1.6283135396206685</v>
      </c>
      <c r="AV35">
        <f>0.61365*EXP(17.502*O35/(240.97+O35))</f>
        <v>5.4678281205692958</v>
      </c>
      <c r="AW35">
        <f>AV35*1000/AF35</f>
        <v>55.99796218525595</v>
      </c>
      <c r="AX35">
        <f>(AW35-Z35)</f>
        <v>24.483691402785247</v>
      </c>
      <c r="AY35">
        <f>IF(I35,U35,(T35+U35)/2)</f>
        <v>34.713272094726562</v>
      </c>
      <c r="AZ35">
        <f>0.61365*EXP(17.502*AY35/(240.97+AY35))</f>
        <v>5.5593027396717458</v>
      </c>
      <c r="BA35">
        <f>IF(AX35&lt;&gt;0,(1000-(AW35+Z35)/2)/AX35*AQ35,0)</f>
        <v>0.45993709873997918</v>
      </c>
      <c r="BB35">
        <f>Z35*AF35/1000</f>
        <v>3.0771586904103168</v>
      </c>
      <c r="BC35">
        <f>(AZ35-BB35)</f>
        <v>2.4821440492614291</v>
      </c>
      <c r="BD35">
        <f>1/(1.6/K35+1.37/S35)</f>
        <v>0.29165583800962858</v>
      </c>
      <c r="BE35">
        <f>L35*AF35*0.001</f>
        <v>28.439951456541056</v>
      </c>
      <c r="BF35">
        <f>L35/X35</f>
        <v>0.75648716738726252</v>
      </c>
      <c r="BG35">
        <f>(1-AQ35*AF35/AV35/K35)*100</f>
        <v>58.852012163561085</v>
      </c>
      <c r="BH35">
        <f>(X35-J35/(S35/1.35))</f>
        <v>378.15951642870027</v>
      </c>
      <c r="BI35">
        <f>J35*BG35/100/BH35</f>
        <v>3.6359102613993707E-2</v>
      </c>
    </row>
    <row r="36" spans="1:61">
      <c r="A36" s="1">
        <v>30</v>
      </c>
      <c r="B36" s="1" t="s">
        <v>107</v>
      </c>
      <c r="C36" s="1" t="s">
        <v>74</v>
      </c>
      <c r="D36" s="1">
        <v>9</v>
      </c>
      <c r="E36" s="1" t="s">
        <v>78</v>
      </c>
      <c r="F36" s="1" t="s">
        <v>106</v>
      </c>
      <c r="G36" s="1">
        <v>0</v>
      </c>
      <c r="H36" s="1">
        <v>10512.5</v>
      </c>
      <c r="I36" s="1">
        <v>0</v>
      </c>
      <c r="J36">
        <f>(W36-X36*(1000-Y36)/(1000-Z36))*AP36</f>
        <v>-1.9335910372589709</v>
      </c>
      <c r="K36">
        <f>IF(BA36&lt;&gt;0,1/(1/BA36-1/S36),0)</f>
        <v>6.2970755292380165E-2</v>
      </c>
      <c r="L36">
        <f>((BD36-AQ36/2)*X36-J36)/(BD36+AQ36/2)</f>
        <v>431.28849622807456</v>
      </c>
      <c r="M36">
        <f>AQ36*1000</f>
        <v>1.8749062631943936</v>
      </c>
      <c r="N36">
        <f>(AV36-BB36)</f>
        <v>2.8362510168644306</v>
      </c>
      <c r="O36">
        <f>(U36+AU36*I36)</f>
        <v>34.833553314208984</v>
      </c>
      <c r="P36" s="1">
        <v>5</v>
      </c>
      <c r="Q36">
        <f>(P36*AJ36+AK36)</f>
        <v>1.6395652592182159</v>
      </c>
      <c r="R36" s="1">
        <v>1</v>
      </c>
      <c r="S36">
        <f>Q36*(R36+1)*(R36+1)/(R36*R36+1)</f>
        <v>3.2791305184364319</v>
      </c>
      <c r="T36" s="1">
        <v>35.377407073974609</v>
      </c>
      <c r="U36" s="1">
        <v>34.833553314208984</v>
      </c>
      <c r="V36" s="1">
        <v>35.30108642578125</v>
      </c>
      <c r="W36" s="1">
        <v>400.03811645507812</v>
      </c>
      <c r="X36" s="1">
        <v>401.5137939453125</v>
      </c>
      <c r="Y36" s="1">
        <v>25.992311477661133</v>
      </c>
      <c r="Z36" s="1">
        <v>28.26921272277832</v>
      </c>
      <c r="AA36" s="1">
        <v>44.004257202148438</v>
      </c>
      <c r="AB36" s="1">
        <v>47.858989715576172</v>
      </c>
      <c r="AC36" s="1">
        <v>400.08413696289062</v>
      </c>
      <c r="AD36" s="1">
        <v>17.775114059448242</v>
      </c>
      <c r="AE36" s="1">
        <v>50.413372039794922</v>
      </c>
      <c r="AF36" s="1">
        <v>97.642120361328125</v>
      </c>
      <c r="AG36" s="1">
        <v>21.66221809387207</v>
      </c>
      <c r="AH36" s="1">
        <v>-0.23080632090568542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>AC36*0.000001/(P36*0.0001)</f>
        <v>0.80016827392578116</v>
      </c>
      <c r="AQ36">
        <f>(Z36-Y36)/(1000-Z36)*AP36</f>
        <v>1.8749062631943935E-3</v>
      </c>
      <c r="AR36">
        <f>(U36+273.15)</f>
        <v>307.98355331420896</v>
      </c>
      <c r="AS36">
        <f>(T36+273.15)</f>
        <v>308.52740707397459</v>
      </c>
      <c r="AT36">
        <f>(AD36*AL36+AE36*AM36)*AN36</f>
        <v>3.3772716289159916</v>
      </c>
      <c r="AU36">
        <f>((AT36+0.00000010773*(AS36^4-AR36^4))-AQ36*44100)/(Q36*51.4+0.00000043092*AR36^3)</f>
        <v>-0.74788176867167544</v>
      </c>
      <c r="AV36">
        <f>0.61365*EXP(17.502*O36/(240.97+O36))</f>
        <v>5.5965168880619398</v>
      </c>
      <c r="AW36">
        <f>AV36*1000/AF36</f>
        <v>57.316625933068948</v>
      </c>
      <c r="AX36">
        <f>(AW36-Z36)</f>
        <v>29.047413210290628</v>
      </c>
      <c r="AY36">
        <f>IF(I36,U36,(T36+U36)/2)</f>
        <v>35.105480194091797</v>
      </c>
      <c r="AZ36">
        <f>0.61365*EXP(17.502*AY36/(240.97+AY36))</f>
        <v>5.6814481627198541</v>
      </c>
      <c r="BA36">
        <f>IF(AX36&lt;&gt;0,(1000-(AW36+Z36)/2)/AX36*AQ36,0)</f>
        <v>6.1784281365553681E-2</v>
      </c>
      <c r="BB36">
        <f>Z36*AF36/1000</f>
        <v>2.7602658711975092</v>
      </c>
      <c r="BC36">
        <f>(AZ36-BB36)</f>
        <v>2.9211822915223449</v>
      </c>
      <c r="BD36">
        <f>1/(1.6/K36+1.37/S36)</f>
        <v>3.8720048697248183E-2</v>
      </c>
      <c r="BE36">
        <f>L36*AF36*0.001</f>
        <v>42.111923259157869</v>
      </c>
      <c r="BF36">
        <f>L36/X36</f>
        <v>1.0741561130196624</v>
      </c>
      <c r="BG36">
        <f>(1-AQ36*AF36/AV36/K36)*100</f>
        <v>48.053051547257574</v>
      </c>
      <c r="BH36">
        <f>(X36-J36/(S36/1.35))</f>
        <v>402.30984274105981</v>
      </c>
      <c r="BI36">
        <f>J36*BG36/100/BH36</f>
        <v>-2.3095370759925395E-3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m4n 7-14_.xls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2011-07-15T21:25:35Z</dcterms:created>
  <dcterms:modified xsi:type="dcterms:W3CDTF">2011-07-15T21:25:35Z</dcterms:modified>
</cp:coreProperties>
</file>