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640" yWindow="1220" windowWidth="25360" windowHeight="18780" tabRatio="500"/>
  </bookViews>
  <sheets>
    <sheet name="tres rios 6-30-11 master" sheetId="1" r:id="rId1"/>
    <sheet name="sac" sheetId="4" r:id="rId2"/>
    <sheet name="typha" sheetId="5" r:id="rId3"/>
    <sheet name="stab" sheetId="6" r:id="rId4"/>
    <sheet name="smar" sheetId="7" r:id="rId5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P21" i="5" l="1"/>
  <c r="J21" i="5"/>
  <c r="AQ21" i="5"/>
  <c r="AT21" i="5"/>
  <c r="AS21" i="5"/>
  <c r="AR21" i="5"/>
  <c r="Q21" i="5"/>
  <c r="AU21" i="5"/>
  <c r="O21" i="5"/>
  <c r="AV21" i="5"/>
  <c r="AW21" i="5"/>
  <c r="AX21" i="5"/>
  <c r="BA21" i="5"/>
  <c r="S21" i="5"/>
  <c r="K21" i="5"/>
  <c r="BG21" i="5"/>
  <c r="BH21" i="5"/>
  <c r="BI21" i="5"/>
  <c r="BD21" i="5"/>
  <c r="L21" i="5"/>
  <c r="BF21" i="5"/>
  <c r="BE21" i="5"/>
  <c r="AY21" i="5"/>
  <c r="AZ21" i="5"/>
  <c r="BB21" i="5"/>
  <c r="BC21" i="5"/>
  <c r="N21" i="5"/>
  <c r="M21" i="5"/>
  <c r="AP20" i="5"/>
  <c r="J20" i="5"/>
  <c r="AQ20" i="5"/>
  <c r="AT20" i="5"/>
  <c r="AS20" i="5"/>
  <c r="AR20" i="5"/>
  <c r="Q20" i="5"/>
  <c r="AU20" i="5"/>
  <c r="O20" i="5"/>
  <c r="AV20" i="5"/>
  <c r="AW20" i="5"/>
  <c r="AX20" i="5"/>
  <c r="BA20" i="5"/>
  <c r="S20" i="5"/>
  <c r="K20" i="5"/>
  <c r="BG20" i="5"/>
  <c r="BH20" i="5"/>
  <c r="BI20" i="5"/>
  <c r="BD20" i="5"/>
  <c r="L20" i="5"/>
  <c r="BF20" i="5"/>
  <c r="BE20" i="5"/>
  <c r="AY20" i="5"/>
  <c r="AZ20" i="5"/>
  <c r="BB20" i="5"/>
  <c r="BC20" i="5"/>
  <c r="N20" i="5"/>
  <c r="M20" i="5"/>
  <c r="AP19" i="5"/>
  <c r="J19" i="5"/>
  <c r="AQ19" i="5"/>
  <c r="AT19" i="5"/>
  <c r="AS19" i="5"/>
  <c r="AR19" i="5"/>
  <c r="Q19" i="5"/>
  <c r="AU19" i="5"/>
  <c r="O19" i="5"/>
  <c r="AV19" i="5"/>
  <c r="AW19" i="5"/>
  <c r="AX19" i="5"/>
  <c r="BA19" i="5"/>
  <c r="S19" i="5"/>
  <c r="K19" i="5"/>
  <c r="BG19" i="5"/>
  <c r="BH19" i="5"/>
  <c r="BI19" i="5"/>
  <c r="BD19" i="5"/>
  <c r="L19" i="5"/>
  <c r="BF19" i="5"/>
  <c r="BE19" i="5"/>
  <c r="AY19" i="5"/>
  <c r="AZ19" i="5"/>
  <c r="BB19" i="5"/>
  <c r="BC19" i="5"/>
  <c r="N19" i="5"/>
  <c r="M19" i="5"/>
  <c r="AP18" i="5"/>
  <c r="J18" i="5"/>
  <c r="AQ18" i="5"/>
  <c r="AT18" i="5"/>
  <c r="AS18" i="5"/>
  <c r="AR18" i="5"/>
  <c r="Q18" i="5"/>
  <c r="AU18" i="5"/>
  <c r="O18" i="5"/>
  <c r="AV18" i="5"/>
  <c r="AW18" i="5"/>
  <c r="AX18" i="5"/>
  <c r="BA18" i="5"/>
  <c r="S18" i="5"/>
  <c r="K18" i="5"/>
  <c r="BG18" i="5"/>
  <c r="BH18" i="5"/>
  <c r="BI18" i="5"/>
  <c r="BD18" i="5"/>
  <c r="L18" i="5"/>
  <c r="BF18" i="5"/>
  <c r="BE18" i="5"/>
  <c r="AY18" i="5"/>
  <c r="AZ18" i="5"/>
  <c r="BB18" i="5"/>
  <c r="BC18" i="5"/>
  <c r="N18" i="5"/>
  <c r="M18" i="5"/>
  <c r="AP17" i="5"/>
  <c r="J17" i="5"/>
  <c r="AQ17" i="5"/>
  <c r="AT17" i="5"/>
  <c r="AS17" i="5"/>
  <c r="AR17" i="5"/>
  <c r="Q17" i="5"/>
  <c r="AU17" i="5"/>
  <c r="O17" i="5"/>
  <c r="AV17" i="5"/>
  <c r="AW17" i="5"/>
  <c r="AX17" i="5"/>
  <c r="BA17" i="5"/>
  <c r="S17" i="5"/>
  <c r="K17" i="5"/>
  <c r="BG17" i="5"/>
  <c r="BH17" i="5"/>
  <c r="BI17" i="5"/>
  <c r="BD17" i="5"/>
  <c r="L17" i="5"/>
  <c r="BF17" i="5"/>
  <c r="BE17" i="5"/>
  <c r="AY17" i="5"/>
  <c r="AZ17" i="5"/>
  <c r="BB17" i="5"/>
  <c r="BC17" i="5"/>
  <c r="N17" i="5"/>
  <c r="M17" i="5"/>
  <c r="AP16" i="5"/>
  <c r="J16" i="5"/>
  <c r="AQ16" i="5"/>
  <c r="AT16" i="5"/>
  <c r="AS16" i="5"/>
  <c r="AR16" i="5"/>
  <c r="Q16" i="5"/>
  <c r="AU16" i="5"/>
  <c r="O16" i="5"/>
  <c r="AV16" i="5"/>
  <c r="AW16" i="5"/>
  <c r="AX16" i="5"/>
  <c r="BA16" i="5"/>
  <c r="S16" i="5"/>
  <c r="K16" i="5"/>
  <c r="BG16" i="5"/>
  <c r="BH16" i="5"/>
  <c r="BI16" i="5"/>
  <c r="BD16" i="5"/>
  <c r="L16" i="5"/>
  <c r="BF16" i="5"/>
  <c r="BE16" i="5"/>
  <c r="AY16" i="5"/>
  <c r="AZ16" i="5"/>
  <c r="BB16" i="5"/>
  <c r="BC16" i="5"/>
  <c r="N16" i="5"/>
  <c r="M16" i="5"/>
  <c r="AP15" i="5"/>
  <c r="J15" i="5"/>
  <c r="AQ15" i="5"/>
  <c r="AT15" i="5"/>
  <c r="AS15" i="5"/>
  <c r="AR15" i="5"/>
  <c r="Q15" i="5"/>
  <c r="AU15" i="5"/>
  <c r="O15" i="5"/>
  <c r="AV15" i="5"/>
  <c r="AW15" i="5"/>
  <c r="AX15" i="5"/>
  <c r="BA15" i="5"/>
  <c r="S15" i="5"/>
  <c r="K15" i="5"/>
  <c r="BG15" i="5"/>
  <c r="BH15" i="5"/>
  <c r="BI15" i="5"/>
  <c r="BD15" i="5"/>
  <c r="L15" i="5"/>
  <c r="BF15" i="5"/>
  <c r="BE15" i="5"/>
  <c r="AY15" i="5"/>
  <c r="AZ15" i="5"/>
  <c r="BB15" i="5"/>
  <c r="BC15" i="5"/>
  <c r="N15" i="5"/>
  <c r="M15" i="5"/>
  <c r="AP14" i="5"/>
  <c r="J14" i="5"/>
  <c r="AQ14" i="5"/>
  <c r="AT14" i="5"/>
  <c r="AS14" i="5"/>
  <c r="AR14" i="5"/>
  <c r="Q14" i="5"/>
  <c r="AU14" i="5"/>
  <c r="O14" i="5"/>
  <c r="AV14" i="5"/>
  <c r="AW14" i="5"/>
  <c r="AX14" i="5"/>
  <c r="BA14" i="5"/>
  <c r="S14" i="5"/>
  <c r="K14" i="5"/>
  <c r="BG14" i="5"/>
  <c r="BH14" i="5"/>
  <c r="BI14" i="5"/>
  <c r="BD14" i="5"/>
  <c r="L14" i="5"/>
  <c r="BF14" i="5"/>
  <c r="BE14" i="5"/>
  <c r="AY14" i="5"/>
  <c r="AZ14" i="5"/>
  <c r="BB14" i="5"/>
  <c r="BC14" i="5"/>
  <c r="N14" i="5"/>
  <c r="M14" i="5"/>
  <c r="AP13" i="5"/>
  <c r="J13" i="5"/>
  <c r="AQ13" i="5"/>
  <c r="AT13" i="5"/>
  <c r="AS13" i="5"/>
  <c r="AR13" i="5"/>
  <c r="Q13" i="5"/>
  <c r="AU13" i="5"/>
  <c r="O13" i="5"/>
  <c r="AV13" i="5"/>
  <c r="AW13" i="5"/>
  <c r="AX13" i="5"/>
  <c r="BA13" i="5"/>
  <c r="S13" i="5"/>
  <c r="K13" i="5"/>
  <c r="BG13" i="5"/>
  <c r="BH13" i="5"/>
  <c r="BI13" i="5"/>
  <c r="BD13" i="5"/>
  <c r="L13" i="5"/>
  <c r="BF13" i="5"/>
  <c r="BE13" i="5"/>
  <c r="AY13" i="5"/>
  <c r="AZ13" i="5"/>
  <c r="BB13" i="5"/>
  <c r="BC13" i="5"/>
  <c r="N13" i="5"/>
  <c r="M13" i="5"/>
  <c r="AP12" i="5"/>
  <c r="J12" i="5"/>
  <c r="AQ12" i="5"/>
  <c r="AT12" i="5"/>
  <c r="AS12" i="5"/>
  <c r="AR12" i="5"/>
  <c r="Q12" i="5"/>
  <c r="AU12" i="5"/>
  <c r="O12" i="5"/>
  <c r="AV12" i="5"/>
  <c r="AW12" i="5"/>
  <c r="AX12" i="5"/>
  <c r="BA12" i="5"/>
  <c r="S12" i="5"/>
  <c r="K12" i="5"/>
  <c r="BG12" i="5"/>
  <c r="BH12" i="5"/>
  <c r="BI12" i="5"/>
  <c r="BD12" i="5"/>
  <c r="L12" i="5"/>
  <c r="BF12" i="5"/>
  <c r="BE12" i="5"/>
  <c r="AY12" i="5"/>
  <c r="AZ12" i="5"/>
  <c r="BB12" i="5"/>
  <c r="BC12" i="5"/>
  <c r="N12" i="5"/>
  <c r="M12" i="5"/>
  <c r="AP11" i="5"/>
  <c r="J11" i="5"/>
  <c r="AQ11" i="5"/>
  <c r="AT11" i="5"/>
  <c r="AS11" i="5"/>
  <c r="AR11" i="5"/>
  <c r="Q11" i="5"/>
  <c r="AU11" i="5"/>
  <c r="O11" i="5"/>
  <c r="AV11" i="5"/>
  <c r="AW11" i="5"/>
  <c r="AX11" i="5"/>
  <c r="BA11" i="5"/>
  <c r="S11" i="5"/>
  <c r="K11" i="5"/>
  <c r="BG11" i="5"/>
  <c r="BH11" i="5"/>
  <c r="BI11" i="5"/>
  <c r="BD11" i="5"/>
  <c r="L11" i="5"/>
  <c r="BF11" i="5"/>
  <c r="BE11" i="5"/>
  <c r="AY11" i="5"/>
  <c r="AZ11" i="5"/>
  <c r="BB11" i="5"/>
  <c r="BC11" i="5"/>
  <c r="N11" i="5"/>
  <c r="M11" i="5"/>
  <c r="AP10" i="5"/>
  <c r="J10" i="5"/>
  <c r="AQ10" i="5"/>
  <c r="AT10" i="5"/>
  <c r="AS10" i="5"/>
  <c r="AR10" i="5"/>
  <c r="Q10" i="5"/>
  <c r="AU10" i="5"/>
  <c r="O10" i="5"/>
  <c r="AV10" i="5"/>
  <c r="AW10" i="5"/>
  <c r="AX10" i="5"/>
  <c r="BA10" i="5"/>
  <c r="S10" i="5"/>
  <c r="K10" i="5"/>
  <c r="BG10" i="5"/>
  <c r="BH10" i="5"/>
  <c r="BI10" i="5"/>
  <c r="BD10" i="5"/>
  <c r="L10" i="5"/>
  <c r="BF10" i="5"/>
  <c r="BE10" i="5"/>
  <c r="AY10" i="5"/>
  <c r="AZ10" i="5"/>
  <c r="BB10" i="5"/>
  <c r="BC10" i="5"/>
  <c r="N10" i="5"/>
  <c r="M10" i="5"/>
  <c r="AP9" i="5"/>
  <c r="J9" i="5"/>
  <c r="AQ9" i="5"/>
  <c r="AT9" i="5"/>
  <c r="AS9" i="5"/>
  <c r="AR9" i="5"/>
  <c r="Q9" i="5"/>
  <c r="AU9" i="5"/>
  <c r="O9" i="5"/>
  <c r="AV9" i="5"/>
  <c r="AW9" i="5"/>
  <c r="AX9" i="5"/>
  <c r="BA9" i="5"/>
  <c r="S9" i="5"/>
  <c r="K9" i="5"/>
  <c r="BG9" i="5"/>
  <c r="BH9" i="5"/>
  <c r="BI9" i="5"/>
  <c r="BD9" i="5"/>
  <c r="L9" i="5"/>
  <c r="BF9" i="5"/>
  <c r="BE9" i="5"/>
  <c r="AY9" i="5"/>
  <c r="AZ9" i="5"/>
  <c r="BB9" i="5"/>
  <c r="BC9" i="5"/>
  <c r="N9" i="5"/>
  <c r="M9" i="5"/>
  <c r="AP8" i="5"/>
  <c r="J8" i="5"/>
  <c r="AQ8" i="5"/>
  <c r="AT8" i="5"/>
  <c r="AS8" i="5"/>
  <c r="AR8" i="5"/>
  <c r="Q8" i="5"/>
  <c r="AU8" i="5"/>
  <c r="O8" i="5"/>
  <c r="AV8" i="5"/>
  <c r="AW8" i="5"/>
  <c r="AX8" i="5"/>
  <c r="BA8" i="5"/>
  <c r="S8" i="5"/>
  <c r="K8" i="5"/>
  <c r="BG8" i="5"/>
  <c r="BH8" i="5"/>
  <c r="BI8" i="5"/>
  <c r="BD8" i="5"/>
  <c r="L8" i="5"/>
  <c r="BF8" i="5"/>
  <c r="BE8" i="5"/>
  <c r="AY8" i="5"/>
  <c r="AZ8" i="5"/>
  <c r="BB8" i="5"/>
  <c r="BC8" i="5"/>
  <c r="N8" i="5"/>
  <c r="M8" i="5"/>
  <c r="AP7" i="5"/>
  <c r="J7" i="5"/>
  <c r="AQ7" i="5"/>
  <c r="AT7" i="5"/>
  <c r="AS7" i="5"/>
  <c r="AR7" i="5"/>
  <c r="Q7" i="5"/>
  <c r="AU7" i="5"/>
  <c r="O7" i="5"/>
  <c r="AV7" i="5"/>
  <c r="AW7" i="5"/>
  <c r="AX7" i="5"/>
  <c r="BA7" i="5"/>
  <c r="S7" i="5"/>
  <c r="K7" i="5"/>
  <c r="BG7" i="5"/>
  <c r="BH7" i="5"/>
  <c r="BI7" i="5"/>
  <c r="BD7" i="5"/>
  <c r="L7" i="5"/>
  <c r="BF7" i="5"/>
  <c r="BE7" i="5"/>
  <c r="AY7" i="5"/>
  <c r="AZ7" i="5"/>
  <c r="BB7" i="5"/>
  <c r="BC7" i="5"/>
  <c r="N7" i="5"/>
  <c r="M7" i="5"/>
  <c r="AP6" i="5"/>
  <c r="J6" i="5"/>
  <c r="AQ6" i="5"/>
  <c r="AT6" i="5"/>
  <c r="AS6" i="5"/>
  <c r="AR6" i="5"/>
  <c r="Q6" i="5"/>
  <c r="AU6" i="5"/>
  <c r="O6" i="5"/>
  <c r="AV6" i="5"/>
  <c r="AW6" i="5"/>
  <c r="AX6" i="5"/>
  <c r="BA6" i="5"/>
  <c r="S6" i="5"/>
  <c r="K6" i="5"/>
  <c r="BG6" i="5"/>
  <c r="BH6" i="5"/>
  <c r="BI6" i="5"/>
  <c r="BD6" i="5"/>
  <c r="L6" i="5"/>
  <c r="BF6" i="5"/>
  <c r="BE6" i="5"/>
  <c r="AY6" i="5"/>
  <c r="AZ6" i="5"/>
  <c r="BB6" i="5"/>
  <c r="BC6" i="5"/>
  <c r="N6" i="5"/>
  <c r="M6" i="5"/>
  <c r="AP5" i="5"/>
  <c r="J5" i="5"/>
  <c r="AQ5" i="5"/>
  <c r="AT5" i="5"/>
  <c r="AS5" i="5"/>
  <c r="AR5" i="5"/>
  <c r="Q5" i="5"/>
  <c r="AU5" i="5"/>
  <c r="O5" i="5"/>
  <c r="AV5" i="5"/>
  <c r="AW5" i="5"/>
  <c r="AX5" i="5"/>
  <c r="BA5" i="5"/>
  <c r="S5" i="5"/>
  <c r="K5" i="5"/>
  <c r="BG5" i="5"/>
  <c r="BH5" i="5"/>
  <c r="BI5" i="5"/>
  <c r="BD5" i="5"/>
  <c r="L5" i="5"/>
  <c r="BF5" i="5"/>
  <c r="BE5" i="5"/>
  <c r="AY5" i="5"/>
  <c r="AZ5" i="5"/>
  <c r="BB5" i="5"/>
  <c r="BC5" i="5"/>
  <c r="N5" i="5"/>
  <c r="M5" i="5"/>
  <c r="AP4" i="5"/>
  <c r="J4" i="5"/>
  <c r="AQ4" i="5"/>
  <c r="AT4" i="5"/>
  <c r="AS4" i="5"/>
  <c r="AR4" i="5"/>
  <c r="Q4" i="5"/>
  <c r="AU4" i="5"/>
  <c r="O4" i="5"/>
  <c r="AV4" i="5"/>
  <c r="AW4" i="5"/>
  <c r="AX4" i="5"/>
  <c r="BA4" i="5"/>
  <c r="S4" i="5"/>
  <c r="K4" i="5"/>
  <c r="BG4" i="5"/>
  <c r="BH4" i="5"/>
  <c r="BI4" i="5"/>
  <c r="BD4" i="5"/>
  <c r="L4" i="5"/>
  <c r="BF4" i="5"/>
  <c r="BE4" i="5"/>
  <c r="AY4" i="5"/>
  <c r="AZ4" i="5"/>
  <c r="BB4" i="5"/>
  <c r="BC4" i="5"/>
  <c r="N4" i="5"/>
  <c r="M4" i="5"/>
  <c r="AP3" i="5"/>
  <c r="J3" i="5"/>
  <c r="AQ3" i="5"/>
  <c r="AT3" i="5"/>
  <c r="AS3" i="5"/>
  <c r="AR3" i="5"/>
  <c r="Q3" i="5"/>
  <c r="AU3" i="5"/>
  <c r="O3" i="5"/>
  <c r="AV3" i="5"/>
  <c r="AW3" i="5"/>
  <c r="AX3" i="5"/>
  <c r="BA3" i="5"/>
  <c r="S3" i="5"/>
  <c r="K3" i="5"/>
  <c r="BG3" i="5"/>
  <c r="BH3" i="5"/>
  <c r="BI3" i="5"/>
  <c r="BD3" i="5"/>
  <c r="L3" i="5"/>
  <c r="BF3" i="5"/>
  <c r="BE3" i="5"/>
  <c r="AY3" i="5"/>
  <c r="AZ3" i="5"/>
  <c r="BB3" i="5"/>
  <c r="BC3" i="5"/>
  <c r="N3" i="5"/>
  <c r="M3" i="5"/>
  <c r="AP2" i="5"/>
  <c r="J2" i="5"/>
  <c r="AQ2" i="5"/>
  <c r="AT2" i="5"/>
  <c r="AS2" i="5"/>
  <c r="AR2" i="5"/>
  <c r="Q2" i="5"/>
  <c r="AU2" i="5"/>
  <c r="O2" i="5"/>
  <c r="AV2" i="5"/>
  <c r="AW2" i="5"/>
  <c r="AX2" i="5"/>
  <c r="BA2" i="5"/>
  <c r="S2" i="5"/>
  <c r="K2" i="5"/>
  <c r="BG2" i="5"/>
  <c r="BH2" i="5"/>
  <c r="BI2" i="5"/>
  <c r="BD2" i="5"/>
  <c r="L2" i="5"/>
  <c r="BF2" i="5"/>
  <c r="BE2" i="5"/>
  <c r="AY2" i="5"/>
  <c r="AZ2" i="5"/>
  <c r="BB2" i="5"/>
  <c r="BC2" i="5"/>
  <c r="N2" i="5"/>
  <c r="M2" i="5"/>
  <c r="AP3" i="7"/>
  <c r="J3" i="7"/>
  <c r="AQ3" i="7"/>
  <c r="AT3" i="7"/>
  <c r="AS3" i="7"/>
  <c r="AR3" i="7"/>
  <c r="Q3" i="7"/>
  <c r="AU3" i="7"/>
  <c r="O3" i="7"/>
  <c r="AV3" i="7"/>
  <c r="AW3" i="7"/>
  <c r="AX3" i="7"/>
  <c r="BA3" i="7"/>
  <c r="S3" i="7"/>
  <c r="K3" i="7"/>
  <c r="BG3" i="7"/>
  <c r="BH3" i="7"/>
  <c r="BI3" i="7"/>
  <c r="BD3" i="7"/>
  <c r="L3" i="7"/>
  <c r="BF3" i="7"/>
  <c r="BE3" i="7"/>
  <c r="AY3" i="7"/>
  <c r="AZ3" i="7"/>
  <c r="BB3" i="7"/>
  <c r="BC3" i="7"/>
  <c r="N3" i="7"/>
  <c r="M3" i="7"/>
  <c r="AP2" i="7"/>
  <c r="J2" i="7"/>
  <c r="AQ2" i="7"/>
  <c r="AT2" i="7"/>
  <c r="AS2" i="7"/>
  <c r="AR2" i="7"/>
  <c r="Q2" i="7"/>
  <c r="AU2" i="7"/>
  <c r="O2" i="7"/>
  <c r="AV2" i="7"/>
  <c r="AW2" i="7"/>
  <c r="AX2" i="7"/>
  <c r="BA2" i="7"/>
  <c r="S2" i="7"/>
  <c r="K2" i="7"/>
  <c r="BG2" i="7"/>
  <c r="BH2" i="7"/>
  <c r="BI2" i="7"/>
  <c r="BD2" i="7"/>
  <c r="L2" i="7"/>
  <c r="BF2" i="7"/>
  <c r="BE2" i="7"/>
  <c r="AY2" i="7"/>
  <c r="AZ2" i="7"/>
  <c r="BB2" i="7"/>
  <c r="BC2" i="7"/>
  <c r="N2" i="7"/>
  <c r="M2" i="7"/>
  <c r="AP46" i="1"/>
  <c r="AQ46" i="1"/>
  <c r="AT46" i="1"/>
  <c r="AS46" i="1"/>
  <c r="AR46" i="1"/>
  <c r="Q46" i="1"/>
  <c r="AU46" i="1"/>
  <c r="O46" i="1"/>
  <c r="AV46" i="1"/>
  <c r="AW46" i="1"/>
  <c r="AX46" i="1"/>
  <c r="BA46" i="1"/>
  <c r="S46" i="1"/>
  <c r="K46" i="1"/>
  <c r="BG46" i="1"/>
  <c r="J46" i="1"/>
  <c r="BH46" i="1"/>
  <c r="BI46" i="1"/>
  <c r="BD46" i="1"/>
  <c r="L46" i="1"/>
  <c r="BF46" i="1"/>
  <c r="BE46" i="1"/>
  <c r="AY46" i="1"/>
  <c r="AZ46" i="1"/>
  <c r="BB46" i="1"/>
  <c r="BC46" i="1"/>
  <c r="AP45" i="1"/>
  <c r="AQ45" i="1"/>
  <c r="AT45" i="1"/>
  <c r="AS45" i="1"/>
  <c r="AR45" i="1"/>
  <c r="Q45" i="1"/>
  <c r="AU45" i="1"/>
  <c r="O45" i="1"/>
  <c r="AV45" i="1"/>
  <c r="AW45" i="1"/>
  <c r="AX45" i="1"/>
  <c r="BA45" i="1"/>
  <c r="S45" i="1"/>
  <c r="K45" i="1"/>
  <c r="BG45" i="1"/>
  <c r="J45" i="1"/>
  <c r="BH45" i="1"/>
  <c r="BI45" i="1"/>
  <c r="BD45" i="1"/>
  <c r="L45" i="1"/>
  <c r="BF45" i="1"/>
  <c r="BE45" i="1"/>
  <c r="AY45" i="1"/>
  <c r="AZ45" i="1"/>
  <c r="BB45" i="1"/>
  <c r="BC45" i="1"/>
  <c r="AP44" i="1"/>
  <c r="AP16" i="1"/>
  <c r="J16" i="1"/>
  <c r="AQ44" i="1"/>
  <c r="AT44" i="1"/>
  <c r="AS44" i="1"/>
  <c r="AR44" i="1"/>
  <c r="Q16" i="1"/>
  <c r="Q44" i="1"/>
  <c r="AU44" i="1"/>
  <c r="AT16" i="1"/>
  <c r="AS16" i="1"/>
  <c r="AR16" i="1"/>
  <c r="AQ16" i="1"/>
  <c r="AU16" i="1"/>
  <c r="O16" i="1"/>
  <c r="O44" i="1"/>
  <c r="AV44" i="1"/>
  <c r="AW44" i="1"/>
  <c r="AX44" i="1"/>
  <c r="BA44" i="1"/>
  <c r="S16" i="1"/>
  <c r="AV16" i="1"/>
  <c r="AW16" i="1"/>
  <c r="AX16" i="1"/>
  <c r="BA16" i="1"/>
  <c r="K16" i="1"/>
  <c r="S44" i="1"/>
  <c r="K44" i="1"/>
  <c r="BG44" i="1"/>
  <c r="J44" i="1"/>
  <c r="BH44" i="1"/>
  <c r="BI44" i="1"/>
  <c r="BD44" i="1"/>
  <c r="BD16" i="1"/>
  <c r="L16" i="1"/>
  <c r="L44" i="1"/>
  <c r="BF44" i="1"/>
  <c r="BE44" i="1"/>
  <c r="AY44" i="1"/>
  <c r="AZ44" i="1"/>
  <c r="BB44" i="1"/>
  <c r="BC44" i="1"/>
  <c r="BB16" i="1"/>
  <c r="N16" i="1"/>
  <c r="M16" i="1"/>
  <c r="AP43" i="1"/>
  <c r="AP15" i="1"/>
  <c r="J15" i="1"/>
  <c r="AQ43" i="1"/>
  <c r="AT43" i="1"/>
  <c r="AS43" i="1"/>
  <c r="AR43" i="1"/>
  <c r="Q15" i="1"/>
  <c r="Q43" i="1"/>
  <c r="AU43" i="1"/>
  <c r="AT15" i="1"/>
  <c r="AS15" i="1"/>
  <c r="AR15" i="1"/>
  <c r="AQ15" i="1"/>
  <c r="AU15" i="1"/>
  <c r="O15" i="1"/>
  <c r="O43" i="1"/>
  <c r="AV43" i="1"/>
  <c r="AW43" i="1"/>
  <c r="AX43" i="1"/>
  <c r="BA43" i="1"/>
  <c r="S15" i="1"/>
  <c r="AV15" i="1"/>
  <c r="AW15" i="1"/>
  <c r="AX15" i="1"/>
  <c r="BA15" i="1"/>
  <c r="K15" i="1"/>
  <c r="S43" i="1"/>
  <c r="K43" i="1"/>
  <c r="BG43" i="1"/>
  <c r="J43" i="1"/>
  <c r="BH43" i="1"/>
  <c r="BI43" i="1"/>
  <c r="BD43" i="1"/>
  <c r="BD15" i="1"/>
  <c r="L15" i="1"/>
  <c r="L43" i="1"/>
  <c r="BF43" i="1"/>
  <c r="BE43" i="1"/>
  <c r="AY43" i="1"/>
  <c r="AZ43" i="1"/>
  <c r="BB43" i="1"/>
  <c r="BC43" i="1"/>
  <c r="BB15" i="1"/>
  <c r="N15" i="1"/>
  <c r="M15" i="1"/>
  <c r="AP42" i="1"/>
  <c r="AP23" i="1"/>
  <c r="J23" i="1"/>
  <c r="AQ42" i="1"/>
  <c r="AT42" i="1"/>
  <c r="AS42" i="1"/>
  <c r="AR42" i="1"/>
  <c r="Q23" i="1"/>
  <c r="Q42" i="1"/>
  <c r="AU42" i="1"/>
  <c r="AT23" i="1"/>
  <c r="AS23" i="1"/>
  <c r="AR23" i="1"/>
  <c r="AQ23" i="1"/>
  <c r="AU23" i="1"/>
  <c r="O23" i="1"/>
  <c r="O42" i="1"/>
  <c r="AV42" i="1"/>
  <c r="AW42" i="1"/>
  <c r="AX42" i="1"/>
  <c r="BA42" i="1"/>
  <c r="S23" i="1"/>
  <c r="AV23" i="1"/>
  <c r="AW23" i="1"/>
  <c r="AX23" i="1"/>
  <c r="BA23" i="1"/>
  <c r="K23" i="1"/>
  <c r="S42" i="1"/>
  <c r="K42" i="1"/>
  <c r="BG42" i="1"/>
  <c r="J42" i="1"/>
  <c r="BH42" i="1"/>
  <c r="BI42" i="1"/>
  <c r="BD42" i="1"/>
  <c r="BD23" i="1"/>
  <c r="L23" i="1"/>
  <c r="L42" i="1"/>
  <c r="BF42" i="1"/>
  <c r="BE42" i="1"/>
  <c r="AY42" i="1"/>
  <c r="AZ42" i="1"/>
  <c r="BB42" i="1"/>
  <c r="BC42" i="1"/>
  <c r="BB23" i="1"/>
  <c r="N23" i="1"/>
  <c r="M23" i="1"/>
  <c r="AP41" i="1"/>
  <c r="AQ41" i="1"/>
  <c r="AT41" i="1"/>
  <c r="AS41" i="1"/>
  <c r="AR41" i="1"/>
  <c r="Q41" i="1"/>
  <c r="AU41" i="1"/>
  <c r="O41" i="1"/>
  <c r="AV41" i="1"/>
  <c r="AW41" i="1"/>
  <c r="AX41" i="1"/>
  <c r="BA41" i="1"/>
  <c r="S41" i="1"/>
  <c r="K41" i="1"/>
  <c r="BG41" i="1"/>
  <c r="J41" i="1"/>
  <c r="BH41" i="1"/>
  <c r="BI41" i="1"/>
  <c r="BD41" i="1"/>
  <c r="L41" i="1"/>
  <c r="BF41" i="1"/>
  <c r="BE41" i="1"/>
  <c r="AY41" i="1"/>
  <c r="AZ41" i="1"/>
  <c r="BB41" i="1"/>
  <c r="BC41" i="1"/>
  <c r="AP40" i="1"/>
  <c r="AQ40" i="1"/>
  <c r="AT40" i="1"/>
  <c r="AS40" i="1"/>
  <c r="AR40" i="1"/>
  <c r="Q40" i="1"/>
  <c r="AU40" i="1"/>
  <c r="O40" i="1"/>
  <c r="AV40" i="1"/>
  <c r="AW40" i="1"/>
  <c r="AX40" i="1"/>
  <c r="BA40" i="1"/>
  <c r="S40" i="1"/>
  <c r="K40" i="1"/>
  <c r="BG40" i="1"/>
  <c r="J40" i="1"/>
  <c r="BH40" i="1"/>
  <c r="BI40" i="1"/>
  <c r="BD40" i="1"/>
  <c r="L40" i="1"/>
  <c r="BF40" i="1"/>
  <c r="BE40" i="1"/>
  <c r="AY40" i="1"/>
  <c r="AZ40" i="1"/>
  <c r="BB40" i="1"/>
  <c r="BC40" i="1"/>
  <c r="AP39" i="1"/>
  <c r="AP22" i="1"/>
  <c r="J22" i="1"/>
  <c r="AQ39" i="1"/>
  <c r="AT39" i="1"/>
  <c r="AS39" i="1"/>
  <c r="AR39" i="1"/>
  <c r="Q22" i="1"/>
  <c r="Q39" i="1"/>
  <c r="AU39" i="1"/>
  <c r="AT22" i="1"/>
  <c r="AS22" i="1"/>
  <c r="AR22" i="1"/>
  <c r="AQ22" i="1"/>
  <c r="AU22" i="1"/>
  <c r="O22" i="1"/>
  <c r="O39" i="1"/>
  <c r="AV39" i="1"/>
  <c r="AW39" i="1"/>
  <c r="AX39" i="1"/>
  <c r="BA39" i="1"/>
  <c r="S22" i="1"/>
  <c r="AV22" i="1"/>
  <c r="AW22" i="1"/>
  <c r="AX22" i="1"/>
  <c r="BA22" i="1"/>
  <c r="K22" i="1"/>
  <c r="S39" i="1"/>
  <c r="K39" i="1"/>
  <c r="BG39" i="1"/>
  <c r="J39" i="1"/>
  <c r="BH39" i="1"/>
  <c r="BI39" i="1"/>
  <c r="BD39" i="1"/>
  <c r="BD22" i="1"/>
  <c r="L22" i="1"/>
  <c r="L39" i="1"/>
  <c r="BF39" i="1"/>
  <c r="BE39" i="1"/>
  <c r="AY39" i="1"/>
  <c r="AZ39" i="1"/>
  <c r="BB39" i="1"/>
  <c r="BC39" i="1"/>
  <c r="BB22" i="1"/>
  <c r="N22" i="1"/>
  <c r="M22" i="1"/>
  <c r="AP38" i="1"/>
  <c r="AP20" i="1"/>
  <c r="J20" i="1"/>
  <c r="AQ38" i="1"/>
  <c r="AT38" i="1"/>
  <c r="AS38" i="1"/>
  <c r="AR38" i="1"/>
  <c r="Q20" i="1"/>
  <c r="Q38" i="1"/>
  <c r="AU38" i="1"/>
  <c r="AT20" i="1"/>
  <c r="AS20" i="1"/>
  <c r="AR20" i="1"/>
  <c r="AQ20" i="1"/>
  <c r="AU20" i="1"/>
  <c r="O20" i="1"/>
  <c r="O38" i="1"/>
  <c r="AV38" i="1"/>
  <c r="AW38" i="1"/>
  <c r="AX38" i="1"/>
  <c r="BA38" i="1"/>
  <c r="S20" i="1"/>
  <c r="AV20" i="1"/>
  <c r="AW20" i="1"/>
  <c r="AX20" i="1"/>
  <c r="BA20" i="1"/>
  <c r="K20" i="1"/>
  <c r="S38" i="1"/>
  <c r="K38" i="1"/>
  <c r="BG38" i="1"/>
  <c r="J38" i="1"/>
  <c r="BH38" i="1"/>
  <c r="BI38" i="1"/>
  <c r="BD38" i="1"/>
  <c r="BD20" i="1"/>
  <c r="L20" i="1"/>
  <c r="L38" i="1"/>
  <c r="BF38" i="1"/>
  <c r="BE38" i="1"/>
  <c r="AY38" i="1"/>
  <c r="AZ38" i="1"/>
  <c r="BB38" i="1"/>
  <c r="BC38" i="1"/>
  <c r="BB20" i="1"/>
  <c r="N20" i="1"/>
  <c r="M20" i="1"/>
  <c r="AP37" i="1"/>
  <c r="AP19" i="1"/>
  <c r="J19" i="1"/>
  <c r="AQ37" i="1"/>
  <c r="AT37" i="1"/>
  <c r="AS37" i="1"/>
  <c r="AR37" i="1"/>
  <c r="Q19" i="1"/>
  <c r="Q37" i="1"/>
  <c r="AU37" i="1"/>
  <c r="AT19" i="1"/>
  <c r="AS19" i="1"/>
  <c r="AR19" i="1"/>
  <c r="AQ19" i="1"/>
  <c r="AU19" i="1"/>
  <c r="O19" i="1"/>
  <c r="O37" i="1"/>
  <c r="AV37" i="1"/>
  <c r="AW37" i="1"/>
  <c r="AX37" i="1"/>
  <c r="BA37" i="1"/>
  <c r="S19" i="1"/>
  <c r="AV19" i="1"/>
  <c r="AW19" i="1"/>
  <c r="AX19" i="1"/>
  <c r="BA19" i="1"/>
  <c r="K19" i="1"/>
  <c r="S37" i="1"/>
  <c r="K37" i="1"/>
  <c r="BG37" i="1"/>
  <c r="J37" i="1"/>
  <c r="BH37" i="1"/>
  <c r="BI37" i="1"/>
  <c r="BD37" i="1"/>
  <c r="BD19" i="1"/>
  <c r="L19" i="1"/>
  <c r="L37" i="1"/>
  <c r="BF37" i="1"/>
  <c r="BE37" i="1"/>
  <c r="AY37" i="1"/>
  <c r="AZ37" i="1"/>
  <c r="BB37" i="1"/>
  <c r="BC37" i="1"/>
  <c r="BB19" i="1"/>
  <c r="N19" i="1"/>
  <c r="M19" i="1"/>
  <c r="AP36" i="1"/>
  <c r="AQ36" i="1"/>
  <c r="AT36" i="1"/>
  <c r="AS36" i="1"/>
  <c r="AR36" i="1"/>
  <c r="Q36" i="1"/>
  <c r="AU36" i="1"/>
  <c r="O36" i="1"/>
  <c r="AV36" i="1"/>
  <c r="AW36" i="1"/>
  <c r="AX36" i="1"/>
  <c r="BA36" i="1"/>
  <c r="S36" i="1"/>
  <c r="K36" i="1"/>
  <c r="BG36" i="1"/>
  <c r="J36" i="1"/>
  <c r="BH36" i="1"/>
  <c r="BI36" i="1"/>
  <c r="BD36" i="1"/>
  <c r="L36" i="1"/>
  <c r="BF36" i="1"/>
  <c r="BE36" i="1"/>
  <c r="AY36" i="1"/>
  <c r="AZ36" i="1"/>
  <c r="BB36" i="1"/>
  <c r="BC36" i="1"/>
  <c r="N46" i="1"/>
  <c r="M46" i="1"/>
  <c r="AP35" i="1"/>
  <c r="AQ35" i="1"/>
  <c r="AT35" i="1"/>
  <c r="AS35" i="1"/>
  <c r="AR35" i="1"/>
  <c r="Q35" i="1"/>
  <c r="AU35" i="1"/>
  <c r="O35" i="1"/>
  <c r="AV35" i="1"/>
  <c r="AW35" i="1"/>
  <c r="AX35" i="1"/>
  <c r="BA35" i="1"/>
  <c r="S35" i="1"/>
  <c r="K35" i="1"/>
  <c r="BG35" i="1"/>
  <c r="J35" i="1"/>
  <c r="BH35" i="1"/>
  <c r="BI35" i="1"/>
  <c r="BD35" i="1"/>
  <c r="L35" i="1"/>
  <c r="BF35" i="1"/>
  <c r="BE35" i="1"/>
  <c r="AY35" i="1"/>
  <c r="AZ35" i="1"/>
  <c r="BB35" i="1"/>
  <c r="BC35" i="1"/>
  <c r="N45" i="1"/>
  <c r="M45" i="1"/>
  <c r="AP34" i="1"/>
  <c r="AP30" i="1"/>
  <c r="J30" i="1"/>
  <c r="AQ34" i="1"/>
  <c r="AT34" i="1"/>
  <c r="AS34" i="1"/>
  <c r="AR34" i="1"/>
  <c r="Q30" i="1"/>
  <c r="Q34" i="1"/>
  <c r="AU34" i="1"/>
  <c r="AT30" i="1"/>
  <c r="AS30" i="1"/>
  <c r="AR30" i="1"/>
  <c r="AQ30" i="1"/>
  <c r="AU30" i="1"/>
  <c r="O30" i="1"/>
  <c r="O34" i="1"/>
  <c r="AV34" i="1"/>
  <c r="AW34" i="1"/>
  <c r="AX34" i="1"/>
  <c r="BA34" i="1"/>
  <c r="S30" i="1"/>
  <c r="AV30" i="1"/>
  <c r="AW30" i="1"/>
  <c r="AX30" i="1"/>
  <c r="BA30" i="1"/>
  <c r="K30" i="1"/>
  <c r="S34" i="1"/>
  <c r="K34" i="1"/>
  <c r="BG34" i="1"/>
  <c r="J34" i="1"/>
  <c r="BH34" i="1"/>
  <c r="BI34" i="1"/>
  <c r="BD34" i="1"/>
  <c r="BD30" i="1"/>
  <c r="L30" i="1"/>
  <c r="L34" i="1"/>
  <c r="BF34" i="1"/>
  <c r="BE34" i="1"/>
  <c r="AY34" i="1"/>
  <c r="AZ34" i="1"/>
  <c r="BB34" i="1"/>
  <c r="BC34" i="1"/>
  <c r="BB30" i="1"/>
  <c r="N30" i="1"/>
  <c r="M30" i="1"/>
  <c r="AP33" i="1"/>
  <c r="AP29" i="1"/>
  <c r="J29" i="1"/>
  <c r="AQ33" i="1"/>
  <c r="AT33" i="1"/>
  <c r="AS33" i="1"/>
  <c r="AR33" i="1"/>
  <c r="Q29" i="1"/>
  <c r="Q33" i="1"/>
  <c r="AU33" i="1"/>
  <c r="AT29" i="1"/>
  <c r="AS29" i="1"/>
  <c r="AR29" i="1"/>
  <c r="AQ29" i="1"/>
  <c r="AU29" i="1"/>
  <c r="O29" i="1"/>
  <c r="O33" i="1"/>
  <c r="AV33" i="1"/>
  <c r="AW33" i="1"/>
  <c r="AX33" i="1"/>
  <c r="BA33" i="1"/>
  <c r="S29" i="1"/>
  <c r="AV29" i="1"/>
  <c r="AW29" i="1"/>
  <c r="AX29" i="1"/>
  <c r="BA29" i="1"/>
  <c r="K29" i="1"/>
  <c r="S33" i="1"/>
  <c r="K33" i="1"/>
  <c r="BG33" i="1"/>
  <c r="J33" i="1"/>
  <c r="BH33" i="1"/>
  <c r="BI33" i="1"/>
  <c r="BD33" i="1"/>
  <c r="BD29" i="1"/>
  <c r="L29" i="1"/>
  <c r="L33" i="1"/>
  <c r="BF33" i="1"/>
  <c r="BE33" i="1"/>
  <c r="AY33" i="1"/>
  <c r="AZ33" i="1"/>
  <c r="BB33" i="1"/>
  <c r="BC33" i="1"/>
  <c r="BB29" i="1"/>
  <c r="N29" i="1"/>
  <c r="M29" i="1"/>
  <c r="AP32" i="1"/>
  <c r="AP28" i="1"/>
  <c r="J28" i="1"/>
  <c r="AQ32" i="1"/>
  <c r="AT32" i="1"/>
  <c r="AS32" i="1"/>
  <c r="AR32" i="1"/>
  <c r="Q28" i="1"/>
  <c r="Q32" i="1"/>
  <c r="AU32" i="1"/>
  <c r="AT28" i="1"/>
  <c r="AS28" i="1"/>
  <c r="AR28" i="1"/>
  <c r="AQ28" i="1"/>
  <c r="AU28" i="1"/>
  <c r="O28" i="1"/>
  <c r="O32" i="1"/>
  <c r="AV32" i="1"/>
  <c r="AW32" i="1"/>
  <c r="AX32" i="1"/>
  <c r="BA32" i="1"/>
  <c r="S28" i="1"/>
  <c r="AV28" i="1"/>
  <c r="AW28" i="1"/>
  <c r="AX28" i="1"/>
  <c r="BA28" i="1"/>
  <c r="K28" i="1"/>
  <c r="S32" i="1"/>
  <c r="K32" i="1"/>
  <c r="BG32" i="1"/>
  <c r="J32" i="1"/>
  <c r="BH32" i="1"/>
  <c r="BI32" i="1"/>
  <c r="BD32" i="1"/>
  <c r="BD28" i="1"/>
  <c r="L28" i="1"/>
  <c r="L32" i="1"/>
  <c r="BF32" i="1"/>
  <c r="BE32" i="1"/>
  <c r="AY32" i="1"/>
  <c r="AZ32" i="1"/>
  <c r="BB32" i="1"/>
  <c r="BC32" i="1"/>
  <c r="BB28" i="1"/>
  <c r="N28" i="1"/>
  <c r="M28" i="1"/>
  <c r="AP31" i="1"/>
  <c r="AP27" i="1"/>
  <c r="J27" i="1"/>
  <c r="AQ31" i="1"/>
  <c r="AT31" i="1"/>
  <c r="AS31" i="1"/>
  <c r="AR31" i="1"/>
  <c r="Q27" i="1"/>
  <c r="Q31" i="1"/>
  <c r="AU31" i="1"/>
  <c r="AT27" i="1"/>
  <c r="AS27" i="1"/>
  <c r="AR27" i="1"/>
  <c r="AQ27" i="1"/>
  <c r="AU27" i="1"/>
  <c r="O27" i="1"/>
  <c r="O31" i="1"/>
  <c r="AV31" i="1"/>
  <c r="AW31" i="1"/>
  <c r="AX31" i="1"/>
  <c r="BA31" i="1"/>
  <c r="S27" i="1"/>
  <c r="AV27" i="1"/>
  <c r="AW27" i="1"/>
  <c r="AX27" i="1"/>
  <c r="BA27" i="1"/>
  <c r="K27" i="1"/>
  <c r="S31" i="1"/>
  <c r="K31" i="1"/>
  <c r="BG31" i="1"/>
  <c r="J31" i="1"/>
  <c r="BH31" i="1"/>
  <c r="BI31" i="1"/>
  <c r="BD31" i="1"/>
  <c r="BD27" i="1"/>
  <c r="L27" i="1"/>
  <c r="L31" i="1"/>
  <c r="BF31" i="1"/>
  <c r="BE31" i="1"/>
  <c r="AY31" i="1"/>
  <c r="AZ31" i="1"/>
  <c r="BB31" i="1"/>
  <c r="BC31" i="1"/>
  <c r="BB27" i="1"/>
  <c r="N27" i="1"/>
  <c r="M27" i="1"/>
  <c r="BG30" i="1"/>
  <c r="BH30" i="1"/>
  <c r="BI30" i="1"/>
  <c r="BF30" i="1"/>
  <c r="BE30" i="1"/>
  <c r="AY30" i="1"/>
  <c r="AZ30" i="1"/>
  <c r="BC30" i="1"/>
  <c r="N44" i="1"/>
  <c r="M44" i="1"/>
  <c r="BG29" i="1"/>
  <c r="BH29" i="1"/>
  <c r="BI29" i="1"/>
  <c r="BF29" i="1"/>
  <c r="BE29" i="1"/>
  <c r="AY29" i="1"/>
  <c r="AZ29" i="1"/>
  <c r="BC29" i="1"/>
  <c r="N43" i="1"/>
  <c r="M43" i="1"/>
  <c r="BG28" i="1"/>
  <c r="BH28" i="1"/>
  <c r="BI28" i="1"/>
  <c r="BF28" i="1"/>
  <c r="BE28" i="1"/>
  <c r="AY28" i="1"/>
  <c r="AZ28" i="1"/>
  <c r="BC28" i="1"/>
  <c r="AP14" i="1"/>
  <c r="J14" i="1"/>
  <c r="Q14" i="1"/>
  <c r="AT14" i="1"/>
  <c r="AS14" i="1"/>
  <c r="AR14" i="1"/>
  <c r="AQ14" i="1"/>
  <c r="AU14" i="1"/>
  <c r="O14" i="1"/>
  <c r="S14" i="1"/>
  <c r="AV14" i="1"/>
  <c r="AW14" i="1"/>
  <c r="AX14" i="1"/>
  <c r="BA14" i="1"/>
  <c r="K14" i="1"/>
  <c r="BG27" i="1"/>
  <c r="BH27" i="1"/>
  <c r="BI27" i="1"/>
  <c r="BD14" i="1"/>
  <c r="L14" i="1"/>
  <c r="BF27" i="1"/>
  <c r="BE27" i="1"/>
  <c r="AY27" i="1"/>
  <c r="AZ27" i="1"/>
  <c r="BC27" i="1"/>
  <c r="BB14" i="1"/>
  <c r="N14" i="1"/>
  <c r="M14" i="1"/>
  <c r="BG23" i="1"/>
  <c r="BH23" i="1"/>
  <c r="BI23" i="1"/>
  <c r="BF23" i="1"/>
  <c r="BE23" i="1"/>
  <c r="AY23" i="1"/>
  <c r="AZ23" i="1"/>
  <c r="BC23" i="1"/>
  <c r="AP13" i="1"/>
  <c r="J13" i="1"/>
  <c r="Q13" i="1"/>
  <c r="AT13" i="1"/>
  <c r="AS13" i="1"/>
  <c r="AR13" i="1"/>
  <c r="AQ13" i="1"/>
  <c r="AU13" i="1"/>
  <c r="O13" i="1"/>
  <c r="S13" i="1"/>
  <c r="AV13" i="1"/>
  <c r="AW13" i="1"/>
  <c r="AX13" i="1"/>
  <c r="BA13" i="1"/>
  <c r="K13" i="1"/>
  <c r="BD13" i="1"/>
  <c r="L13" i="1"/>
  <c r="BB13" i="1"/>
  <c r="N13" i="1"/>
  <c r="M13" i="1"/>
  <c r="AP17" i="1"/>
  <c r="AT17" i="1"/>
  <c r="AS17" i="1"/>
  <c r="AR17" i="1"/>
  <c r="AQ17" i="1"/>
  <c r="Q17" i="1"/>
  <c r="AU17" i="1"/>
  <c r="O17" i="1"/>
  <c r="AV17" i="1"/>
  <c r="AW17" i="1"/>
  <c r="AX17" i="1"/>
  <c r="BA17" i="1"/>
  <c r="S17" i="1"/>
  <c r="K17" i="1"/>
  <c r="BD17" i="1"/>
  <c r="M31" i="1"/>
  <c r="BB17" i="1"/>
  <c r="N31" i="1"/>
  <c r="AY17" i="1"/>
  <c r="AZ17" i="1"/>
  <c r="BC17" i="1"/>
  <c r="J17" i="1"/>
  <c r="L17" i="1"/>
  <c r="BE17" i="1"/>
  <c r="BF17" i="1"/>
  <c r="BG17" i="1"/>
  <c r="BH17" i="1"/>
  <c r="BI17" i="1"/>
  <c r="AP18" i="1"/>
  <c r="AT18" i="1"/>
  <c r="AS18" i="1"/>
  <c r="AR18" i="1"/>
  <c r="AQ18" i="1"/>
  <c r="Q18" i="1"/>
  <c r="AU18" i="1"/>
  <c r="O18" i="1"/>
  <c r="AV18" i="1"/>
  <c r="AW18" i="1"/>
  <c r="AX18" i="1"/>
  <c r="BA18" i="1"/>
  <c r="S18" i="1"/>
  <c r="K18" i="1"/>
  <c r="BD18" i="1"/>
  <c r="M32" i="1"/>
  <c r="BB18" i="1"/>
  <c r="N32" i="1"/>
  <c r="AY18" i="1"/>
  <c r="AZ18" i="1"/>
  <c r="BC18" i="1"/>
  <c r="J18" i="1"/>
  <c r="L18" i="1"/>
  <c r="BE18" i="1"/>
  <c r="BF18" i="1"/>
  <c r="BG18" i="1"/>
  <c r="BH18" i="1"/>
  <c r="BI18" i="1"/>
  <c r="AP9" i="1"/>
  <c r="AT9" i="1"/>
  <c r="AS9" i="1"/>
  <c r="AR9" i="1"/>
  <c r="AQ9" i="1"/>
  <c r="Q9" i="1"/>
  <c r="AU9" i="1"/>
  <c r="O9" i="1"/>
  <c r="AV9" i="1"/>
  <c r="AW9" i="1"/>
  <c r="AX9" i="1"/>
  <c r="BA9" i="1"/>
  <c r="S9" i="1"/>
  <c r="K9" i="1"/>
  <c r="BD9" i="1"/>
  <c r="M17" i="1"/>
  <c r="BB9" i="1"/>
  <c r="N17" i="1"/>
  <c r="AY9" i="1"/>
  <c r="AZ9" i="1"/>
  <c r="BC9" i="1"/>
  <c r="J9" i="1"/>
  <c r="L9" i="1"/>
  <c r="BE9" i="1"/>
  <c r="BF9" i="1"/>
  <c r="BG9" i="1"/>
  <c r="BH9" i="1"/>
  <c r="BI9" i="1"/>
  <c r="M18" i="1"/>
  <c r="N18" i="1"/>
  <c r="AP10" i="1"/>
  <c r="AP24" i="1"/>
  <c r="J24" i="1"/>
  <c r="AT10" i="1"/>
  <c r="AS10" i="1"/>
  <c r="AR10" i="1"/>
  <c r="AQ10" i="1"/>
  <c r="Q24" i="1"/>
  <c r="Q10" i="1"/>
  <c r="AU10" i="1"/>
  <c r="AT24" i="1"/>
  <c r="AS24" i="1"/>
  <c r="AR24" i="1"/>
  <c r="AQ24" i="1"/>
  <c r="AU24" i="1"/>
  <c r="O24" i="1"/>
  <c r="O10" i="1"/>
  <c r="AV10" i="1"/>
  <c r="AW10" i="1"/>
  <c r="AX10" i="1"/>
  <c r="BA10" i="1"/>
  <c r="S24" i="1"/>
  <c r="AV24" i="1"/>
  <c r="AW24" i="1"/>
  <c r="AX24" i="1"/>
  <c r="BA24" i="1"/>
  <c r="K24" i="1"/>
  <c r="S10" i="1"/>
  <c r="K10" i="1"/>
  <c r="BD10" i="1"/>
  <c r="BD24" i="1"/>
  <c r="L24" i="1"/>
  <c r="M24" i="1"/>
  <c r="BB10" i="1"/>
  <c r="BB24" i="1"/>
  <c r="N24" i="1"/>
  <c r="AY10" i="1"/>
  <c r="AZ10" i="1"/>
  <c r="BC10" i="1"/>
  <c r="J10" i="1"/>
  <c r="L10" i="1"/>
  <c r="BE10" i="1"/>
  <c r="BF10" i="1"/>
  <c r="BG10" i="1"/>
  <c r="BH10" i="1"/>
  <c r="BI10" i="1"/>
  <c r="AP25" i="1"/>
  <c r="J25" i="1"/>
  <c r="Q25" i="1"/>
  <c r="AT25" i="1"/>
  <c r="AS25" i="1"/>
  <c r="AR25" i="1"/>
  <c r="AQ25" i="1"/>
  <c r="AU25" i="1"/>
  <c r="O25" i="1"/>
  <c r="S25" i="1"/>
  <c r="AV25" i="1"/>
  <c r="AW25" i="1"/>
  <c r="AX25" i="1"/>
  <c r="BA25" i="1"/>
  <c r="K25" i="1"/>
  <c r="BD25" i="1"/>
  <c r="L25" i="1"/>
  <c r="M25" i="1"/>
  <c r="BB25" i="1"/>
  <c r="N25" i="1"/>
  <c r="AP11" i="1"/>
  <c r="AT11" i="1"/>
  <c r="AS11" i="1"/>
  <c r="AR11" i="1"/>
  <c r="AQ11" i="1"/>
  <c r="Q11" i="1"/>
  <c r="AU11" i="1"/>
  <c r="O11" i="1"/>
  <c r="AV11" i="1"/>
  <c r="AW11" i="1"/>
  <c r="AX11" i="1"/>
  <c r="BA11" i="1"/>
  <c r="S11" i="1"/>
  <c r="K11" i="1"/>
  <c r="BD11" i="1"/>
  <c r="M33" i="1"/>
  <c r="BB11" i="1"/>
  <c r="N33" i="1"/>
  <c r="AY11" i="1"/>
  <c r="AZ11" i="1"/>
  <c r="BC11" i="1"/>
  <c r="J11" i="1"/>
  <c r="L11" i="1"/>
  <c r="BE11" i="1"/>
  <c r="BF11" i="1"/>
  <c r="BG11" i="1"/>
  <c r="BH11" i="1"/>
  <c r="BI11" i="1"/>
  <c r="AP12" i="1"/>
  <c r="AT12" i="1"/>
  <c r="AS12" i="1"/>
  <c r="AR12" i="1"/>
  <c r="AQ12" i="1"/>
  <c r="Q12" i="1"/>
  <c r="AU12" i="1"/>
  <c r="O12" i="1"/>
  <c r="AV12" i="1"/>
  <c r="AW12" i="1"/>
  <c r="AX12" i="1"/>
  <c r="BA12" i="1"/>
  <c r="S12" i="1"/>
  <c r="K12" i="1"/>
  <c r="BD12" i="1"/>
  <c r="M34" i="1"/>
  <c r="BB12" i="1"/>
  <c r="N34" i="1"/>
  <c r="AY12" i="1"/>
  <c r="AZ12" i="1"/>
  <c r="BC12" i="1"/>
  <c r="J12" i="1"/>
  <c r="L12" i="1"/>
  <c r="BE12" i="1"/>
  <c r="BF12" i="1"/>
  <c r="BG12" i="1"/>
  <c r="BH12" i="1"/>
  <c r="BI12" i="1"/>
  <c r="M35" i="1"/>
  <c r="N35" i="1"/>
  <c r="M36" i="1"/>
  <c r="N36" i="1"/>
  <c r="AY13" i="1"/>
  <c r="AZ13" i="1"/>
  <c r="BC13" i="1"/>
  <c r="BE13" i="1"/>
  <c r="BF13" i="1"/>
  <c r="BG13" i="1"/>
  <c r="BH13" i="1"/>
  <c r="BI13" i="1"/>
  <c r="M9" i="1"/>
  <c r="N9" i="1"/>
  <c r="AY14" i="1"/>
  <c r="AZ14" i="1"/>
  <c r="BC14" i="1"/>
  <c r="BE14" i="1"/>
  <c r="BF14" i="1"/>
  <c r="BG14" i="1"/>
  <c r="BH14" i="1"/>
  <c r="BI14" i="1"/>
  <c r="M10" i="1"/>
  <c r="N10" i="1"/>
  <c r="AY15" i="1"/>
  <c r="AZ15" i="1"/>
  <c r="BC15" i="1"/>
  <c r="BE15" i="1"/>
  <c r="BF15" i="1"/>
  <c r="BG15" i="1"/>
  <c r="BH15" i="1"/>
  <c r="BI15" i="1"/>
  <c r="M37" i="1"/>
  <c r="N37" i="1"/>
  <c r="AY16" i="1"/>
  <c r="AZ16" i="1"/>
  <c r="BC16" i="1"/>
  <c r="BE16" i="1"/>
  <c r="BF16" i="1"/>
  <c r="BG16" i="1"/>
  <c r="BH16" i="1"/>
  <c r="BI16" i="1"/>
  <c r="M38" i="1"/>
  <c r="N38" i="1"/>
  <c r="M39" i="1"/>
  <c r="N39" i="1"/>
  <c r="M40" i="1"/>
  <c r="N40" i="1"/>
  <c r="AY19" i="1"/>
  <c r="AZ19" i="1"/>
  <c r="BC19" i="1"/>
  <c r="BE19" i="1"/>
  <c r="BF19" i="1"/>
  <c r="BG19" i="1"/>
  <c r="BH19" i="1"/>
  <c r="BI19" i="1"/>
  <c r="M41" i="1"/>
  <c r="N41" i="1"/>
  <c r="AY20" i="1"/>
  <c r="AZ20" i="1"/>
  <c r="BC20" i="1"/>
  <c r="BE20" i="1"/>
  <c r="BF20" i="1"/>
  <c r="BG20" i="1"/>
  <c r="BH20" i="1"/>
  <c r="BI20" i="1"/>
  <c r="M42" i="1"/>
  <c r="N42" i="1"/>
  <c r="AY24" i="1"/>
  <c r="AZ24" i="1"/>
  <c r="BC24" i="1"/>
  <c r="BE24" i="1"/>
  <c r="BF24" i="1"/>
  <c r="BG24" i="1"/>
  <c r="BH24" i="1"/>
  <c r="BI24" i="1"/>
  <c r="AP26" i="1"/>
  <c r="J26" i="1"/>
  <c r="Q26" i="1"/>
  <c r="AT26" i="1"/>
  <c r="AS26" i="1"/>
  <c r="AR26" i="1"/>
  <c r="AQ26" i="1"/>
  <c r="AU26" i="1"/>
  <c r="O26" i="1"/>
  <c r="S26" i="1"/>
  <c r="AV26" i="1"/>
  <c r="AW26" i="1"/>
  <c r="AX26" i="1"/>
  <c r="BA26" i="1"/>
  <c r="K26" i="1"/>
  <c r="BD26" i="1"/>
  <c r="L26" i="1"/>
  <c r="M26" i="1"/>
  <c r="BB26" i="1"/>
  <c r="N26" i="1"/>
  <c r="AY25" i="1"/>
  <c r="AZ25" i="1"/>
  <c r="BC25" i="1"/>
  <c r="BE25" i="1"/>
  <c r="BF25" i="1"/>
  <c r="BG25" i="1"/>
  <c r="BH25" i="1"/>
  <c r="BI25" i="1"/>
  <c r="AP21" i="1"/>
  <c r="J21" i="1"/>
  <c r="Q21" i="1"/>
  <c r="AT21" i="1"/>
  <c r="AS21" i="1"/>
  <c r="AR21" i="1"/>
  <c r="AQ21" i="1"/>
  <c r="AU21" i="1"/>
  <c r="O21" i="1"/>
  <c r="S21" i="1"/>
  <c r="AV21" i="1"/>
  <c r="AW21" i="1"/>
  <c r="AX21" i="1"/>
  <c r="BA21" i="1"/>
  <c r="K21" i="1"/>
  <c r="BD21" i="1"/>
  <c r="L21" i="1"/>
  <c r="M21" i="1"/>
  <c r="BB21" i="1"/>
  <c r="N21" i="1"/>
  <c r="AY26" i="1"/>
  <c r="AZ26" i="1"/>
  <c r="BC26" i="1"/>
  <c r="BE26" i="1"/>
  <c r="BF26" i="1"/>
  <c r="BG26" i="1"/>
  <c r="BH26" i="1"/>
  <c r="BI26" i="1"/>
  <c r="AY21" i="1"/>
  <c r="AZ21" i="1"/>
  <c r="BC21" i="1"/>
  <c r="BE21" i="1"/>
  <c r="BF21" i="1"/>
  <c r="BG21" i="1"/>
  <c r="BH21" i="1"/>
  <c r="BI21" i="1"/>
  <c r="M11" i="1"/>
  <c r="N11" i="1"/>
  <c r="M12" i="1"/>
  <c r="N12" i="1"/>
  <c r="AY22" i="1"/>
  <c r="AZ22" i="1"/>
  <c r="BC22" i="1"/>
  <c r="BE22" i="1"/>
  <c r="BF22" i="1"/>
  <c r="BG22" i="1"/>
  <c r="BH22" i="1"/>
  <c r="BI22" i="1"/>
</calcChain>
</file>

<file path=xl/sharedStrings.xml><?xml version="1.0" encoding="utf-8"?>
<sst xmlns="http://schemas.openxmlformats.org/spreadsheetml/2006/main" count="619" uniqueCount="118">
  <si>
    <t>OPEN 6.1.4</t>
  </si>
  <si>
    <t>Thr Jun 30 2011 09:28:55</t>
  </si>
  <si>
    <t>Unit=</t>
  </si>
  <si>
    <t>PSC-3149</t>
  </si>
  <si>
    <t>LightSource=</t>
  </si>
  <si>
    <t>Sun+Sky</t>
  </si>
  <si>
    <t>Config=</t>
  </si>
  <si>
    <t>/User/Configs/UserPrefs/Tres Rios official.xml</t>
  </si>
  <si>
    <t>Remark=</t>
  </si>
  <si>
    <t/>
  </si>
  <si>
    <t>Obs</t>
  </si>
  <si>
    <t>HHMMSS</t>
  </si>
  <si>
    <t>transect</t>
  </si>
  <si>
    <t>quad</t>
  </si>
  <si>
    <t>section</t>
  </si>
  <si>
    <t>plant sp</t>
  </si>
  <si>
    <t>aux2</t>
  </si>
  <si>
    <t>FTime</t>
  </si>
  <si>
    <t>EBal?</t>
  </si>
  <si>
    <t>Photo</t>
  </si>
  <si>
    <t>Cond</t>
  </si>
  <si>
    <t>Ci</t>
  </si>
  <si>
    <t>Trmmol</t>
  </si>
  <si>
    <t>VpdL</t>
  </si>
  <si>
    <t>CTleaf</t>
  </si>
  <si>
    <t>Area</t>
  </si>
  <si>
    <t>BLC_1</t>
  </si>
  <si>
    <t>StmRat</t>
  </si>
  <si>
    <t>BLCond</t>
  </si>
  <si>
    <t>Tair</t>
  </si>
  <si>
    <t>Tleaf</t>
  </si>
  <si>
    <t>TBlk</t>
  </si>
  <si>
    <t>CO2R</t>
  </si>
  <si>
    <t>CO2S</t>
  </si>
  <si>
    <t>H2OR</t>
  </si>
  <si>
    <t>H2OS</t>
  </si>
  <si>
    <t>RH_R</t>
  </si>
  <si>
    <t>RH_S</t>
  </si>
  <si>
    <t>Flow</t>
  </si>
  <si>
    <t>PARi</t>
  </si>
  <si>
    <t>PARo</t>
  </si>
  <si>
    <t>Press</t>
  </si>
  <si>
    <t>CsMch</t>
  </si>
  <si>
    <t>HsMch</t>
  </si>
  <si>
    <t>StableF</t>
  </si>
  <si>
    <t>BLCslope</t>
  </si>
  <si>
    <t>BLCoffst</t>
  </si>
  <si>
    <t>f_parin</t>
  </si>
  <si>
    <t>f_parout</t>
  </si>
  <si>
    <t>alphaK</t>
  </si>
  <si>
    <t>Status</t>
  </si>
  <si>
    <t>fda</t>
  </si>
  <si>
    <t>Trans</t>
  </si>
  <si>
    <t>Tair_K</t>
  </si>
  <si>
    <t>Twall_K</t>
  </si>
  <si>
    <t>R(W/m2)</t>
  </si>
  <si>
    <t>Tl-Ta</t>
  </si>
  <si>
    <t>SVTleaf</t>
  </si>
  <si>
    <t>h2o_i</t>
  </si>
  <si>
    <t>h20diff</t>
  </si>
  <si>
    <t>CTair</t>
  </si>
  <si>
    <t>SVTair</t>
  </si>
  <si>
    <t>CndTotal</t>
  </si>
  <si>
    <t>vp_kPa</t>
  </si>
  <si>
    <t>VpdA</t>
  </si>
  <si>
    <t>CndCO2</t>
  </si>
  <si>
    <t>Ci_Pa</t>
  </si>
  <si>
    <t>Ci/Ca</t>
  </si>
  <si>
    <t>RHsfc</t>
  </si>
  <si>
    <t>C2sfc</t>
  </si>
  <si>
    <t>AHs/Cs</t>
  </si>
  <si>
    <t>m4s</t>
  </si>
  <si>
    <t>t</t>
  </si>
  <si>
    <t>tdom</t>
  </si>
  <si>
    <t>10:13:55</t>
  </si>
  <si>
    <t>10:15:14</t>
  </si>
  <si>
    <t>10:20:12</t>
  </si>
  <si>
    <t>b</t>
  </si>
  <si>
    <t>sac</t>
  </si>
  <si>
    <t>10:22:30</t>
  </si>
  <si>
    <t>10:26:52</t>
  </si>
  <si>
    <t>stab</t>
  </si>
  <si>
    <t>10:29:56</t>
  </si>
  <si>
    <t>10:42:21</t>
  </si>
  <si>
    <t>10:43:49</t>
  </si>
  <si>
    <t>10:58:54</t>
  </si>
  <si>
    <t>10:59:58</t>
  </si>
  <si>
    <t>11:02:15</t>
  </si>
  <si>
    <t>11:10:32</t>
  </si>
  <si>
    <t>11:18:51</t>
  </si>
  <si>
    <t>11:20:42</t>
  </si>
  <si>
    <t>11:23:11</t>
  </si>
  <si>
    <t>tlat</t>
  </si>
  <si>
    <t>11:24:42</t>
  </si>
  <si>
    <t>11:42:13</t>
  </si>
  <si>
    <t>11:43:56</t>
  </si>
  <si>
    <t>11:46:20</t>
  </si>
  <si>
    <t>11:48:33</t>
  </si>
  <si>
    <t>11:57:33</t>
  </si>
  <si>
    <t>12:00:13</t>
  </si>
  <si>
    <t>m4c</t>
  </si>
  <si>
    <t>14:27:42</t>
  </si>
  <si>
    <t>14:35:43</t>
  </si>
  <si>
    <t>14:37:56</t>
  </si>
  <si>
    <t>14:40:35</t>
  </si>
  <si>
    <t>13:24:41</t>
  </si>
  <si>
    <t>13:28:05</t>
  </si>
  <si>
    <t>13:38:05</t>
  </si>
  <si>
    <t>13:39:56</t>
  </si>
  <si>
    <t>13:42:53</t>
  </si>
  <si>
    <t>13:44:28</t>
  </si>
  <si>
    <t>13:50:02</t>
  </si>
  <si>
    <t>13:52:26</t>
  </si>
  <si>
    <t>13:54:16</t>
  </si>
  <si>
    <t>13:56:46</t>
  </si>
  <si>
    <t>14:04:21</t>
  </si>
  <si>
    <t>smar</t>
  </si>
  <si>
    <t>14:06:35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</si>
</sst>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Protection="1">
      <protection locked="0"/>
    </xf>
    <xf numFmtId="0" fontId="3" fillId="0" borderId="0" xfId="0" applyFont="1" applyProtection="1">
      <protection locked="0"/>
    </xf>
  </cellXfs>
  <cellStyles count="6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46"/>
  <sheetViews>
    <sheetView tabSelected="1" workbookViewId="0">
      <selection activeCell="A8" sqref="A8:XFD8"/>
    </sheetView>
  </sheetViews>
  <sheetFormatPr baseColWidth="10" defaultRowHeight="15" x14ac:dyDescent="0"/>
  <sheetData>
    <row r="1" spans="1:61">
      <c r="A1" s="1" t="s">
        <v>0</v>
      </c>
    </row>
    <row r="2" spans="1:61">
      <c r="A2" s="1" t="s">
        <v>1</v>
      </c>
    </row>
    <row r="3" spans="1:61">
      <c r="A3" s="1" t="s">
        <v>2</v>
      </c>
      <c r="B3" s="1" t="s">
        <v>3</v>
      </c>
    </row>
    <row r="4" spans="1:61">
      <c r="A4" s="1" t="s">
        <v>4</v>
      </c>
      <c r="B4" s="1" t="s">
        <v>5</v>
      </c>
      <c r="C4" s="1">
        <v>1</v>
      </c>
      <c r="D4" s="1">
        <v>0.18999999761581421</v>
      </c>
    </row>
    <row r="5" spans="1:61">
      <c r="A5" s="1" t="s">
        <v>6</v>
      </c>
      <c r="B5" s="1" t="s">
        <v>7</v>
      </c>
    </row>
    <row r="6" spans="1:61">
      <c r="A6" s="1" t="s">
        <v>8</v>
      </c>
      <c r="B6" s="1" t="s">
        <v>9</v>
      </c>
    </row>
    <row r="8" spans="1:61">
      <c r="A8" s="1" t="s">
        <v>10</v>
      </c>
      <c r="B8" s="1" t="s">
        <v>11</v>
      </c>
      <c r="C8" s="1" t="s">
        <v>12</v>
      </c>
      <c r="D8" s="1" t="s">
        <v>13</v>
      </c>
      <c r="E8" s="1" t="s">
        <v>14</v>
      </c>
      <c r="F8" s="1" t="s">
        <v>15</v>
      </c>
      <c r="G8" s="1" t="s">
        <v>16</v>
      </c>
      <c r="H8" s="1" t="s">
        <v>17</v>
      </c>
      <c r="I8" s="1" t="s">
        <v>18</v>
      </c>
      <c r="J8" s="1" t="s">
        <v>19</v>
      </c>
      <c r="K8" s="1" t="s">
        <v>20</v>
      </c>
      <c r="L8" s="1" t="s">
        <v>21</v>
      </c>
      <c r="M8" s="1" t="s">
        <v>22</v>
      </c>
      <c r="N8" s="1" t="s">
        <v>23</v>
      </c>
      <c r="O8" s="1" t="s">
        <v>24</v>
      </c>
      <c r="P8" s="1" t="s">
        <v>25</v>
      </c>
      <c r="Q8" s="1" t="s">
        <v>26</v>
      </c>
      <c r="R8" s="1" t="s">
        <v>27</v>
      </c>
      <c r="S8" s="1" t="s">
        <v>28</v>
      </c>
      <c r="T8" s="1" t="s">
        <v>29</v>
      </c>
      <c r="U8" s="1" t="s">
        <v>30</v>
      </c>
      <c r="V8" s="1" t="s">
        <v>31</v>
      </c>
      <c r="W8" s="1" t="s">
        <v>32</v>
      </c>
      <c r="X8" s="1" t="s">
        <v>33</v>
      </c>
      <c r="Y8" s="1" t="s">
        <v>34</v>
      </c>
      <c r="Z8" s="1" t="s">
        <v>35</v>
      </c>
      <c r="AA8" s="1" t="s">
        <v>36</v>
      </c>
      <c r="AB8" s="1" t="s">
        <v>37</v>
      </c>
      <c r="AC8" s="1" t="s">
        <v>38</v>
      </c>
      <c r="AD8" s="1" t="s">
        <v>39</v>
      </c>
      <c r="AE8" s="1" t="s">
        <v>40</v>
      </c>
      <c r="AF8" s="1" t="s">
        <v>41</v>
      </c>
      <c r="AG8" s="1" t="s">
        <v>42</v>
      </c>
      <c r="AH8" s="1" t="s">
        <v>43</v>
      </c>
      <c r="AI8" s="1" t="s">
        <v>44</v>
      </c>
      <c r="AJ8" s="1" t="s">
        <v>45</v>
      </c>
      <c r="AK8" s="1" t="s">
        <v>46</v>
      </c>
      <c r="AL8" s="1" t="s">
        <v>47</v>
      </c>
      <c r="AM8" s="1" t="s">
        <v>48</v>
      </c>
      <c r="AN8" s="1" t="s">
        <v>49</v>
      </c>
      <c r="AO8" s="1" t="s">
        <v>50</v>
      </c>
      <c r="AP8" s="1" t="s">
        <v>51</v>
      </c>
      <c r="AQ8" s="1" t="s">
        <v>52</v>
      </c>
      <c r="AR8" s="1" t="s">
        <v>53</v>
      </c>
      <c r="AS8" s="1" t="s">
        <v>54</v>
      </c>
      <c r="AT8" s="1" t="s">
        <v>55</v>
      </c>
      <c r="AU8" s="1" t="s">
        <v>56</v>
      </c>
      <c r="AV8" s="1" t="s">
        <v>57</v>
      </c>
      <c r="AW8" s="1" t="s">
        <v>58</v>
      </c>
      <c r="AX8" s="1" t="s">
        <v>59</v>
      </c>
      <c r="AY8" s="1" t="s">
        <v>60</v>
      </c>
      <c r="AZ8" s="1" t="s">
        <v>61</v>
      </c>
      <c r="BA8" s="1" t="s">
        <v>62</v>
      </c>
      <c r="BB8" s="1" t="s">
        <v>63</v>
      </c>
      <c r="BC8" s="1" t="s">
        <v>64</v>
      </c>
      <c r="BD8" s="1" t="s">
        <v>65</v>
      </c>
      <c r="BE8" s="1" t="s">
        <v>66</v>
      </c>
      <c r="BF8" s="1" t="s">
        <v>67</v>
      </c>
      <c r="BG8" s="1" t="s">
        <v>68</v>
      </c>
      <c r="BH8" s="1" t="s">
        <v>69</v>
      </c>
      <c r="BI8" s="1" t="s">
        <v>70</v>
      </c>
    </row>
    <row r="9" spans="1:61">
      <c r="A9" s="1">
        <v>12</v>
      </c>
      <c r="B9" s="1" t="s">
        <v>87</v>
      </c>
      <c r="C9" s="1" t="s">
        <v>71</v>
      </c>
      <c r="D9" s="1">
        <v>35</v>
      </c>
      <c r="E9" s="1" t="s">
        <v>72</v>
      </c>
      <c r="F9" s="1" t="s">
        <v>78</v>
      </c>
      <c r="G9" s="1">
        <v>0</v>
      </c>
      <c r="H9" s="1">
        <v>5606</v>
      </c>
      <c r="I9" s="1">
        <v>0</v>
      </c>
      <c r="J9">
        <f t="shared" ref="J9:J29" si="0">(W9-X9*(1000-Y9)/(1000-Z9))*AP9</f>
        <v>24.39405655384823</v>
      </c>
      <c r="K9">
        <f t="shared" ref="K9:K29" si="1">IF(BA9&lt;&gt;0,1/(1/BA9-1/S9),0)</f>
        <v>0.64435871661971833</v>
      </c>
      <c r="L9">
        <f t="shared" ref="L9:L29" si="2">((BD9-AQ9/2)*X9-J9)/(BD9+AQ9/2)</f>
        <v>303.53920157623867</v>
      </c>
      <c r="M9">
        <f t="shared" ref="M9:M29" si="3">AQ9*1000</f>
        <v>17.99025684627555</v>
      </c>
      <c r="N9">
        <f t="shared" ref="N9:N29" si="4">(AV9-BB9)</f>
        <v>2.9658366186170801</v>
      </c>
      <c r="O9">
        <f t="shared" ref="O9:O29" si="5">(U9+AU9*I9)</f>
        <v>34.244014739990234</v>
      </c>
      <c r="P9" s="1">
        <v>1.5</v>
      </c>
      <c r="Q9">
        <f t="shared" ref="Q9:Q29" si="6">(P9*AJ9+AK9)</f>
        <v>2.4080436080694199</v>
      </c>
      <c r="R9" s="1">
        <v>1</v>
      </c>
      <c r="S9">
        <f t="shared" ref="S9:S29" si="7">Q9*(R9+1)*(R9+1)/(R9*R9+1)</f>
        <v>4.8160872161388397</v>
      </c>
      <c r="T9" s="1">
        <v>33.641555786132812</v>
      </c>
      <c r="U9" s="1">
        <v>34.244014739990234</v>
      </c>
      <c r="V9" s="1">
        <v>33.589267730712891</v>
      </c>
      <c r="W9" s="1">
        <v>400.038818359375</v>
      </c>
      <c r="X9" s="1">
        <v>388.27334594726562</v>
      </c>
      <c r="Y9" s="1">
        <v>18.523221969604492</v>
      </c>
      <c r="Z9" s="1">
        <v>25.099275588989258</v>
      </c>
      <c r="AA9" s="1">
        <v>34.529361724853516</v>
      </c>
      <c r="AB9" s="1">
        <v>46.787864685058594</v>
      </c>
      <c r="AC9" s="1">
        <v>400.05865478515625</v>
      </c>
      <c r="AD9" s="1">
        <v>1641.980712890625</v>
      </c>
      <c r="AE9" s="1">
        <v>1751.03369140625</v>
      </c>
      <c r="AF9" s="1">
        <v>97.625526428222656</v>
      </c>
      <c r="AG9" s="1">
        <v>8.6024179458618164</v>
      </c>
      <c r="AH9" s="1">
        <v>-0.81162643432617188</v>
      </c>
      <c r="AI9" s="1">
        <v>1</v>
      </c>
      <c r="AJ9" s="1">
        <v>-0.21956524252891541</v>
      </c>
      <c r="AK9" s="1">
        <v>2.737391471862793</v>
      </c>
      <c r="AL9" s="1">
        <v>1</v>
      </c>
      <c r="AM9" s="1">
        <v>0</v>
      </c>
      <c r="AN9" s="1">
        <v>0.18999999761581421</v>
      </c>
      <c r="AO9" s="1">
        <v>111115</v>
      </c>
      <c r="AP9">
        <f t="shared" ref="AP9:AP29" si="8">AC9*0.000001/(P9*0.0001)</f>
        <v>2.6670576985677079</v>
      </c>
      <c r="AQ9">
        <f t="shared" ref="AQ9:AQ29" si="9">(Z9-Y9)/(1000-Z9)*AP9</f>
        <v>1.7990256846275549E-2</v>
      </c>
      <c r="AR9">
        <f t="shared" ref="AR9:AR29" si="10">(U9+273.15)</f>
        <v>307.39401473999021</v>
      </c>
      <c r="AS9">
        <f t="shared" ref="AS9:AS29" si="11">(T9+273.15)</f>
        <v>306.79155578613279</v>
      </c>
      <c r="AT9">
        <f t="shared" ref="AT9:AT29" si="12">(AD9*AL9+AE9*AM9)*AN9</f>
        <v>311.97633153443167</v>
      </c>
      <c r="AU9">
        <f t="shared" ref="AU9:AU29" si="13">((AT9+0.00000010773*(AS9^4-AR9^4))-AQ9*44100)/(Q9*51.4+0.00000043092*AR9^3)</f>
        <v>-3.5872972791204596</v>
      </c>
      <c r="AV9">
        <f t="shared" ref="AV9:AV29" si="14">0.61365*EXP(17.502*O9/(240.97+O9))</f>
        <v>5.4161666109591948</v>
      </c>
      <c r="AW9">
        <f t="shared" ref="AW9:AW29" si="15">AV9*1000/AF9</f>
        <v>55.479000309835257</v>
      </c>
      <c r="AX9">
        <f t="shared" ref="AX9:AX29" si="16">(AW9-Z9)</f>
        <v>30.379724720845999</v>
      </c>
      <c r="AY9">
        <f t="shared" ref="AY9:AY29" si="17">IF(I9,U9,(T9+U9)/2)</f>
        <v>33.942785263061523</v>
      </c>
      <c r="AZ9">
        <f t="shared" ref="AZ9:AZ29" si="18">0.61365*EXP(17.502*AY9/(240.97+AY9))</f>
        <v>5.3259817607315938</v>
      </c>
      <c r="BA9">
        <f t="shared" ref="BA9:BA29" si="19">IF(AX9&lt;&gt;0,(1000-(AW9+Z9)/2)/AX9*AQ9,0)</f>
        <v>0.56832130854047436</v>
      </c>
      <c r="BB9">
        <f t="shared" ref="BB9:BB29" si="20">Z9*AF9/1000</f>
        <v>2.4503299923421147</v>
      </c>
      <c r="BC9">
        <f t="shared" ref="BC9:BC29" si="21">(AZ9-BB9)</f>
        <v>2.8756517683894791</v>
      </c>
      <c r="BD9">
        <f t="shared" ref="BD9:BD29" si="22">1/(1.6/K9+1.37/S9)</f>
        <v>0.36133012837772965</v>
      </c>
      <c r="BE9">
        <f t="shared" ref="BE9:BE29" si="23">L9*AF9*0.001</f>
        <v>29.633174345482693</v>
      </c>
      <c r="BF9">
        <f t="shared" ref="BF9:BF29" si="24">L9/X9</f>
        <v>0.78176677524875648</v>
      </c>
      <c r="BG9">
        <f t="shared" ref="BG9:BG29" si="25">(1-AQ9*AF9/AV9/K9)*100</f>
        <v>49.675319175035469</v>
      </c>
      <c r="BH9">
        <f t="shared" ref="BH9:BH29" si="26">(X9-J9/(S9/1.35))</f>
        <v>381.43543482361753</v>
      </c>
      <c r="BI9">
        <f t="shared" ref="BI9:BI29" si="27">J9*BG9/100/BH9</f>
        <v>3.1769008189987027E-2</v>
      </c>
    </row>
    <row r="10" spans="1:61">
      <c r="A10" s="1">
        <v>14</v>
      </c>
      <c r="B10" s="1" t="s">
        <v>88</v>
      </c>
      <c r="C10" s="1" t="s">
        <v>71</v>
      </c>
      <c r="D10" s="1">
        <v>35</v>
      </c>
      <c r="E10" s="1" t="s">
        <v>77</v>
      </c>
      <c r="F10" s="1" t="s">
        <v>78</v>
      </c>
      <c r="G10" s="1">
        <v>0</v>
      </c>
      <c r="H10" s="1">
        <v>6111</v>
      </c>
      <c r="I10" s="1">
        <v>0</v>
      </c>
      <c r="J10">
        <f t="shared" si="0"/>
        <v>-1.4378443417658242</v>
      </c>
      <c r="K10">
        <f t="shared" si="1"/>
        <v>2.0940279635234323E-2</v>
      </c>
      <c r="L10">
        <f t="shared" si="2"/>
        <v>483.66656090619438</v>
      </c>
      <c r="M10">
        <f t="shared" si="3"/>
        <v>0.79518886349874507</v>
      </c>
      <c r="N10">
        <f t="shared" si="4"/>
        <v>3.5865551239955611</v>
      </c>
      <c r="O10">
        <f t="shared" si="5"/>
        <v>34.203262329101562</v>
      </c>
      <c r="P10" s="1">
        <v>2</v>
      </c>
      <c r="Q10">
        <f t="shared" si="6"/>
        <v>2.2982609868049622</v>
      </c>
      <c r="R10" s="1">
        <v>1</v>
      </c>
      <c r="S10">
        <f t="shared" si="7"/>
        <v>4.5965219736099243</v>
      </c>
      <c r="T10" s="1">
        <v>34.653724670410156</v>
      </c>
      <c r="U10" s="1">
        <v>34.203262329101562</v>
      </c>
      <c r="V10" s="1">
        <v>34.663532257080078</v>
      </c>
      <c r="W10" s="1">
        <v>399.77603149414062</v>
      </c>
      <c r="X10" s="1">
        <v>400.33566284179688</v>
      </c>
      <c r="Y10" s="1">
        <v>18.224460601806641</v>
      </c>
      <c r="Z10" s="1">
        <v>18.614570617675781</v>
      </c>
      <c r="AA10" s="1">
        <v>32.110816955566406</v>
      </c>
      <c r="AB10" s="1">
        <v>32.798175811767578</v>
      </c>
      <c r="AC10" s="1">
        <v>400.08547973632812</v>
      </c>
      <c r="AD10" s="1">
        <v>23.084262847900391</v>
      </c>
      <c r="AE10" s="1">
        <v>54.3277587890625</v>
      </c>
      <c r="AF10" s="1">
        <v>97.629623413085938</v>
      </c>
      <c r="AG10" s="1">
        <v>8.6024179458618164</v>
      </c>
      <c r="AH10" s="1">
        <v>-0.81162643432617188</v>
      </c>
      <c r="AI10" s="1">
        <v>1</v>
      </c>
      <c r="AJ10" s="1">
        <v>-0.21956524252891541</v>
      </c>
      <c r="AK10" s="1">
        <v>2.737391471862793</v>
      </c>
      <c r="AL10" s="1">
        <v>1</v>
      </c>
      <c r="AM10" s="1">
        <v>0</v>
      </c>
      <c r="AN10" s="1">
        <v>0.18999999761581421</v>
      </c>
      <c r="AO10" s="1">
        <v>111115</v>
      </c>
      <c r="AP10">
        <f t="shared" si="8"/>
        <v>2.0004273986816403</v>
      </c>
      <c r="AQ10">
        <f t="shared" si="9"/>
        <v>7.9518886349874511E-4</v>
      </c>
      <c r="AR10">
        <f t="shared" si="10"/>
        <v>307.35326232910154</v>
      </c>
      <c r="AS10">
        <f t="shared" si="11"/>
        <v>307.80372467041013</v>
      </c>
      <c r="AT10">
        <f t="shared" si="12"/>
        <v>4.3860098860639027</v>
      </c>
      <c r="AU10">
        <f t="shared" si="13"/>
        <v>-0.19161847747377389</v>
      </c>
      <c r="AV10">
        <f t="shared" si="14"/>
        <v>5.4038886433955424</v>
      </c>
      <c r="AW10">
        <f t="shared" si="15"/>
        <v>55.350911480328662</v>
      </c>
      <c r="AX10">
        <f t="shared" si="16"/>
        <v>36.736340862652881</v>
      </c>
      <c r="AY10">
        <f t="shared" si="17"/>
        <v>34.428493499755859</v>
      </c>
      <c r="AZ10">
        <f t="shared" si="18"/>
        <v>5.4720506633136399</v>
      </c>
      <c r="BA10">
        <f t="shared" si="19"/>
        <v>2.0845315066570308E-2</v>
      </c>
      <c r="BB10">
        <f t="shared" si="20"/>
        <v>1.8173335193999811</v>
      </c>
      <c r="BC10">
        <f t="shared" si="21"/>
        <v>3.6547171439136585</v>
      </c>
      <c r="BD10">
        <f t="shared" si="22"/>
        <v>1.3036820737369498E-2</v>
      </c>
      <c r="BE10">
        <f t="shared" si="23"/>
        <v>47.220184198774149</v>
      </c>
      <c r="BF10">
        <f t="shared" si="24"/>
        <v>1.2081525724510032</v>
      </c>
      <c r="BG10">
        <f t="shared" si="25"/>
        <v>31.393852082044017</v>
      </c>
      <c r="BH10">
        <f t="shared" si="26"/>
        <v>400.75795819304903</v>
      </c>
      <c r="BI10">
        <f t="shared" si="27"/>
        <v>-1.1263524943067034E-3</v>
      </c>
    </row>
    <row r="11" spans="1:61">
      <c r="A11" s="1">
        <v>26</v>
      </c>
      <c r="B11" s="1" t="s">
        <v>98</v>
      </c>
      <c r="C11" s="1" t="s">
        <v>71</v>
      </c>
      <c r="D11" s="1">
        <v>10</v>
      </c>
      <c r="E11" s="1" t="s">
        <v>77</v>
      </c>
      <c r="F11" s="1" t="s">
        <v>78</v>
      </c>
      <c r="G11" s="1">
        <v>0</v>
      </c>
      <c r="H11" s="1">
        <v>8924.5</v>
      </c>
      <c r="I11" s="1">
        <v>0</v>
      </c>
      <c r="J11">
        <f t="shared" si="0"/>
        <v>-1.0263082687599465</v>
      </c>
      <c r="K11">
        <f t="shared" si="1"/>
        <v>0.14835147793380019</v>
      </c>
      <c r="L11">
        <f t="shared" si="2"/>
        <v>390.3291028253654</v>
      </c>
      <c r="M11">
        <f t="shared" si="3"/>
        <v>4.7436150068523428</v>
      </c>
      <c r="N11">
        <f t="shared" si="4"/>
        <v>3.1064133923873687</v>
      </c>
      <c r="O11">
        <f t="shared" si="5"/>
        <v>33.037979125976562</v>
      </c>
      <c r="P11" s="1">
        <v>2</v>
      </c>
      <c r="Q11">
        <f t="shared" si="6"/>
        <v>2.2982609868049622</v>
      </c>
      <c r="R11" s="1">
        <v>1</v>
      </c>
      <c r="S11">
        <f t="shared" si="7"/>
        <v>4.5965219736099243</v>
      </c>
      <c r="T11" s="1">
        <v>34.916942596435547</v>
      </c>
      <c r="U11" s="1">
        <v>33.037979125976562</v>
      </c>
      <c r="V11" s="1">
        <v>34.968063354492188</v>
      </c>
      <c r="W11" s="1">
        <v>400.15744018554688</v>
      </c>
      <c r="X11" s="1">
        <v>399.72262573242188</v>
      </c>
      <c r="Y11" s="1">
        <v>17.717676162719727</v>
      </c>
      <c r="Z11" s="1">
        <v>20.041433334350586</v>
      </c>
      <c r="AA11" s="1">
        <v>30.763044357299805</v>
      </c>
      <c r="AB11" s="1">
        <v>34.797763824462891</v>
      </c>
      <c r="AC11" s="1">
        <v>400.08880615234375</v>
      </c>
      <c r="AD11" s="1">
        <v>46.787094116210938</v>
      </c>
      <c r="AE11" s="1">
        <v>58.394344329833984</v>
      </c>
      <c r="AF11" s="1">
        <v>97.621994018554688</v>
      </c>
      <c r="AG11" s="1">
        <v>8.6024179458618164</v>
      </c>
      <c r="AH11" s="1">
        <v>-0.81162643432617188</v>
      </c>
      <c r="AI11" s="1">
        <v>1</v>
      </c>
      <c r="AJ11" s="1">
        <v>-0.21956524252891541</v>
      </c>
      <c r="AK11" s="1">
        <v>2.737391471862793</v>
      </c>
      <c r="AL11" s="1">
        <v>1</v>
      </c>
      <c r="AM11" s="1">
        <v>0</v>
      </c>
      <c r="AN11" s="1">
        <v>0.18999999761581421</v>
      </c>
      <c r="AO11" s="1">
        <v>111115</v>
      </c>
      <c r="AP11">
        <f t="shared" si="8"/>
        <v>2.0004440307617184</v>
      </c>
      <c r="AQ11">
        <f t="shared" si="9"/>
        <v>4.743615006852343E-3</v>
      </c>
      <c r="AR11">
        <f t="shared" si="10"/>
        <v>306.18797912597654</v>
      </c>
      <c r="AS11">
        <f t="shared" si="11"/>
        <v>308.06694259643552</v>
      </c>
      <c r="AT11">
        <f t="shared" si="12"/>
        <v>8.8895477705309531</v>
      </c>
      <c r="AU11">
        <f t="shared" si="13"/>
        <v>-1.3551435839663855</v>
      </c>
      <c r="AV11">
        <f t="shared" si="14"/>
        <v>5.0628980774766044</v>
      </c>
      <c r="AW11">
        <f t="shared" si="15"/>
        <v>51.862268624776462</v>
      </c>
      <c r="AX11">
        <f t="shared" si="16"/>
        <v>31.820835290425876</v>
      </c>
      <c r="AY11">
        <f t="shared" si="17"/>
        <v>33.977460861206055</v>
      </c>
      <c r="AZ11">
        <f t="shared" si="18"/>
        <v>5.3362963001604715</v>
      </c>
      <c r="BA11">
        <f t="shared" si="19"/>
        <v>0.1437131748831714</v>
      </c>
      <c r="BB11">
        <f t="shared" si="20"/>
        <v>1.9564846850892355</v>
      </c>
      <c r="BC11">
        <f t="shared" si="21"/>
        <v>3.3798116150712358</v>
      </c>
      <c r="BD11">
        <f t="shared" si="22"/>
        <v>9.02262503124939E-2</v>
      </c>
      <c r="BE11">
        <f t="shared" si="23"/>
        <v>38.104705341285644</v>
      </c>
      <c r="BF11">
        <f t="shared" si="24"/>
        <v>0.97649989692266104</v>
      </c>
      <c r="BG11">
        <f t="shared" si="25"/>
        <v>38.345320182469344</v>
      </c>
      <c r="BH11">
        <f t="shared" si="26"/>
        <v>400.02405280506082</v>
      </c>
      <c r="BI11">
        <f t="shared" si="27"/>
        <v>-9.8379382178535998E-4</v>
      </c>
    </row>
    <row r="12" spans="1:61">
      <c r="A12" s="1">
        <v>27</v>
      </c>
      <c r="B12" s="1" t="s">
        <v>99</v>
      </c>
      <c r="C12" s="1" t="s">
        <v>71</v>
      </c>
      <c r="D12" s="1">
        <v>10</v>
      </c>
      <c r="E12" s="1" t="s">
        <v>72</v>
      </c>
      <c r="F12" s="1" t="s">
        <v>78</v>
      </c>
      <c r="G12" s="1">
        <v>0</v>
      </c>
      <c r="H12" s="1">
        <v>9091.5</v>
      </c>
      <c r="I12" s="1">
        <v>0</v>
      </c>
      <c r="J12">
        <f t="shared" si="0"/>
        <v>26.858204441277348</v>
      </c>
      <c r="K12">
        <f t="shared" si="1"/>
        <v>0.84693370402577961</v>
      </c>
      <c r="L12">
        <f t="shared" si="2"/>
        <v>311.25095558172899</v>
      </c>
      <c r="M12">
        <f t="shared" si="3"/>
        <v>23.222785865664822</v>
      </c>
      <c r="N12">
        <f t="shared" si="4"/>
        <v>3.0162047332635074</v>
      </c>
      <c r="O12">
        <f t="shared" si="5"/>
        <v>34.772502899169922</v>
      </c>
      <c r="P12" s="1">
        <v>1.5</v>
      </c>
      <c r="Q12">
        <f t="shared" si="6"/>
        <v>2.4080436080694199</v>
      </c>
      <c r="R12" s="1">
        <v>1</v>
      </c>
      <c r="S12">
        <f t="shared" si="7"/>
        <v>4.8160872161388397</v>
      </c>
      <c r="T12" s="1">
        <v>35.450187683105469</v>
      </c>
      <c r="U12" s="1">
        <v>34.772502899169922</v>
      </c>
      <c r="V12" s="1">
        <v>35.383495330810547</v>
      </c>
      <c r="W12" s="1">
        <v>400.70022583007812</v>
      </c>
      <c r="X12" s="1">
        <v>387.26043701171875</v>
      </c>
      <c r="Y12" s="1">
        <v>17.761476516723633</v>
      </c>
      <c r="Z12" s="1">
        <v>26.238674163818359</v>
      </c>
      <c r="AA12" s="1">
        <v>29.942045211791992</v>
      </c>
      <c r="AB12" s="1">
        <v>44.2327880859375</v>
      </c>
      <c r="AC12" s="1">
        <v>400.13430786132812</v>
      </c>
      <c r="AD12" s="1">
        <v>1802.9071044921875</v>
      </c>
      <c r="AE12" s="1">
        <v>1936.5416259765625</v>
      </c>
      <c r="AF12" s="1">
        <v>97.619132995605469</v>
      </c>
      <c r="AG12" s="1">
        <v>8.6024179458618164</v>
      </c>
      <c r="AH12" s="1">
        <v>-0.81162643432617188</v>
      </c>
      <c r="AI12" s="1">
        <v>1</v>
      </c>
      <c r="AJ12" s="1">
        <v>-0.21956524252891541</v>
      </c>
      <c r="AK12" s="1">
        <v>2.737391471862793</v>
      </c>
      <c r="AL12" s="1">
        <v>1</v>
      </c>
      <c r="AM12" s="1">
        <v>0</v>
      </c>
      <c r="AN12" s="1">
        <v>0.18999999761581421</v>
      </c>
      <c r="AO12" s="1">
        <v>111115</v>
      </c>
      <c r="AP12">
        <f t="shared" si="8"/>
        <v>2.6675620524088539</v>
      </c>
      <c r="AQ12">
        <f t="shared" si="9"/>
        <v>2.322278586566482E-2</v>
      </c>
      <c r="AR12">
        <f t="shared" si="10"/>
        <v>307.9225028991699</v>
      </c>
      <c r="AS12">
        <f t="shared" si="11"/>
        <v>308.60018768310545</v>
      </c>
      <c r="AT12">
        <f t="shared" si="12"/>
        <v>342.55234555505012</v>
      </c>
      <c r="AU12">
        <f t="shared" si="13"/>
        <v>-4.9357939857388491</v>
      </c>
      <c r="AV12">
        <f t="shared" si="14"/>
        <v>5.5776013560896489</v>
      </c>
      <c r="AW12">
        <f t="shared" si="15"/>
        <v>57.13635416471827</v>
      </c>
      <c r="AX12">
        <f t="shared" si="16"/>
        <v>30.897680000899911</v>
      </c>
      <c r="AY12">
        <f t="shared" si="17"/>
        <v>35.111345291137695</v>
      </c>
      <c r="AZ12">
        <f t="shared" si="18"/>
        <v>5.6832922882621899</v>
      </c>
      <c r="BA12">
        <f t="shared" si="19"/>
        <v>0.72027044264514262</v>
      </c>
      <c r="BB12">
        <f t="shared" si="20"/>
        <v>2.5613966228261416</v>
      </c>
      <c r="BC12">
        <f t="shared" si="21"/>
        <v>3.1218956654360484</v>
      </c>
      <c r="BD12">
        <f t="shared" si="22"/>
        <v>0.46005964033511687</v>
      </c>
      <c r="BE12">
        <f t="shared" si="23"/>
        <v>30.384048427942094</v>
      </c>
      <c r="BF12">
        <f t="shared" si="24"/>
        <v>0.80372515711515957</v>
      </c>
      <c r="BG12">
        <f t="shared" si="25"/>
        <v>52.009820246901782</v>
      </c>
      <c r="BH12">
        <f t="shared" si="26"/>
        <v>379.73179926732308</v>
      </c>
      <c r="BI12">
        <f t="shared" si="27"/>
        <v>3.6786236702868097E-2</v>
      </c>
    </row>
    <row r="13" spans="1:61">
      <c r="A13" s="1">
        <v>1</v>
      </c>
      <c r="B13" s="1" t="s">
        <v>105</v>
      </c>
      <c r="C13" s="1" t="s">
        <v>100</v>
      </c>
      <c r="D13" s="1">
        <v>58</v>
      </c>
      <c r="E13" s="1" t="s">
        <v>72</v>
      </c>
      <c r="F13" s="1" t="s">
        <v>78</v>
      </c>
      <c r="G13" s="1">
        <v>0</v>
      </c>
      <c r="H13" s="1">
        <v>2031</v>
      </c>
      <c r="I13" s="1">
        <v>0</v>
      </c>
      <c r="J13">
        <f t="shared" si="0"/>
        <v>29.151148672391258</v>
      </c>
      <c r="K13">
        <f t="shared" si="1"/>
        <v>0.67447550198940442</v>
      </c>
      <c r="L13">
        <f t="shared" si="2"/>
        <v>287.82165485517231</v>
      </c>
      <c r="M13">
        <f t="shared" si="3"/>
        <v>23.431285041162777</v>
      </c>
      <c r="N13">
        <f t="shared" si="4"/>
        <v>3.6591810707960555</v>
      </c>
      <c r="O13">
        <f t="shared" si="5"/>
        <v>38.984832763671875</v>
      </c>
      <c r="P13" s="1">
        <v>1.5</v>
      </c>
      <c r="Q13">
        <f t="shared" si="6"/>
        <v>2.4080436080694199</v>
      </c>
      <c r="R13" s="1">
        <v>1</v>
      </c>
      <c r="S13">
        <f t="shared" si="7"/>
        <v>4.8160872161388397</v>
      </c>
      <c r="T13" s="1">
        <v>39.024967193603516</v>
      </c>
      <c r="U13" s="1">
        <v>38.984832763671875</v>
      </c>
      <c r="V13" s="1">
        <v>38.958209991455078</v>
      </c>
      <c r="W13" s="1">
        <v>400.57339477539062</v>
      </c>
      <c r="X13" s="1">
        <v>386.24700927734375</v>
      </c>
      <c r="Y13" s="1">
        <v>25.965534210205078</v>
      </c>
      <c r="Z13" s="1">
        <v>34.450069427490234</v>
      </c>
      <c r="AA13" s="1">
        <v>36.011299133300781</v>
      </c>
      <c r="AB13" s="1">
        <v>47.778404235839844</v>
      </c>
      <c r="AC13" s="1">
        <v>399.97610473632812</v>
      </c>
      <c r="AD13" s="1">
        <v>1695.2386474609375</v>
      </c>
      <c r="AE13" s="1">
        <v>1622.773193359375</v>
      </c>
      <c r="AF13" s="1">
        <v>97.58270263671875</v>
      </c>
      <c r="AG13" s="1">
        <v>11.805697441101074</v>
      </c>
      <c r="AH13" s="1">
        <v>-0.97263675928115845</v>
      </c>
      <c r="AI13" s="1">
        <v>1</v>
      </c>
      <c r="AJ13" s="1">
        <v>-0.21956524252891541</v>
      </c>
      <c r="AK13" s="1">
        <v>2.737391471862793</v>
      </c>
      <c r="AL13" s="1">
        <v>1</v>
      </c>
      <c r="AM13" s="1">
        <v>0</v>
      </c>
      <c r="AN13" s="1">
        <v>0.18999999761581421</v>
      </c>
      <c r="AO13" s="1">
        <v>111115</v>
      </c>
      <c r="AP13">
        <f t="shared" si="8"/>
        <v>2.6665073649088535</v>
      </c>
      <c r="AQ13">
        <f t="shared" si="9"/>
        <v>2.3431285041162778E-2</v>
      </c>
      <c r="AR13">
        <f t="shared" si="10"/>
        <v>312.13483276367185</v>
      </c>
      <c r="AS13">
        <f t="shared" si="11"/>
        <v>312.17496719360349</v>
      </c>
      <c r="AT13">
        <f t="shared" si="12"/>
        <v>322.09533897581423</v>
      </c>
      <c r="AU13">
        <f t="shared" si="13"/>
        <v>-5.1922013287157567</v>
      </c>
      <c r="AV13">
        <f t="shared" si="14"/>
        <v>7.0209119515531508</v>
      </c>
      <c r="AW13">
        <f t="shared" si="15"/>
        <v>71.948324465767541</v>
      </c>
      <c r="AX13">
        <f t="shared" si="16"/>
        <v>37.498255038277307</v>
      </c>
      <c r="AY13">
        <f t="shared" si="17"/>
        <v>39.004899978637695</v>
      </c>
      <c r="AZ13">
        <f t="shared" si="18"/>
        <v>7.0284970061211265</v>
      </c>
      <c r="BA13">
        <f t="shared" si="19"/>
        <v>0.59162111599325606</v>
      </c>
      <c r="BB13">
        <f t="shared" si="20"/>
        <v>3.3617308807570954</v>
      </c>
      <c r="BC13">
        <f t="shared" si="21"/>
        <v>3.6667661253640311</v>
      </c>
      <c r="BD13">
        <f t="shared" si="22"/>
        <v>0.37641008653912555</v>
      </c>
      <c r="BE13">
        <f t="shared" si="23"/>
        <v>28.086414958140576</v>
      </c>
      <c r="BF13">
        <f t="shared" si="24"/>
        <v>0.74517510282779342</v>
      </c>
      <c r="BG13">
        <f t="shared" si="25"/>
        <v>51.71533276826441</v>
      </c>
      <c r="BH13">
        <f t="shared" si="26"/>
        <v>378.07563510125914</v>
      </c>
      <c r="BI13">
        <f t="shared" si="27"/>
        <v>3.9874596884988282E-2</v>
      </c>
    </row>
    <row r="14" spans="1:61">
      <c r="A14" s="1">
        <v>3</v>
      </c>
      <c r="B14" s="1" t="s">
        <v>106</v>
      </c>
      <c r="C14" s="1" t="s">
        <v>100</v>
      </c>
      <c r="D14" s="1">
        <v>58</v>
      </c>
      <c r="E14" s="1" t="s">
        <v>77</v>
      </c>
      <c r="F14" s="1" t="s">
        <v>78</v>
      </c>
      <c r="G14" s="1">
        <v>0</v>
      </c>
      <c r="H14" s="1">
        <v>2265.5</v>
      </c>
      <c r="I14" s="1">
        <v>0</v>
      </c>
      <c r="J14">
        <f t="shared" si="0"/>
        <v>-15.182814848377264</v>
      </c>
      <c r="K14">
        <f t="shared" si="1"/>
        <v>4.2640340842139073E-2</v>
      </c>
      <c r="L14">
        <f t="shared" si="2"/>
        <v>940.87959545555168</v>
      </c>
      <c r="M14">
        <f t="shared" si="3"/>
        <v>1.759912225588113</v>
      </c>
      <c r="N14">
        <f t="shared" si="4"/>
        <v>3.8788659091805795</v>
      </c>
      <c r="O14">
        <f t="shared" si="5"/>
        <v>37.543312072753906</v>
      </c>
      <c r="P14" s="1">
        <v>3</v>
      </c>
      <c r="Q14">
        <f t="shared" si="6"/>
        <v>2.0786957442760468</v>
      </c>
      <c r="R14" s="1">
        <v>1</v>
      </c>
      <c r="S14">
        <f t="shared" si="7"/>
        <v>4.1573914885520935</v>
      </c>
      <c r="T14" s="1">
        <v>39.040328979492188</v>
      </c>
      <c r="U14" s="1">
        <v>37.543312072753906</v>
      </c>
      <c r="V14" s="1">
        <v>38.971256256103516</v>
      </c>
      <c r="W14" s="1">
        <v>400.36245727539062</v>
      </c>
      <c r="X14" s="1">
        <v>411.20547485351562</v>
      </c>
      <c r="Y14" s="1">
        <v>25.518198013305664</v>
      </c>
      <c r="Z14" s="1">
        <v>26.802597045898438</v>
      </c>
      <c r="AA14" s="1">
        <v>35.360862731933594</v>
      </c>
      <c r="AB14" s="1">
        <v>37.140670776367188</v>
      </c>
      <c r="AC14" s="1">
        <v>400.04904174804688</v>
      </c>
      <c r="AD14" s="1">
        <v>40.589534759521484</v>
      </c>
      <c r="AE14" s="1">
        <v>33.317455291748047</v>
      </c>
      <c r="AF14" s="1">
        <v>97.58050537109375</v>
      </c>
      <c r="AG14" s="1">
        <v>11.805697441101074</v>
      </c>
      <c r="AH14" s="1">
        <v>-0.97263675928115845</v>
      </c>
      <c r="AI14" s="1">
        <v>1</v>
      </c>
      <c r="AJ14" s="1">
        <v>-0.21956524252891541</v>
      </c>
      <c r="AK14" s="1">
        <v>2.737391471862793</v>
      </c>
      <c r="AL14" s="1">
        <v>1</v>
      </c>
      <c r="AM14" s="1">
        <v>0</v>
      </c>
      <c r="AN14" s="1">
        <v>0.18999999761581421</v>
      </c>
      <c r="AO14" s="1">
        <v>111115</v>
      </c>
      <c r="AP14">
        <f t="shared" si="8"/>
        <v>1.3334968058268226</v>
      </c>
      <c r="AQ14">
        <f t="shared" si="9"/>
        <v>1.7599122255881131E-3</v>
      </c>
      <c r="AR14">
        <f t="shared" si="10"/>
        <v>310.69331207275388</v>
      </c>
      <c r="AS14">
        <f t="shared" si="11"/>
        <v>312.19032897949216</v>
      </c>
      <c r="AT14">
        <f t="shared" si="12"/>
        <v>7.71201150753609</v>
      </c>
      <c r="AU14">
        <f t="shared" si="13"/>
        <v>-0.42091582810336331</v>
      </c>
      <c r="AV14">
        <f t="shared" si="14"/>
        <v>6.4942768741771335</v>
      </c>
      <c r="AW14">
        <f t="shared" si="15"/>
        <v>66.553015374123405</v>
      </c>
      <c r="AX14">
        <f t="shared" si="16"/>
        <v>39.750418328224967</v>
      </c>
      <c r="AY14">
        <f t="shared" si="17"/>
        <v>38.291820526123047</v>
      </c>
      <c r="AZ14">
        <f t="shared" si="18"/>
        <v>6.7632840510385259</v>
      </c>
      <c r="BA14">
        <f t="shared" si="19"/>
        <v>4.2207439678293365E-2</v>
      </c>
      <c r="BB14">
        <f t="shared" si="20"/>
        <v>2.615410964996554</v>
      </c>
      <c r="BC14">
        <f t="shared" si="21"/>
        <v>4.1478730860419724</v>
      </c>
      <c r="BD14">
        <f t="shared" si="22"/>
        <v>2.6418204668630037E-2</v>
      </c>
      <c r="BE14">
        <f t="shared" si="23"/>
        <v>91.811506417902976</v>
      </c>
      <c r="BF14">
        <f t="shared" si="24"/>
        <v>2.2881008473700959</v>
      </c>
      <c r="BG14">
        <f t="shared" si="25"/>
        <v>37.984163867428279</v>
      </c>
      <c r="BH14">
        <f t="shared" si="26"/>
        <v>416.13568171561889</v>
      </c>
      <c r="BI14">
        <f t="shared" si="27"/>
        <v>-1.3858617573767638E-2</v>
      </c>
    </row>
    <row r="15" spans="1:61">
      <c r="A15" s="1">
        <v>5</v>
      </c>
      <c r="B15" s="1" t="s">
        <v>103</v>
      </c>
      <c r="C15" s="1" t="s">
        <v>100</v>
      </c>
      <c r="D15" s="1">
        <v>13</v>
      </c>
      <c r="E15" s="1" t="s">
        <v>72</v>
      </c>
      <c r="F15" s="1" t="s">
        <v>78</v>
      </c>
      <c r="G15" s="1">
        <v>0</v>
      </c>
      <c r="H15" s="1">
        <v>1537</v>
      </c>
      <c r="I15" s="1">
        <v>0</v>
      </c>
      <c r="J15">
        <f t="shared" si="0"/>
        <v>27.141752021369907</v>
      </c>
      <c r="K15">
        <f t="shared" si="1"/>
        <v>0.86744672024414204</v>
      </c>
      <c r="L15">
        <f t="shared" si="2"/>
        <v>309.77485512592642</v>
      </c>
      <c r="M15">
        <f t="shared" si="3"/>
        <v>31.281019987152327</v>
      </c>
      <c r="N15">
        <f t="shared" si="4"/>
        <v>3.9028754933150407</v>
      </c>
      <c r="O15">
        <f t="shared" si="5"/>
        <v>39.259883880615234</v>
      </c>
      <c r="P15" s="1">
        <v>1</v>
      </c>
      <c r="Q15">
        <f t="shared" si="6"/>
        <v>2.5178262293338776</v>
      </c>
      <c r="R15" s="1">
        <v>1</v>
      </c>
      <c r="S15">
        <f t="shared" si="7"/>
        <v>5.0356524586677551</v>
      </c>
      <c r="T15" s="1">
        <v>39.218666076660156</v>
      </c>
      <c r="U15" s="1">
        <v>39.259883880615234</v>
      </c>
      <c r="V15" s="1">
        <v>39.120384216308594</v>
      </c>
      <c r="W15" s="1">
        <v>400.2379150390625</v>
      </c>
      <c r="X15" s="1">
        <v>390.40042114257812</v>
      </c>
      <c r="Y15" s="1">
        <v>25.491609573364258</v>
      </c>
      <c r="Z15" s="1">
        <v>33.052635192871094</v>
      </c>
      <c r="AA15" s="1">
        <v>34.958019256591797</v>
      </c>
      <c r="AB15" s="1">
        <v>45.326862335205078</v>
      </c>
      <c r="AC15" s="1">
        <v>400.03964233398438</v>
      </c>
      <c r="AD15" s="1">
        <v>1869.26416015625</v>
      </c>
      <c r="AE15" s="1">
        <v>1995.54736328125</v>
      </c>
      <c r="AF15" s="1">
        <v>97.499687194824219</v>
      </c>
      <c r="AG15" s="1">
        <v>12.958013534545898</v>
      </c>
      <c r="AH15" s="1">
        <v>-0.88598233461380005</v>
      </c>
      <c r="AI15" s="1">
        <v>1</v>
      </c>
      <c r="AJ15" s="1">
        <v>-0.21956524252891541</v>
      </c>
      <c r="AK15" s="1">
        <v>2.737391471862793</v>
      </c>
      <c r="AL15" s="1">
        <v>1</v>
      </c>
      <c r="AM15" s="1">
        <v>0</v>
      </c>
      <c r="AN15" s="1">
        <v>0.18999999761581421</v>
      </c>
      <c r="AO15" s="1">
        <v>111115</v>
      </c>
      <c r="AP15">
        <f t="shared" si="8"/>
        <v>4.0003964233398435</v>
      </c>
      <c r="AQ15">
        <f t="shared" si="9"/>
        <v>3.1281019987152325E-2</v>
      </c>
      <c r="AR15">
        <f t="shared" si="10"/>
        <v>312.40988388061521</v>
      </c>
      <c r="AS15">
        <f t="shared" si="11"/>
        <v>312.36866607666013</v>
      </c>
      <c r="AT15">
        <f t="shared" si="12"/>
        <v>355.16018597301445</v>
      </c>
      <c r="AU15">
        <f t="shared" si="13"/>
        <v>-7.1892985415132378</v>
      </c>
      <c r="AV15">
        <f t="shared" si="14"/>
        <v>7.1254970855846107</v>
      </c>
      <c r="AW15">
        <f t="shared" si="15"/>
        <v>73.082255857358973</v>
      </c>
      <c r="AX15">
        <f t="shared" si="16"/>
        <v>40.029620664487879</v>
      </c>
      <c r="AY15">
        <f t="shared" si="17"/>
        <v>39.239274978637695</v>
      </c>
      <c r="AZ15">
        <f t="shared" si="18"/>
        <v>7.1176142333431871</v>
      </c>
      <c r="BA15">
        <f t="shared" si="19"/>
        <v>0.73997743848949971</v>
      </c>
      <c r="BB15">
        <f t="shared" si="20"/>
        <v>3.22262159226957</v>
      </c>
      <c r="BC15">
        <f t="shared" si="21"/>
        <v>3.8949926410736171</v>
      </c>
      <c r="BD15">
        <f t="shared" si="22"/>
        <v>0.47246614577856177</v>
      </c>
      <c r="BE15">
        <f t="shared" si="23"/>
        <v>30.202951475599818</v>
      </c>
      <c r="BF15">
        <f t="shared" si="24"/>
        <v>0.79347981802712642</v>
      </c>
      <c r="BG15">
        <f t="shared" si="25"/>
        <v>50.656931667594797</v>
      </c>
      <c r="BH15">
        <f t="shared" si="26"/>
        <v>383.12403232710705</v>
      </c>
      <c r="BI15">
        <f t="shared" si="27"/>
        <v>3.5887017296567E-2</v>
      </c>
    </row>
    <row r="16" spans="1:61">
      <c r="A16" s="1">
        <v>6</v>
      </c>
      <c r="B16" s="1" t="s">
        <v>104</v>
      </c>
      <c r="C16" s="1" t="s">
        <v>100</v>
      </c>
      <c r="D16" s="1">
        <v>13</v>
      </c>
      <c r="E16" s="1" t="s">
        <v>77</v>
      </c>
      <c r="F16" s="1" t="s">
        <v>78</v>
      </c>
      <c r="G16" s="1">
        <v>0</v>
      </c>
      <c r="H16" s="1">
        <v>1700.5</v>
      </c>
      <c r="I16" s="1">
        <v>0</v>
      </c>
      <c r="J16">
        <f t="shared" si="0"/>
        <v>-13.411113587228778</v>
      </c>
      <c r="K16">
        <f t="shared" si="1"/>
        <v>0.42662131731992137</v>
      </c>
      <c r="L16">
        <f t="shared" si="2"/>
        <v>437.39915743464837</v>
      </c>
      <c r="M16">
        <f t="shared" si="3"/>
        <v>12.950116305599185</v>
      </c>
      <c r="N16">
        <f t="shared" si="4"/>
        <v>3.0870102347656072</v>
      </c>
      <c r="O16">
        <f t="shared" si="5"/>
        <v>37.209651947021484</v>
      </c>
      <c r="P16" s="1">
        <v>2.5</v>
      </c>
      <c r="Q16">
        <f t="shared" si="6"/>
        <v>2.1884783655405045</v>
      </c>
      <c r="R16" s="1">
        <v>1</v>
      </c>
      <c r="S16">
        <f t="shared" si="7"/>
        <v>4.3769567310810089</v>
      </c>
      <c r="T16" s="1">
        <v>39.249645233154297</v>
      </c>
      <c r="U16" s="1">
        <v>37.209651947021484</v>
      </c>
      <c r="V16" s="1">
        <v>39.216262817382812</v>
      </c>
      <c r="W16" s="1">
        <v>399.96725463867188</v>
      </c>
      <c r="X16" s="1">
        <v>405.0704345703125</v>
      </c>
      <c r="Y16" s="1">
        <v>25.927574157714844</v>
      </c>
      <c r="Z16" s="1">
        <v>33.747943878173828</v>
      </c>
      <c r="AA16" s="1">
        <v>35.496364593505859</v>
      </c>
      <c r="AB16" s="1">
        <v>46.202907562255859</v>
      </c>
      <c r="AC16" s="1">
        <v>400.0155029296875</v>
      </c>
      <c r="AD16" s="1">
        <v>38.363388061523438</v>
      </c>
      <c r="AE16" s="1">
        <v>41.269260406494141</v>
      </c>
      <c r="AF16" s="1">
        <v>97.498588562011719</v>
      </c>
      <c r="AG16" s="1">
        <v>12.958013534545898</v>
      </c>
      <c r="AH16" s="1">
        <v>-0.88598233461380005</v>
      </c>
      <c r="AI16" s="1">
        <v>1</v>
      </c>
      <c r="AJ16" s="1">
        <v>-0.21956524252891541</v>
      </c>
      <c r="AK16" s="1">
        <v>2.737391471862793</v>
      </c>
      <c r="AL16" s="1">
        <v>1</v>
      </c>
      <c r="AM16" s="1">
        <v>0</v>
      </c>
      <c r="AN16" s="1">
        <v>0.18999999761581421</v>
      </c>
      <c r="AO16" s="1">
        <v>111115</v>
      </c>
      <c r="AP16">
        <f t="shared" si="8"/>
        <v>1.6000620117187498</v>
      </c>
      <c r="AQ16">
        <f t="shared" si="9"/>
        <v>1.2950116305599184E-2</v>
      </c>
      <c r="AR16">
        <f t="shared" si="10"/>
        <v>310.35965194702146</v>
      </c>
      <c r="AS16">
        <f t="shared" si="11"/>
        <v>312.39964523315427</v>
      </c>
      <c r="AT16">
        <f t="shared" si="12"/>
        <v>7.2890436402240084</v>
      </c>
      <c r="AU16">
        <f t="shared" si="13"/>
        <v>-4.2854817428406546</v>
      </c>
      <c r="AV16">
        <f t="shared" si="14"/>
        <v>6.3773871297575395</v>
      </c>
      <c r="AW16">
        <f t="shared" si="15"/>
        <v>65.410045661341556</v>
      </c>
      <c r="AX16">
        <f t="shared" si="16"/>
        <v>31.662101783167728</v>
      </c>
      <c r="AY16">
        <f t="shared" si="17"/>
        <v>38.229648590087891</v>
      </c>
      <c r="AZ16">
        <f t="shared" si="18"/>
        <v>6.7405777601878842</v>
      </c>
      <c r="BA16">
        <f t="shared" si="19"/>
        <v>0.38873169700816784</v>
      </c>
      <c r="BB16">
        <f t="shared" si="20"/>
        <v>3.2903768949919323</v>
      </c>
      <c r="BC16">
        <f t="shared" si="21"/>
        <v>3.4502008651959519</v>
      </c>
      <c r="BD16">
        <f t="shared" si="22"/>
        <v>0.24609923566786537</v>
      </c>
      <c r="BE16">
        <f t="shared" si="23"/>
        <v>42.645800488091375</v>
      </c>
      <c r="BF16">
        <f t="shared" si="24"/>
        <v>1.0798101270921667</v>
      </c>
      <c r="BG16">
        <f t="shared" si="25"/>
        <v>53.59266126649851</v>
      </c>
      <c r="BH16">
        <f t="shared" si="26"/>
        <v>409.20687101579853</v>
      </c>
      <c r="BI16">
        <f t="shared" si="27"/>
        <v>-1.7564154431295921E-2</v>
      </c>
    </row>
    <row r="17" spans="1:61">
      <c r="A17" s="1">
        <v>4</v>
      </c>
      <c r="B17" s="1" t="s">
        <v>76</v>
      </c>
      <c r="C17" s="1" t="s">
        <v>71</v>
      </c>
      <c r="D17" s="1">
        <v>43</v>
      </c>
      <c r="E17" s="1" t="s">
        <v>77</v>
      </c>
      <c r="F17" s="1" t="s">
        <v>78</v>
      </c>
      <c r="G17" s="1">
        <v>0</v>
      </c>
      <c r="H17" s="1">
        <v>3077</v>
      </c>
      <c r="I17" s="1">
        <v>0</v>
      </c>
      <c r="J17">
        <f t="shared" si="0"/>
        <v>-1.3307170888141702</v>
      </c>
      <c r="K17">
        <f t="shared" si="1"/>
        <v>4.9370885237110342E-2</v>
      </c>
      <c r="L17">
        <f t="shared" si="2"/>
        <v>422.62888673558882</v>
      </c>
      <c r="M17">
        <f t="shared" si="3"/>
        <v>1.5885514529671676</v>
      </c>
      <c r="N17">
        <f t="shared" si="4"/>
        <v>3.0655324864464406</v>
      </c>
      <c r="O17">
        <f t="shared" si="5"/>
        <v>32.770011901855469</v>
      </c>
      <c r="P17" s="1">
        <v>3</v>
      </c>
      <c r="Q17">
        <f t="shared" si="6"/>
        <v>2.0786957442760468</v>
      </c>
      <c r="R17" s="1">
        <v>1</v>
      </c>
      <c r="S17">
        <f t="shared" si="7"/>
        <v>4.1573914885520935</v>
      </c>
      <c r="T17" s="1">
        <v>33.257179260253906</v>
      </c>
      <c r="U17" s="1">
        <v>32.770011901855469</v>
      </c>
      <c r="V17" s="1">
        <v>33.32745361328125</v>
      </c>
      <c r="W17" s="1">
        <v>399.946533203125</v>
      </c>
      <c r="X17" s="1">
        <v>400.46731567382812</v>
      </c>
      <c r="Y17" s="1">
        <v>18.519294738769531</v>
      </c>
      <c r="Z17" s="1">
        <v>19.686954498291016</v>
      </c>
      <c r="AA17" s="1">
        <v>35.267826080322266</v>
      </c>
      <c r="AB17" s="1">
        <v>37.491497039794922</v>
      </c>
      <c r="AC17" s="1">
        <v>400.10226440429688</v>
      </c>
      <c r="AD17" s="1">
        <v>46.015609741210938</v>
      </c>
      <c r="AE17" s="1">
        <v>55.939197540283203</v>
      </c>
      <c r="AF17" s="1">
        <v>97.610527038574219</v>
      </c>
      <c r="AG17" s="1">
        <v>8.6024179458618164</v>
      </c>
      <c r="AH17" s="1">
        <v>-0.81162643432617188</v>
      </c>
      <c r="AI17" s="1">
        <v>1</v>
      </c>
      <c r="AJ17" s="1">
        <v>-0.21956524252891541</v>
      </c>
      <c r="AK17" s="1">
        <v>2.737391471862793</v>
      </c>
      <c r="AL17" s="1">
        <v>1</v>
      </c>
      <c r="AM17" s="1">
        <v>0</v>
      </c>
      <c r="AN17" s="1">
        <v>0.18999999761581421</v>
      </c>
      <c r="AO17" s="1">
        <v>111115</v>
      </c>
      <c r="AP17">
        <f t="shared" si="8"/>
        <v>1.3336742146809895</v>
      </c>
      <c r="AQ17">
        <f t="shared" si="9"/>
        <v>1.5885514529671676E-3</v>
      </c>
      <c r="AR17">
        <f t="shared" si="10"/>
        <v>305.92001190185545</v>
      </c>
      <c r="AS17">
        <f t="shared" si="11"/>
        <v>306.40717926025388</v>
      </c>
      <c r="AT17">
        <f t="shared" si="12"/>
        <v>8.7429657411203152</v>
      </c>
      <c r="AU17">
        <f t="shared" si="13"/>
        <v>-0.46388989173188772</v>
      </c>
      <c r="AV17">
        <f t="shared" si="14"/>
        <v>4.987186490809056</v>
      </c>
      <c r="AW17">
        <f t="shared" si="15"/>
        <v>51.092711433042403</v>
      </c>
      <c r="AX17">
        <f t="shared" si="16"/>
        <v>31.405756934751388</v>
      </c>
      <c r="AY17">
        <f t="shared" si="17"/>
        <v>33.013595581054688</v>
      </c>
      <c r="AZ17">
        <f t="shared" si="18"/>
        <v>5.0559676264407578</v>
      </c>
      <c r="BA17">
        <f t="shared" si="19"/>
        <v>4.8791464748735962E-2</v>
      </c>
      <c r="BB17">
        <f t="shared" si="20"/>
        <v>1.9216540043626156</v>
      </c>
      <c r="BC17">
        <f t="shared" si="21"/>
        <v>3.1343136220781425</v>
      </c>
      <c r="BD17">
        <f t="shared" si="22"/>
        <v>3.0546198768715262E-2</v>
      </c>
      <c r="BE17">
        <f t="shared" si="23"/>
        <v>41.253028375986716</v>
      </c>
      <c r="BF17">
        <f t="shared" si="24"/>
        <v>1.0553392753774962</v>
      </c>
      <c r="BG17">
        <f t="shared" si="25"/>
        <v>37.024529484456302</v>
      </c>
      <c r="BH17">
        <f t="shared" si="26"/>
        <v>400.89942991537743</v>
      </c>
      <c r="BI17">
        <f t="shared" si="27"/>
        <v>-1.2289659304496872E-3</v>
      </c>
    </row>
    <row r="18" spans="1:61">
      <c r="A18" s="1">
        <v>5</v>
      </c>
      <c r="B18" s="1" t="s">
        <v>79</v>
      </c>
      <c r="C18" s="1" t="s">
        <v>71</v>
      </c>
      <c r="D18" s="1">
        <v>43</v>
      </c>
      <c r="E18" s="1" t="s">
        <v>72</v>
      </c>
      <c r="F18" s="1" t="s">
        <v>78</v>
      </c>
      <c r="G18" s="1">
        <v>0</v>
      </c>
      <c r="H18" s="1">
        <v>3227.5</v>
      </c>
      <c r="I18" s="1">
        <v>0</v>
      </c>
      <c r="J18">
        <f t="shared" si="0"/>
        <v>17.184426316125609</v>
      </c>
      <c r="K18">
        <f t="shared" si="1"/>
        <v>0.32381772099841816</v>
      </c>
      <c r="L18">
        <f t="shared" si="2"/>
        <v>280.9584809624385</v>
      </c>
      <c r="M18">
        <f t="shared" si="3"/>
        <v>8.8061134595246493</v>
      </c>
      <c r="N18">
        <f t="shared" si="4"/>
        <v>2.7427179019307206</v>
      </c>
      <c r="O18">
        <f t="shared" si="5"/>
        <v>33.069950103759766</v>
      </c>
      <c r="P18" s="1">
        <v>2.5</v>
      </c>
      <c r="Q18">
        <f t="shared" si="6"/>
        <v>2.1884783655405045</v>
      </c>
      <c r="R18" s="1">
        <v>1</v>
      </c>
      <c r="S18">
        <f t="shared" si="7"/>
        <v>4.3769567310810089</v>
      </c>
      <c r="T18" s="1">
        <v>33.386371612548828</v>
      </c>
      <c r="U18" s="1">
        <v>33.069950103759766</v>
      </c>
      <c r="V18" s="1">
        <v>33.403152465820312</v>
      </c>
      <c r="W18" s="1">
        <v>399.55682373046875</v>
      </c>
      <c r="X18" s="1">
        <v>386.69174194335938</v>
      </c>
      <c r="Y18" s="1">
        <v>18.492546081542969</v>
      </c>
      <c r="Z18" s="1">
        <v>23.863578796386719</v>
      </c>
      <c r="AA18" s="1">
        <v>34.9619140625</v>
      </c>
      <c r="AB18" s="1">
        <v>45.116359710693359</v>
      </c>
      <c r="AC18" s="1">
        <v>400.1077880859375</v>
      </c>
      <c r="AD18" s="1">
        <v>1503.23291015625</v>
      </c>
      <c r="AE18" s="1">
        <v>328.38330078125</v>
      </c>
      <c r="AF18" s="1">
        <v>97.608146667480469</v>
      </c>
      <c r="AG18" s="1">
        <v>8.6024179458618164</v>
      </c>
      <c r="AH18" s="1">
        <v>-0.81162643432617188</v>
      </c>
      <c r="AI18" s="1">
        <v>1</v>
      </c>
      <c r="AJ18" s="1">
        <v>-0.21956524252891541</v>
      </c>
      <c r="AK18" s="1">
        <v>2.737391471862793</v>
      </c>
      <c r="AL18" s="1">
        <v>1</v>
      </c>
      <c r="AM18" s="1">
        <v>0</v>
      </c>
      <c r="AN18" s="1">
        <v>0.18999999761581421</v>
      </c>
      <c r="AO18" s="1">
        <v>111115</v>
      </c>
      <c r="AP18">
        <f t="shared" si="8"/>
        <v>1.6004311523437498</v>
      </c>
      <c r="AQ18">
        <f t="shared" si="9"/>
        <v>8.8061134595246501E-3</v>
      </c>
      <c r="AR18">
        <f t="shared" si="10"/>
        <v>306.21995010375974</v>
      </c>
      <c r="AS18">
        <f t="shared" si="11"/>
        <v>306.53637161254881</v>
      </c>
      <c r="AT18">
        <f t="shared" si="12"/>
        <v>285.61424934570096</v>
      </c>
      <c r="AU18">
        <f t="shared" si="13"/>
        <v>-0.79138937655479014</v>
      </c>
      <c r="AV18">
        <f t="shared" si="14"/>
        <v>5.0719976010994126</v>
      </c>
      <c r="AW18">
        <f t="shared" si="15"/>
        <v>51.962851199071274</v>
      </c>
      <c r="AX18">
        <f t="shared" si="16"/>
        <v>28.099272402684555</v>
      </c>
      <c r="AY18">
        <f t="shared" si="17"/>
        <v>33.228160858154297</v>
      </c>
      <c r="AZ18">
        <f t="shared" si="18"/>
        <v>5.1172370133708904</v>
      </c>
      <c r="BA18">
        <f t="shared" si="19"/>
        <v>0.3015112016149526</v>
      </c>
      <c r="BB18">
        <f t="shared" si="20"/>
        <v>2.3292796991686919</v>
      </c>
      <c r="BC18">
        <f t="shared" si="21"/>
        <v>2.7879573142021985</v>
      </c>
      <c r="BD18">
        <f t="shared" si="22"/>
        <v>0.19032921085115889</v>
      </c>
      <c r="BE18">
        <f t="shared" si="23"/>
        <v>27.423836617254217</v>
      </c>
      <c r="BF18">
        <f t="shared" si="24"/>
        <v>0.72656964317482597</v>
      </c>
      <c r="BG18">
        <f t="shared" si="25"/>
        <v>47.665185159318128</v>
      </c>
      <c r="BH18">
        <f t="shared" si="26"/>
        <v>381.39148951864786</v>
      </c>
      <c r="BI18">
        <f t="shared" si="27"/>
        <v>2.1476589927283553E-2</v>
      </c>
    </row>
    <row r="19" spans="1:61">
      <c r="A19" s="1">
        <v>13</v>
      </c>
      <c r="B19" s="1" t="s">
        <v>115</v>
      </c>
      <c r="C19" s="1" t="s">
        <v>100</v>
      </c>
      <c r="D19" s="1">
        <v>17</v>
      </c>
      <c r="E19" s="1" t="s">
        <v>72</v>
      </c>
      <c r="F19" s="1" t="s">
        <v>116</v>
      </c>
      <c r="G19" s="1">
        <v>0</v>
      </c>
      <c r="H19" s="1">
        <v>4428.5</v>
      </c>
      <c r="I19" s="1">
        <v>0</v>
      </c>
      <c r="J19">
        <f t="shared" si="0"/>
        <v>14.198059947461676</v>
      </c>
      <c r="K19">
        <f t="shared" si="1"/>
        <v>0.30892268346199192</v>
      </c>
      <c r="L19">
        <f t="shared" si="2"/>
        <v>290.18680207599112</v>
      </c>
      <c r="M19">
        <f t="shared" si="3"/>
        <v>13.374954140159364</v>
      </c>
      <c r="N19">
        <f t="shared" si="4"/>
        <v>4.2647492857671709</v>
      </c>
      <c r="O19">
        <f t="shared" si="5"/>
        <v>39.226219177246094</v>
      </c>
      <c r="P19" s="1">
        <v>1.5</v>
      </c>
      <c r="Q19">
        <f t="shared" si="6"/>
        <v>2.4080436080694199</v>
      </c>
      <c r="R19" s="1">
        <v>1</v>
      </c>
      <c r="S19">
        <f t="shared" si="7"/>
        <v>4.8160872161388397</v>
      </c>
      <c r="T19" s="1">
        <v>38.533756256103516</v>
      </c>
      <c r="U19" s="1">
        <v>39.226219177246094</v>
      </c>
      <c r="V19" s="1">
        <v>38.451942443847656</v>
      </c>
      <c r="W19" s="1">
        <v>400.0069580078125</v>
      </c>
      <c r="X19" s="1">
        <v>392.71380615234375</v>
      </c>
      <c r="Y19" s="1">
        <v>24.32655143737793</v>
      </c>
      <c r="Z19" s="1">
        <v>29.195180892944336</v>
      </c>
      <c r="AA19" s="1">
        <v>34.630237579345703</v>
      </c>
      <c r="AB19" s="1">
        <v>41.561008453369141</v>
      </c>
      <c r="AC19" s="1">
        <v>400.044921875</v>
      </c>
      <c r="AD19" s="1">
        <v>1867.39501953125</v>
      </c>
      <c r="AE19" s="1">
        <v>1995.9281005859375</v>
      </c>
      <c r="AF19" s="1">
        <v>97.546066284179688</v>
      </c>
      <c r="AG19" s="1">
        <v>11.805697441101074</v>
      </c>
      <c r="AH19" s="1">
        <v>-0.97263675928115845</v>
      </c>
      <c r="AI19" s="1">
        <v>1</v>
      </c>
      <c r="AJ19" s="1">
        <v>-0.21956524252891541</v>
      </c>
      <c r="AK19" s="1">
        <v>2.737391471862793</v>
      </c>
      <c r="AL19" s="1">
        <v>1</v>
      </c>
      <c r="AM19" s="1">
        <v>0</v>
      </c>
      <c r="AN19" s="1">
        <v>0.18999999761581421</v>
      </c>
      <c r="AO19" s="1">
        <v>111115</v>
      </c>
      <c r="AP19">
        <f t="shared" si="8"/>
        <v>2.6669661458333329</v>
      </c>
      <c r="AQ19">
        <f t="shared" si="9"/>
        <v>1.3374954140159365E-2</v>
      </c>
      <c r="AR19">
        <f t="shared" si="10"/>
        <v>312.37621917724607</v>
      </c>
      <c r="AS19">
        <f t="shared" si="11"/>
        <v>311.68375625610349</v>
      </c>
      <c r="AT19">
        <f t="shared" si="12"/>
        <v>354.80504925872083</v>
      </c>
      <c r="AU19">
        <f t="shared" si="13"/>
        <v>-1.7829120808504939</v>
      </c>
      <c r="AV19">
        <f t="shared" si="14"/>
        <v>7.1126243363289356</v>
      </c>
      <c r="AW19">
        <f t="shared" si="15"/>
        <v>72.915542443380744</v>
      </c>
      <c r="AX19">
        <f t="shared" si="16"/>
        <v>43.720361550436408</v>
      </c>
      <c r="AY19">
        <f t="shared" si="17"/>
        <v>38.879987716674805</v>
      </c>
      <c r="AZ19">
        <f t="shared" si="18"/>
        <v>6.9813976924286729</v>
      </c>
      <c r="BA19">
        <f t="shared" si="19"/>
        <v>0.29030160248324277</v>
      </c>
      <c r="BB19">
        <f t="shared" si="20"/>
        <v>2.8478750505617647</v>
      </c>
      <c r="BC19">
        <f t="shared" si="21"/>
        <v>4.1335226418669082</v>
      </c>
      <c r="BD19">
        <f t="shared" si="22"/>
        <v>0.18302438733270446</v>
      </c>
      <c r="BE19">
        <f t="shared" si="23"/>
        <v>28.306581030098762</v>
      </c>
      <c r="BF19">
        <f t="shared" si="24"/>
        <v>0.73892691708276792</v>
      </c>
      <c r="BG19">
        <f t="shared" si="25"/>
        <v>40.622433885788126</v>
      </c>
      <c r="BH19">
        <f t="shared" si="26"/>
        <v>388.73394032581911</v>
      </c>
      <c r="BI19">
        <f t="shared" si="27"/>
        <v>1.4836876631837307E-2</v>
      </c>
    </row>
    <row r="20" spans="1:61">
      <c r="A20" s="1">
        <v>14</v>
      </c>
      <c r="B20" s="1" t="s">
        <v>117</v>
      </c>
      <c r="C20" s="1" t="s">
        <v>100</v>
      </c>
      <c r="D20" s="1">
        <v>17</v>
      </c>
      <c r="E20" s="1" t="s">
        <v>77</v>
      </c>
      <c r="F20" s="1" t="s">
        <v>116</v>
      </c>
      <c r="G20" s="1">
        <v>0</v>
      </c>
      <c r="H20" s="1">
        <v>4578</v>
      </c>
      <c r="I20" s="1">
        <v>0</v>
      </c>
      <c r="J20">
        <f t="shared" si="0"/>
        <v>3.4548313239464936</v>
      </c>
      <c r="K20">
        <f t="shared" si="1"/>
        <v>0.50823306704251769</v>
      </c>
      <c r="L20">
        <f t="shared" si="2"/>
        <v>361.73640239849016</v>
      </c>
      <c r="M20">
        <f t="shared" si="3"/>
        <v>16.316623988699654</v>
      </c>
      <c r="N20">
        <f t="shared" si="4"/>
        <v>3.3057170105639226</v>
      </c>
      <c r="O20">
        <f t="shared" si="5"/>
        <v>37.497760772705078</v>
      </c>
      <c r="P20" s="1">
        <v>2</v>
      </c>
      <c r="Q20">
        <f t="shared" si="6"/>
        <v>2.2982609868049622</v>
      </c>
      <c r="R20" s="1">
        <v>1</v>
      </c>
      <c r="S20">
        <f t="shared" si="7"/>
        <v>4.5965219736099243</v>
      </c>
      <c r="T20" s="1">
        <v>38.390937805175781</v>
      </c>
      <c r="U20" s="1">
        <v>37.497760772705078</v>
      </c>
      <c r="V20" s="1">
        <v>38.399608612060547</v>
      </c>
      <c r="W20" s="1">
        <v>399.86529541015625</v>
      </c>
      <c r="X20" s="1">
        <v>394.91598510742188</v>
      </c>
      <c r="Y20" s="1">
        <v>24.631698608398438</v>
      </c>
      <c r="Z20" s="1">
        <v>32.524738311767578</v>
      </c>
      <c r="AA20" s="1">
        <v>35.334308624267578</v>
      </c>
      <c r="AB20" s="1">
        <v>46.656913757324219</v>
      </c>
      <c r="AC20" s="1">
        <v>399.9962158203125</v>
      </c>
      <c r="AD20" s="1">
        <v>102.84257507324219</v>
      </c>
      <c r="AE20" s="1">
        <v>125.69207000732422</v>
      </c>
      <c r="AF20" s="1">
        <v>97.540931701660156</v>
      </c>
      <c r="AG20" s="1">
        <v>11.805697441101074</v>
      </c>
      <c r="AH20" s="1">
        <v>-0.97263675928115845</v>
      </c>
      <c r="AI20" s="1">
        <v>1</v>
      </c>
      <c r="AJ20" s="1">
        <v>-0.21956524252891541</v>
      </c>
      <c r="AK20" s="1">
        <v>2.737391471862793</v>
      </c>
      <c r="AL20" s="1">
        <v>1</v>
      </c>
      <c r="AM20" s="1">
        <v>0</v>
      </c>
      <c r="AN20" s="1">
        <v>0.18999999761581421</v>
      </c>
      <c r="AO20" s="1">
        <v>111115</v>
      </c>
      <c r="AP20">
        <f t="shared" si="8"/>
        <v>1.9999810791015622</v>
      </c>
      <c r="AQ20">
        <f t="shared" si="9"/>
        <v>1.6316623988699652E-2</v>
      </c>
      <c r="AR20">
        <f t="shared" si="10"/>
        <v>310.64776077270506</v>
      </c>
      <c r="AS20">
        <f t="shared" si="11"/>
        <v>311.54093780517576</v>
      </c>
      <c r="AT20">
        <f t="shared" si="12"/>
        <v>19.540089018720209</v>
      </c>
      <c r="AU20">
        <f t="shared" si="13"/>
        <v>-5.2532718876204028</v>
      </c>
      <c r="AV20">
        <f t="shared" si="14"/>
        <v>6.4782102888464133</v>
      </c>
      <c r="AW20">
        <f t="shared" si="15"/>
        <v>66.415300488011979</v>
      </c>
      <c r="AX20">
        <f t="shared" si="16"/>
        <v>33.890562176244401</v>
      </c>
      <c r="AY20">
        <f t="shared" si="17"/>
        <v>37.94434928894043</v>
      </c>
      <c r="AZ20">
        <f t="shared" si="18"/>
        <v>6.6372274293682443</v>
      </c>
      <c r="BA20">
        <f t="shared" si="19"/>
        <v>0.45763301897391717</v>
      </c>
      <c r="BB20">
        <f t="shared" si="20"/>
        <v>3.1724932782824906</v>
      </c>
      <c r="BC20">
        <f t="shared" si="21"/>
        <v>3.4647341510857537</v>
      </c>
      <c r="BD20">
        <f t="shared" si="22"/>
        <v>0.29017355814718165</v>
      </c>
      <c r="BE20">
        <f t="shared" si="23"/>
        <v>35.284105720355385</v>
      </c>
      <c r="BF20">
        <f t="shared" si="24"/>
        <v>0.91598318639873122</v>
      </c>
      <c r="BG20">
        <f t="shared" si="25"/>
        <v>51.66082372280647</v>
      </c>
      <c r="BH20">
        <f t="shared" si="26"/>
        <v>393.90130002289374</v>
      </c>
      <c r="BI20">
        <f t="shared" si="27"/>
        <v>4.5310698900474962E-3</v>
      </c>
    </row>
    <row r="21" spans="1:61">
      <c r="A21" s="1">
        <v>23</v>
      </c>
      <c r="B21" s="1" t="s">
        <v>97</v>
      </c>
      <c r="C21" s="1" t="s">
        <v>71</v>
      </c>
      <c r="D21" s="1">
        <v>10</v>
      </c>
      <c r="E21" s="1" t="s">
        <v>77</v>
      </c>
      <c r="F21" s="1" t="s">
        <v>81</v>
      </c>
      <c r="G21" s="1">
        <v>0</v>
      </c>
      <c r="H21" s="1">
        <v>8391.5</v>
      </c>
      <c r="I21" s="1">
        <v>0</v>
      </c>
      <c r="J21">
        <f t="shared" si="0"/>
        <v>4.4090795008009005</v>
      </c>
      <c r="K21">
        <f t="shared" si="1"/>
        <v>7.028741128306859E-2</v>
      </c>
      <c r="L21">
        <f t="shared" si="2"/>
        <v>276.82965541117767</v>
      </c>
      <c r="M21">
        <f t="shared" si="3"/>
        <v>2.3028101624976949</v>
      </c>
      <c r="N21">
        <f t="shared" si="4"/>
        <v>3.1353432893095672</v>
      </c>
      <c r="O21">
        <f t="shared" si="5"/>
        <v>33.107265472412109</v>
      </c>
      <c r="P21" s="1">
        <v>3</v>
      </c>
      <c r="Q21">
        <f t="shared" si="6"/>
        <v>2.0786957442760468</v>
      </c>
      <c r="R21" s="1">
        <v>1</v>
      </c>
      <c r="S21">
        <f t="shared" si="7"/>
        <v>4.1573914885520935</v>
      </c>
      <c r="T21" s="1">
        <v>34.166053771972656</v>
      </c>
      <c r="U21" s="1">
        <v>33.107265472412109</v>
      </c>
      <c r="V21" s="1">
        <v>34.138908386230469</v>
      </c>
      <c r="W21" s="1">
        <v>400.544921875</v>
      </c>
      <c r="X21" s="1">
        <v>396.55450439453125</v>
      </c>
      <c r="Y21" s="1">
        <v>18.255104064941406</v>
      </c>
      <c r="Z21" s="1">
        <v>19.947216033935547</v>
      </c>
      <c r="AA21" s="1">
        <v>33.046623229980469</v>
      </c>
      <c r="AB21" s="1">
        <v>36.109798431396484</v>
      </c>
      <c r="AC21" s="1">
        <v>400.12875366210938</v>
      </c>
      <c r="AD21" s="1">
        <v>8.6093606948852539</v>
      </c>
      <c r="AE21" s="1">
        <v>40.611438751220703</v>
      </c>
      <c r="AF21" s="1">
        <v>97.622291564941406</v>
      </c>
      <c r="AG21" s="1">
        <v>8.6024179458618164</v>
      </c>
      <c r="AH21" s="1">
        <v>-0.81162643432617188</v>
      </c>
      <c r="AI21" s="1">
        <v>1</v>
      </c>
      <c r="AJ21" s="1">
        <v>-0.21956524252891541</v>
      </c>
      <c r="AK21" s="1">
        <v>2.737391471862793</v>
      </c>
      <c r="AL21" s="1">
        <v>1</v>
      </c>
      <c r="AM21" s="1">
        <v>0</v>
      </c>
      <c r="AN21" s="1">
        <v>0.18999999761581421</v>
      </c>
      <c r="AO21" s="1">
        <v>111115</v>
      </c>
      <c r="AP21">
        <f t="shared" si="8"/>
        <v>1.3337625122070311</v>
      </c>
      <c r="AQ21">
        <f t="shared" si="9"/>
        <v>2.3028101624976947E-3</v>
      </c>
      <c r="AR21">
        <f t="shared" si="10"/>
        <v>306.25726547241209</v>
      </c>
      <c r="AS21">
        <f t="shared" si="11"/>
        <v>307.31605377197263</v>
      </c>
      <c r="AT21">
        <f t="shared" si="12"/>
        <v>1.6357785115018828</v>
      </c>
      <c r="AU21">
        <f t="shared" si="13"/>
        <v>-0.72757858689203581</v>
      </c>
      <c r="AV21">
        <f t="shared" si="14"/>
        <v>5.0826362288832971</v>
      </c>
      <c r="AW21">
        <f t="shared" si="15"/>
        <v>52.064299530421984</v>
      </c>
      <c r="AX21">
        <f t="shared" si="16"/>
        <v>32.117083496486437</v>
      </c>
      <c r="AY21">
        <f t="shared" si="17"/>
        <v>33.636659622192383</v>
      </c>
      <c r="AZ21">
        <f t="shared" si="18"/>
        <v>5.2356717906872525</v>
      </c>
      <c r="BA21">
        <f t="shared" si="19"/>
        <v>6.9118845670134293E-2</v>
      </c>
      <c r="BB21">
        <f t="shared" si="20"/>
        <v>1.9472929395737302</v>
      </c>
      <c r="BC21">
        <f t="shared" si="21"/>
        <v>3.2883788511135226</v>
      </c>
      <c r="BD21">
        <f t="shared" si="22"/>
        <v>4.3302768707225658E-2</v>
      </c>
      <c r="BE21">
        <f t="shared" si="23"/>
        <v>27.024745334372245</v>
      </c>
      <c r="BF21">
        <f t="shared" si="24"/>
        <v>0.69808728016807597</v>
      </c>
      <c r="BG21">
        <f t="shared" si="25"/>
        <v>37.07248827918901</v>
      </c>
      <c r="BH21">
        <f t="shared" si="26"/>
        <v>395.12277554665354</v>
      </c>
      <c r="BI21">
        <f t="shared" si="27"/>
        <v>4.1368293156301278E-3</v>
      </c>
    </row>
    <row r="22" spans="1:61">
      <c r="A22" s="1">
        <v>1</v>
      </c>
      <c r="B22" s="1" t="s">
        <v>101</v>
      </c>
      <c r="C22" s="1" t="s">
        <v>100</v>
      </c>
      <c r="D22" s="1">
        <v>13</v>
      </c>
      <c r="E22" s="1" t="s">
        <v>72</v>
      </c>
      <c r="F22" s="1" t="s">
        <v>81</v>
      </c>
      <c r="G22" s="1">
        <v>0</v>
      </c>
      <c r="H22" s="1">
        <v>899.5</v>
      </c>
      <c r="I22" s="1">
        <v>0</v>
      </c>
      <c r="J22">
        <f t="shared" si="0"/>
        <v>21.425497262768182</v>
      </c>
      <c r="K22">
        <f t="shared" si="1"/>
        <v>0.79271949895152483</v>
      </c>
      <c r="L22">
        <f t="shared" si="2"/>
        <v>317.98058910521053</v>
      </c>
      <c r="M22">
        <f t="shared" si="3"/>
        <v>25.788428114080549</v>
      </c>
      <c r="N22">
        <f t="shared" si="4"/>
        <v>3.4999954585284629</v>
      </c>
      <c r="O22">
        <f t="shared" si="5"/>
        <v>38.618396759033203</v>
      </c>
      <c r="P22" s="1">
        <v>1.5</v>
      </c>
      <c r="Q22">
        <f t="shared" si="6"/>
        <v>2.4080436080694199</v>
      </c>
      <c r="R22" s="1">
        <v>1</v>
      </c>
      <c r="S22">
        <f t="shared" si="7"/>
        <v>4.8160872161388397</v>
      </c>
      <c r="T22" s="1">
        <v>38.705875396728516</v>
      </c>
      <c r="U22" s="1">
        <v>38.618396759033203</v>
      </c>
      <c r="V22" s="1">
        <v>38.638595581054688</v>
      </c>
      <c r="W22" s="1">
        <v>400.07965087890625</v>
      </c>
      <c r="X22" s="1">
        <v>388.2913818359375</v>
      </c>
      <c r="Y22" s="1">
        <v>25.364614486694336</v>
      </c>
      <c r="Z22" s="1">
        <v>34.698665618896484</v>
      </c>
      <c r="AA22" s="1">
        <v>35.762966156005859</v>
      </c>
      <c r="AB22" s="1">
        <v>48.923561096191406</v>
      </c>
      <c r="AC22" s="1">
        <v>400.04501342773438</v>
      </c>
      <c r="AD22" s="1">
        <v>1572.70947265625</v>
      </c>
      <c r="AE22" s="1">
        <v>1904.0916748046875</v>
      </c>
      <c r="AF22" s="1">
        <v>97.515365600585938</v>
      </c>
      <c r="AG22" s="1">
        <v>12.958013534545898</v>
      </c>
      <c r="AH22" s="1">
        <v>-0.88598233461380005</v>
      </c>
      <c r="AI22" s="1">
        <v>0</v>
      </c>
      <c r="AJ22" s="1">
        <v>-0.21956524252891541</v>
      </c>
      <c r="AK22" s="1">
        <v>2.737391471862793</v>
      </c>
      <c r="AL22" s="1">
        <v>1</v>
      </c>
      <c r="AM22" s="1">
        <v>0</v>
      </c>
      <c r="AN22" s="1">
        <v>0.18999999761581421</v>
      </c>
      <c r="AO22" s="1">
        <v>111115</v>
      </c>
      <c r="AP22">
        <f t="shared" si="8"/>
        <v>2.6669667561848955</v>
      </c>
      <c r="AQ22">
        <f t="shared" si="9"/>
        <v>2.5788428114080549E-2</v>
      </c>
      <c r="AR22">
        <f t="shared" si="10"/>
        <v>311.76839675903318</v>
      </c>
      <c r="AS22">
        <f t="shared" si="11"/>
        <v>311.85587539672849</v>
      </c>
      <c r="AT22">
        <f t="shared" si="12"/>
        <v>298.81479605505592</v>
      </c>
      <c r="AU22">
        <f t="shared" si="13"/>
        <v>-6.1192739345816731</v>
      </c>
      <c r="AV22">
        <f t="shared" si="14"/>
        <v>6.8836485222076353</v>
      </c>
      <c r="AW22">
        <f t="shared" si="15"/>
        <v>70.59039854706009</v>
      </c>
      <c r="AX22">
        <f t="shared" si="16"/>
        <v>35.891732928163606</v>
      </c>
      <c r="AY22">
        <f t="shared" si="17"/>
        <v>38.662136077880859</v>
      </c>
      <c r="AZ22">
        <f t="shared" si="18"/>
        <v>6.8999095349975947</v>
      </c>
      <c r="BA22">
        <f t="shared" si="19"/>
        <v>0.68068065790406107</v>
      </c>
      <c r="BB22">
        <f t="shared" si="20"/>
        <v>3.3836530636791724</v>
      </c>
      <c r="BC22">
        <f t="shared" si="21"/>
        <v>3.5162564713184223</v>
      </c>
      <c r="BD22">
        <f t="shared" si="22"/>
        <v>0.4342479732166063</v>
      </c>
      <c r="BE22">
        <f t="shared" si="23"/>
        <v>31.007993400484299</v>
      </c>
      <c r="BF22">
        <f t="shared" si="24"/>
        <v>0.81892260292185681</v>
      </c>
      <c r="BG22">
        <f t="shared" si="25"/>
        <v>53.914988888721261</v>
      </c>
      <c r="BH22">
        <f t="shared" si="26"/>
        <v>382.28558916511327</v>
      </c>
      <c r="BI22">
        <f t="shared" si="27"/>
        <v>3.0217080622376016E-2</v>
      </c>
    </row>
    <row r="23" spans="1:61">
      <c r="A23" s="1">
        <v>4</v>
      </c>
      <c r="B23" s="1" t="s">
        <v>102</v>
      </c>
      <c r="C23" s="1" t="s">
        <v>100</v>
      </c>
      <c r="D23" s="1">
        <v>13</v>
      </c>
      <c r="E23" s="1" t="s">
        <v>77</v>
      </c>
      <c r="F23" s="1" t="s">
        <v>81</v>
      </c>
      <c r="G23" s="1">
        <v>0</v>
      </c>
      <c r="H23" s="1">
        <v>1410</v>
      </c>
      <c r="I23" s="1">
        <v>0</v>
      </c>
      <c r="J23">
        <f t="shared" si="0"/>
        <v>-8.2575683892619836</v>
      </c>
      <c r="K23">
        <f t="shared" si="1"/>
        <v>0.20907642993604955</v>
      </c>
      <c r="L23">
        <f t="shared" si="2"/>
        <v>441.93917564462384</v>
      </c>
      <c r="M23">
        <f t="shared" si="3"/>
        <v>8.0480031009072519</v>
      </c>
      <c r="N23">
        <f t="shared" si="4"/>
        <v>3.7386188229586019</v>
      </c>
      <c r="O23">
        <f t="shared" si="5"/>
        <v>38.049633026123047</v>
      </c>
      <c r="P23" s="1">
        <v>2.5</v>
      </c>
      <c r="Q23">
        <f t="shared" si="6"/>
        <v>2.1884783655405045</v>
      </c>
      <c r="R23" s="1">
        <v>1</v>
      </c>
      <c r="S23">
        <f t="shared" si="7"/>
        <v>4.3769567310810089</v>
      </c>
      <c r="T23" s="1">
        <v>38.985034942626953</v>
      </c>
      <c r="U23" s="1">
        <v>38.049633026123047</v>
      </c>
      <c r="V23" s="1">
        <v>38.992900848388672</v>
      </c>
      <c r="W23" s="1">
        <v>400.12103271484375</v>
      </c>
      <c r="X23" s="1">
        <v>403.25363159179688</v>
      </c>
      <c r="Y23" s="1">
        <v>25.239622116088867</v>
      </c>
      <c r="Z23" s="1">
        <v>30.118106842041016</v>
      </c>
      <c r="AA23" s="1">
        <v>35.050945281982422</v>
      </c>
      <c r="AB23" s="1">
        <v>41.825828552246094</v>
      </c>
      <c r="AC23" s="1">
        <v>400.00189208984375</v>
      </c>
      <c r="AD23" s="1">
        <v>59.767490386962891</v>
      </c>
      <c r="AE23" s="1">
        <v>59.107158660888672</v>
      </c>
      <c r="AF23" s="1">
        <v>97.502365112304688</v>
      </c>
      <c r="AG23" s="1">
        <v>12.958013534545898</v>
      </c>
      <c r="AH23" s="1">
        <v>-0.88598233461380005</v>
      </c>
      <c r="AI23" s="1">
        <v>1</v>
      </c>
      <c r="AJ23" s="1">
        <v>-0.21956524252891541</v>
      </c>
      <c r="AK23" s="1">
        <v>2.737391471862793</v>
      </c>
      <c r="AL23" s="1">
        <v>1</v>
      </c>
      <c r="AM23" s="1">
        <v>0</v>
      </c>
      <c r="AN23" s="1">
        <v>0.18999999761581421</v>
      </c>
      <c r="AO23" s="1">
        <v>111115</v>
      </c>
      <c r="AP23">
        <f t="shared" si="8"/>
        <v>1.6000075683593749</v>
      </c>
      <c r="AQ23">
        <f t="shared" si="9"/>
        <v>8.0480031009072511E-3</v>
      </c>
      <c r="AR23">
        <f t="shared" si="10"/>
        <v>311.19963302612302</v>
      </c>
      <c r="AS23">
        <f t="shared" si="11"/>
        <v>312.13503494262693</v>
      </c>
      <c r="AT23">
        <f t="shared" si="12"/>
        <v>11.355823031026148</v>
      </c>
      <c r="AU23">
        <f t="shared" si="13"/>
        <v>-2.6408303460185865</v>
      </c>
      <c r="AV23">
        <f t="shared" si="14"/>
        <v>6.6752054727626868</v>
      </c>
      <c r="AW23">
        <f t="shared" si="15"/>
        <v>68.461985153632781</v>
      </c>
      <c r="AX23">
        <f t="shared" si="16"/>
        <v>38.343878311591766</v>
      </c>
      <c r="AY23">
        <f t="shared" si="17"/>
        <v>38.517333984375</v>
      </c>
      <c r="AZ23">
        <f t="shared" si="18"/>
        <v>6.8462033889428424</v>
      </c>
      <c r="BA23">
        <f t="shared" si="19"/>
        <v>0.19954467296438616</v>
      </c>
      <c r="BB23">
        <f t="shared" si="20"/>
        <v>2.9365866498040849</v>
      </c>
      <c r="BC23">
        <f t="shared" si="21"/>
        <v>3.9096167391387575</v>
      </c>
      <c r="BD23">
        <f t="shared" si="22"/>
        <v>0.12553813941141875</v>
      </c>
      <c r="BE23">
        <f t="shared" si="23"/>
        <v>43.090114861133067</v>
      </c>
      <c r="BF23">
        <f t="shared" si="24"/>
        <v>1.095933529228541</v>
      </c>
      <c r="BG23">
        <f t="shared" si="25"/>
        <v>43.774468264434454</v>
      </c>
      <c r="BH23">
        <f t="shared" si="26"/>
        <v>405.80054215327061</v>
      </c>
      <c r="BI23">
        <f t="shared" si="27"/>
        <v>-8.9075944423114787E-3</v>
      </c>
    </row>
    <row r="24" spans="1:61">
      <c r="A24" s="1">
        <v>6</v>
      </c>
      <c r="B24" s="1" t="s">
        <v>80</v>
      </c>
      <c r="C24" s="1" t="s">
        <v>71</v>
      </c>
      <c r="D24" s="1">
        <v>43</v>
      </c>
      <c r="E24" s="1" t="s">
        <v>72</v>
      </c>
      <c r="F24" s="1" t="s">
        <v>81</v>
      </c>
      <c r="G24" s="1">
        <v>0</v>
      </c>
      <c r="H24" s="1">
        <v>3482.5</v>
      </c>
      <c r="I24" s="1">
        <v>0</v>
      </c>
      <c r="J24">
        <f t="shared" si="0"/>
        <v>15.736205124165597</v>
      </c>
      <c r="K24">
        <f t="shared" si="1"/>
        <v>0.41995305468827226</v>
      </c>
      <c r="L24">
        <f t="shared" si="2"/>
        <v>309.57309507035916</v>
      </c>
      <c r="M24">
        <f t="shared" si="3"/>
        <v>12.46341896759893</v>
      </c>
      <c r="N24">
        <f t="shared" si="4"/>
        <v>3.0279092001743875</v>
      </c>
      <c r="O24">
        <f t="shared" si="5"/>
        <v>33.776180267333984</v>
      </c>
      <c r="P24" s="1">
        <v>1.5</v>
      </c>
      <c r="Q24">
        <f t="shared" si="6"/>
        <v>2.4080436080694199</v>
      </c>
      <c r="R24" s="1">
        <v>1</v>
      </c>
      <c r="S24">
        <f t="shared" si="7"/>
        <v>4.8160872161388397</v>
      </c>
      <c r="T24" s="1">
        <v>33.347812652587891</v>
      </c>
      <c r="U24" s="1">
        <v>33.776180267333984</v>
      </c>
      <c r="V24" s="1">
        <v>33.339298248291016</v>
      </c>
      <c r="W24" s="1">
        <v>399.63265991210938</v>
      </c>
      <c r="X24" s="1">
        <v>391.90188598632812</v>
      </c>
      <c r="Y24" s="1">
        <v>18.474454879760742</v>
      </c>
      <c r="Z24" s="1">
        <v>23.039394378662109</v>
      </c>
      <c r="AA24" s="1">
        <v>35.002071380615234</v>
      </c>
      <c r="AB24" s="1">
        <v>43.650894165039062</v>
      </c>
      <c r="AC24" s="1">
        <v>400.10177612304688</v>
      </c>
      <c r="AD24" s="1">
        <v>1514.044921875</v>
      </c>
      <c r="AE24" s="1">
        <v>1363.972412109375</v>
      </c>
      <c r="AF24" s="1">
        <v>97.604820251464844</v>
      </c>
      <c r="AG24" s="1">
        <v>8.6024179458618164</v>
      </c>
      <c r="AH24" s="1">
        <v>-0.81162643432617188</v>
      </c>
      <c r="AI24" s="1">
        <v>0</v>
      </c>
      <c r="AJ24" s="1">
        <v>-0.21956524252891541</v>
      </c>
      <c r="AK24" s="1">
        <v>2.737391471862793</v>
      </c>
      <c r="AL24" s="1">
        <v>1</v>
      </c>
      <c r="AM24" s="1">
        <v>0</v>
      </c>
      <c r="AN24" s="1">
        <v>0.18999999761581421</v>
      </c>
      <c r="AO24" s="1">
        <v>111115</v>
      </c>
      <c r="AP24">
        <f t="shared" si="8"/>
        <v>2.6673451741536454</v>
      </c>
      <c r="AQ24">
        <f t="shared" si="9"/>
        <v>1.246341896759893E-2</v>
      </c>
      <c r="AR24">
        <f t="shared" si="10"/>
        <v>306.92618026733396</v>
      </c>
      <c r="AS24">
        <f t="shared" si="11"/>
        <v>306.49781265258787</v>
      </c>
      <c r="AT24">
        <f t="shared" si="12"/>
        <v>287.66853154648561</v>
      </c>
      <c r="AU24">
        <f t="shared" si="13"/>
        <v>-1.9620395792847956</v>
      </c>
      <c r="AV24">
        <f t="shared" si="14"/>
        <v>5.2766651472063124</v>
      </c>
      <c r="AW24">
        <f t="shared" si="15"/>
        <v>54.061522101180451</v>
      </c>
      <c r="AX24">
        <f t="shared" si="16"/>
        <v>31.022127722518341</v>
      </c>
      <c r="AY24">
        <f t="shared" si="17"/>
        <v>33.561996459960938</v>
      </c>
      <c r="AZ24">
        <f t="shared" si="18"/>
        <v>5.2138485756050388</v>
      </c>
      <c r="BA24">
        <f t="shared" si="19"/>
        <v>0.38627100508208156</v>
      </c>
      <c r="BB24">
        <f t="shared" si="20"/>
        <v>2.2487559470319249</v>
      </c>
      <c r="BC24">
        <f t="shared" si="21"/>
        <v>2.9650926285731138</v>
      </c>
      <c r="BD24">
        <f t="shared" si="22"/>
        <v>0.2442352571020743</v>
      </c>
      <c r="BE24">
        <f t="shared" si="23"/>
        <v>30.215826299032045</v>
      </c>
      <c r="BF24">
        <f t="shared" si="24"/>
        <v>0.78992499434197394</v>
      </c>
      <c r="BG24">
        <f t="shared" si="25"/>
        <v>45.103054499262107</v>
      </c>
      <c r="BH24">
        <f t="shared" si="26"/>
        <v>387.49086185735581</v>
      </c>
      <c r="BI24">
        <f t="shared" si="27"/>
        <v>1.8316584652468115E-2</v>
      </c>
    </row>
    <row r="25" spans="1:61">
      <c r="A25" s="1">
        <v>7</v>
      </c>
      <c r="B25" s="1" t="s">
        <v>82</v>
      </c>
      <c r="C25" s="1" t="s">
        <v>71</v>
      </c>
      <c r="D25" s="1">
        <v>43</v>
      </c>
      <c r="E25" s="1" t="s">
        <v>77</v>
      </c>
      <c r="F25" s="1" t="s">
        <v>81</v>
      </c>
      <c r="G25" s="1">
        <v>0</v>
      </c>
      <c r="H25" s="1">
        <v>3672.5</v>
      </c>
      <c r="I25" s="1">
        <v>0</v>
      </c>
      <c r="J25">
        <f t="shared" si="0"/>
        <v>-2.9463047442759325</v>
      </c>
      <c r="K25">
        <f t="shared" si="1"/>
        <v>0.48432739509641626</v>
      </c>
      <c r="L25">
        <f t="shared" si="2"/>
        <v>394.63904986476933</v>
      </c>
      <c r="M25">
        <f t="shared" si="3"/>
        <v>10.591352490380249</v>
      </c>
      <c r="N25">
        <f t="shared" si="4"/>
        <v>2.275969360155035</v>
      </c>
      <c r="O25">
        <f t="shared" si="5"/>
        <v>31.278984069824219</v>
      </c>
      <c r="P25" s="1">
        <v>2</v>
      </c>
      <c r="Q25">
        <f t="shared" si="6"/>
        <v>2.2982609868049622</v>
      </c>
      <c r="R25" s="1">
        <v>1</v>
      </c>
      <c r="S25">
        <f t="shared" si="7"/>
        <v>4.5965219736099243</v>
      </c>
      <c r="T25" s="1">
        <v>33.484508514404297</v>
      </c>
      <c r="U25" s="1">
        <v>31.278984069824219</v>
      </c>
      <c r="V25" s="1">
        <v>33.511035919189453</v>
      </c>
      <c r="W25" s="1">
        <v>399.80841064453125</v>
      </c>
      <c r="X25" s="1">
        <v>399.1678466796875</v>
      </c>
      <c r="Y25" s="1">
        <v>18.474536895751953</v>
      </c>
      <c r="Z25" s="1">
        <v>23.643814086914062</v>
      </c>
      <c r="AA25" s="1">
        <v>34.734024047851562</v>
      </c>
      <c r="AB25" s="1">
        <v>44.452796936035156</v>
      </c>
      <c r="AC25" s="1">
        <v>400.09201049804688</v>
      </c>
      <c r="AD25" s="1">
        <v>57.914402008056641</v>
      </c>
      <c r="AE25" s="1">
        <v>74.807121276855469</v>
      </c>
      <c r="AF25" s="1">
        <v>97.601448059082031</v>
      </c>
      <c r="AG25" s="1">
        <v>8.6024179458618164</v>
      </c>
      <c r="AH25" s="1">
        <v>-0.81162643432617188</v>
      </c>
      <c r="AI25" s="1">
        <v>1</v>
      </c>
      <c r="AJ25" s="1">
        <v>-0.21956524252891541</v>
      </c>
      <c r="AK25" s="1">
        <v>2.737391471862793</v>
      </c>
      <c r="AL25" s="1">
        <v>1</v>
      </c>
      <c r="AM25" s="1">
        <v>0</v>
      </c>
      <c r="AN25" s="1">
        <v>0.18999999761581421</v>
      </c>
      <c r="AO25" s="1">
        <v>111115</v>
      </c>
      <c r="AP25">
        <f t="shared" si="8"/>
        <v>2.0004600524902343</v>
      </c>
      <c r="AQ25">
        <f t="shared" si="9"/>
        <v>1.0591352490380249E-2</v>
      </c>
      <c r="AR25">
        <f t="shared" si="10"/>
        <v>304.4289840698242</v>
      </c>
      <c r="AS25">
        <f t="shared" si="11"/>
        <v>306.63450851440427</v>
      </c>
      <c r="AT25">
        <f t="shared" si="12"/>
        <v>11.003736243452067</v>
      </c>
      <c r="AU25">
        <f t="shared" si="13"/>
        <v>-3.292448005062719</v>
      </c>
      <c r="AV25">
        <f t="shared" si="14"/>
        <v>4.5836398526775701</v>
      </c>
      <c r="AW25">
        <f t="shared" si="15"/>
        <v>46.962826308713275</v>
      </c>
      <c r="AX25">
        <f t="shared" si="16"/>
        <v>23.319012221799213</v>
      </c>
      <c r="AY25">
        <f t="shared" si="17"/>
        <v>32.381746292114258</v>
      </c>
      <c r="AZ25">
        <f t="shared" si="18"/>
        <v>4.879234227716152</v>
      </c>
      <c r="BA25">
        <f t="shared" si="19"/>
        <v>0.43815932188297907</v>
      </c>
      <c r="BB25">
        <f t="shared" si="20"/>
        <v>2.3076704925225351</v>
      </c>
      <c r="BC25">
        <f t="shared" si="21"/>
        <v>2.5715637351936169</v>
      </c>
      <c r="BD25">
        <f t="shared" si="22"/>
        <v>0.27765422747174995</v>
      </c>
      <c r="BE25">
        <f t="shared" si="23"/>
        <v>38.517342727461767</v>
      </c>
      <c r="BF25">
        <f t="shared" si="24"/>
        <v>0.98865440477586286</v>
      </c>
      <c r="BG25">
        <f t="shared" si="25"/>
        <v>53.435155013355249</v>
      </c>
      <c r="BH25">
        <f t="shared" si="26"/>
        <v>400.03317734222077</v>
      </c>
      <c r="BI25">
        <f t="shared" si="27"/>
        <v>-3.9355798379764068E-3</v>
      </c>
    </row>
    <row r="26" spans="1:61">
      <c r="A26" s="1">
        <v>22</v>
      </c>
      <c r="B26" s="1" t="s">
        <v>96</v>
      </c>
      <c r="C26" s="1" t="s">
        <v>71</v>
      </c>
      <c r="D26" s="1">
        <v>10</v>
      </c>
      <c r="E26" s="1" t="s">
        <v>72</v>
      </c>
      <c r="F26" s="1" t="s">
        <v>81</v>
      </c>
      <c r="G26" s="1">
        <v>0</v>
      </c>
      <c r="H26" s="1">
        <v>8247.5</v>
      </c>
      <c r="I26" s="1">
        <v>0</v>
      </c>
      <c r="J26">
        <f t="shared" si="0"/>
        <v>10.816592149556788</v>
      </c>
      <c r="K26">
        <f t="shared" si="1"/>
        <v>0.62390243108464383</v>
      </c>
      <c r="L26">
        <f t="shared" si="2"/>
        <v>344.35926567179155</v>
      </c>
      <c r="M26">
        <f t="shared" si="3"/>
        <v>14.216670274996334</v>
      </c>
      <c r="N26">
        <f t="shared" si="4"/>
        <v>2.4411349232976018</v>
      </c>
      <c r="O26">
        <f t="shared" si="5"/>
        <v>33.089939117431641</v>
      </c>
      <c r="P26" s="1">
        <v>2.5</v>
      </c>
      <c r="Q26">
        <f t="shared" si="6"/>
        <v>2.1884783655405045</v>
      </c>
      <c r="R26" s="1">
        <v>1</v>
      </c>
      <c r="S26">
        <f t="shared" si="7"/>
        <v>4.3769567310810089</v>
      </c>
      <c r="T26" s="1">
        <v>33.841144561767578</v>
      </c>
      <c r="U26" s="1">
        <v>33.089939117431641</v>
      </c>
      <c r="V26" s="1">
        <v>33.788490295410156</v>
      </c>
      <c r="W26" s="1">
        <v>400.74221801757812</v>
      </c>
      <c r="X26" s="1">
        <v>390.51541137695312</v>
      </c>
      <c r="Y26" s="1">
        <v>18.365434646606445</v>
      </c>
      <c r="Z26" s="1">
        <v>27.007955551147461</v>
      </c>
      <c r="AA26" s="1">
        <v>33.854118347167969</v>
      </c>
      <c r="AB26" s="1">
        <v>49.785404205322266</v>
      </c>
      <c r="AC26" s="1">
        <v>400.13519287109375</v>
      </c>
      <c r="AD26" s="1">
        <v>1798.93994140625</v>
      </c>
      <c r="AE26" s="1">
        <v>1921.15283203125</v>
      </c>
      <c r="AF26" s="1">
        <v>97.621574401855469</v>
      </c>
      <c r="AG26" s="1">
        <v>8.6024179458618164</v>
      </c>
      <c r="AH26" s="1">
        <v>-0.81162643432617188</v>
      </c>
      <c r="AI26" s="1">
        <v>1</v>
      </c>
      <c r="AJ26" s="1">
        <v>-0.21956524252891541</v>
      </c>
      <c r="AK26" s="1">
        <v>2.737391471862793</v>
      </c>
      <c r="AL26" s="1">
        <v>1</v>
      </c>
      <c r="AM26" s="1">
        <v>0</v>
      </c>
      <c r="AN26" s="1">
        <v>0.18999999761581421</v>
      </c>
      <c r="AO26" s="1">
        <v>111115</v>
      </c>
      <c r="AP26">
        <f t="shared" si="8"/>
        <v>1.6005407714843749</v>
      </c>
      <c r="AQ26">
        <f t="shared" si="9"/>
        <v>1.4216670274996334E-2</v>
      </c>
      <c r="AR26">
        <f t="shared" si="10"/>
        <v>306.23993911743162</v>
      </c>
      <c r="AS26">
        <f t="shared" si="11"/>
        <v>306.99114456176756</v>
      </c>
      <c r="AT26">
        <f t="shared" si="12"/>
        <v>341.79858457818045</v>
      </c>
      <c r="AU26">
        <f t="shared" si="13"/>
        <v>-2.2090090420607189</v>
      </c>
      <c r="AV26">
        <f t="shared" si="14"/>
        <v>5.0776940655759493</v>
      </c>
      <c r="AW26">
        <f t="shared" si="15"/>
        <v>52.014056285077068</v>
      </c>
      <c r="AX26">
        <f t="shared" si="16"/>
        <v>25.006100733929607</v>
      </c>
      <c r="AY26">
        <f t="shared" si="17"/>
        <v>33.465541839599609</v>
      </c>
      <c r="AZ26">
        <f t="shared" si="18"/>
        <v>5.1857731169635271</v>
      </c>
      <c r="BA26">
        <f t="shared" si="19"/>
        <v>0.54606495738447269</v>
      </c>
      <c r="BB26">
        <f t="shared" si="20"/>
        <v>2.6365591422783474</v>
      </c>
      <c r="BC26">
        <f t="shared" si="21"/>
        <v>2.5492139746851796</v>
      </c>
      <c r="BD26">
        <f t="shared" si="22"/>
        <v>0.34752311730149954</v>
      </c>
      <c r="BE26">
        <f t="shared" si="23"/>
        <v>33.616893674747111</v>
      </c>
      <c r="BF26">
        <f t="shared" si="24"/>
        <v>0.88180710834838627</v>
      </c>
      <c r="BG26">
        <f t="shared" si="25"/>
        <v>56.191287500323838</v>
      </c>
      <c r="BH26">
        <f t="shared" si="26"/>
        <v>387.17921220957061</v>
      </c>
      <c r="BI26">
        <f t="shared" si="27"/>
        <v>1.5698111367624383E-2</v>
      </c>
    </row>
    <row r="27" spans="1:61">
      <c r="A27" s="1">
        <v>7</v>
      </c>
      <c r="B27" s="1" t="s">
        <v>109</v>
      </c>
      <c r="C27" s="1" t="s">
        <v>100</v>
      </c>
      <c r="D27" s="1">
        <v>33</v>
      </c>
      <c r="E27" s="1" t="s">
        <v>72</v>
      </c>
      <c r="F27" s="1" t="s">
        <v>73</v>
      </c>
      <c r="G27" s="1">
        <v>0</v>
      </c>
      <c r="H27" s="1">
        <v>3152.5</v>
      </c>
      <c r="I27" s="1">
        <v>0</v>
      </c>
      <c r="J27">
        <f t="shared" si="0"/>
        <v>4.4861723680974119</v>
      </c>
      <c r="K27">
        <f t="shared" si="1"/>
        <v>0.44870735958399355</v>
      </c>
      <c r="L27">
        <f t="shared" si="2"/>
        <v>353.31532140726375</v>
      </c>
      <c r="M27">
        <f t="shared" si="3"/>
        <v>14.555713374562437</v>
      </c>
      <c r="N27">
        <f t="shared" si="4"/>
        <v>3.3408332063704802</v>
      </c>
      <c r="O27">
        <f t="shared" si="5"/>
        <v>38.345443725585938</v>
      </c>
      <c r="P27" s="1">
        <v>3.5</v>
      </c>
      <c r="Q27">
        <f t="shared" si="6"/>
        <v>1.9689131230115891</v>
      </c>
      <c r="R27" s="1">
        <v>1</v>
      </c>
      <c r="S27">
        <f t="shared" si="7"/>
        <v>3.9378262460231781</v>
      </c>
      <c r="T27" s="1">
        <v>38.512496948242188</v>
      </c>
      <c r="U27" s="1">
        <v>38.345443725585938</v>
      </c>
      <c r="V27" s="1">
        <v>38.514591217041016</v>
      </c>
      <c r="W27" s="1">
        <v>401.02389526367188</v>
      </c>
      <c r="X27" s="1">
        <v>392.10498046875</v>
      </c>
      <c r="Y27" s="1">
        <v>22.993556976318359</v>
      </c>
      <c r="Z27" s="1">
        <v>35.279876708984375</v>
      </c>
      <c r="AA27" s="1">
        <v>32.776660919189453</v>
      </c>
      <c r="AB27" s="1">
        <v>50.290462493896484</v>
      </c>
      <c r="AC27" s="1">
        <v>400.0194091796875</v>
      </c>
      <c r="AD27" s="1">
        <v>1830.927490234375</v>
      </c>
      <c r="AE27" s="1">
        <v>1785.0909423828125</v>
      </c>
      <c r="AF27" s="1">
        <v>97.565200805664062</v>
      </c>
      <c r="AG27" s="1">
        <v>11.805697441101074</v>
      </c>
      <c r="AH27" s="1">
        <v>-0.97263675928115845</v>
      </c>
      <c r="AI27" s="1">
        <v>1</v>
      </c>
      <c r="AJ27" s="1">
        <v>-0.21956524252891541</v>
      </c>
      <c r="AK27" s="1">
        <v>2.737391471862793</v>
      </c>
      <c r="AL27" s="1">
        <v>1</v>
      </c>
      <c r="AM27" s="1">
        <v>0</v>
      </c>
      <c r="AN27" s="1">
        <v>0.18999999761581421</v>
      </c>
      <c r="AO27" s="1">
        <v>111115</v>
      </c>
      <c r="AP27">
        <f t="shared" si="8"/>
        <v>1.14291259765625</v>
      </c>
      <c r="AQ27">
        <f t="shared" si="9"/>
        <v>1.4555713374562436E-2</v>
      </c>
      <c r="AR27">
        <f t="shared" si="10"/>
        <v>311.49544372558591</v>
      </c>
      <c r="AS27">
        <f t="shared" si="11"/>
        <v>311.66249694824216</v>
      </c>
      <c r="AT27">
        <f t="shared" si="12"/>
        <v>347.87621877925994</v>
      </c>
      <c r="AU27">
        <f t="shared" si="13"/>
        <v>-2.5550430244260252</v>
      </c>
      <c r="AV27">
        <f t="shared" si="14"/>
        <v>6.7829214618816112</v>
      </c>
      <c r="AW27">
        <f t="shared" si="15"/>
        <v>69.521934110423459</v>
      </c>
      <c r="AX27">
        <f t="shared" si="16"/>
        <v>34.242057401439084</v>
      </c>
      <c r="AY27">
        <f t="shared" si="17"/>
        <v>38.428970336914062</v>
      </c>
      <c r="AZ27">
        <f t="shared" si="18"/>
        <v>6.813608368801396</v>
      </c>
      <c r="BA27">
        <f t="shared" si="19"/>
        <v>0.40280817981081807</v>
      </c>
      <c r="BB27">
        <f t="shared" si="20"/>
        <v>3.442088255511131</v>
      </c>
      <c r="BC27">
        <f t="shared" si="21"/>
        <v>3.371520113290265</v>
      </c>
      <c r="BD27">
        <f t="shared" si="22"/>
        <v>0.25551228695334616</v>
      </c>
      <c r="BE27">
        <f t="shared" si="23"/>
        <v>34.471280280817425</v>
      </c>
      <c r="BF27">
        <f t="shared" si="24"/>
        <v>0.90107328140766196</v>
      </c>
      <c r="BG27">
        <f t="shared" si="25"/>
        <v>53.339600105424644</v>
      </c>
      <c r="BH27">
        <f t="shared" si="26"/>
        <v>390.56699166006456</v>
      </c>
      <c r="BI27">
        <f t="shared" si="27"/>
        <v>6.1267502177089206E-3</v>
      </c>
    </row>
    <row r="28" spans="1:61">
      <c r="A28" s="1">
        <v>8</v>
      </c>
      <c r="B28" s="1" t="s">
        <v>110</v>
      </c>
      <c r="C28" s="1" t="s">
        <v>100</v>
      </c>
      <c r="D28" s="1">
        <v>33</v>
      </c>
      <c r="E28" s="1" t="s">
        <v>77</v>
      </c>
      <c r="F28" s="1" t="s">
        <v>73</v>
      </c>
      <c r="G28" s="1">
        <v>0</v>
      </c>
      <c r="H28" s="1">
        <v>3245</v>
      </c>
      <c r="I28" s="1">
        <v>0</v>
      </c>
      <c r="J28">
        <f t="shared" si="0"/>
        <v>-2.3049277544757807</v>
      </c>
      <c r="K28">
        <f t="shared" si="1"/>
        <v>0.1274759895962666</v>
      </c>
      <c r="L28">
        <f t="shared" si="2"/>
        <v>408.71555517388504</v>
      </c>
      <c r="M28">
        <f t="shared" si="3"/>
        <v>4.3222698715796621</v>
      </c>
      <c r="N28">
        <f t="shared" si="4"/>
        <v>3.2708456005229394</v>
      </c>
      <c r="O28">
        <f t="shared" si="5"/>
        <v>35.885765075683594</v>
      </c>
      <c r="P28" s="1">
        <v>4</v>
      </c>
      <c r="Q28">
        <f t="shared" si="6"/>
        <v>1.8591305017471313</v>
      </c>
      <c r="R28" s="1">
        <v>1</v>
      </c>
      <c r="S28">
        <f t="shared" si="7"/>
        <v>3.7182610034942627</v>
      </c>
      <c r="T28" s="1">
        <v>38.472530364990234</v>
      </c>
      <c r="U28" s="1">
        <v>35.885765075683594</v>
      </c>
      <c r="V28" s="1">
        <v>38.508590698242188</v>
      </c>
      <c r="W28" s="1">
        <v>400.99118041992188</v>
      </c>
      <c r="X28" s="1">
        <v>401.56039428710938</v>
      </c>
      <c r="Y28" s="1">
        <v>23.065689086914062</v>
      </c>
      <c r="Z28" s="1">
        <v>27.269638061523438</v>
      </c>
      <c r="AA28" s="1">
        <v>32.950416564941406</v>
      </c>
      <c r="AB28" s="1">
        <v>38.955955505371094</v>
      </c>
      <c r="AC28" s="1">
        <v>400.043212890625</v>
      </c>
      <c r="AD28" s="1">
        <v>60.065361022949219</v>
      </c>
      <c r="AE28" s="1">
        <v>55.354576110839844</v>
      </c>
      <c r="AF28" s="1">
        <v>97.56488037109375</v>
      </c>
      <c r="AG28" s="1">
        <v>11.805697441101074</v>
      </c>
      <c r="AH28" s="1">
        <v>-0.97263675928115845</v>
      </c>
      <c r="AI28" s="1">
        <v>1</v>
      </c>
      <c r="AJ28" s="1">
        <v>-0.21956524252891541</v>
      </c>
      <c r="AK28" s="1">
        <v>2.737391471862793</v>
      </c>
      <c r="AL28" s="1">
        <v>1</v>
      </c>
      <c r="AM28" s="1">
        <v>0</v>
      </c>
      <c r="AN28" s="1">
        <v>0.18999999761581421</v>
      </c>
      <c r="AO28" s="1">
        <v>111115</v>
      </c>
      <c r="AP28">
        <f t="shared" si="8"/>
        <v>1.0001080322265625</v>
      </c>
      <c r="AQ28">
        <f t="shared" si="9"/>
        <v>4.3222698715796619E-3</v>
      </c>
      <c r="AR28">
        <f t="shared" si="10"/>
        <v>309.03576507568357</v>
      </c>
      <c r="AS28">
        <f t="shared" si="11"/>
        <v>311.62253036499021</v>
      </c>
      <c r="AT28">
        <f t="shared" si="12"/>
        <v>11.412418451153371</v>
      </c>
      <c r="AU28">
        <f t="shared" si="13"/>
        <v>-1.3473308592111204</v>
      </c>
      <c r="AV28">
        <f t="shared" si="14"/>
        <v>5.9314045757584983</v>
      </c>
      <c r="AW28">
        <f t="shared" si="15"/>
        <v>60.79446367584373</v>
      </c>
      <c r="AX28">
        <f t="shared" si="16"/>
        <v>33.524825614320292</v>
      </c>
      <c r="AY28">
        <f t="shared" si="17"/>
        <v>37.179147720336914</v>
      </c>
      <c r="AZ28">
        <f t="shared" si="18"/>
        <v>6.3667924125430018</v>
      </c>
      <c r="BA28">
        <f t="shared" si="19"/>
        <v>0.12325049836981419</v>
      </c>
      <c r="BB28">
        <f t="shared" si="20"/>
        <v>2.660558975235559</v>
      </c>
      <c r="BC28">
        <f t="shared" si="21"/>
        <v>3.7062334373074428</v>
      </c>
      <c r="BD28">
        <f t="shared" si="22"/>
        <v>7.7400368940538561E-2</v>
      </c>
      <c r="BE28">
        <f t="shared" si="23"/>
        <v>39.876284246345264</v>
      </c>
      <c r="BF28">
        <f t="shared" si="24"/>
        <v>1.0178183929206421</v>
      </c>
      <c r="BG28">
        <f t="shared" si="25"/>
        <v>44.227584257108234</v>
      </c>
      <c r="BH28">
        <f t="shared" si="26"/>
        <v>402.39725121178952</v>
      </c>
      <c r="BI28">
        <f t="shared" si="27"/>
        <v>-2.5333519590562794E-3</v>
      </c>
    </row>
    <row r="29" spans="1:61">
      <c r="A29" s="1">
        <v>9</v>
      </c>
      <c r="B29" s="1" t="s">
        <v>111</v>
      </c>
      <c r="C29" s="1" t="s">
        <v>100</v>
      </c>
      <c r="D29" s="1">
        <v>27</v>
      </c>
      <c r="E29" s="1" t="s">
        <v>72</v>
      </c>
      <c r="F29" s="1" t="s">
        <v>73</v>
      </c>
      <c r="G29" s="1">
        <v>0</v>
      </c>
      <c r="H29" s="1">
        <v>3577.5</v>
      </c>
      <c r="I29" s="1">
        <v>0</v>
      </c>
      <c r="J29">
        <f t="shared" si="0"/>
        <v>15.418882374121932</v>
      </c>
      <c r="K29">
        <f t="shared" si="1"/>
        <v>0.5802672740476631</v>
      </c>
      <c r="L29">
        <f t="shared" si="2"/>
        <v>311.44184996277301</v>
      </c>
      <c r="M29">
        <f t="shared" si="3"/>
        <v>15.052904032891409</v>
      </c>
      <c r="N29">
        <f t="shared" si="4"/>
        <v>2.7910192634714863</v>
      </c>
      <c r="O29">
        <f t="shared" si="5"/>
        <v>38.042438507080078</v>
      </c>
      <c r="P29" s="1">
        <v>4.5</v>
      </c>
      <c r="Q29">
        <f t="shared" si="6"/>
        <v>1.7493478804826736</v>
      </c>
      <c r="R29" s="1">
        <v>1</v>
      </c>
      <c r="S29">
        <f t="shared" si="7"/>
        <v>3.4986957609653473</v>
      </c>
      <c r="T29" s="1">
        <v>38.244132995605469</v>
      </c>
      <c r="U29" s="1">
        <v>38.042438507080078</v>
      </c>
      <c r="V29" s="1">
        <v>38.200233459472656</v>
      </c>
      <c r="W29" s="1">
        <v>400.0126953125</v>
      </c>
      <c r="X29" s="1">
        <v>376.29425048828125</v>
      </c>
      <c r="Y29" s="1">
        <v>23.525495529174805</v>
      </c>
      <c r="Z29" s="1">
        <v>39.786144256591797</v>
      </c>
      <c r="AA29" s="1">
        <v>34.023468017578125</v>
      </c>
      <c r="AB29" s="1">
        <v>57.540233612060547</v>
      </c>
      <c r="AC29" s="1">
        <v>400.002685546875</v>
      </c>
      <c r="AD29" s="1">
        <v>1905.5435791015625</v>
      </c>
      <c r="AE29" s="1">
        <v>2023.97265625</v>
      </c>
      <c r="AF29" s="1">
        <v>97.561225891113281</v>
      </c>
      <c r="AG29" s="1">
        <v>11.805697441101074</v>
      </c>
      <c r="AH29" s="1">
        <v>-0.97263675928115845</v>
      </c>
      <c r="AI29" s="1">
        <v>1</v>
      </c>
      <c r="AJ29" s="1">
        <v>-0.21956524252891541</v>
      </c>
      <c r="AK29" s="1">
        <v>2.737391471862793</v>
      </c>
      <c r="AL29" s="1">
        <v>1</v>
      </c>
      <c r="AM29" s="1">
        <v>0</v>
      </c>
      <c r="AN29" s="1">
        <v>0.18999999761581421</v>
      </c>
      <c r="AO29" s="1">
        <v>111115</v>
      </c>
      <c r="AP29">
        <f t="shared" si="8"/>
        <v>0.88889485677083313</v>
      </c>
      <c r="AQ29">
        <f t="shared" si="9"/>
        <v>1.5052904032891409E-2</v>
      </c>
      <c r="AR29">
        <f t="shared" si="10"/>
        <v>311.19243850708006</v>
      </c>
      <c r="AS29">
        <f t="shared" si="11"/>
        <v>311.39413299560545</v>
      </c>
      <c r="AT29">
        <f t="shared" si="12"/>
        <v>362.05327548612695</v>
      </c>
      <c r="AU29">
        <f t="shared" si="13"/>
        <v>-2.9071919352553826</v>
      </c>
      <c r="AV29">
        <f t="shared" si="14"/>
        <v>6.672604270625258</v>
      </c>
      <c r="AW29">
        <f t="shared" si="15"/>
        <v>68.394018316994689</v>
      </c>
      <c r="AX29">
        <f t="shared" si="16"/>
        <v>28.607874060402892</v>
      </c>
      <c r="AY29">
        <f t="shared" si="17"/>
        <v>38.143285751342773</v>
      </c>
      <c r="AZ29">
        <f t="shared" si="18"/>
        <v>6.7091462840821858</v>
      </c>
      <c r="BA29">
        <f t="shared" si="19"/>
        <v>0.49771930623318356</v>
      </c>
      <c r="BB29">
        <f t="shared" si="20"/>
        <v>3.8815850071537716</v>
      </c>
      <c r="BC29">
        <f t="shared" si="21"/>
        <v>2.8275612769284142</v>
      </c>
      <c r="BD29">
        <f t="shared" si="22"/>
        <v>0.31756874020482329</v>
      </c>
      <c r="BE29">
        <f t="shared" si="23"/>
        <v>30.384648676164307</v>
      </c>
      <c r="BF29">
        <f t="shared" si="24"/>
        <v>0.82765508523886444</v>
      </c>
      <c r="BG29">
        <f t="shared" si="25"/>
        <v>62.070764022841004</v>
      </c>
      <c r="BH29">
        <f t="shared" si="26"/>
        <v>370.34475026671259</v>
      </c>
      <c r="BI29">
        <f t="shared" si="27"/>
        <v>2.5842456485499363E-2</v>
      </c>
    </row>
    <row r="30" spans="1:61">
      <c r="A30" s="1">
        <v>10</v>
      </c>
      <c r="B30" s="1" t="s">
        <v>112</v>
      </c>
      <c r="C30" s="1" t="s">
        <v>100</v>
      </c>
      <c r="D30" s="1">
        <v>27</v>
      </c>
      <c r="E30" s="1" t="s">
        <v>77</v>
      </c>
      <c r="F30" s="1" t="s">
        <v>73</v>
      </c>
      <c r="G30" s="1">
        <v>0</v>
      </c>
      <c r="H30" s="1">
        <v>3728.5</v>
      </c>
      <c r="I30" s="1">
        <v>0</v>
      </c>
      <c r="J30">
        <f t="shared" ref="J30:J46" si="28">(W30-X30*(1000-Y30)/(1000-Z30))*AP30</f>
        <v>-2.9475359575750084</v>
      </c>
      <c r="K30">
        <f t="shared" ref="K30:K46" si="29">IF(BA30&lt;&gt;0,1/(1/BA30-1/S30),0)</f>
        <v>0.34808378830534498</v>
      </c>
      <c r="L30">
        <f t="shared" ref="L30:L46" si="30">((BD30-AQ30/2)*X30-J30)/(BD30+AQ30/2)</f>
        <v>396.66752562890986</v>
      </c>
      <c r="M30">
        <f t="shared" ref="M30:M46" si="31">AQ30*1000</f>
        <v>8.8508799605341935</v>
      </c>
      <c r="N30">
        <f t="shared" ref="N30:N46" si="32">(AV30-BB30)</f>
        <v>2.6015220109976069</v>
      </c>
      <c r="O30">
        <f t="shared" ref="O30:O46" si="33">(U30+AU30*I30)</f>
        <v>35.501354217529297</v>
      </c>
      <c r="P30" s="1">
        <v>4.5</v>
      </c>
      <c r="Q30">
        <f t="shared" ref="Q30:Q46" si="34">(P30*AJ30+AK30)</f>
        <v>1.7493478804826736</v>
      </c>
      <c r="R30" s="1">
        <v>1</v>
      </c>
      <c r="S30">
        <f t="shared" ref="S30:S46" si="35">Q30*(R30+1)*(R30+1)/(R30*R30+1)</f>
        <v>3.4986957609653473</v>
      </c>
      <c r="T30" s="1">
        <v>38.241561889648438</v>
      </c>
      <c r="U30" s="1">
        <v>35.501354217529297</v>
      </c>
      <c r="V30" s="1">
        <v>38.292217254638672</v>
      </c>
      <c r="W30" s="1">
        <v>400.20318603515625</v>
      </c>
      <c r="X30" s="1">
        <v>399.5408935546875</v>
      </c>
      <c r="Y30" s="1">
        <v>23.228137969970703</v>
      </c>
      <c r="Z30" s="1">
        <v>32.857421875</v>
      </c>
      <c r="AA30" s="1">
        <v>33.597686767578125</v>
      </c>
      <c r="AB30" s="1">
        <v>47.525691986083984</v>
      </c>
      <c r="AC30" s="1">
        <v>400.03268432617188</v>
      </c>
      <c r="AD30" s="1">
        <v>50.332138061523438</v>
      </c>
      <c r="AE30" s="1">
        <v>67.883430480957031</v>
      </c>
      <c r="AF30" s="1">
        <v>97.560050964355469</v>
      </c>
      <c r="AG30" s="1">
        <v>11.805697441101074</v>
      </c>
      <c r="AH30" s="1">
        <v>-0.97263675928115845</v>
      </c>
      <c r="AI30" s="1">
        <v>1</v>
      </c>
      <c r="AJ30" s="1">
        <v>-0.21956524252891541</v>
      </c>
      <c r="AK30" s="1">
        <v>2.737391471862793</v>
      </c>
      <c r="AL30" s="1">
        <v>1</v>
      </c>
      <c r="AM30" s="1">
        <v>0</v>
      </c>
      <c r="AN30" s="1">
        <v>0.18999999761581421</v>
      </c>
      <c r="AO30" s="1">
        <v>111115</v>
      </c>
      <c r="AP30">
        <f t="shared" ref="AP30:AP46" si="36">AC30*0.000001/(P30*0.0001)</f>
        <v>0.88896152072482637</v>
      </c>
      <c r="AQ30">
        <f t="shared" ref="AQ30:AQ46" si="37">(Z30-Y30)/(1000-Z30)*AP30</f>
        <v>8.8508799605341928E-3</v>
      </c>
      <c r="AR30">
        <f t="shared" ref="AR30:AR46" si="38">(U30+273.15)</f>
        <v>308.65135421752927</v>
      </c>
      <c r="AS30">
        <f t="shared" ref="AS30:AS46" si="39">(T30+273.15)</f>
        <v>311.39156188964841</v>
      </c>
      <c r="AT30">
        <f t="shared" ref="AT30:AT46" si="40">(AD30*AL30+AE30*AM30)*AN30</f>
        <v>9.5631061116882847</v>
      </c>
      <c r="AU30">
        <f t="shared" ref="AU30:AU46" si="41">((AT30+0.00000010773*(AS30^4-AR30^4))-AQ30*44100)/(Q30*51.4+0.00000043092*AR30^3)</f>
        <v>-3.3685995203921495</v>
      </c>
      <c r="AV30">
        <f t="shared" ref="AV30:AV46" si="42">0.61365*EXP(17.502*O30/(240.97+O30))</f>
        <v>5.8070937636799353</v>
      </c>
      <c r="AW30">
        <f t="shared" ref="AW30:AW46" si="43">AV30*1000/AF30</f>
        <v>59.523275216426597</v>
      </c>
      <c r="AX30">
        <f t="shared" ref="AX30:AX46" si="44">(AW30-Z30)</f>
        <v>26.665853341426597</v>
      </c>
      <c r="AY30">
        <f t="shared" ref="AY30:AY46" si="45">IF(I30,U30,(T30+U30)/2)</f>
        <v>36.871458053588867</v>
      </c>
      <c r="AZ30">
        <f t="shared" ref="AZ30:AZ46" si="46">0.61365*EXP(17.502*AY30/(240.97+AY30))</f>
        <v>6.2607771591190495</v>
      </c>
      <c r="BA30">
        <f t="shared" ref="BA30:BA46" si="47">IF(AX30&lt;&gt;0,(1000-(AW30+Z30)/2)/AX30*AQ30,0)</f>
        <v>0.31658670818179818</v>
      </c>
      <c r="BB30">
        <f t="shared" ref="BB30:BB46" si="48">Z30*AF30/1000</f>
        <v>3.2055717526823284</v>
      </c>
      <c r="BC30">
        <f t="shared" ref="BC30:BC46" si="49">(AZ30-BB30)</f>
        <v>3.0552054064367211</v>
      </c>
      <c r="BD30">
        <f t="shared" ref="BD30:BD46" si="50">1/(1.6/K30+1.37/S30)</f>
        <v>0.20047436603491767</v>
      </c>
      <c r="BE30">
        <f t="shared" ref="BE30:BE46" si="51">L30*AF30*0.001</f>
        <v>38.698904016261224</v>
      </c>
      <c r="BF30">
        <f t="shared" ref="BF30:BF46" si="52">L30/X30</f>
        <v>0.99280832582564083</v>
      </c>
      <c r="BG30">
        <f t="shared" ref="BG30:BG46" si="53">(1-AQ30*AF30/AV30/K30)*100</f>
        <v>57.281515806469564</v>
      </c>
      <c r="BH30">
        <f t="shared" ref="BH30:BH46" si="54">(X30-J30/(S30/1.35))</f>
        <v>400.67822409571983</v>
      </c>
      <c r="BI30">
        <f t="shared" ref="BI30:BI46" si="55">J30*BG30/100/BH30</f>
        <v>-4.2138383718011959E-3</v>
      </c>
    </row>
    <row r="31" spans="1:61">
      <c r="A31" s="1">
        <v>2</v>
      </c>
      <c r="B31" s="1" t="s">
        <v>74</v>
      </c>
      <c r="C31" s="1" t="s">
        <v>71</v>
      </c>
      <c r="D31" s="1">
        <v>43</v>
      </c>
      <c r="E31" s="1" t="s">
        <v>72</v>
      </c>
      <c r="F31" s="1" t="s">
        <v>92</v>
      </c>
      <c r="G31" s="1">
        <v>0</v>
      </c>
      <c r="H31" s="1">
        <v>2711</v>
      </c>
      <c r="I31" s="1">
        <v>0</v>
      </c>
      <c r="J31">
        <f t="shared" si="28"/>
        <v>12.413719380020398</v>
      </c>
      <c r="K31">
        <f t="shared" si="29"/>
        <v>0.53508432826681851</v>
      </c>
      <c r="L31">
        <f t="shared" si="30"/>
        <v>327.16851900319546</v>
      </c>
      <c r="M31">
        <f t="shared" si="31"/>
        <v>10.324824745257814</v>
      </c>
      <c r="N31">
        <f t="shared" si="32"/>
        <v>2.0837429737048083</v>
      </c>
      <c r="O31">
        <f t="shared" si="33"/>
        <v>32.759677886962891</v>
      </c>
      <c r="P31" s="1">
        <v>4.5</v>
      </c>
      <c r="Q31">
        <f t="shared" si="34"/>
        <v>1.7493478804826736</v>
      </c>
      <c r="R31" s="1">
        <v>1</v>
      </c>
      <c r="S31">
        <f t="shared" si="35"/>
        <v>3.4986957609653473</v>
      </c>
      <c r="T31" s="1">
        <v>33.368080139160156</v>
      </c>
      <c r="U31" s="1">
        <v>32.759677886962891</v>
      </c>
      <c r="V31" s="1">
        <v>33.394180297851562</v>
      </c>
      <c r="W31" s="1">
        <v>399.91326904296875</v>
      </c>
      <c r="X31" s="1">
        <v>381.52102661132812</v>
      </c>
      <c r="Y31" s="1">
        <v>18.449039459228516</v>
      </c>
      <c r="Z31" s="1">
        <v>29.716405868530273</v>
      </c>
      <c r="AA31" s="1">
        <v>34.915187835693359</v>
      </c>
      <c r="AB31" s="1">
        <v>56.238914489746094</v>
      </c>
      <c r="AC31" s="1">
        <v>400.10269165039062</v>
      </c>
      <c r="AD31" s="1">
        <v>1337.32080078125</v>
      </c>
      <c r="AE31" s="1">
        <v>1671.74609375</v>
      </c>
      <c r="AF31" s="1">
        <v>97.60748291015625</v>
      </c>
      <c r="AG31" s="1">
        <v>8.6024179458618164</v>
      </c>
      <c r="AH31" s="1">
        <v>-0.81162643432617188</v>
      </c>
      <c r="AI31" s="1">
        <v>1</v>
      </c>
      <c r="AJ31" s="1">
        <v>-0.21956524252891541</v>
      </c>
      <c r="AK31" s="1">
        <v>2.737391471862793</v>
      </c>
      <c r="AL31" s="1">
        <v>1</v>
      </c>
      <c r="AM31" s="1">
        <v>0</v>
      </c>
      <c r="AN31" s="1">
        <v>0.18999999761581421</v>
      </c>
      <c r="AO31" s="1">
        <v>111115</v>
      </c>
      <c r="AP31">
        <f t="shared" si="36"/>
        <v>0.88911709255642346</v>
      </c>
      <c r="AQ31">
        <f t="shared" si="37"/>
        <v>1.0324824745257814E-2</v>
      </c>
      <c r="AR31">
        <f t="shared" si="38"/>
        <v>305.90967788696287</v>
      </c>
      <c r="AS31">
        <f t="shared" si="39"/>
        <v>306.51808013916013</v>
      </c>
      <c r="AT31">
        <f t="shared" si="40"/>
        <v>254.09094896001625</v>
      </c>
      <c r="AU31">
        <f t="shared" si="41"/>
        <v>-1.894389381657162</v>
      </c>
      <c r="AV31">
        <f t="shared" si="42"/>
        <v>4.9842865516686441</v>
      </c>
      <c r="AW31">
        <f t="shared" si="43"/>
        <v>51.06459467105077</v>
      </c>
      <c r="AX31">
        <f t="shared" si="44"/>
        <v>21.348188802520497</v>
      </c>
      <c r="AY31">
        <f t="shared" si="45"/>
        <v>33.063879013061523</v>
      </c>
      <c r="AZ31">
        <f t="shared" si="46"/>
        <v>5.0702685642708527</v>
      </c>
      <c r="BA31">
        <f t="shared" si="47"/>
        <v>0.46410494118494788</v>
      </c>
      <c r="BB31">
        <f t="shared" si="48"/>
        <v>2.9005435779638358</v>
      </c>
      <c r="BC31">
        <f t="shared" si="49"/>
        <v>2.1697249863070169</v>
      </c>
      <c r="BD31">
        <f t="shared" si="50"/>
        <v>0.29570424191889005</v>
      </c>
      <c r="BE31">
        <f t="shared" si="51"/>
        <v>31.934095627345531</v>
      </c>
      <c r="BF31">
        <f t="shared" si="52"/>
        <v>0.85753732083683054</v>
      </c>
      <c r="BG31">
        <f t="shared" si="53"/>
        <v>62.213160563151945</v>
      </c>
      <c r="BH31">
        <f t="shared" si="54"/>
        <v>376.73109278798717</v>
      </c>
      <c r="BI31">
        <f t="shared" si="55"/>
        <v>2.0499946294842863E-2</v>
      </c>
    </row>
    <row r="32" spans="1:61">
      <c r="A32" s="1">
        <v>3</v>
      </c>
      <c r="B32" s="1" t="s">
        <v>75</v>
      </c>
      <c r="C32" s="1" t="s">
        <v>71</v>
      </c>
      <c r="D32" s="1">
        <v>43</v>
      </c>
      <c r="E32" s="1" t="s">
        <v>77</v>
      </c>
      <c r="F32" s="1" t="s">
        <v>92</v>
      </c>
      <c r="G32" s="1">
        <v>0</v>
      </c>
      <c r="H32" s="1">
        <v>2791.5</v>
      </c>
      <c r="I32" s="1">
        <v>0</v>
      </c>
      <c r="J32">
        <f t="shared" si="28"/>
        <v>-1.6181673547675597</v>
      </c>
      <c r="K32">
        <f t="shared" si="29"/>
        <v>6.4678542282597395E-2</v>
      </c>
      <c r="L32">
        <f t="shared" si="30"/>
        <v>425.02664771609022</v>
      </c>
      <c r="M32">
        <f t="shared" si="31"/>
        <v>1.6203869212603166</v>
      </c>
      <c r="N32">
        <f t="shared" si="32"/>
        <v>2.4145953866642262</v>
      </c>
      <c r="O32">
        <f t="shared" si="33"/>
        <v>30.688205718994141</v>
      </c>
      <c r="P32" s="1">
        <v>5.5</v>
      </c>
      <c r="Q32">
        <f t="shared" si="34"/>
        <v>1.5297826379537582</v>
      </c>
      <c r="R32" s="1">
        <v>1</v>
      </c>
      <c r="S32">
        <f t="shared" si="35"/>
        <v>3.0595652759075165</v>
      </c>
      <c r="T32" s="1">
        <v>33.287723541259766</v>
      </c>
      <c r="U32" s="1">
        <v>30.688205718994141</v>
      </c>
      <c r="V32" s="1">
        <v>33.384342193603516</v>
      </c>
      <c r="W32" s="1">
        <v>399.79913330078125</v>
      </c>
      <c r="X32" s="1">
        <v>401.130126953125</v>
      </c>
      <c r="Y32" s="1">
        <v>18.484550476074219</v>
      </c>
      <c r="Z32" s="1">
        <v>20.666118621826172</v>
      </c>
      <c r="AA32" s="1">
        <v>35.140865325927734</v>
      </c>
      <c r="AB32" s="1">
        <v>39.288230895996094</v>
      </c>
      <c r="AC32" s="1">
        <v>400.07684326171875</v>
      </c>
      <c r="AD32" s="1">
        <v>12.996228218078613</v>
      </c>
      <c r="AE32" s="1">
        <v>27.549095153808594</v>
      </c>
      <c r="AF32" s="1">
        <v>97.608993530273438</v>
      </c>
      <c r="AG32" s="1">
        <v>8.6024179458618164</v>
      </c>
      <c r="AH32" s="1">
        <v>-0.81162643432617188</v>
      </c>
      <c r="AI32" s="1">
        <v>1</v>
      </c>
      <c r="AJ32" s="1">
        <v>-0.21956524252891541</v>
      </c>
      <c r="AK32" s="1">
        <v>2.737391471862793</v>
      </c>
      <c r="AL32" s="1">
        <v>1</v>
      </c>
      <c r="AM32" s="1">
        <v>0</v>
      </c>
      <c r="AN32" s="1">
        <v>0.18999999761581421</v>
      </c>
      <c r="AO32" s="1">
        <v>111115</v>
      </c>
      <c r="AP32">
        <f t="shared" si="36"/>
        <v>0.72741244229403401</v>
      </c>
      <c r="AQ32">
        <f t="shared" si="37"/>
        <v>1.6203869212603166E-3</v>
      </c>
      <c r="AR32">
        <f t="shared" si="38"/>
        <v>303.83820571899412</v>
      </c>
      <c r="AS32">
        <f t="shared" si="39"/>
        <v>306.43772354125974</v>
      </c>
      <c r="AT32">
        <f t="shared" si="40"/>
        <v>2.4692833304495139</v>
      </c>
      <c r="AU32">
        <f t="shared" si="41"/>
        <v>-0.40965956839825768</v>
      </c>
      <c r="AV32">
        <f t="shared" si="42"/>
        <v>4.4317944255179205</v>
      </c>
      <c r="AW32">
        <f t="shared" si="43"/>
        <v>45.40354597697393</v>
      </c>
      <c r="AX32">
        <f t="shared" si="44"/>
        <v>24.737427355147759</v>
      </c>
      <c r="AY32">
        <f t="shared" si="45"/>
        <v>31.987964630126953</v>
      </c>
      <c r="AZ32">
        <f t="shared" si="46"/>
        <v>4.7718313635502128</v>
      </c>
      <c r="BA32">
        <f t="shared" si="47"/>
        <v>6.3339557851406256E-2</v>
      </c>
      <c r="BB32">
        <f t="shared" si="48"/>
        <v>2.0171990388536942</v>
      </c>
      <c r="BC32">
        <f t="shared" si="49"/>
        <v>2.7546323246965185</v>
      </c>
      <c r="BD32">
        <f t="shared" si="50"/>
        <v>3.9705384222532426E-2</v>
      </c>
      <c r="BE32">
        <f t="shared" si="51"/>
        <v>41.486423307113654</v>
      </c>
      <c r="BF32">
        <f t="shared" si="52"/>
        <v>1.0595729893051831</v>
      </c>
      <c r="BG32">
        <f t="shared" si="53"/>
        <v>44.821646938694279</v>
      </c>
      <c r="BH32">
        <f t="shared" si="54"/>
        <v>401.84412575097326</v>
      </c>
      <c r="BI32">
        <f t="shared" si="55"/>
        <v>-1.8049019810248337E-3</v>
      </c>
    </row>
    <row r="33" spans="1:61">
      <c r="A33" s="1">
        <v>8</v>
      </c>
      <c r="B33" s="1" t="s">
        <v>83</v>
      </c>
      <c r="C33" s="1" t="s">
        <v>71</v>
      </c>
      <c r="D33" s="1">
        <v>37</v>
      </c>
      <c r="E33" s="1" t="s">
        <v>72</v>
      </c>
      <c r="F33" s="1" t="s">
        <v>92</v>
      </c>
      <c r="G33" s="1">
        <v>0</v>
      </c>
      <c r="H33" s="1">
        <v>4411</v>
      </c>
      <c r="I33" s="1">
        <v>0</v>
      </c>
      <c r="J33">
        <f t="shared" si="28"/>
        <v>12.334406282698163</v>
      </c>
      <c r="K33">
        <f t="shared" si="29"/>
        <v>0.6294910760903083</v>
      </c>
      <c r="L33">
        <f t="shared" si="30"/>
        <v>332.51994734949881</v>
      </c>
      <c r="M33">
        <f t="shared" si="31"/>
        <v>9.9509054292183254</v>
      </c>
      <c r="N33">
        <f t="shared" si="32"/>
        <v>1.7646544135876865</v>
      </c>
      <c r="O33">
        <f t="shared" si="33"/>
        <v>32.236495971679688</v>
      </c>
      <c r="P33" s="1">
        <v>5</v>
      </c>
      <c r="Q33">
        <f t="shared" si="34"/>
        <v>1.6395652592182159</v>
      </c>
      <c r="R33" s="1">
        <v>1</v>
      </c>
      <c r="S33">
        <f t="shared" si="35"/>
        <v>3.2791305184364319</v>
      </c>
      <c r="T33" s="1">
        <v>33.384658813476562</v>
      </c>
      <c r="U33" s="1">
        <v>32.236495971679688</v>
      </c>
      <c r="V33" s="1">
        <v>33.396102905273438</v>
      </c>
      <c r="W33" s="1">
        <v>399.64260864257812</v>
      </c>
      <c r="X33" s="1">
        <v>379.50860595703125</v>
      </c>
      <c r="Y33" s="1">
        <v>19.455963134765625</v>
      </c>
      <c r="Z33" s="1">
        <v>31.500041961669922</v>
      </c>
      <c r="AA33" s="1">
        <v>36.78759765625</v>
      </c>
      <c r="AB33" s="1">
        <v>59.560699462890625</v>
      </c>
      <c r="AC33" s="1">
        <v>400.09085083007812</v>
      </c>
      <c r="AD33" s="1">
        <v>1007.4249877929688</v>
      </c>
      <c r="AE33" s="1">
        <v>1541.2552490234375</v>
      </c>
      <c r="AF33" s="1">
        <v>97.610054016113281</v>
      </c>
      <c r="AG33" s="1">
        <v>8.6024179458618164</v>
      </c>
      <c r="AH33" s="1">
        <v>-0.81162643432617188</v>
      </c>
      <c r="AI33" s="1">
        <v>1</v>
      </c>
      <c r="AJ33" s="1">
        <v>-0.21956524252891541</v>
      </c>
      <c r="AK33" s="1">
        <v>2.737391471862793</v>
      </c>
      <c r="AL33" s="1">
        <v>1</v>
      </c>
      <c r="AM33" s="1">
        <v>0</v>
      </c>
      <c r="AN33" s="1">
        <v>0.18999999761581421</v>
      </c>
      <c r="AO33" s="1">
        <v>111115</v>
      </c>
      <c r="AP33">
        <f t="shared" si="36"/>
        <v>0.80018170166015623</v>
      </c>
      <c r="AQ33">
        <f t="shared" si="37"/>
        <v>9.9509054292183253E-3</v>
      </c>
      <c r="AR33">
        <f t="shared" si="38"/>
        <v>305.38649597167966</v>
      </c>
      <c r="AS33">
        <f t="shared" si="39"/>
        <v>306.53465881347654</v>
      </c>
      <c r="AT33">
        <f t="shared" si="40"/>
        <v>191.41074527877572</v>
      </c>
      <c r="AU33">
        <f t="shared" si="41"/>
        <v>-2.4159674759713603</v>
      </c>
      <c r="AV33">
        <f t="shared" si="42"/>
        <v>4.8393752109761223</v>
      </c>
      <c r="AW33">
        <f t="shared" si="43"/>
        <v>49.578655188299024</v>
      </c>
      <c r="AX33">
        <f t="shared" si="44"/>
        <v>18.078613226629102</v>
      </c>
      <c r="AY33">
        <f t="shared" si="45"/>
        <v>32.810577392578125</v>
      </c>
      <c r="AZ33">
        <f t="shared" si="46"/>
        <v>4.9985842080672072</v>
      </c>
      <c r="BA33">
        <f t="shared" si="47"/>
        <v>0.52811031939791897</v>
      </c>
      <c r="BB33">
        <f t="shared" si="48"/>
        <v>3.0747207973884358</v>
      </c>
      <c r="BC33">
        <f t="shared" si="49"/>
        <v>1.9238634106787713</v>
      </c>
      <c r="BD33">
        <f t="shared" si="50"/>
        <v>0.33789154982562569</v>
      </c>
      <c r="BE33">
        <f t="shared" si="51"/>
        <v>32.457290022219723</v>
      </c>
      <c r="BF33">
        <f t="shared" si="52"/>
        <v>0.87618552551914308</v>
      </c>
      <c r="BG33">
        <f t="shared" si="53"/>
        <v>68.115597813117674</v>
      </c>
      <c r="BH33">
        <f t="shared" si="54"/>
        <v>374.43059872675417</v>
      </c>
      <c r="BI33">
        <f t="shared" si="55"/>
        <v>2.2438482871667817E-2</v>
      </c>
    </row>
    <row r="34" spans="1:61">
      <c r="A34" s="1">
        <v>9</v>
      </c>
      <c r="B34" s="1" t="s">
        <v>84</v>
      </c>
      <c r="C34" s="1" t="s">
        <v>71</v>
      </c>
      <c r="D34" s="1">
        <v>37</v>
      </c>
      <c r="E34" s="1" t="s">
        <v>77</v>
      </c>
      <c r="F34" s="1" t="s">
        <v>92</v>
      </c>
      <c r="G34" s="1">
        <v>0</v>
      </c>
      <c r="H34" s="1">
        <v>4507</v>
      </c>
      <c r="I34" s="1">
        <v>0</v>
      </c>
      <c r="J34">
        <f t="shared" si="28"/>
        <v>-20.491659810205324</v>
      </c>
      <c r="K34">
        <f t="shared" si="29"/>
        <v>7.0711467644283071E-2</v>
      </c>
      <c r="L34">
        <f t="shared" si="30"/>
        <v>873.48741988562494</v>
      </c>
      <c r="M34">
        <f t="shared" si="31"/>
        <v>1.721974968027763</v>
      </c>
      <c r="N34">
        <f t="shared" si="32"/>
        <v>2.3500191337254281</v>
      </c>
      <c r="O34">
        <f t="shared" si="33"/>
        <v>30.826356887817383</v>
      </c>
      <c r="P34" s="1">
        <v>5.5</v>
      </c>
      <c r="Q34">
        <f t="shared" si="34"/>
        <v>1.5297826379537582</v>
      </c>
      <c r="R34" s="1">
        <v>1</v>
      </c>
      <c r="S34">
        <f t="shared" si="35"/>
        <v>3.0595652759075165</v>
      </c>
      <c r="T34" s="1">
        <v>33.286094665527344</v>
      </c>
      <c r="U34" s="1">
        <v>30.826356887817383</v>
      </c>
      <c r="V34" s="1">
        <v>33.384288787841797</v>
      </c>
      <c r="W34" s="1">
        <v>399.31039428710938</v>
      </c>
      <c r="X34" s="1">
        <v>426.47015380859375</v>
      </c>
      <c r="Y34" s="1">
        <v>19.370576858520508</v>
      </c>
      <c r="Z34" s="1">
        <v>21.686389923095703</v>
      </c>
      <c r="AA34" s="1">
        <v>36.830368041992188</v>
      </c>
      <c r="AB34" s="1">
        <v>41.233551025390625</v>
      </c>
      <c r="AC34" s="1">
        <v>400.09591674804688</v>
      </c>
      <c r="AD34" s="1">
        <v>5.1632027626037598</v>
      </c>
      <c r="AE34" s="1">
        <v>6.5020098686218262</v>
      </c>
      <c r="AF34" s="1">
        <v>97.613548278808594</v>
      </c>
      <c r="AG34" s="1">
        <v>8.6024179458618164</v>
      </c>
      <c r="AH34" s="1">
        <v>-0.81162643432617188</v>
      </c>
      <c r="AI34" s="1">
        <v>1</v>
      </c>
      <c r="AJ34" s="1">
        <v>-0.21956524252891541</v>
      </c>
      <c r="AK34" s="1">
        <v>2.737391471862793</v>
      </c>
      <c r="AL34" s="1">
        <v>1</v>
      </c>
      <c r="AM34" s="1">
        <v>0</v>
      </c>
      <c r="AN34" s="1">
        <v>0.18999999761581421</v>
      </c>
      <c r="AO34" s="1">
        <v>111115</v>
      </c>
      <c r="AP34">
        <f t="shared" si="36"/>
        <v>0.72744712136008505</v>
      </c>
      <c r="AQ34">
        <f t="shared" si="37"/>
        <v>1.721974968027763E-3</v>
      </c>
      <c r="AR34">
        <f t="shared" si="38"/>
        <v>303.97635688781736</v>
      </c>
      <c r="AS34">
        <f t="shared" si="39"/>
        <v>306.43609466552732</v>
      </c>
      <c r="AT34">
        <f t="shared" si="40"/>
        <v>0.98100851258467969</v>
      </c>
      <c r="AU34">
        <f t="shared" si="41"/>
        <v>-0.49400172661899394</v>
      </c>
      <c r="AV34">
        <f t="shared" si="42"/>
        <v>4.4669046034765989</v>
      </c>
      <c r="AW34">
        <f t="shared" si="43"/>
        <v>45.761112901233822</v>
      </c>
      <c r="AX34">
        <f t="shared" si="44"/>
        <v>24.074722978138119</v>
      </c>
      <c r="AY34">
        <f t="shared" si="45"/>
        <v>32.056225776672363</v>
      </c>
      <c r="AZ34">
        <f t="shared" si="46"/>
        <v>4.7903005725162107</v>
      </c>
      <c r="BA34">
        <f t="shared" si="47"/>
        <v>6.9114129112886946E-2</v>
      </c>
      <c r="BB34">
        <f t="shared" si="48"/>
        <v>2.1168854697511708</v>
      </c>
      <c r="BC34">
        <f t="shared" si="49"/>
        <v>2.6734151027650399</v>
      </c>
      <c r="BD34">
        <f t="shared" si="50"/>
        <v>4.3337056708156865E-2</v>
      </c>
      <c r="BE34">
        <f t="shared" si="51"/>
        <v>85.26420643193741</v>
      </c>
      <c r="BF34">
        <f t="shared" si="52"/>
        <v>2.0481794847422297</v>
      </c>
      <c r="BG34">
        <f t="shared" si="53"/>
        <v>46.784223352609786</v>
      </c>
      <c r="BH34">
        <f t="shared" si="54"/>
        <v>435.51187648783014</v>
      </c>
      <c r="BI34">
        <f t="shared" si="55"/>
        <v>-2.2012864428810421E-2</v>
      </c>
    </row>
    <row r="35" spans="1:61">
      <c r="A35" s="1">
        <v>10</v>
      </c>
      <c r="B35" s="1" t="s">
        <v>85</v>
      </c>
      <c r="C35" s="1" t="s">
        <v>71</v>
      </c>
      <c r="D35" s="1">
        <v>35</v>
      </c>
      <c r="E35" s="1" t="s">
        <v>72</v>
      </c>
      <c r="F35" s="1" t="s">
        <v>92</v>
      </c>
      <c r="G35" s="1">
        <v>0</v>
      </c>
      <c r="H35" s="1">
        <v>5408</v>
      </c>
      <c r="I35" s="1">
        <v>0</v>
      </c>
      <c r="J35">
        <f t="shared" si="28"/>
        <v>23.561135556881261</v>
      </c>
      <c r="K35">
        <f t="shared" si="29"/>
        <v>0.55038927177952024</v>
      </c>
      <c r="L35">
        <f t="shared" si="30"/>
        <v>285.52664746530996</v>
      </c>
      <c r="M35">
        <f t="shared" si="31"/>
        <v>12.15891623071389</v>
      </c>
      <c r="N35">
        <f t="shared" si="32"/>
        <v>2.356883387692136</v>
      </c>
      <c r="O35">
        <f t="shared" si="33"/>
        <v>33.494384765625</v>
      </c>
      <c r="P35" s="1">
        <v>3.5</v>
      </c>
      <c r="Q35">
        <f t="shared" si="34"/>
        <v>1.9689131230115891</v>
      </c>
      <c r="R35" s="1">
        <v>1</v>
      </c>
      <c r="S35">
        <f t="shared" si="35"/>
        <v>3.9378262460231781</v>
      </c>
      <c r="T35" s="1">
        <v>33.489593505859375</v>
      </c>
      <c r="U35" s="1">
        <v>33.494384765625</v>
      </c>
      <c r="V35" s="1">
        <v>33.436656951904297</v>
      </c>
      <c r="W35" s="1">
        <v>399.89602661132812</v>
      </c>
      <c r="X35" s="1">
        <v>375.29324340820312</v>
      </c>
      <c r="Y35" s="1">
        <v>18.737102508544922</v>
      </c>
      <c r="Z35" s="1">
        <v>29.064428329467773</v>
      </c>
      <c r="AA35" s="1">
        <v>35.224361419677734</v>
      </c>
      <c r="AB35" s="1">
        <v>54.638965606689453</v>
      </c>
      <c r="AC35" s="1">
        <v>400.09713745117188</v>
      </c>
      <c r="AD35" s="1">
        <v>1657.5791015625</v>
      </c>
      <c r="AE35" s="1">
        <v>1720.305419921875</v>
      </c>
      <c r="AF35" s="1">
        <v>97.620063781738281</v>
      </c>
      <c r="AG35" s="1">
        <v>8.6024179458618164</v>
      </c>
      <c r="AH35" s="1">
        <v>-0.81162643432617188</v>
      </c>
      <c r="AI35" s="1">
        <v>0</v>
      </c>
      <c r="AJ35" s="1">
        <v>-0.21956524252891541</v>
      </c>
      <c r="AK35" s="1">
        <v>2.737391471862793</v>
      </c>
      <c r="AL35" s="1">
        <v>1</v>
      </c>
      <c r="AM35" s="1">
        <v>0</v>
      </c>
      <c r="AN35" s="1">
        <v>0.18999999761581421</v>
      </c>
      <c r="AO35" s="1">
        <v>111115</v>
      </c>
      <c r="AP35">
        <f t="shared" si="36"/>
        <v>1.1431346784319196</v>
      </c>
      <c r="AQ35">
        <f t="shared" si="37"/>
        <v>1.2158916230713889E-2</v>
      </c>
      <c r="AR35">
        <f t="shared" si="38"/>
        <v>306.64438476562498</v>
      </c>
      <c r="AS35">
        <f t="shared" si="39"/>
        <v>306.63959350585935</v>
      </c>
      <c r="AT35">
        <f t="shared" si="40"/>
        <v>314.94002534489846</v>
      </c>
      <c r="AU35">
        <f t="shared" si="41"/>
        <v>-1.9478394538577251</v>
      </c>
      <c r="AV35">
        <f t="shared" si="42"/>
        <v>5.1941547349945409</v>
      </c>
      <c r="AW35">
        <f t="shared" si="43"/>
        <v>53.20786049277514</v>
      </c>
      <c r="AX35">
        <f t="shared" si="44"/>
        <v>24.143432163307367</v>
      </c>
      <c r="AY35">
        <f t="shared" si="45"/>
        <v>33.491989135742188</v>
      </c>
      <c r="AZ35">
        <f t="shared" si="46"/>
        <v>5.1934581278339342</v>
      </c>
      <c r="BA35">
        <f t="shared" si="47"/>
        <v>0.48289510861190676</v>
      </c>
      <c r="BB35">
        <f t="shared" si="48"/>
        <v>2.8372713473024049</v>
      </c>
      <c r="BC35">
        <f t="shared" si="49"/>
        <v>2.3561867805315293</v>
      </c>
      <c r="BD35">
        <f t="shared" si="50"/>
        <v>0.30722522242891087</v>
      </c>
      <c r="BE35">
        <f t="shared" si="51"/>
        <v>27.87312953694946</v>
      </c>
      <c r="BF35">
        <f t="shared" si="52"/>
        <v>0.76080945362169805</v>
      </c>
      <c r="BG35">
        <f t="shared" si="53"/>
        <v>58.480787248739084</v>
      </c>
      <c r="BH35">
        <f t="shared" si="54"/>
        <v>367.21580905367512</v>
      </c>
      <c r="BI35">
        <f t="shared" si="55"/>
        <v>3.7522179652109529E-2</v>
      </c>
    </row>
    <row r="36" spans="1:61">
      <c r="A36" s="1">
        <v>11</v>
      </c>
      <c r="B36" s="1" t="s">
        <v>86</v>
      </c>
      <c r="C36" s="1" t="s">
        <v>71</v>
      </c>
      <c r="D36" s="1">
        <v>35</v>
      </c>
      <c r="E36" s="1" t="s">
        <v>77</v>
      </c>
      <c r="F36" s="1" t="s">
        <v>92</v>
      </c>
      <c r="G36" s="1">
        <v>0</v>
      </c>
      <c r="H36" s="1">
        <v>5476</v>
      </c>
      <c r="I36" s="1">
        <v>0</v>
      </c>
      <c r="J36">
        <f t="shared" si="28"/>
        <v>-2.5891584831418863</v>
      </c>
      <c r="K36">
        <f t="shared" si="29"/>
        <v>0.23520749299906893</v>
      </c>
      <c r="L36">
        <f t="shared" si="30"/>
        <v>405.2039744225745</v>
      </c>
      <c r="M36">
        <f t="shared" si="31"/>
        <v>4.8668563045310869</v>
      </c>
      <c r="N36">
        <f t="shared" si="32"/>
        <v>2.0810771777002439</v>
      </c>
      <c r="O36">
        <f t="shared" si="33"/>
        <v>30.657886505126953</v>
      </c>
      <c r="P36" s="1">
        <v>4.5</v>
      </c>
      <c r="Q36">
        <f t="shared" si="34"/>
        <v>1.7493478804826736</v>
      </c>
      <c r="R36" s="1">
        <v>1</v>
      </c>
      <c r="S36">
        <f t="shared" si="35"/>
        <v>3.4986957609653473</v>
      </c>
      <c r="T36" s="1">
        <v>33.440914154052734</v>
      </c>
      <c r="U36" s="1">
        <v>30.657886505126953</v>
      </c>
      <c r="V36" s="1">
        <v>33.477375030517578</v>
      </c>
      <c r="W36" s="1">
        <v>399.96670532226562</v>
      </c>
      <c r="X36" s="1">
        <v>400.68548583984375</v>
      </c>
      <c r="Y36" s="1">
        <v>18.658437728881836</v>
      </c>
      <c r="Z36" s="1">
        <v>24.000871658325195</v>
      </c>
      <c r="AA36" s="1">
        <v>35.173385620117188</v>
      </c>
      <c r="AB36" s="1">
        <v>45.244514465332031</v>
      </c>
      <c r="AC36" s="1">
        <v>400.1025390625</v>
      </c>
      <c r="AD36" s="1">
        <v>13.918767929077148</v>
      </c>
      <c r="AE36" s="1">
        <v>20.628047943115234</v>
      </c>
      <c r="AF36" s="1">
        <v>97.623291015625</v>
      </c>
      <c r="AG36" s="1">
        <v>8.6024179458618164</v>
      </c>
      <c r="AH36" s="1">
        <v>-0.81162643432617188</v>
      </c>
      <c r="AI36" s="1">
        <v>1</v>
      </c>
      <c r="AJ36" s="1">
        <v>-0.21956524252891541</v>
      </c>
      <c r="AK36" s="1">
        <v>2.737391471862793</v>
      </c>
      <c r="AL36" s="1">
        <v>1</v>
      </c>
      <c r="AM36" s="1">
        <v>0</v>
      </c>
      <c r="AN36" s="1">
        <v>0.18999999761581421</v>
      </c>
      <c r="AO36" s="1">
        <v>111115</v>
      </c>
      <c r="AP36">
        <f t="shared" si="36"/>
        <v>0.88911675347222208</v>
      </c>
      <c r="AQ36">
        <f t="shared" si="37"/>
        <v>4.8668563045310871E-3</v>
      </c>
      <c r="AR36">
        <f t="shared" si="38"/>
        <v>303.80788650512693</v>
      </c>
      <c r="AS36">
        <f t="shared" si="39"/>
        <v>306.59091415405271</v>
      </c>
      <c r="AT36">
        <f t="shared" si="40"/>
        <v>2.6445658733397295</v>
      </c>
      <c r="AU36">
        <f t="shared" si="41"/>
        <v>-1.7440203205229088</v>
      </c>
      <c r="AV36">
        <f t="shared" si="42"/>
        <v>4.4241212562295908</v>
      </c>
      <c r="AW36">
        <f t="shared" si="43"/>
        <v>45.318296588889758</v>
      </c>
      <c r="AX36">
        <f t="shared" si="44"/>
        <v>21.317424930564563</v>
      </c>
      <c r="AY36">
        <f t="shared" si="45"/>
        <v>32.049400329589844</v>
      </c>
      <c r="AZ36">
        <f t="shared" si="46"/>
        <v>4.7884510364797865</v>
      </c>
      <c r="BA36">
        <f t="shared" si="47"/>
        <v>0.22039121067997858</v>
      </c>
      <c r="BB36">
        <f t="shared" si="48"/>
        <v>2.3430440785293469</v>
      </c>
      <c r="BC36">
        <f t="shared" si="49"/>
        <v>2.4454069579504396</v>
      </c>
      <c r="BD36">
        <f t="shared" si="50"/>
        <v>0.13900320238181188</v>
      </c>
      <c r="BE36">
        <f t="shared" si="51"/>
        <v>39.55734551574286</v>
      </c>
      <c r="BF36">
        <f t="shared" si="52"/>
        <v>1.0112768960753842</v>
      </c>
      <c r="BG36">
        <f t="shared" si="53"/>
        <v>54.341273568388324</v>
      </c>
      <c r="BH36">
        <f t="shared" si="54"/>
        <v>401.68453353962923</v>
      </c>
      <c r="BI36">
        <f t="shared" si="55"/>
        <v>-3.5027031836276979E-3</v>
      </c>
    </row>
    <row r="37" spans="1:61">
      <c r="A37" s="1">
        <v>16</v>
      </c>
      <c r="B37" s="1" t="s">
        <v>89</v>
      </c>
      <c r="C37" s="1" t="s">
        <v>71</v>
      </c>
      <c r="D37" s="1">
        <v>16</v>
      </c>
      <c r="E37" s="1" t="s">
        <v>72</v>
      </c>
      <c r="F37" s="1" t="s">
        <v>92</v>
      </c>
      <c r="G37" s="1">
        <v>0</v>
      </c>
      <c r="H37" s="1">
        <v>6592.5</v>
      </c>
      <c r="I37" s="1">
        <v>0</v>
      </c>
      <c r="J37">
        <f t="shared" si="28"/>
        <v>20.282565643864565</v>
      </c>
      <c r="K37">
        <f t="shared" si="29"/>
        <v>0.55398992480973608</v>
      </c>
      <c r="L37">
        <f t="shared" si="30"/>
        <v>290.43506427791471</v>
      </c>
      <c r="M37">
        <f t="shared" si="31"/>
        <v>10.741870022782763</v>
      </c>
      <c r="N37">
        <f t="shared" si="32"/>
        <v>2.1189649534433994</v>
      </c>
      <c r="O37">
        <f t="shared" si="33"/>
        <v>33.496501922607422</v>
      </c>
      <c r="P37" s="1">
        <v>5</v>
      </c>
      <c r="Q37">
        <f t="shared" si="34"/>
        <v>1.6395652592182159</v>
      </c>
      <c r="R37" s="1">
        <v>1</v>
      </c>
      <c r="S37">
        <f t="shared" si="35"/>
        <v>3.2791305184364319</v>
      </c>
      <c r="T37" s="1">
        <v>34.164894104003906</v>
      </c>
      <c r="U37" s="1">
        <v>33.496501922607422</v>
      </c>
      <c r="V37" s="1">
        <v>34.206138610839844</v>
      </c>
      <c r="W37" s="1">
        <v>399.50674438476562</v>
      </c>
      <c r="X37" s="1">
        <v>369.2003173828125</v>
      </c>
      <c r="Y37" s="1">
        <v>18.504655838012695</v>
      </c>
      <c r="Z37" s="1">
        <v>31.507152557373047</v>
      </c>
      <c r="AA37" s="1">
        <v>33.500598907470703</v>
      </c>
      <c r="AB37" s="1">
        <v>57.040157318115234</v>
      </c>
      <c r="AC37" s="1">
        <v>400.05487060546875</v>
      </c>
      <c r="AD37" s="1">
        <v>1285.432861328125</v>
      </c>
      <c r="AE37" s="1">
        <v>613.48876953125</v>
      </c>
      <c r="AF37" s="1">
        <v>97.622451782226562</v>
      </c>
      <c r="AG37" s="1">
        <v>8.6024179458618164</v>
      </c>
      <c r="AH37" s="1">
        <v>-0.81162643432617188</v>
      </c>
      <c r="AI37" s="1">
        <v>1</v>
      </c>
      <c r="AJ37" s="1">
        <v>-0.21956524252891541</v>
      </c>
      <c r="AK37" s="1">
        <v>2.737391471862793</v>
      </c>
      <c r="AL37" s="1">
        <v>1</v>
      </c>
      <c r="AM37" s="1">
        <v>0</v>
      </c>
      <c r="AN37" s="1">
        <v>0.18999999761581421</v>
      </c>
      <c r="AO37" s="1">
        <v>111115</v>
      </c>
      <c r="AP37">
        <f t="shared" si="36"/>
        <v>0.80010974121093748</v>
      </c>
      <c r="AQ37">
        <f t="shared" si="37"/>
        <v>1.0741870022782762E-2</v>
      </c>
      <c r="AR37">
        <f t="shared" si="38"/>
        <v>306.6465019226074</v>
      </c>
      <c r="AS37">
        <f t="shared" si="39"/>
        <v>307.31489410400388</v>
      </c>
      <c r="AT37">
        <f t="shared" si="40"/>
        <v>244.23224058763299</v>
      </c>
      <c r="AU37">
        <f t="shared" si="41"/>
        <v>-2.2870127210971591</v>
      </c>
      <c r="AV37">
        <f t="shared" si="42"/>
        <v>5.1947704347708061</v>
      </c>
      <c r="AW37">
        <f t="shared" si="43"/>
        <v>53.212865892357982</v>
      </c>
      <c r="AX37">
        <f t="shared" si="44"/>
        <v>21.705713334984935</v>
      </c>
      <c r="AY37">
        <f t="shared" si="45"/>
        <v>33.830698013305664</v>
      </c>
      <c r="AZ37">
        <f t="shared" si="46"/>
        <v>5.292759000908422</v>
      </c>
      <c r="BA37">
        <f t="shared" si="47"/>
        <v>0.47392334685196458</v>
      </c>
      <c r="BB37">
        <f t="shared" si="48"/>
        <v>3.0758054813274067</v>
      </c>
      <c r="BC37">
        <f t="shared" si="49"/>
        <v>2.2169535195810153</v>
      </c>
      <c r="BD37">
        <f t="shared" si="50"/>
        <v>0.30248648319898758</v>
      </c>
      <c r="BE37">
        <f t="shared" si="51"/>
        <v>28.352983058338602</v>
      </c>
      <c r="BF37">
        <f t="shared" si="52"/>
        <v>0.78665984454388072</v>
      </c>
      <c r="BG37">
        <f t="shared" si="53"/>
        <v>63.561425629857268</v>
      </c>
      <c r="BH37">
        <f t="shared" si="54"/>
        <v>360.85009665653496</v>
      </c>
      <c r="BI37">
        <f t="shared" si="55"/>
        <v>3.572643598270319E-2</v>
      </c>
    </row>
    <row r="38" spans="1:61">
      <c r="A38" s="1">
        <v>17</v>
      </c>
      <c r="B38" s="1" t="s">
        <v>90</v>
      </c>
      <c r="C38" s="1" t="s">
        <v>71</v>
      </c>
      <c r="D38" s="1">
        <v>16</v>
      </c>
      <c r="E38" s="1" t="s">
        <v>77</v>
      </c>
      <c r="F38" s="1" t="s">
        <v>92</v>
      </c>
      <c r="G38" s="1">
        <v>0</v>
      </c>
      <c r="H38" s="1">
        <v>6707</v>
      </c>
      <c r="I38" s="1">
        <v>0</v>
      </c>
      <c r="J38">
        <f t="shared" si="28"/>
        <v>-0.51472426004022742</v>
      </c>
      <c r="K38">
        <f t="shared" si="29"/>
        <v>5.2203210382644749E-2</v>
      </c>
      <c r="L38">
        <f t="shared" si="30"/>
        <v>396.77360226379517</v>
      </c>
      <c r="M38">
        <f t="shared" si="31"/>
        <v>1.5345858353535984</v>
      </c>
      <c r="N38">
        <f t="shared" si="32"/>
        <v>2.8142911796674404</v>
      </c>
      <c r="O38">
        <f t="shared" si="33"/>
        <v>32.067623138427734</v>
      </c>
      <c r="P38" s="1">
        <v>5</v>
      </c>
      <c r="Q38">
        <f t="shared" si="34"/>
        <v>1.6395652592182159</v>
      </c>
      <c r="R38" s="1">
        <v>1</v>
      </c>
      <c r="S38">
        <f t="shared" si="35"/>
        <v>3.2791305184364319</v>
      </c>
      <c r="T38" s="1">
        <v>33.934822082519531</v>
      </c>
      <c r="U38" s="1">
        <v>32.067623138427734</v>
      </c>
      <c r="V38" s="1">
        <v>34.029037475585938</v>
      </c>
      <c r="W38" s="1">
        <v>399.89370727539062</v>
      </c>
      <c r="X38" s="1">
        <v>399.77029418945312</v>
      </c>
      <c r="Y38" s="1">
        <v>18.394262313842773</v>
      </c>
      <c r="Z38" s="1">
        <v>20.273090362548828</v>
      </c>
      <c r="AA38" s="1">
        <v>33.730537414550781</v>
      </c>
      <c r="AB38" s="1">
        <v>37.175846099853516</v>
      </c>
      <c r="AC38" s="1">
        <v>400.10980224609375</v>
      </c>
      <c r="AD38" s="1">
        <v>21.079648971557617</v>
      </c>
      <c r="AE38" s="1">
        <v>27.563117980957031</v>
      </c>
      <c r="AF38" s="1">
        <v>97.621978759765625</v>
      </c>
      <c r="AG38" s="1">
        <v>8.6024179458618164</v>
      </c>
      <c r="AH38" s="1">
        <v>-0.81162643432617188</v>
      </c>
      <c r="AI38" s="1">
        <v>0</v>
      </c>
      <c r="AJ38" s="1">
        <v>-0.21956524252891541</v>
      </c>
      <c r="AK38" s="1">
        <v>2.737391471862793</v>
      </c>
      <c r="AL38" s="1">
        <v>1</v>
      </c>
      <c r="AM38" s="1">
        <v>0</v>
      </c>
      <c r="AN38" s="1">
        <v>0.18999999761581421</v>
      </c>
      <c r="AO38" s="1">
        <v>111115</v>
      </c>
      <c r="AP38">
        <f t="shared" si="36"/>
        <v>0.80021960449218743</v>
      </c>
      <c r="AQ38">
        <f t="shared" si="37"/>
        <v>1.5345858353535983E-3</v>
      </c>
      <c r="AR38">
        <f t="shared" si="38"/>
        <v>305.21762313842771</v>
      </c>
      <c r="AS38">
        <f t="shared" si="39"/>
        <v>307.08482208251951</v>
      </c>
      <c r="AT38">
        <f t="shared" si="40"/>
        <v>4.0051332543381477</v>
      </c>
      <c r="AU38">
        <f t="shared" si="41"/>
        <v>-0.42041873729939883</v>
      </c>
      <c r="AV38">
        <f t="shared" si="42"/>
        <v>4.7933903764349912</v>
      </c>
      <c r="AW38">
        <f t="shared" si="43"/>
        <v>49.101549029556871</v>
      </c>
      <c r="AX38">
        <f t="shared" si="44"/>
        <v>28.828458667008043</v>
      </c>
      <c r="AY38">
        <f t="shared" si="45"/>
        <v>33.001222610473633</v>
      </c>
      <c r="AZ38">
        <f t="shared" si="46"/>
        <v>5.0524540576044608</v>
      </c>
      <c r="BA38">
        <f t="shared" si="47"/>
        <v>5.138516710145697E-2</v>
      </c>
      <c r="BB38">
        <f t="shared" si="48"/>
        <v>1.9790991967675509</v>
      </c>
      <c r="BC38">
        <f t="shared" si="49"/>
        <v>3.0733548608369099</v>
      </c>
      <c r="BD38">
        <f t="shared" si="50"/>
        <v>3.2188237136138664E-2</v>
      </c>
      <c r="BE38">
        <f t="shared" si="51"/>
        <v>38.733824172631905</v>
      </c>
      <c r="BF38">
        <f t="shared" si="52"/>
        <v>0.99250396547914133</v>
      </c>
      <c r="BG38">
        <f t="shared" si="53"/>
        <v>40.131444453080874</v>
      </c>
      <c r="BH38">
        <f t="shared" si="54"/>
        <v>399.98220333645031</v>
      </c>
      <c r="BI38">
        <f t="shared" si="55"/>
        <v>-5.1643867847495073E-4</v>
      </c>
    </row>
    <row r="39" spans="1:61">
      <c r="A39" s="1">
        <v>18</v>
      </c>
      <c r="B39" s="1" t="s">
        <v>91</v>
      </c>
      <c r="C39" s="1" t="s">
        <v>71</v>
      </c>
      <c r="D39" s="1">
        <v>16</v>
      </c>
      <c r="E39" s="1" t="s">
        <v>72</v>
      </c>
      <c r="F39" s="1" t="s">
        <v>92</v>
      </c>
      <c r="G39" s="1">
        <v>0</v>
      </c>
      <c r="H39" s="1">
        <v>6861.5</v>
      </c>
      <c r="I39" s="1">
        <v>0</v>
      </c>
      <c r="J39">
        <f t="shared" si="28"/>
        <v>17.006831012356969</v>
      </c>
      <c r="K39">
        <f t="shared" si="29"/>
        <v>0.4124888481899322</v>
      </c>
      <c r="L39">
        <f t="shared" si="30"/>
        <v>293.6900526888906</v>
      </c>
      <c r="M39">
        <f t="shared" si="31"/>
        <v>9.5643171166575449</v>
      </c>
      <c r="N39">
        <f t="shared" si="32"/>
        <v>2.4142691984670548</v>
      </c>
      <c r="O39">
        <f t="shared" si="33"/>
        <v>33.176692962646484</v>
      </c>
      <c r="P39" s="1">
        <v>4</v>
      </c>
      <c r="Q39">
        <f t="shared" si="34"/>
        <v>1.8591305017471313</v>
      </c>
      <c r="R39" s="1">
        <v>1</v>
      </c>
      <c r="S39">
        <f t="shared" si="35"/>
        <v>3.7182610034942627</v>
      </c>
      <c r="T39" s="1">
        <v>33.544288635253906</v>
      </c>
      <c r="U39" s="1">
        <v>33.176692962646484</v>
      </c>
      <c r="V39" s="1">
        <v>33.580657958984375</v>
      </c>
      <c r="W39" s="1">
        <v>400.23269653320312</v>
      </c>
      <c r="X39" s="1">
        <v>379.59942626953125</v>
      </c>
      <c r="Y39" s="1">
        <v>18.238391876220703</v>
      </c>
      <c r="Z39" s="1">
        <v>27.537452697753906</v>
      </c>
      <c r="AA39" s="1">
        <v>34.18206787109375</v>
      </c>
      <c r="AB39" s="1">
        <v>51.610202789306641</v>
      </c>
      <c r="AC39" s="1">
        <v>400.08084106445312</v>
      </c>
      <c r="AD39" s="1">
        <v>1421.9725341796875</v>
      </c>
      <c r="AE39" s="1">
        <v>1504.0068359375</v>
      </c>
      <c r="AF39" s="1">
        <v>97.620231628417969</v>
      </c>
      <c r="AG39" s="1">
        <v>8.6024179458618164</v>
      </c>
      <c r="AH39" s="1">
        <v>-0.81162643432617188</v>
      </c>
      <c r="AI39" s="1">
        <v>1</v>
      </c>
      <c r="AJ39" s="1">
        <v>-0.21956524252891541</v>
      </c>
      <c r="AK39" s="1">
        <v>2.737391471862793</v>
      </c>
      <c r="AL39" s="1">
        <v>1</v>
      </c>
      <c r="AM39" s="1">
        <v>0</v>
      </c>
      <c r="AN39" s="1">
        <v>0.18999999761581421</v>
      </c>
      <c r="AO39" s="1">
        <v>111115</v>
      </c>
      <c r="AP39">
        <f t="shared" si="36"/>
        <v>1.0002021026611327</v>
      </c>
      <c r="AQ39">
        <f t="shared" si="37"/>
        <v>9.5643171166575457E-3</v>
      </c>
      <c r="AR39">
        <f t="shared" si="38"/>
        <v>306.32669296264646</v>
      </c>
      <c r="AS39">
        <f t="shared" si="39"/>
        <v>306.69428863525388</v>
      </c>
      <c r="AT39">
        <f t="shared" si="40"/>
        <v>270.17477810389391</v>
      </c>
      <c r="AU39">
        <f t="shared" si="41"/>
        <v>-1.3622581237594267</v>
      </c>
      <c r="AV39">
        <f t="shared" si="42"/>
        <v>5.1024817092783943</v>
      </c>
      <c r="AW39">
        <f t="shared" si="43"/>
        <v>52.268690866259163</v>
      </c>
      <c r="AX39">
        <f t="shared" si="44"/>
        <v>24.731238168505257</v>
      </c>
      <c r="AY39">
        <f t="shared" si="45"/>
        <v>33.360490798950195</v>
      </c>
      <c r="AZ39">
        <f t="shared" si="46"/>
        <v>5.155345156994815</v>
      </c>
      <c r="BA39">
        <f t="shared" si="47"/>
        <v>0.37129849389828112</v>
      </c>
      <c r="BB39">
        <f t="shared" si="48"/>
        <v>2.6882125108113395</v>
      </c>
      <c r="BC39">
        <f t="shared" si="49"/>
        <v>2.4671326461834755</v>
      </c>
      <c r="BD39">
        <f t="shared" si="50"/>
        <v>0.23544122385439797</v>
      </c>
      <c r="BE39">
        <f t="shared" si="51"/>
        <v>28.670090970451781</v>
      </c>
      <c r="BF39">
        <f t="shared" si="52"/>
        <v>0.77368413217874188</v>
      </c>
      <c r="BG39">
        <f t="shared" si="53"/>
        <v>55.63912204771129</v>
      </c>
      <c r="BH39">
        <f t="shared" si="54"/>
        <v>373.42470592442749</v>
      </c>
      <c r="BI39">
        <f t="shared" si="55"/>
        <v>2.5339650305109401E-2</v>
      </c>
    </row>
    <row r="40" spans="1:61">
      <c r="A40" s="1">
        <v>19</v>
      </c>
      <c r="B40" s="1" t="s">
        <v>93</v>
      </c>
      <c r="C40" s="1" t="s">
        <v>71</v>
      </c>
      <c r="D40" s="1">
        <v>16</v>
      </c>
      <c r="E40" s="1" t="s">
        <v>77</v>
      </c>
      <c r="F40" s="1" t="s">
        <v>92</v>
      </c>
      <c r="G40" s="1">
        <v>0</v>
      </c>
      <c r="H40" s="1">
        <v>6960</v>
      </c>
      <c r="I40" s="1">
        <v>0</v>
      </c>
      <c r="J40">
        <f t="shared" si="28"/>
        <v>0.37098474905041401</v>
      </c>
      <c r="K40">
        <f t="shared" si="29"/>
        <v>5.6111361827774368E-2</v>
      </c>
      <c r="L40">
        <f t="shared" si="30"/>
        <v>368.68418122117424</v>
      </c>
      <c r="M40">
        <f t="shared" si="31"/>
        <v>1.7953009397264457</v>
      </c>
      <c r="N40">
        <f t="shared" si="32"/>
        <v>3.0560689400208068</v>
      </c>
      <c r="O40">
        <f t="shared" si="33"/>
        <v>32.728584289550781</v>
      </c>
      <c r="P40" s="1">
        <v>3.5</v>
      </c>
      <c r="Q40">
        <f t="shared" si="34"/>
        <v>1.9689131230115891</v>
      </c>
      <c r="R40" s="1">
        <v>1</v>
      </c>
      <c r="S40">
        <f t="shared" si="35"/>
        <v>3.9378262460231781</v>
      </c>
      <c r="T40" s="1">
        <v>33.353897094726562</v>
      </c>
      <c r="U40" s="1">
        <v>32.728584289550781</v>
      </c>
      <c r="V40" s="1">
        <v>33.422843933105469</v>
      </c>
      <c r="W40" s="1">
        <v>400.240478515625</v>
      </c>
      <c r="X40" s="1">
        <v>399.28884887695312</v>
      </c>
      <c r="Y40" s="1">
        <v>18.122993469238281</v>
      </c>
      <c r="Z40" s="1">
        <v>19.662637710571289</v>
      </c>
      <c r="AA40" s="1">
        <v>34.330429077148438</v>
      </c>
      <c r="AB40" s="1">
        <v>37.246978759765625</v>
      </c>
      <c r="AC40" s="1">
        <v>400.09255981445312</v>
      </c>
      <c r="AD40" s="1">
        <v>10.687718391418457</v>
      </c>
      <c r="AE40" s="1">
        <v>14.667945861816406</v>
      </c>
      <c r="AF40" s="1">
        <v>97.621742248535156</v>
      </c>
      <c r="AG40" s="1">
        <v>8.6024179458618164</v>
      </c>
      <c r="AH40" s="1">
        <v>-0.81162643432617188</v>
      </c>
      <c r="AI40" s="1">
        <v>1</v>
      </c>
      <c r="AJ40" s="1">
        <v>-0.21956524252891541</v>
      </c>
      <c r="AK40" s="1">
        <v>2.737391471862793</v>
      </c>
      <c r="AL40" s="1">
        <v>1</v>
      </c>
      <c r="AM40" s="1">
        <v>0</v>
      </c>
      <c r="AN40" s="1">
        <v>0.18999999761581421</v>
      </c>
      <c r="AO40" s="1">
        <v>111115</v>
      </c>
      <c r="AP40">
        <f t="shared" si="36"/>
        <v>1.143121599469866</v>
      </c>
      <c r="AQ40">
        <f t="shared" si="37"/>
        <v>1.7953009397264456E-3</v>
      </c>
      <c r="AR40">
        <f t="shared" si="38"/>
        <v>305.87858428955076</v>
      </c>
      <c r="AS40">
        <f t="shared" si="39"/>
        <v>306.50389709472654</v>
      </c>
      <c r="AT40">
        <f t="shared" si="40"/>
        <v>2.0306664688880005</v>
      </c>
      <c r="AU40">
        <f t="shared" si="41"/>
        <v>-0.61132896134152248</v>
      </c>
      <c r="AV40">
        <f t="shared" si="42"/>
        <v>4.9755698905285248</v>
      </c>
      <c r="AW40">
        <f t="shared" si="43"/>
        <v>50.967845645094336</v>
      </c>
      <c r="AX40">
        <f t="shared" si="44"/>
        <v>31.305207934523047</v>
      </c>
      <c r="AY40">
        <f t="shared" si="45"/>
        <v>33.041240692138672</v>
      </c>
      <c r="AZ40">
        <f t="shared" si="46"/>
        <v>5.0638257276487284</v>
      </c>
      <c r="BA40">
        <f t="shared" si="47"/>
        <v>5.5323045826047551E-2</v>
      </c>
      <c r="BB40">
        <f t="shared" si="48"/>
        <v>1.9195009505077179</v>
      </c>
      <c r="BC40">
        <f t="shared" si="49"/>
        <v>3.1443247771410103</v>
      </c>
      <c r="BD40">
        <f t="shared" si="50"/>
        <v>3.4646875185395547E-2</v>
      </c>
      <c r="BE40">
        <f t="shared" si="51"/>
        <v>35.991592110285694</v>
      </c>
      <c r="BF40">
        <f t="shared" si="52"/>
        <v>0.92335206018936389</v>
      </c>
      <c r="BG40">
        <f t="shared" si="53"/>
        <v>37.224501202396951</v>
      </c>
      <c r="BH40">
        <f t="shared" si="54"/>
        <v>399.16166464384384</v>
      </c>
      <c r="BI40">
        <f t="shared" si="55"/>
        <v>3.4596814925651583E-4</v>
      </c>
    </row>
    <row r="41" spans="1:61">
      <c r="A41" s="1">
        <v>20</v>
      </c>
      <c r="B41" s="1" t="s">
        <v>94</v>
      </c>
      <c r="C41" s="1" t="s">
        <v>71</v>
      </c>
      <c r="D41" s="1">
        <v>10</v>
      </c>
      <c r="E41" s="1" t="s">
        <v>72</v>
      </c>
      <c r="F41" s="1" t="s">
        <v>92</v>
      </c>
      <c r="G41" s="1">
        <v>0</v>
      </c>
      <c r="H41" s="1">
        <v>8001.5</v>
      </c>
      <c r="I41" s="1">
        <v>0</v>
      </c>
      <c r="J41">
        <f t="shared" si="28"/>
        <v>16.064197317316705</v>
      </c>
      <c r="K41">
        <f t="shared" si="29"/>
        <v>0.4793622269738696</v>
      </c>
      <c r="L41">
        <f t="shared" si="30"/>
        <v>305.78354026231546</v>
      </c>
      <c r="M41">
        <f t="shared" si="31"/>
        <v>9.9797233615004366</v>
      </c>
      <c r="N41">
        <f t="shared" si="32"/>
        <v>2.2165371975487171</v>
      </c>
      <c r="O41">
        <f t="shared" si="33"/>
        <v>33.125152587890625</v>
      </c>
      <c r="P41" s="1">
        <v>4.5</v>
      </c>
      <c r="Q41">
        <f t="shared" si="34"/>
        <v>1.7493478804826736</v>
      </c>
      <c r="R41" s="1">
        <v>1</v>
      </c>
      <c r="S41">
        <f t="shared" si="35"/>
        <v>3.4986957609653473</v>
      </c>
      <c r="T41" s="1">
        <v>33.477664947509766</v>
      </c>
      <c r="U41" s="1">
        <v>33.125152587890625</v>
      </c>
      <c r="V41" s="1">
        <v>33.416828155517578</v>
      </c>
      <c r="W41" s="1">
        <v>400.7420654296875</v>
      </c>
      <c r="X41" s="1">
        <v>378.4248046875</v>
      </c>
      <c r="Y41" s="1">
        <v>18.517404556274414</v>
      </c>
      <c r="Z41" s="1">
        <v>29.41261100769043</v>
      </c>
      <c r="AA41" s="1">
        <v>34.833930969238281</v>
      </c>
      <c r="AB41" s="1">
        <v>55.329399108886719</v>
      </c>
      <c r="AC41" s="1">
        <v>400.06466674804688</v>
      </c>
      <c r="AD41" s="1">
        <v>1292.7734375</v>
      </c>
      <c r="AE41" s="1">
        <v>1399.1531982421875</v>
      </c>
      <c r="AF41" s="1">
        <v>97.618179321289062</v>
      </c>
      <c r="AG41" s="1">
        <v>8.6024179458618164</v>
      </c>
      <c r="AH41" s="1">
        <v>-0.81162643432617188</v>
      </c>
      <c r="AI41" s="1">
        <v>0</v>
      </c>
      <c r="AJ41" s="1">
        <v>-0.21956524252891541</v>
      </c>
      <c r="AK41" s="1">
        <v>2.737391471862793</v>
      </c>
      <c r="AL41" s="1">
        <v>1</v>
      </c>
      <c r="AM41" s="1">
        <v>0</v>
      </c>
      <c r="AN41" s="1">
        <v>0.18999999761581421</v>
      </c>
      <c r="AO41" s="1">
        <v>111115</v>
      </c>
      <c r="AP41">
        <f t="shared" si="36"/>
        <v>0.88903259277343738</v>
      </c>
      <c r="AQ41">
        <f t="shared" si="37"/>
        <v>9.9797233615004366E-3</v>
      </c>
      <c r="AR41">
        <f t="shared" si="38"/>
        <v>306.2751525878906</v>
      </c>
      <c r="AS41">
        <f t="shared" si="39"/>
        <v>306.62766494750974</v>
      </c>
      <c r="AT41">
        <f t="shared" si="40"/>
        <v>245.62695004278794</v>
      </c>
      <c r="AU41">
        <f t="shared" si="41"/>
        <v>-1.8583874302038379</v>
      </c>
      <c r="AV41">
        <f t="shared" si="42"/>
        <v>5.0877427332047622</v>
      </c>
      <c r="AW41">
        <f t="shared" si="43"/>
        <v>52.118803777927063</v>
      </c>
      <c r="AX41">
        <f t="shared" si="44"/>
        <v>22.706192770236633</v>
      </c>
      <c r="AY41">
        <f t="shared" si="45"/>
        <v>33.301408767700195</v>
      </c>
      <c r="AZ41">
        <f t="shared" si="46"/>
        <v>5.1383004211200412</v>
      </c>
      <c r="BA41">
        <f t="shared" si="47"/>
        <v>0.4215983267627551</v>
      </c>
      <c r="BB41">
        <f t="shared" si="48"/>
        <v>2.8712055356560451</v>
      </c>
      <c r="BC41">
        <f t="shared" si="49"/>
        <v>2.2670948854639961</v>
      </c>
      <c r="BD41">
        <f t="shared" si="50"/>
        <v>0.26814376750686397</v>
      </c>
      <c r="BE41">
        <f t="shared" si="51"/>
        <v>29.850032466825326</v>
      </c>
      <c r="BF41">
        <f t="shared" si="52"/>
        <v>0.80804306819905458</v>
      </c>
      <c r="BG41">
        <f t="shared" si="53"/>
        <v>60.055199708582826</v>
      </c>
      <c r="BH41">
        <f t="shared" si="54"/>
        <v>372.22630448627251</v>
      </c>
      <c r="BI41">
        <f t="shared" si="55"/>
        <v>2.5918065607453977E-2</v>
      </c>
    </row>
    <row r="42" spans="1:61">
      <c r="A42" s="1">
        <v>21</v>
      </c>
      <c r="B42" s="1" t="s">
        <v>95</v>
      </c>
      <c r="C42" s="1" t="s">
        <v>71</v>
      </c>
      <c r="D42" s="1">
        <v>10</v>
      </c>
      <c r="E42" s="1" t="s">
        <v>77</v>
      </c>
      <c r="F42" s="1" t="s">
        <v>92</v>
      </c>
      <c r="G42" s="1">
        <v>0</v>
      </c>
      <c r="H42" s="1">
        <v>8114</v>
      </c>
      <c r="I42" s="1">
        <v>0</v>
      </c>
      <c r="J42">
        <f t="shared" si="28"/>
        <v>-59.140884557258566</v>
      </c>
      <c r="K42">
        <f t="shared" si="29"/>
        <v>0.10479247298563256</v>
      </c>
      <c r="L42">
        <f t="shared" si="30"/>
        <v>1338.5189169282253</v>
      </c>
      <c r="M42">
        <f t="shared" si="31"/>
        <v>2.595057055255138</v>
      </c>
      <c r="N42">
        <f t="shared" si="32"/>
        <v>2.3999570716571439</v>
      </c>
      <c r="O42">
        <f t="shared" si="33"/>
        <v>30.627584457397461</v>
      </c>
      <c r="P42" s="1">
        <v>3.5</v>
      </c>
      <c r="Q42">
        <f t="shared" si="34"/>
        <v>1.9689131230115891</v>
      </c>
      <c r="R42" s="1">
        <v>1</v>
      </c>
      <c r="S42">
        <f t="shared" si="35"/>
        <v>3.9378262460231781</v>
      </c>
      <c r="T42" s="1">
        <v>33.46063232421875</v>
      </c>
      <c r="U42" s="1">
        <v>30.627584457397461</v>
      </c>
      <c r="V42" s="1">
        <v>33.561256408691406</v>
      </c>
      <c r="W42" s="1">
        <v>400.51919555664062</v>
      </c>
      <c r="X42" s="1">
        <v>451.2288818359375</v>
      </c>
      <c r="Y42" s="1">
        <v>18.43389892578125</v>
      </c>
      <c r="Z42" s="1">
        <v>20.657054901123047</v>
      </c>
      <c r="AA42" s="1">
        <v>34.709983825683594</v>
      </c>
      <c r="AB42" s="1">
        <v>38.89605712890625</v>
      </c>
      <c r="AC42" s="1">
        <v>400.11038208007812</v>
      </c>
      <c r="AD42" s="1">
        <v>1484.413818359375</v>
      </c>
      <c r="AE42" s="1">
        <v>1115.5880126953125</v>
      </c>
      <c r="AF42" s="1">
        <v>97.618316650390625</v>
      </c>
      <c r="AG42" s="1">
        <v>8.6024179458618164</v>
      </c>
      <c r="AH42" s="1">
        <v>-0.81162643432617188</v>
      </c>
      <c r="AI42" s="1">
        <v>1</v>
      </c>
      <c r="AJ42" s="1">
        <v>-0.21956524252891541</v>
      </c>
      <c r="AK42" s="1">
        <v>2.737391471862793</v>
      </c>
      <c r="AL42" s="1">
        <v>1</v>
      </c>
      <c r="AM42" s="1">
        <v>0</v>
      </c>
      <c r="AN42" s="1">
        <v>0.18999999761581421</v>
      </c>
      <c r="AO42" s="1">
        <v>111115</v>
      </c>
      <c r="AP42">
        <f t="shared" si="36"/>
        <v>1.1431725202287946</v>
      </c>
      <c r="AQ42">
        <f t="shared" si="37"/>
        <v>2.5950570552551381E-3</v>
      </c>
      <c r="AR42">
        <f t="shared" si="38"/>
        <v>303.77758445739744</v>
      </c>
      <c r="AS42">
        <f t="shared" si="39"/>
        <v>306.61063232421873</v>
      </c>
      <c r="AT42">
        <f t="shared" si="40"/>
        <v>282.03862194916292</v>
      </c>
      <c r="AU42">
        <f t="shared" si="41"/>
        <v>1.7858196796693548</v>
      </c>
      <c r="AV42">
        <f t="shared" si="42"/>
        <v>4.4164639980594771</v>
      </c>
      <c r="AW42">
        <f t="shared" si="43"/>
        <v>45.242165093632607</v>
      </c>
      <c r="AX42">
        <f t="shared" si="44"/>
        <v>24.585110192509561</v>
      </c>
      <c r="AY42">
        <f t="shared" si="45"/>
        <v>32.044108390808105</v>
      </c>
      <c r="AZ42">
        <f t="shared" si="46"/>
        <v>4.7870174730839068</v>
      </c>
      <c r="BA42">
        <f t="shared" si="47"/>
        <v>0.10207605000396264</v>
      </c>
      <c r="BB42">
        <f t="shared" si="48"/>
        <v>2.0165069264023332</v>
      </c>
      <c r="BC42">
        <f t="shared" si="49"/>
        <v>2.7705105466815736</v>
      </c>
      <c r="BD42">
        <f t="shared" si="50"/>
        <v>6.403614769007708E-2</v>
      </c>
      <c r="BE42">
        <f t="shared" si="51"/>
        <v>130.66396347523741</v>
      </c>
      <c r="BF42">
        <f t="shared" si="52"/>
        <v>2.9663857319640679</v>
      </c>
      <c r="BG42">
        <f t="shared" si="53"/>
        <v>45.263951557612728</v>
      </c>
      <c r="BH42">
        <f t="shared" si="54"/>
        <v>471.50407661705054</v>
      </c>
      <c r="BI42">
        <f t="shared" si="55"/>
        <v>-5.6774697535612234E-2</v>
      </c>
    </row>
    <row r="43" spans="1:61">
      <c r="A43" s="1">
        <v>5</v>
      </c>
      <c r="B43" s="1" t="s">
        <v>107</v>
      </c>
      <c r="C43" s="1" t="s">
        <v>100</v>
      </c>
      <c r="D43" s="1">
        <v>33</v>
      </c>
      <c r="E43" s="1" t="s">
        <v>72</v>
      </c>
      <c r="F43" s="1" t="s">
        <v>92</v>
      </c>
      <c r="G43" s="1">
        <v>0</v>
      </c>
      <c r="H43" s="1">
        <v>2850.5</v>
      </c>
      <c r="I43" s="1">
        <v>0</v>
      </c>
      <c r="J43">
        <f t="shared" si="28"/>
        <v>5.18115638819559</v>
      </c>
      <c r="K43">
        <f t="shared" si="29"/>
        <v>0.67434956766005572</v>
      </c>
      <c r="L43">
        <f t="shared" si="30"/>
        <v>356.22278422385949</v>
      </c>
      <c r="M43">
        <f t="shared" si="31"/>
        <v>15.659123169017155</v>
      </c>
      <c r="N43">
        <f t="shared" si="32"/>
        <v>2.5798419964107673</v>
      </c>
      <c r="O43">
        <f t="shared" si="33"/>
        <v>38.141853332519531</v>
      </c>
      <c r="P43" s="1">
        <v>5</v>
      </c>
      <c r="Q43">
        <f t="shared" si="34"/>
        <v>1.6395652592182159</v>
      </c>
      <c r="R43" s="1">
        <v>1</v>
      </c>
      <c r="S43">
        <f t="shared" si="35"/>
        <v>3.2791305184364319</v>
      </c>
      <c r="T43" s="1">
        <v>38.542293548583984</v>
      </c>
      <c r="U43" s="1">
        <v>38.141853332519531</v>
      </c>
      <c r="V43" s="1">
        <v>38.48895263671875</v>
      </c>
      <c r="W43" s="1">
        <v>400.966064453125</v>
      </c>
      <c r="X43" s="1">
        <v>386.91665649414062</v>
      </c>
      <c r="Y43" s="1">
        <v>23.572269439697266</v>
      </c>
      <c r="Z43" s="1">
        <v>42.317184448242188</v>
      </c>
      <c r="AA43" s="1">
        <v>33.548397064208984</v>
      </c>
      <c r="AB43" s="1">
        <v>60.226436614990234</v>
      </c>
      <c r="AC43" s="1">
        <v>400.01443481445312</v>
      </c>
      <c r="AD43" s="1">
        <v>1808.8929443359375</v>
      </c>
      <c r="AE43" s="1">
        <v>1250.8988037109375</v>
      </c>
      <c r="AF43" s="1">
        <v>97.567550659179688</v>
      </c>
      <c r="AG43" s="1">
        <v>11.805697441101074</v>
      </c>
      <c r="AH43" s="1">
        <v>-0.97263675928115845</v>
      </c>
      <c r="AI43" s="1">
        <v>1</v>
      </c>
      <c r="AJ43" s="1">
        <v>-0.21956524252891541</v>
      </c>
      <c r="AK43" s="1">
        <v>2.737391471862793</v>
      </c>
      <c r="AL43" s="1">
        <v>1</v>
      </c>
      <c r="AM43" s="1">
        <v>0</v>
      </c>
      <c r="AN43" s="1">
        <v>0.18999999761581421</v>
      </c>
      <c r="AO43" s="1">
        <v>111115</v>
      </c>
      <c r="AP43">
        <f t="shared" si="36"/>
        <v>0.80002886962890629</v>
      </c>
      <c r="AQ43">
        <f t="shared" si="37"/>
        <v>1.5659123169017155E-2</v>
      </c>
      <c r="AR43">
        <f t="shared" si="38"/>
        <v>311.29185333251951</v>
      </c>
      <c r="AS43">
        <f t="shared" si="39"/>
        <v>311.69229354858396</v>
      </c>
      <c r="AT43">
        <f t="shared" si="40"/>
        <v>343.68965511109127</v>
      </c>
      <c r="AU43">
        <f t="shared" si="41"/>
        <v>-3.512430893993586</v>
      </c>
      <c r="AV43">
        <f t="shared" si="42"/>
        <v>6.7086260338184873</v>
      </c>
      <c r="AW43">
        <f t="shared" si="43"/>
        <v>68.758782899581817</v>
      </c>
      <c r="AX43">
        <f t="shared" si="44"/>
        <v>26.44159845133963</v>
      </c>
      <c r="AY43">
        <f t="shared" si="45"/>
        <v>38.342073440551758</v>
      </c>
      <c r="AZ43">
        <f t="shared" si="46"/>
        <v>6.7816857709557681</v>
      </c>
      <c r="BA43">
        <f t="shared" si="47"/>
        <v>0.55932499955800574</v>
      </c>
      <c r="BB43">
        <f t="shared" si="48"/>
        <v>4.12878403740772</v>
      </c>
      <c r="BC43">
        <f t="shared" si="49"/>
        <v>2.652901733548048</v>
      </c>
      <c r="BD43">
        <f t="shared" si="50"/>
        <v>0.35836509347257167</v>
      </c>
      <c r="BE43">
        <f t="shared" si="51"/>
        <v>34.75578454571545</v>
      </c>
      <c r="BF43">
        <f t="shared" si="52"/>
        <v>0.92067058433617488</v>
      </c>
      <c r="BG43">
        <f t="shared" si="53"/>
        <v>66.228202533413821</v>
      </c>
      <c r="BH43">
        <f t="shared" si="54"/>
        <v>384.78360290425206</v>
      </c>
      <c r="BI43">
        <f t="shared" si="55"/>
        <v>8.9177052256068593E-3</v>
      </c>
    </row>
    <row r="44" spans="1:61">
      <c r="A44" s="1">
        <v>6</v>
      </c>
      <c r="B44" s="1" t="s">
        <v>108</v>
      </c>
      <c r="C44" s="1" t="s">
        <v>100</v>
      </c>
      <c r="D44" s="1">
        <v>33</v>
      </c>
      <c r="E44" s="1" t="s">
        <v>77</v>
      </c>
      <c r="F44" s="1" t="s">
        <v>92</v>
      </c>
      <c r="G44" s="1">
        <v>0</v>
      </c>
      <c r="H44" s="1">
        <v>2977.5</v>
      </c>
      <c r="I44" s="1">
        <v>0</v>
      </c>
      <c r="J44">
        <f t="shared" si="28"/>
        <v>-1.3346106767063692</v>
      </c>
      <c r="K44">
        <f t="shared" si="29"/>
        <v>8.7094677103656731E-2</v>
      </c>
      <c r="L44">
        <f t="shared" si="30"/>
        <v>402.38409565306887</v>
      </c>
      <c r="M44">
        <f t="shared" si="31"/>
        <v>3.1431147119099125</v>
      </c>
      <c r="N44">
        <f t="shared" si="32"/>
        <v>3.4580984870506932</v>
      </c>
      <c r="O44">
        <f t="shared" si="33"/>
        <v>36.464958190917969</v>
      </c>
      <c r="P44" s="1">
        <v>5.5</v>
      </c>
      <c r="Q44">
        <f t="shared" si="34"/>
        <v>1.5297826379537582</v>
      </c>
      <c r="R44" s="1">
        <v>1</v>
      </c>
      <c r="S44">
        <f t="shared" si="35"/>
        <v>3.0595652759075165</v>
      </c>
      <c r="T44" s="1">
        <v>38.591953277587891</v>
      </c>
      <c r="U44" s="1">
        <v>36.464958190917969</v>
      </c>
      <c r="V44" s="1">
        <v>38.603057861328125</v>
      </c>
      <c r="W44" s="1">
        <v>400.92721557617188</v>
      </c>
      <c r="X44" s="1">
        <v>401.02914428710938</v>
      </c>
      <c r="Y44" s="1">
        <v>23.111211776733398</v>
      </c>
      <c r="Z44" s="1">
        <v>27.314939498901367</v>
      </c>
      <c r="AA44" s="1">
        <v>32.803169250488281</v>
      </c>
      <c r="AB44" s="1">
        <v>38.769783020019531</v>
      </c>
      <c r="AC44" s="1">
        <v>400.00054931640625</v>
      </c>
      <c r="AD44" s="1">
        <v>46.265419006347656</v>
      </c>
      <c r="AE44" s="1">
        <v>490.3958740234375</v>
      </c>
      <c r="AF44" s="1">
        <v>97.564567565917969</v>
      </c>
      <c r="AG44" s="1">
        <v>11.805697441101074</v>
      </c>
      <c r="AH44" s="1">
        <v>-0.97263675928115845</v>
      </c>
      <c r="AI44" s="1">
        <v>1</v>
      </c>
      <c r="AJ44" s="1">
        <v>-0.21956524252891541</v>
      </c>
      <c r="AK44" s="1">
        <v>2.737391471862793</v>
      </c>
      <c r="AL44" s="1">
        <v>1</v>
      </c>
      <c r="AM44" s="1">
        <v>0</v>
      </c>
      <c r="AN44" s="1">
        <v>0.18999999761581421</v>
      </c>
      <c r="AO44" s="1">
        <v>111115</v>
      </c>
      <c r="AP44">
        <f t="shared" si="36"/>
        <v>0.72727372602982943</v>
      </c>
      <c r="AQ44">
        <f t="shared" si="37"/>
        <v>3.1431147119099123E-3</v>
      </c>
      <c r="AR44">
        <f t="shared" si="38"/>
        <v>309.61495819091795</v>
      </c>
      <c r="AS44">
        <f t="shared" si="39"/>
        <v>311.74195327758787</v>
      </c>
      <c r="AT44">
        <f t="shared" si="40"/>
        <v>8.7904295009007001</v>
      </c>
      <c r="AU44">
        <f t="shared" si="41"/>
        <v>-1.1193928711925687</v>
      </c>
      <c r="AV44">
        <f t="shared" si="42"/>
        <v>6.1230687473502172</v>
      </c>
      <c r="AW44">
        <f t="shared" si="43"/>
        <v>62.759144022375359</v>
      </c>
      <c r="AX44">
        <f t="shared" si="44"/>
        <v>35.444204523473992</v>
      </c>
      <c r="AY44">
        <f t="shared" si="45"/>
        <v>37.52845573425293</v>
      </c>
      <c r="AZ44">
        <f t="shared" si="46"/>
        <v>6.4890330382024031</v>
      </c>
      <c r="BA44">
        <f t="shared" si="47"/>
        <v>8.4684031246441901E-2</v>
      </c>
      <c r="BB44">
        <f t="shared" si="48"/>
        <v>2.664970260299524</v>
      </c>
      <c r="BC44">
        <f t="shared" si="49"/>
        <v>3.8240627779028791</v>
      </c>
      <c r="BD44">
        <f t="shared" si="50"/>
        <v>5.3138947578234536E-2</v>
      </c>
      <c r="BE44">
        <f t="shared" si="51"/>
        <v>39.258430287794639</v>
      </c>
      <c r="BF44">
        <f t="shared" si="52"/>
        <v>1.003378685527627</v>
      </c>
      <c r="BG44">
        <f t="shared" si="53"/>
        <v>42.496853886814989</v>
      </c>
      <c r="BH44">
        <f t="shared" si="54"/>
        <v>401.61802677565805</v>
      </c>
      <c r="BI44">
        <f t="shared" si="55"/>
        <v>-1.4122064036596535E-3</v>
      </c>
    </row>
    <row r="45" spans="1:61">
      <c r="A45" s="1">
        <v>11</v>
      </c>
      <c r="B45" s="1" t="s">
        <v>113</v>
      </c>
      <c r="C45" s="1" t="s">
        <v>100</v>
      </c>
      <c r="D45" s="1">
        <v>27</v>
      </c>
      <c r="E45" s="1" t="s">
        <v>72</v>
      </c>
      <c r="F45" s="1" t="s">
        <v>92</v>
      </c>
      <c r="G45" s="1">
        <v>0</v>
      </c>
      <c r="H45" s="1">
        <v>3833</v>
      </c>
      <c r="I45" s="1">
        <v>0</v>
      </c>
      <c r="J45">
        <f t="shared" si="28"/>
        <v>31.42008054663269</v>
      </c>
      <c r="K45">
        <f t="shared" si="29"/>
        <v>0.56887637931745327</v>
      </c>
      <c r="L45">
        <f t="shared" si="30"/>
        <v>259.21322856453679</v>
      </c>
      <c r="M45">
        <f t="shared" si="31"/>
        <v>18.626196474302425</v>
      </c>
      <c r="N45">
        <f t="shared" si="32"/>
        <v>3.4219640773727824</v>
      </c>
      <c r="O45">
        <f t="shared" si="33"/>
        <v>38.319896697998047</v>
      </c>
      <c r="P45" s="1">
        <v>2.5</v>
      </c>
      <c r="Q45">
        <f t="shared" si="34"/>
        <v>2.1884783655405045</v>
      </c>
      <c r="R45" s="1">
        <v>1</v>
      </c>
      <c r="S45">
        <f t="shared" si="35"/>
        <v>4.3769567310810089</v>
      </c>
      <c r="T45" s="1">
        <v>38.414772033691406</v>
      </c>
      <c r="U45" s="1">
        <v>38.319896697998047</v>
      </c>
      <c r="V45" s="1">
        <v>38.409374237060547</v>
      </c>
      <c r="W45" s="1">
        <v>399.91802978515625</v>
      </c>
      <c r="X45" s="1">
        <v>375.90621948242188</v>
      </c>
      <c r="Y45" s="1">
        <v>23.115699768066406</v>
      </c>
      <c r="Z45" s="1">
        <v>34.356273651123047</v>
      </c>
      <c r="AA45" s="1">
        <v>33.121395111083984</v>
      </c>
      <c r="AB45" s="1">
        <v>49.227481842041016</v>
      </c>
      <c r="AC45" s="1">
        <v>400.03005981445312</v>
      </c>
      <c r="AD45" s="1">
        <v>1891.212158203125</v>
      </c>
      <c r="AE45" s="1">
        <v>1965.6339111328125</v>
      </c>
      <c r="AF45" s="1">
        <v>97.554107666015625</v>
      </c>
      <c r="AG45" s="1">
        <v>11.805697441101074</v>
      </c>
      <c r="AH45" s="1">
        <v>-0.97263675928115845</v>
      </c>
      <c r="AI45" s="1">
        <v>0</v>
      </c>
      <c r="AJ45" s="1">
        <v>-0.21956524252891541</v>
      </c>
      <c r="AK45" s="1">
        <v>2.737391471862793</v>
      </c>
      <c r="AL45" s="1">
        <v>1</v>
      </c>
      <c r="AM45" s="1">
        <v>0</v>
      </c>
      <c r="AN45" s="1">
        <v>0.18999999761581421</v>
      </c>
      <c r="AO45" s="1">
        <v>111115</v>
      </c>
      <c r="AP45">
        <f t="shared" si="36"/>
        <v>1.6001202392578124</v>
      </c>
      <c r="AQ45">
        <f t="shared" si="37"/>
        <v>1.8626196474302425E-2</v>
      </c>
      <c r="AR45">
        <f t="shared" si="38"/>
        <v>311.46989669799802</v>
      </c>
      <c r="AS45">
        <f t="shared" si="39"/>
        <v>311.56477203369138</v>
      </c>
      <c r="AT45">
        <f t="shared" si="40"/>
        <v>359.33030554959259</v>
      </c>
      <c r="AU45">
        <f t="shared" si="41"/>
        <v>-3.6718461556859707</v>
      </c>
      <c r="AV45">
        <f t="shared" si="42"/>
        <v>6.7735596961375357</v>
      </c>
      <c r="AW45">
        <f t="shared" si="43"/>
        <v>69.433874781853007</v>
      </c>
      <c r="AX45">
        <f t="shared" si="44"/>
        <v>35.07760113072996</v>
      </c>
      <c r="AY45">
        <f t="shared" si="45"/>
        <v>38.367334365844727</v>
      </c>
      <c r="AZ45">
        <f t="shared" si="46"/>
        <v>6.7909522643912332</v>
      </c>
      <c r="BA45">
        <f t="shared" si="47"/>
        <v>0.50344345270597235</v>
      </c>
      <c r="BB45">
        <f t="shared" si="48"/>
        <v>3.3515956187647533</v>
      </c>
      <c r="BC45">
        <f t="shared" si="49"/>
        <v>3.4393566456264799</v>
      </c>
      <c r="BD45">
        <f t="shared" si="50"/>
        <v>0.31994218388738793</v>
      </c>
      <c r="BE45">
        <f t="shared" si="51"/>
        <v>25.28731520784034</v>
      </c>
      <c r="BF45">
        <f t="shared" si="52"/>
        <v>0.68956887417676294</v>
      </c>
      <c r="BG45">
        <f t="shared" si="53"/>
        <v>52.844226144339004</v>
      </c>
      <c r="BH45">
        <f t="shared" si="54"/>
        <v>366.215214671534</v>
      </c>
      <c r="BI45">
        <f t="shared" si="55"/>
        <v>4.5338636281641788E-2</v>
      </c>
    </row>
    <row r="46" spans="1:61">
      <c r="A46" s="1">
        <v>12</v>
      </c>
      <c r="B46" s="1" t="s">
        <v>114</v>
      </c>
      <c r="C46" s="1" t="s">
        <v>100</v>
      </c>
      <c r="D46" s="1">
        <v>27</v>
      </c>
      <c r="E46" s="1" t="s">
        <v>77</v>
      </c>
      <c r="F46" s="1" t="s">
        <v>92</v>
      </c>
      <c r="G46" s="1">
        <v>0</v>
      </c>
      <c r="H46" s="1">
        <v>3988</v>
      </c>
      <c r="I46" s="1">
        <v>0</v>
      </c>
      <c r="J46">
        <f t="shared" si="28"/>
        <v>-2.3648969222913006</v>
      </c>
      <c r="K46">
        <f t="shared" si="29"/>
        <v>0.4158330592513228</v>
      </c>
      <c r="L46">
        <f t="shared" si="30"/>
        <v>391.67385688572853</v>
      </c>
      <c r="M46">
        <f t="shared" si="31"/>
        <v>9.8878044208155238</v>
      </c>
      <c r="N46">
        <f t="shared" si="32"/>
        <v>2.4623858783987727</v>
      </c>
      <c r="O46">
        <f t="shared" si="33"/>
        <v>34.991302490234375</v>
      </c>
      <c r="P46" s="1">
        <v>4</v>
      </c>
      <c r="Q46">
        <f t="shared" si="34"/>
        <v>1.8591305017471313</v>
      </c>
      <c r="R46" s="1">
        <v>1</v>
      </c>
      <c r="S46">
        <f t="shared" si="35"/>
        <v>3.7182610034942627</v>
      </c>
      <c r="T46" s="1">
        <v>38.400470733642578</v>
      </c>
      <c r="U46" s="1">
        <v>34.991302490234375</v>
      </c>
      <c r="V46" s="1">
        <v>38.450016021728516</v>
      </c>
      <c r="W46" s="1">
        <v>399.73870849609375</v>
      </c>
      <c r="X46" s="1">
        <v>398.16671752929688</v>
      </c>
      <c r="Y46" s="1">
        <v>23.066247940063477</v>
      </c>
      <c r="Z46" s="1">
        <v>32.630756378173828</v>
      </c>
      <c r="AA46" s="1">
        <v>33.076099395751953</v>
      </c>
      <c r="AB46" s="1">
        <v>46.791233062744141</v>
      </c>
      <c r="AC46" s="1">
        <v>400.02716064453125</v>
      </c>
      <c r="AD46" s="1">
        <v>33.532932281494141</v>
      </c>
      <c r="AE46" s="1">
        <v>34.961753845214844</v>
      </c>
      <c r="AF46" s="1">
        <v>97.554145812988281</v>
      </c>
      <c r="AG46" s="1">
        <v>11.805697441101074</v>
      </c>
      <c r="AH46" s="1">
        <v>-0.97263675928115845</v>
      </c>
      <c r="AI46" s="1">
        <v>1</v>
      </c>
      <c r="AJ46" s="1">
        <v>-0.21956524252891541</v>
      </c>
      <c r="AK46" s="1">
        <v>2.737391471862793</v>
      </c>
      <c r="AL46" s="1">
        <v>1</v>
      </c>
      <c r="AM46" s="1">
        <v>0</v>
      </c>
      <c r="AN46" s="1">
        <v>0.18999999761581421</v>
      </c>
      <c r="AO46" s="1">
        <v>111115</v>
      </c>
      <c r="AP46">
        <f t="shared" si="36"/>
        <v>1.0000679016113281</v>
      </c>
      <c r="AQ46">
        <f t="shared" si="37"/>
        <v>9.8878044208155231E-3</v>
      </c>
      <c r="AR46">
        <f t="shared" si="38"/>
        <v>308.14130249023435</v>
      </c>
      <c r="AS46">
        <f t="shared" si="39"/>
        <v>311.55047073364256</v>
      </c>
      <c r="AT46">
        <f t="shared" si="40"/>
        <v>6.371257053535146</v>
      </c>
      <c r="AU46">
        <f t="shared" si="41"/>
        <v>-3.5683562559016053</v>
      </c>
      <c r="AV46">
        <f t="shared" si="42"/>
        <v>5.6456514441032395</v>
      </c>
      <c r="AW46">
        <f t="shared" si="43"/>
        <v>57.871978654048981</v>
      </c>
      <c r="AX46">
        <f t="shared" si="44"/>
        <v>25.241222275875153</v>
      </c>
      <c r="AY46">
        <f t="shared" si="45"/>
        <v>36.695886611938477</v>
      </c>
      <c r="AZ46">
        <f t="shared" si="46"/>
        <v>6.2009730988999996</v>
      </c>
      <c r="BA46">
        <f t="shared" si="47"/>
        <v>0.37400596713831114</v>
      </c>
      <c r="BB46">
        <f t="shared" si="48"/>
        <v>3.1832655657044668</v>
      </c>
      <c r="BC46">
        <f t="shared" si="49"/>
        <v>3.0177075331955328</v>
      </c>
      <c r="BD46">
        <f t="shared" si="50"/>
        <v>0.23718322692700447</v>
      </c>
      <c r="BE46">
        <f t="shared" si="51"/>
        <v>38.209408545765868</v>
      </c>
      <c r="BF46">
        <f t="shared" si="52"/>
        <v>0.98369311055464947</v>
      </c>
      <c r="BG46">
        <f t="shared" si="53"/>
        <v>58.912234539090406</v>
      </c>
      <c r="BH46">
        <f t="shared" si="54"/>
        <v>399.02534763678341</v>
      </c>
      <c r="BI46">
        <f t="shared" si="55"/>
        <v>-3.4915416519758725E-3</v>
      </c>
    </row>
  </sheetData>
  <sortState ref="A9:BJ58">
    <sortCondition ref="F9:F58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11"/>
  <sheetViews>
    <sheetView workbookViewId="0">
      <selection activeCell="E47" sqref="E47"/>
    </sheetView>
  </sheetViews>
  <sheetFormatPr baseColWidth="10" defaultRowHeight="15" x14ac:dyDescent="0"/>
  <sheetData>
    <row r="1" spans="1:61">
      <c r="A1" s="1" t="s">
        <v>10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17</v>
      </c>
      <c r="I1" s="1" t="s">
        <v>18</v>
      </c>
      <c r="J1" s="1" t="s">
        <v>19</v>
      </c>
      <c r="K1" s="1" t="s">
        <v>20</v>
      </c>
      <c r="L1" s="1" t="s">
        <v>21</v>
      </c>
      <c r="M1" s="1" t="s">
        <v>22</v>
      </c>
      <c r="N1" s="1" t="s">
        <v>23</v>
      </c>
      <c r="O1" s="1" t="s">
        <v>24</v>
      </c>
      <c r="P1" s="1" t="s">
        <v>25</v>
      </c>
      <c r="Q1" s="1" t="s">
        <v>26</v>
      </c>
      <c r="R1" s="1" t="s">
        <v>27</v>
      </c>
      <c r="S1" s="1" t="s">
        <v>28</v>
      </c>
      <c r="T1" s="1" t="s">
        <v>29</v>
      </c>
      <c r="U1" s="1" t="s">
        <v>30</v>
      </c>
      <c r="V1" s="1" t="s">
        <v>31</v>
      </c>
      <c r="W1" s="1" t="s">
        <v>32</v>
      </c>
      <c r="X1" s="1" t="s">
        <v>33</v>
      </c>
      <c r="Y1" s="1" t="s">
        <v>34</v>
      </c>
      <c r="Z1" s="1" t="s">
        <v>35</v>
      </c>
      <c r="AA1" s="1" t="s">
        <v>36</v>
      </c>
      <c r="AB1" s="1" t="s">
        <v>37</v>
      </c>
      <c r="AC1" s="1" t="s">
        <v>38</v>
      </c>
      <c r="AD1" s="1" t="s">
        <v>39</v>
      </c>
      <c r="AE1" s="1" t="s">
        <v>40</v>
      </c>
      <c r="AF1" s="1" t="s">
        <v>41</v>
      </c>
      <c r="AG1" s="1" t="s">
        <v>42</v>
      </c>
      <c r="AH1" s="1" t="s">
        <v>43</v>
      </c>
      <c r="AI1" s="1" t="s">
        <v>44</v>
      </c>
      <c r="AJ1" s="1" t="s">
        <v>45</v>
      </c>
      <c r="AK1" s="1" t="s">
        <v>46</v>
      </c>
      <c r="AL1" s="1" t="s">
        <v>47</v>
      </c>
      <c r="AM1" s="1" t="s">
        <v>48</v>
      </c>
      <c r="AN1" s="1" t="s">
        <v>49</v>
      </c>
      <c r="AO1" s="1" t="s">
        <v>50</v>
      </c>
      <c r="AP1" s="1" t="s">
        <v>51</v>
      </c>
      <c r="AQ1" s="1" t="s">
        <v>52</v>
      </c>
      <c r="AR1" s="1" t="s">
        <v>53</v>
      </c>
      <c r="AS1" s="1" t="s">
        <v>54</v>
      </c>
      <c r="AT1" s="1" t="s">
        <v>55</v>
      </c>
      <c r="AU1" s="1" t="s">
        <v>56</v>
      </c>
      <c r="AV1" s="1" t="s">
        <v>57</v>
      </c>
      <c r="AW1" s="1" t="s">
        <v>58</v>
      </c>
      <c r="AX1" s="1" t="s">
        <v>59</v>
      </c>
      <c r="AY1" s="1" t="s">
        <v>60</v>
      </c>
      <c r="AZ1" s="1" t="s">
        <v>61</v>
      </c>
      <c r="BA1" s="1" t="s">
        <v>62</v>
      </c>
      <c r="BB1" s="1" t="s">
        <v>63</v>
      </c>
      <c r="BC1" s="1" t="s">
        <v>64</v>
      </c>
      <c r="BD1" s="1" t="s">
        <v>65</v>
      </c>
      <c r="BE1" s="1" t="s">
        <v>66</v>
      </c>
      <c r="BF1" s="1" t="s">
        <v>67</v>
      </c>
      <c r="BG1" s="1" t="s">
        <v>68</v>
      </c>
      <c r="BH1" s="1" t="s">
        <v>69</v>
      </c>
      <c r="BI1" s="1" t="s">
        <v>70</v>
      </c>
    </row>
    <row r="2" spans="1:61">
      <c r="A2" s="1">
        <v>12</v>
      </c>
      <c r="B2" s="1" t="s">
        <v>87</v>
      </c>
      <c r="C2" s="1" t="s">
        <v>71</v>
      </c>
      <c r="D2" s="1">
        <v>35</v>
      </c>
      <c r="E2" s="1" t="s">
        <v>72</v>
      </c>
      <c r="F2" s="1" t="s">
        <v>78</v>
      </c>
      <c r="G2" s="1">
        <v>0</v>
      </c>
      <c r="H2" s="1">
        <v>5606</v>
      </c>
      <c r="I2" s="1">
        <v>0</v>
      </c>
      <c r="J2">
        <v>24.39405655384823</v>
      </c>
      <c r="K2">
        <v>0.64435871661971833</v>
      </c>
      <c r="L2">
        <v>303.53920157623867</v>
      </c>
      <c r="M2">
        <v>17.99025684627555</v>
      </c>
      <c r="N2">
        <v>2.9658366186170801</v>
      </c>
      <c r="O2">
        <v>34.244014739990234</v>
      </c>
      <c r="P2" s="1">
        <v>1.5</v>
      </c>
      <c r="Q2">
        <v>2.4080436080694199</v>
      </c>
      <c r="R2" s="1">
        <v>1</v>
      </c>
      <c r="S2">
        <v>4.8160872161388397</v>
      </c>
      <c r="T2" s="1">
        <v>33.641555786132812</v>
      </c>
      <c r="U2" s="1">
        <v>34.244014739990234</v>
      </c>
      <c r="V2" s="1">
        <v>33.589267730712891</v>
      </c>
      <c r="W2" s="1">
        <v>400.038818359375</v>
      </c>
      <c r="X2" s="1">
        <v>388.27334594726562</v>
      </c>
      <c r="Y2" s="1">
        <v>18.523221969604492</v>
      </c>
      <c r="Z2" s="1">
        <v>25.099275588989258</v>
      </c>
      <c r="AA2" s="1">
        <v>34.529361724853516</v>
      </c>
      <c r="AB2" s="1">
        <v>46.787864685058594</v>
      </c>
      <c r="AC2" s="1">
        <v>400.05865478515625</v>
      </c>
      <c r="AD2" s="1">
        <v>1641.980712890625</v>
      </c>
      <c r="AE2" s="1">
        <v>1751.03369140625</v>
      </c>
      <c r="AF2" s="1">
        <v>97.625526428222656</v>
      </c>
      <c r="AG2" s="1">
        <v>8.6024179458618164</v>
      </c>
      <c r="AH2" s="1">
        <v>-0.81162643432617188</v>
      </c>
      <c r="AI2" s="1">
        <v>1</v>
      </c>
      <c r="AJ2" s="1">
        <v>-0.21956524252891541</v>
      </c>
      <c r="AK2" s="1">
        <v>2.737391471862793</v>
      </c>
      <c r="AL2" s="1">
        <v>1</v>
      </c>
      <c r="AM2" s="1">
        <v>0</v>
      </c>
      <c r="AN2" s="1">
        <v>0.18999999761581421</v>
      </c>
      <c r="AO2" s="1">
        <v>111115</v>
      </c>
      <c r="AP2">
        <v>2.6670576985677079</v>
      </c>
      <c r="AQ2">
        <v>1.7990256846275549E-2</v>
      </c>
      <c r="AR2">
        <v>307.39401473999021</v>
      </c>
      <c r="AS2">
        <v>306.79155578613279</v>
      </c>
      <c r="AT2">
        <v>311.97633153443167</v>
      </c>
      <c r="AU2">
        <v>-3.5872972791204596</v>
      </c>
      <c r="AV2">
        <v>5.4161666109591948</v>
      </c>
      <c r="AW2">
        <v>55.479000309835257</v>
      </c>
      <c r="AX2">
        <v>30.379724720845999</v>
      </c>
      <c r="AY2">
        <v>33.942785263061523</v>
      </c>
      <c r="AZ2">
        <v>5.3259817607315938</v>
      </c>
      <c r="BA2">
        <v>0.56832130854047436</v>
      </c>
      <c r="BB2">
        <v>2.4503299923421147</v>
      </c>
      <c r="BC2">
        <v>2.8756517683894791</v>
      </c>
      <c r="BD2">
        <v>0.36133012837772965</v>
      </c>
      <c r="BE2">
        <v>29.633174345482693</v>
      </c>
      <c r="BF2">
        <v>0.78176677524875648</v>
      </c>
      <c r="BG2">
        <v>49.675319175035469</v>
      </c>
      <c r="BH2">
        <v>381.43543482361753</v>
      </c>
      <c r="BI2">
        <v>3.1769008189987027E-2</v>
      </c>
    </row>
    <row r="3" spans="1:61">
      <c r="A3" s="1">
        <v>14</v>
      </c>
      <c r="B3" s="1" t="s">
        <v>88</v>
      </c>
      <c r="C3" s="1" t="s">
        <v>71</v>
      </c>
      <c r="D3" s="1">
        <v>35</v>
      </c>
      <c r="E3" s="1" t="s">
        <v>77</v>
      </c>
      <c r="F3" s="1" t="s">
        <v>78</v>
      </c>
      <c r="G3" s="1">
        <v>0</v>
      </c>
      <c r="H3" s="1">
        <v>6111</v>
      </c>
      <c r="I3" s="1">
        <v>0</v>
      </c>
      <c r="J3">
        <v>-1.4378443417658242</v>
      </c>
      <c r="K3">
        <v>2.0940279635234323E-2</v>
      </c>
      <c r="L3">
        <v>483.66656090619438</v>
      </c>
      <c r="M3">
        <v>0.79518886349874507</v>
      </c>
      <c r="N3">
        <v>3.5865551239955611</v>
      </c>
      <c r="O3">
        <v>34.203262329101562</v>
      </c>
      <c r="P3" s="1">
        <v>2</v>
      </c>
      <c r="Q3">
        <v>2.2982609868049622</v>
      </c>
      <c r="R3" s="1">
        <v>1</v>
      </c>
      <c r="S3">
        <v>4.5965219736099243</v>
      </c>
      <c r="T3" s="1">
        <v>34.653724670410156</v>
      </c>
      <c r="U3" s="1">
        <v>34.203262329101562</v>
      </c>
      <c r="V3" s="1">
        <v>34.663532257080078</v>
      </c>
      <c r="W3" s="1">
        <v>399.77603149414062</v>
      </c>
      <c r="X3" s="1">
        <v>400.33566284179688</v>
      </c>
      <c r="Y3" s="1">
        <v>18.224460601806641</v>
      </c>
      <c r="Z3" s="1">
        <v>18.614570617675781</v>
      </c>
      <c r="AA3" s="1">
        <v>32.110816955566406</v>
      </c>
      <c r="AB3" s="1">
        <v>32.798175811767578</v>
      </c>
      <c r="AC3" s="1">
        <v>400.08547973632812</v>
      </c>
      <c r="AD3" s="1">
        <v>23.084262847900391</v>
      </c>
      <c r="AE3" s="1">
        <v>54.3277587890625</v>
      </c>
      <c r="AF3" s="1">
        <v>97.629623413085938</v>
      </c>
      <c r="AG3" s="1">
        <v>8.6024179458618164</v>
      </c>
      <c r="AH3" s="1">
        <v>-0.81162643432617188</v>
      </c>
      <c r="AI3" s="1">
        <v>1</v>
      </c>
      <c r="AJ3" s="1">
        <v>-0.21956524252891541</v>
      </c>
      <c r="AK3" s="1">
        <v>2.737391471862793</v>
      </c>
      <c r="AL3" s="1">
        <v>1</v>
      </c>
      <c r="AM3" s="1">
        <v>0</v>
      </c>
      <c r="AN3" s="1">
        <v>0.18999999761581421</v>
      </c>
      <c r="AO3" s="1">
        <v>111115</v>
      </c>
      <c r="AP3">
        <v>2.0004273986816403</v>
      </c>
      <c r="AQ3">
        <v>7.9518886349874511E-4</v>
      </c>
      <c r="AR3">
        <v>307.35326232910154</v>
      </c>
      <c r="AS3">
        <v>307.80372467041013</v>
      </c>
      <c r="AT3">
        <v>4.3860098860639027</v>
      </c>
      <c r="AU3">
        <v>-0.19161847747377389</v>
      </c>
      <c r="AV3">
        <v>5.4038886433955424</v>
      </c>
      <c r="AW3">
        <v>55.350911480328662</v>
      </c>
      <c r="AX3">
        <v>36.736340862652881</v>
      </c>
      <c r="AY3">
        <v>34.428493499755859</v>
      </c>
      <c r="AZ3">
        <v>5.4720506633136399</v>
      </c>
      <c r="BA3">
        <v>2.0845315066570308E-2</v>
      </c>
      <c r="BB3">
        <v>1.8173335193999811</v>
      </c>
      <c r="BC3">
        <v>3.6547171439136585</v>
      </c>
      <c r="BD3">
        <v>1.3036820737369498E-2</v>
      </c>
      <c r="BE3">
        <v>47.220184198774149</v>
      </c>
      <c r="BF3">
        <v>1.2081525724510032</v>
      </c>
      <c r="BG3">
        <v>31.393852082044017</v>
      </c>
      <c r="BH3">
        <v>400.75795819304903</v>
      </c>
      <c r="BI3">
        <v>-1.1263524943067034E-3</v>
      </c>
    </row>
    <row r="4" spans="1:61">
      <c r="A4" s="1">
        <v>26</v>
      </c>
      <c r="B4" s="1" t="s">
        <v>98</v>
      </c>
      <c r="C4" s="1" t="s">
        <v>71</v>
      </c>
      <c r="D4" s="1">
        <v>10</v>
      </c>
      <c r="E4" s="1" t="s">
        <v>77</v>
      </c>
      <c r="F4" s="1" t="s">
        <v>78</v>
      </c>
      <c r="G4" s="1">
        <v>0</v>
      </c>
      <c r="H4" s="1">
        <v>8924.5</v>
      </c>
      <c r="I4" s="1">
        <v>0</v>
      </c>
      <c r="J4">
        <v>-1.0263082687599465</v>
      </c>
      <c r="K4">
        <v>0.14835147793380019</v>
      </c>
      <c r="L4">
        <v>390.3291028253654</v>
      </c>
      <c r="M4">
        <v>4.7436150068523428</v>
      </c>
      <c r="N4">
        <v>3.1064133923873687</v>
      </c>
      <c r="O4">
        <v>33.037979125976562</v>
      </c>
      <c r="P4" s="1">
        <v>2</v>
      </c>
      <c r="Q4">
        <v>2.2982609868049622</v>
      </c>
      <c r="R4" s="1">
        <v>1</v>
      </c>
      <c r="S4">
        <v>4.5965219736099243</v>
      </c>
      <c r="T4" s="1">
        <v>34.916942596435547</v>
      </c>
      <c r="U4" s="1">
        <v>33.037979125976562</v>
      </c>
      <c r="V4" s="1">
        <v>34.968063354492188</v>
      </c>
      <c r="W4" s="1">
        <v>400.15744018554688</v>
      </c>
      <c r="X4" s="1">
        <v>399.72262573242188</v>
      </c>
      <c r="Y4" s="1">
        <v>17.717676162719727</v>
      </c>
      <c r="Z4" s="1">
        <v>20.041433334350586</v>
      </c>
      <c r="AA4" s="1">
        <v>30.763044357299805</v>
      </c>
      <c r="AB4" s="1">
        <v>34.797763824462891</v>
      </c>
      <c r="AC4" s="1">
        <v>400.08880615234375</v>
      </c>
      <c r="AD4" s="1">
        <v>46.787094116210938</v>
      </c>
      <c r="AE4" s="1">
        <v>58.394344329833984</v>
      </c>
      <c r="AF4" s="1">
        <v>97.621994018554688</v>
      </c>
      <c r="AG4" s="1">
        <v>8.6024179458618164</v>
      </c>
      <c r="AH4" s="1">
        <v>-0.81162643432617188</v>
      </c>
      <c r="AI4" s="1">
        <v>1</v>
      </c>
      <c r="AJ4" s="1">
        <v>-0.21956524252891541</v>
      </c>
      <c r="AK4" s="1">
        <v>2.737391471862793</v>
      </c>
      <c r="AL4" s="1">
        <v>1</v>
      </c>
      <c r="AM4" s="1">
        <v>0</v>
      </c>
      <c r="AN4" s="1">
        <v>0.18999999761581421</v>
      </c>
      <c r="AO4" s="1">
        <v>111115</v>
      </c>
      <c r="AP4">
        <v>2.0004440307617184</v>
      </c>
      <c r="AQ4">
        <v>4.743615006852343E-3</v>
      </c>
      <c r="AR4">
        <v>306.18797912597654</v>
      </c>
      <c r="AS4">
        <v>308.06694259643552</v>
      </c>
      <c r="AT4">
        <v>8.8895477705309531</v>
      </c>
      <c r="AU4">
        <v>-1.3551435839663855</v>
      </c>
      <c r="AV4">
        <v>5.0628980774766044</v>
      </c>
      <c r="AW4">
        <v>51.862268624776462</v>
      </c>
      <c r="AX4">
        <v>31.820835290425876</v>
      </c>
      <c r="AY4">
        <v>33.977460861206055</v>
      </c>
      <c r="AZ4">
        <v>5.3362963001604715</v>
      </c>
      <c r="BA4">
        <v>0.1437131748831714</v>
      </c>
      <c r="BB4">
        <v>1.9564846850892355</v>
      </c>
      <c r="BC4">
        <v>3.3798116150712358</v>
      </c>
      <c r="BD4">
        <v>9.02262503124939E-2</v>
      </c>
      <c r="BE4">
        <v>38.104705341285644</v>
      </c>
      <c r="BF4">
        <v>0.97649989692266104</v>
      </c>
      <c r="BG4">
        <v>38.345320182469344</v>
      </c>
      <c r="BH4">
        <v>400.02405280506082</v>
      </c>
      <c r="BI4">
        <v>-9.8379382178535998E-4</v>
      </c>
    </row>
    <row r="5" spans="1:61">
      <c r="A5" s="1">
        <v>27</v>
      </c>
      <c r="B5" s="1" t="s">
        <v>99</v>
      </c>
      <c r="C5" s="1" t="s">
        <v>71</v>
      </c>
      <c r="D5" s="1">
        <v>10</v>
      </c>
      <c r="E5" s="1" t="s">
        <v>72</v>
      </c>
      <c r="F5" s="1" t="s">
        <v>78</v>
      </c>
      <c r="G5" s="1">
        <v>0</v>
      </c>
      <c r="H5" s="1">
        <v>9091.5</v>
      </c>
      <c r="I5" s="1">
        <v>0</v>
      </c>
      <c r="J5">
        <v>26.858204441277348</v>
      </c>
      <c r="K5">
        <v>0.84693370402577961</v>
      </c>
      <c r="L5">
        <v>311.25095558172899</v>
      </c>
      <c r="M5">
        <v>23.222785865664822</v>
      </c>
      <c r="N5">
        <v>3.0162047332635074</v>
      </c>
      <c r="O5">
        <v>34.772502899169922</v>
      </c>
      <c r="P5" s="1">
        <v>1.5</v>
      </c>
      <c r="Q5">
        <v>2.4080436080694199</v>
      </c>
      <c r="R5" s="1">
        <v>1</v>
      </c>
      <c r="S5">
        <v>4.8160872161388397</v>
      </c>
      <c r="T5" s="1">
        <v>35.450187683105469</v>
      </c>
      <c r="U5" s="1">
        <v>34.772502899169922</v>
      </c>
      <c r="V5" s="1">
        <v>35.383495330810547</v>
      </c>
      <c r="W5" s="1">
        <v>400.70022583007812</v>
      </c>
      <c r="X5" s="1">
        <v>387.26043701171875</v>
      </c>
      <c r="Y5" s="1">
        <v>17.761476516723633</v>
      </c>
      <c r="Z5" s="1">
        <v>26.238674163818359</v>
      </c>
      <c r="AA5" s="1">
        <v>29.942045211791992</v>
      </c>
      <c r="AB5" s="1">
        <v>44.2327880859375</v>
      </c>
      <c r="AC5" s="1">
        <v>400.13430786132812</v>
      </c>
      <c r="AD5" s="1">
        <v>1802.9071044921875</v>
      </c>
      <c r="AE5" s="1">
        <v>1936.5416259765625</v>
      </c>
      <c r="AF5" s="1">
        <v>97.619132995605469</v>
      </c>
      <c r="AG5" s="1">
        <v>8.6024179458618164</v>
      </c>
      <c r="AH5" s="1">
        <v>-0.81162643432617188</v>
      </c>
      <c r="AI5" s="1">
        <v>1</v>
      </c>
      <c r="AJ5" s="1">
        <v>-0.21956524252891541</v>
      </c>
      <c r="AK5" s="1">
        <v>2.737391471862793</v>
      </c>
      <c r="AL5" s="1">
        <v>1</v>
      </c>
      <c r="AM5" s="1">
        <v>0</v>
      </c>
      <c r="AN5" s="1">
        <v>0.18999999761581421</v>
      </c>
      <c r="AO5" s="1">
        <v>111115</v>
      </c>
      <c r="AP5">
        <v>2.6675620524088539</v>
      </c>
      <c r="AQ5">
        <v>2.322278586566482E-2</v>
      </c>
      <c r="AR5">
        <v>307.9225028991699</v>
      </c>
      <c r="AS5">
        <v>308.60018768310545</v>
      </c>
      <c r="AT5">
        <v>342.55234555505012</v>
      </c>
      <c r="AU5">
        <v>-4.9357939857388491</v>
      </c>
      <c r="AV5">
        <v>5.5776013560896489</v>
      </c>
      <c r="AW5">
        <v>57.13635416471827</v>
      </c>
      <c r="AX5">
        <v>30.897680000899911</v>
      </c>
      <c r="AY5">
        <v>35.111345291137695</v>
      </c>
      <c r="AZ5">
        <v>5.6832922882621899</v>
      </c>
      <c r="BA5">
        <v>0.72027044264514262</v>
      </c>
      <c r="BB5">
        <v>2.5613966228261416</v>
      </c>
      <c r="BC5">
        <v>3.1218956654360484</v>
      </c>
      <c r="BD5">
        <v>0.46005964033511687</v>
      </c>
      <c r="BE5">
        <v>30.384048427942094</v>
      </c>
      <c r="BF5">
        <v>0.80372515711515957</v>
      </c>
      <c r="BG5">
        <v>52.009820246901782</v>
      </c>
      <c r="BH5">
        <v>379.73179926732308</v>
      </c>
      <c r="BI5">
        <v>3.6786236702868097E-2</v>
      </c>
    </row>
    <row r="6" spans="1:61">
      <c r="A6" s="1">
        <v>1</v>
      </c>
      <c r="B6" s="1" t="s">
        <v>105</v>
      </c>
      <c r="C6" s="1" t="s">
        <v>100</v>
      </c>
      <c r="D6" s="1">
        <v>58</v>
      </c>
      <c r="E6" s="1" t="s">
        <v>72</v>
      </c>
      <c r="F6" s="1" t="s">
        <v>78</v>
      </c>
      <c r="G6" s="1">
        <v>0</v>
      </c>
      <c r="H6" s="1">
        <v>2031</v>
      </c>
      <c r="I6" s="1">
        <v>0</v>
      </c>
      <c r="J6">
        <v>29.151148672391258</v>
      </c>
      <c r="K6">
        <v>0.67447550198940442</v>
      </c>
      <c r="L6">
        <v>287.82165485517231</v>
      </c>
      <c r="M6">
        <v>23.431285041162777</v>
      </c>
      <c r="N6">
        <v>3.6591810707960555</v>
      </c>
      <c r="O6">
        <v>38.984832763671875</v>
      </c>
      <c r="P6" s="1">
        <v>1.5</v>
      </c>
      <c r="Q6">
        <v>2.4080436080694199</v>
      </c>
      <c r="R6" s="1">
        <v>1</v>
      </c>
      <c r="S6">
        <v>4.8160872161388397</v>
      </c>
      <c r="T6" s="1">
        <v>39.024967193603516</v>
      </c>
      <c r="U6" s="1">
        <v>38.984832763671875</v>
      </c>
      <c r="V6" s="1">
        <v>38.958209991455078</v>
      </c>
      <c r="W6" s="1">
        <v>400.57339477539062</v>
      </c>
      <c r="X6" s="1">
        <v>386.24700927734375</v>
      </c>
      <c r="Y6" s="1">
        <v>25.965534210205078</v>
      </c>
      <c r="Z6" s="1">
        <v>34.450069427490234</v>
      </c>
      <c r="AA6" s="1">
        <v>36.011299133300781</v>
      </c>
      <c r="AB6" s="1">
        <v>47.778404235839844</v>
      </c>
      <c r="AC6" s="1">
        <v>399.97610473632812</v>
      </c>
      <c r="AD6" s="1">
        <v>1695.2386474609375</v>
      </c>
      <c r="AE6" s="1">
        <v>1622.773193359375</v>
      </c>
      <c r="AF6" s="1">
        <v>97.58270263671875</v>
      </c>
      <c r="AG6" s="1">
        <v>11.805697441101074</v>
      </c>
      <c r="AH6" s="1">
        <v>-0.97263675928115845</v>
      </c>
      <c r="AI6" s="1">
        <v>1</v>
      </c>
      <c r="AJ6" s="1">
        <v>-0.21956524252891541</v>
      </c>
      <c r="AK6" s="1">
        <v>2.737391471862793</v>
      </c>
      <c r="AL6" s="1">
        <v>1</v>
      </c>
      <c r="AM6" s="1">
        <v>0</v>
      </c>
      <c r="AN6" s="1">
        <v>0.18999999761581421</v>
      </c>
      <c r="AO6" s="1">
        <v>111115</v>
      </c>
      <c r="AP6">
        <v>2.6665073649088535</v>
      </c>
      <c r="AQ6">
        <v>2.3431285041162778E-2</v>
      </c>
      <c r="AR6">
        <v>312.13483276367185</v>
      </c>
      <c r="AS6">
        <v>312.17496719360349</v>
      </c>
      <c r="AT6">
        <v>322.09533897581423</v>
      </c>
      <c r="AU6">
        <v>-5.1922013287157567</v>
      </c>
      <c r="AV6">
        <v>7.0209119515531508</v>
      </c>
      <c r="AW6">
        <v>71.948324465767541</v>
      </c>
      <c r="AX6">
        <v>37.498255038277307</v>
      </c>
      <c r="AY6">
        <v>39.004899978637695</v>
      </c>
      <c r="AZ6">
        <v>7.0284970061211265</v>
      </c>
      <c r="BA6">
        <v>0.59162111599325606</v>
      </c>
      <c r="BB6">
        <v>3.3617308807570954</v>
      </c>
      <c r="BC6">
        <v>3.6667661253640311</v>
      </c>
      <c r="BD6">
        <v>0.37641008653912555</v>
      </c>
      <c r="BE6">
        <v>28.086414958140576</v>
      </c>
      <c r="BF6">
        <v>0.74517510282779342</v>
      </c>
      <c r="BG6">
        <v>51.71533276826441</v>
      </c>
      <c r="BH6">
        <v>378.07563510125914</v>
      </c>
      <c r="BI6">
        <v>3.9874596884988282E-2</v>
      </c>
    </row>
    <row r="7" spans="1:61">
      <c r="A7" s="1">
        <v>3</v>
      </c>
      <c r="B7" s="1" t="s">
        <v>106</v>
      </c>
      <c r="C7" s="1" t="s">
        <v>100</v>
      </c>
      <c r="D7" s="1">
        <v>58</v>
      </c>
      <c r="E7" s="1" t="s">
        <v>77</v>
      </c>
      <c r="F7" s="1" t="s">
        <v>78</v>
      </c>
      <c r="G7" s="1">
        <v>0</v>
      </c>
      <c r="H7" s="1">
        <v>2265.5</v>
      </c>
      <c r="I7" s="1">
        <v>0</v>
      </c>
      <c r="J7">
        <v>-15.182814848377264</v>
      </c>
      <c r="K7">
        <v>4.2640340842139073E-2</v>
      </c>
      <c r="L7">
        <v>940.87959545555168</v>
      </c>
      <c r="M7">
        <v>1.759912225588113</v>
      </c>
      <c r="N7">
        <v>3.8788659091805795</v>
      </c>
      <c r="O7">
        <v>37.543312072753906</v>
      </c>
      <c r="P7" s="1">
        <v>3</v>
      </c>
      <c r="Q7">
        <v>2.0786957442760468</v>
      </c>
      <c r="R7" s="1">
        <v>1</v>
      </c>
      <c r="S7">
        <v>4.1573914885520935</v>
      </c>
      <c r="T7" s="1">
        <v>39.040328979492188</v>
      </c>
      <c r="U7" s="1">
        <v>37.543312072753906</v>
      </c>
      <c r="V7" s="1">
        <v>38.971256256103516</v>
      </c>
      <c r="W7" s="1">
        <v>400.36245727539062</v>
      </c>
      <c r="X7" s="1">
        <v>411.20547485351562</v>
      </c>
      <c r="Y7" s="1">
        <v>25.518198013305664</v>
      </c>
      <c r="Z7" s="1">
        <v>26.802597045898438</v>
      </c>
      <c r="AA7" s="1">
        <v>35.360862731933594</v>
      </c>
      <c r="AB7" s="1">
        <v>37.140670776367188</v>
      </c>
      <c r="AC7" s="1">
        <v>400.04904174804688</v>
      </c>
      <c r="AD7" s="1">
        <v>40.589534759521484</v>
      </c>
      <c r="AE7" s="1">
        <v>33.317455291748047</v>
      </c>
      <c r="AF7" s="1">
        <v>97.58050537109375</v>
      </c>
      <c r="AG7" s="1">
        <v>11.805697441101074</v>
      </c>
      <c r="AH7" s="1">
        <v>-0.97263675928115845</v>
      </c>
      <c r="AI7" s="1">
        <v>1</v>
      </c>
      <c r="AJ7" s="1">
        <v>-0.21956524252891541</v>
      </c>
      <c r="AK7" s="1">
        <v>2.737391471862793</v>
      </c>
      <c r="AL7" s="1">
        <v>1</v>
      </c>
      <c r="AM7" s="1">
        <v>0</v>
      </c>
      <c r="AN7" s="1">
        <v>0.18999999761581421</v>
      </c>
      <c r="AO7" s="1">
        <v>111115</v>
      </c>
      <c r="AP7">
        <v>1.3334968058268226</v>
      </c>
      <c r="AQ7">
        <v>1.7599122255881131E-3</v>
      </c>
      <c r="AR7">
        <v>310.69331207275388</v>
      </c>
      <c r="AS7">
        <v>312.19032897949216</v>
      </c>
      <c r="AT7">
        <v>7.71201150753609</v>
      </c>
      <c r="AU7">
        <v>-0.42091582810336331</v>
      </c>
      <c r="AV7">
        <v>6.4942768741771335</v>
      </c>
      <c r="AW7">
        <v>66.553015374123405</v>
      </c>
      <c r="AX7">
        <v>39.750418328224967</v>
      </c>
      <c r="AY7">
        <v>38.291820526123047</v>
      </c>
      <c r="AZ7">
        <v>6.7632840510385259</v>
      </c>
      <c r="BA7">
        <v>4.2207439678293365E-2</v>
      </c>
      <c r="BB7">
        <v>2.615410964996554</v>
      </c>
      <c r="BC7">
        <v>4.1478730860419724</v>
      </c>
      <c r="BD7">
        <v>2.6418204668630037E-2</v>
      </c>
      <c r="BE7">
        <v>91.811506417902976</v>
      </c>
      <c r="BF7">
        <v>2.2881008473700959</v>
      </c>
      <c r="BG7">
        <v>37.984163867428279</v>
      </c>
      <c r="BH7">
        <v>416.13568171561889</v>
      </c>
      <c r="BI7">
        <v>-1.3858617573767638E-2</v>
      </c>
    </row>
    <row r="8" spans="1:61">
      <c r="A8" s="1">
        <v>5</v>
      </c>
      <c r="B8" s="1" t="s">
        <v>103</v>
      </c>
      <c r="C8" s="1" t="s">
        <v>100</v>
      </c>
      <c r="D8" s="1">
        <v>13</v>
      </c>
      <c r="E8" s="1" t="s">
        <v>72</v>
      </c>
      <c r="F8" s="1" t="s">
        <v>78</v>
      </c>
      <c r="G8" s="1">
        <v>0</v>
      </c>
      <c r="H8" s="1">
        <v>1537</v>
      </c>
      <c r="I8" s="1">
        <v>0</v>
      </c>
      <c r="J8">
        <v>27.141752021369907</v>
      </c>
      <c r="K8">
        <v>0.86744672024414204</v>
      </c>
      <c r="L8">
        <v>309.77485512592642</v>
      </c>
      <c r="M8">
        <v>31.281019987152327</v>
      </c>
      <c r="N8">
        <v>3.9028754933150407</v>
      </c>
      <c r="O8">
        <v>39.259883880615234</v>
      </c>
      <c r="P8" s="1">
        <v>1</v>
      </c>
      <c r="Q8">
        <v>2.5178262293338776</v>
      </c>
      <c r="R8" s="1">
        <v>1</v>
      </c>
      <c r="S8">
        <v>5.0356524586677551</v>
      </c>
      <c r="T8" s="1">
        <v>39.218666076660156</v>
      </c>
      <c r="U8" s="1">
        <v>39.259883880615234</v>
      </c>
      <c r="V8" s="1">
        <v>39.120384216308594</v>
      </c>
      <c r="W8" s="1">
        <v>400.2379150390625</v>
      </c>
      <c r="X8" s="1">
        <v>390.40042114257812</v>
      </c>
      <c r="Y8" s="1">
        <v>25.491609573364258</v>
      </c>
      <c r="Z8" s="1">
        <v>33.052635192871094</v>
      </c>
      <c r="AA8" s="1">
        <v>34.958019256591797</v>
      </c>
      <c r="AB8" s="1">
        <v>45.326862335205078</v>
      </c>
      <c r="AC8" s="1">
        <v>400.03964233398438</v>
      </c>
      <c r="AD8" s="1">
        <v>1869.26416015625</v>
      </c>
      <c r="AE8" s="1">
        <v>1995.54736328125</v>
      </c>
      <c r="AF8" s="1">
        <v>97.499687194824219</v>
      </c>
      <c r="AG8" s="1">
        <v>12.958013534545898</v>
      </c>
      <c r="AH8" s="1">
        <v>-0.88598233461380005</v>
      </c>
      <c r="AI8" s="1">
        <v>1</v>
      </c>
      <c r="AJ8" s="1">
        <v>-0.21956524252891541</v>
      </c>
      <c r="AK8" s="1">
        <v>2.737391471862793</v>
      </c>
      <c r="AL8" s="1">
        <v>1</v>
      </c>
      <c r="AM8" s="1">
        <v>0</v>
      </c>
      <c r="AN8" s="1">
        <v>0.18999999761581421</v>
      </c>
      <c r="AO8" s="1">
        <v>111115</v>
      </c>
      <c r="AP8">
        <v>4.0003964233398435</v>
      </c>
      <c r="AQ8">
        <v>3.1281019987152325E-2</v>
      </c>
      <c r="AR8">
        <v>312.40988388061521</v>
      </c>
      <c r="AS8">
        <v>312.36866607666013</v>
      </c>
      <c r="AT8">
        <v>355.16018597301445</v>
      </c>
      <c r="AU8">
        <v>-7.1892985415132378</v>
      </c>
      <c r="AV8">
        <v>7.1254970855846107</v>
      </c>
      <c r="AW8">
        <v>73.082255857358973</v>
      </c>
      <c r="AX8">
        <v>40.029620664487879</v>
      </c>
      <c r="AY8">
        <v>39.239274978637695</v>
      </c>
      <c r="AZ8">
        <v>7.1176142333431871</v>
      </c>
      <c r="BA8">
        <v>0.73997743848949971</v>
      </c>
      <c r="BB8">
        <v>3.22262159226957</v>
      </c>
      <c r="BC8">
        <v>3.8949926410736171</v>
      </c>
      <c r="BD8">
        <v>0.47246614577856177</v>
      </c>
      <c r="BE8">
        <v>30.202951475599818</v>
      </c>
      <c r="BF8">
        <v>0.79347981802712642</v>
      </c>
      <c r="BG8">
        <v>50.656931667594797</v>
      </c>
      <c r="BH8">
        <v>383.12403232710705</v>
      </c>
      <c r="BI8">
        <v>3.5887017296567E-2</v>
      </c>
    </row>
    <row r="9" spans="1:61">
      <c r="A9" s="1">
        <v>6</v>
      </c>
      <c r="B9" s="1" t="s">
        <v>104</v>
      </c>
      <c r="C9" s="1" t="s">
        <v>100</v>
      </c>
      <c r="D9" s="1">
        <v>13</v>
      </c>
      <c r="E9" s="1" t="s">
        <v>77</v>
      </c>
      <c r="F9" s="1" t="s">
        <v>78</v>
      </c>
      <c r="G9" s="1">
        <v>0</v>
      </c>
      <c r="H9" s="1">
        <v>1700.5</v>
      </c>
      <c r="I9" s="1">
        <v>0</v>
      </c>
      <c r="J9">
        <v>-13.411113587228778</v>
      </c>
      <c r="K9">
        <v>0.42662131731992137</v>
      </c>
      <c r="L9">
        <v>437.39915743464837</v>
      </c>
      <c r="M9">
        <v>12.950116305599185</v>
      </c>
      <c r="N9">
        <v>3.0870102347656072</v>
      </c>
      <c r="O9">
        <v>37.209651947021484</v>
      </c>
      <c r="P9" s="1">
        <v>2.5</v>
      </c>
      <c r="Q9">
        <v>2.1884783655405045</v>
      </c>
      <c r="R9" s="1">
        <v>1</v>
      </c>
      <c r="S9">
        <v>4.3769567310810089</v>
      </c>
      <c r="T9" s="1">
        <v>39.249645233154297</v>
      </c>
      <c r="U9" s="1">
        <v>37.209651947021484</v>
      </c>
      <c r="V9" s="1">
        <v>39.216262817382812</v>
      </c>
      <c r="W9" s="1">
        <v>399.96725463867188</v>
      </c>
      <c r="X9" s="1">
        <v>405.0704345703125</v>
      </c>
      <c r="Y9" s="1">
        <v>25.927574157714844</v>
      </c>
      <c r="Z9" s="1">
        <v>33.747943878173828</v>
      </c>
      <c r="AA9" s="1">
        <v>35.496364593505859</v>
      </c>
      <c r="AB9" s="1">
        <v>46.202907562255859</v>
      </c>
      <c r="AC9" s="1">
        <v>400.0155029296875</v>
      </c>
      <c r="AD9" s="1">
        <v>38.363388061523438</v>
      </c>
      <c r="AE9" s="1">
        <v>41.269260406494141</v>
      </c>
      <c r="AF9" s="1">
        <v>97.498588562011719</v>
      </c>
      <c r="AG9" s="1">
        <v>12.958013534545898</v>
      </c>
      <c r="AH9" s="1">
        <v>-0.88598233461380005</v>
      </c>
      <c r="AI9" s="1">
        <v>1</v>
      </c>
      <c r="AJ9" s="1">
        <v>-0.21956524252891541</v>
      </c>
      <c r="AK9" s="1">
        <v>2.737391471862793</v>
      </c>
      <c r="AL9" s="1">
        <v>1</v>
      </c>
      <c r="AM9" s="1">
        <v>0</v>
      </c>
      <c r="AN9" s="1">
        <v>0.18999999761581421</v>
      </c>
      <c r="AO9" s="1">
        <v>111115</v>
      </c>
      <c r="AP9">
        <v>1.6000620117187498</v>
      </c>
      <c r="AQ9">
        <v>1.2950116305599184E-2</v>
      </c>
      <c r="AR9">
        <v>310.35965194702146</v>
      </c>
      <c r="AS9">
        <v>312.39964523315427</v>
      </c>
      <c r="AT9">
        <v>7.2890436402240084</v>
      </c>
      <c r="AU9">
        <v>-4.2854817428406546</v>
      </c>
      <c r="AV9">
        <v>6.3773871297575395</v>
      </c>
      <c r="AW9">
        <v>65.410045661341556</v>
      </c>
      <c r="AX9">
        <v>31.662101783167728</v>
      </c>
      <c r="AY9">
        <v>38.229648590087891</v>
      </c>
      <c r="AZ9">
        <v>6.7405777601878842</v>
      </c>
      <c r="BA9">
        <v>0.38873169700816784</v>
      </c>
      <c r="BB9">
        <v>3.2903768949919323</v>
      </c>
      <c r="BC9">
        <v>3.4502008651959519</v>
      </c>
      <c r="BD9">
        <v>0.24609923566786537</v>
      </c>
      <c r="BE9">
        <v>42.645800488091375</v>
      </c>
      <c r="BF9">
        <v>1.0798101270921667</v>
      </c>
      <c r="BG9">
        <v>53.59266126649851</v>
      </c>
      <c r="BH9">
        <v>409.20687101579853</v>
      </c>
      <c r="BI9">
        <v>-1.7564154431295921E-2</v>
      </c>
    </row>
    <row r="10" spans="1:61">
      <c r="A10" s="1">
        <v>4</v>
      </c>
      <c r="B10" s="1" t="s">
        <v>76</v>
      </c>
      <c r="C10" s="1" t="s">
        <v>71</v>
      </c>
      <c r="D10" s="1">
        <v>43</v>
      </c>
      <c r="E10" s="1" t="s">
        <v>77</v>
      </c>
      <c r="F10" s="1" t="s">
        <v>78</v>
      </c>
      <c r="G10" s="1">
        <v>0</v>
      </c>
      <c r="H10" s="1">
        <v>3077</v>
      </c>
      <c r="I10" s="1">
        <v>0</v>
      </c>
      <c r="J10">
        <v>-1.3307170888141702</v>
      </c>
      <c r="K10">
        <v>4.9370885237110342E-2</v>
      </c>
      <c r="L10">
        <v>422.62888673558882</v>
      </c>
      <c r="M10">
        <v>1.5885514529671676</v>
      </c>
      <c r="N10">
        <v>3.0655324864464406</v>
      </c>
      <c r="O10">
        <v>32.770011901855469</v>
      </c>
      <c r="P10" s="1">
        <v>3</v>
      </c>
      <c r="Q10">
        <v>2.0786957442760468</v>
      </c>
      <c r="R10" s="1">
        <v>1</v>
      </c>
      <c r="S10">
        <v>4.1573914885520935</v>
      </c>
      <c r="T10" s="1">
        <v>33.257179260253906</v>
      </c>
      <c r="U10" s="1">
        <v>32.770011901855469</v>
      </c>
      <c r="V10" s="1">
        <v>33.32745361328125</v>
      </c>
      <c r="W10" s="1">
        <v>399.946533203125</v>
      </c>
      <c r="X10" s="1">
        <v>400.46731567382812</v>
      </c>
      <c r="Y10" s="1">
        <v>18.519294738769531</v>
      </c>
      <c r="Z10" s="1">
        <v>19.686954498291016</v>
      </c>
      <c r="AA10" s="1">
        <v>35.267826080322266</v>
      </c>
      <c r="AB10" s="1">
        <v>37.491497039794922</v>
      </c>
      <c r="AC10" s="1">
        <v>400.10226440429688</v>
      </c>
      <c r="AD10" s="1">
        <v>46.015609741210938</v>
      </c>
      <c r="AE10" s="1">
        <v>55.939197540283203</v>
      </c>
      <c r="AF10" s="1">
        <v>97.610527038574219</v>
      </c>
      <c r="AG10" s="1">
        <v>8.6024179458618164</v>
      </c>
      <c r="AH10" s="1">
        <v>-0.81162643432617188</v>
      </c>
      <c r="AI10" s="1">
        <v>1</v>
      </c>
      <c r="AJ10" s="1">
        <v>-0.21956524252891541</v>
      </c>
      <c r="AK10" s="1">
        <v>2.737391471862793</v>
      </c>
      <c r="AL10" s="1">
        <v>1</v>
      </c>
      <c r="AM10" s="1">
        <v>0</v>
      </c>
      <c r="AN10" s="1">
        <v>0.18999999761581421</v>
      </c>
      <c r="AO10" s="1">
        <v>111115</v>
      </c>
      <c r="AP10">
        <v>1.3336742146809895</v>
      </c>
      <c r="AQ10">
        <v>1.5885514529671676E-3</v>
      </c>
      <c r="AR10">
        <v>305.92001190185545</v>
      </c>
      <c r="AS10">
        <v>306.40717926025388</v>
      </c>
      <c r="AT10">
        <v>8.7429657411203152</v>
      </c>
      <c r="AU10">
        <v>-0.46388989173188772</v>
      </c>
      <c r="AV10">
        <v>4.987186490809056</v>
      </c>
      <c r="AW10">
        <v>51.092711433042403</v>
      </c>
      <c r="AX10">
        <v>31.405756934751388</v>
      </c>
      <c r="AY10">
        <v>33.013595581054688</v>
      </c>
      <c r="AZ10">
        <v>5.0559676264407578</v>
      </c>
      <c r="BA10">
        <v>4.8791464748735962E-2</v>
      </c>
      <c r="BB10">
        <v>1.9216540043626156</v>
      </c>
      <c r="BC10">
        <v>3.1343136220781425</v>
      </c>
      <c r="BD10">
        <v>3.0546198768715262E-2</v>
      </c>
      <c r="BE10">
        <v>41.253028375986716</v>
      </c>
      <c r="BF10">
        <v>1.0553392753774962</v>
      </c>
      <c r="BG10">
        <v>37.024529484456302</v>
      </c>
      <c r="BH10">
        <v>400.89942991537743</v>
      </c>
      <c r="BI10">
        <v>-1.2289659304496872E-3</v>
      </c>
    </row>
    <row r="11" spans="1:61">
      <c r="A11" s="1">
        <v>5</v>
      </c>
      <c r="B11" s="1" t="s">
        <v>79</v>
      </c>
      <c r="C11" s="1" t="s">
        <v>71</v>
      </c>
      <c r="D11" s="1">
        <v>43</v>
      </c>
      <c r="E11" s="1" t="s">
        <v>72</v>
      </c>
      <c r="F11" s="1" t="s">
        <v>78</v>
      </c>
      <c r="G11" s="1">
        <v>0</v>
      </c>
      <c r="H11" s="1">
        <v>3227.5</v>
      </c>
      <c r="I11" s="1">
        <v>0</v>
      </c>
      <c r="J11">
        <v>17.184426316125609</v>
      </c>
      <c r="K11">
        <v>0.32381772099841816</v>
      </c>
      <c r="L11">
        <v>280.9584809624385</v>
      </c>
      <c r="M11">
        <v>8.8061134595246493</v>
      </c>
      <c r="N11">
        <v>2.7427179019307206</v>
      </c>
      <c r="O11">
        <v>33.069950103759766</v>
      </c>
      <c r="P11" s="1">
        <v>2.5</v>
      </c>
      <c r="Q11">
        <v>2.1884783655405045</v>
      </c>
      <c r="R11" s="1">
        <v>1</v>
      </c>
      <c r="S11">
        <v>4.3769567310810089</v>
      </c>
      <c r="T11" s="1">
        <v>33.386371612548828</v>
      </c>
      <c r="U11" s="1">
        <v>33.069950103759766</v>
      </c>
      <c r="V11" s="1">
        <v>33.403152465820312</v>
      </c>
      <c r="W11" s="1">
        <v>399.55682373046875</v>
      </c>
      <c r="X11" s="1">
        <v>386.69174194335938</v>
      </c>
      <c r="Y11" s="1">
        <v>18.492546081542969</v>
      </c>
      <c r="Z11" s="1">
        <v>23.863578796386719</v>
      </c>
      <c r="AA11" s="1">
        <v>34.9619140625</v>
      </c>
      <c r="AB11" s="1">
        <v>45.116359710693359</v>
      </c>
      <c r="AC11" s="1">
        <v>400.1077880859375</v>
      </c>
      <c r="AD11" s="1">
        <v>1503.23291015625</v>
      </c>
      <c r="AE11" s="1">
        <v>328.38330078125</v>
      </c>
      <c r="AF11" s="1">
        <v>97.608146667480469</v>
      </c>
      <c r="AG11" s="1">
        <v>8.6024179458618164</v>
      </c>
      <c r="AH11" s="1">
        <v>-0.81162643432617188</v>
      </c>
      <c r="AI11" s="1">
        <v>1</v>
      </c>
      <c r="AJ11" s="1">
        <v>-0.21956524252891541</v>
      </c>
      <c r="AK11" s="1">
        <v>2.737391471862793</v>
      </c>
      <c r="AL11" s="1">
        <v>1</v>
      </c>
      <c r="AM11" s="1">
        <v>0</v>
      </c>
      <c r="AN11" s="1">
        <v>0.18999999761581421</v>
      </c>
      <c r="AO11" s="1">
        <v>111115</v>
      </c>
      <c r="AP11">
        <v>1.6004311523437498</v>
      </c>
      <c r="AQ11">
        <v>8.8061134595246501E-3</v>
      </c>
      <c r="AR11">
        <v>306.21995010375974</v>
      </c>
      <c r="AS11">
        <v>306.53637161254881</v>
      </c>
      <c r="AT11">
        <v>285.61424934570096</v>
      </c>
      <c r="AU11">
        <v>-0.79138937655479014</v>
      </c>
      <c r="AV11">
        <v>5.0719976010994126</v>
      </c>
      <c r="AW11">
        <v>51.962851199071274</v>
      </c>
      <c r="AX11">
        <v>28.099272402684555</v>
      </c>
      <c r="AY11">
        <v>33.228160858154297</v>
      </c>
      <c r="AZ11">
        <v>5.1172370133708904</v>
      </c>
      <c r="BA11">
        <v>0.3015112016149526</v>
      </c>
      <c r="BB11">
        <v>2.3292796991686919</v>
      </c>
      <c r="BC11">
        <v>2.7879573142021985</v>
      </c>
      <c r="BD11">
        <v>0.19032921085115889</v>
      </c>
      <c r="BE11">
        <v>27.423836617254217</v>
      </c>
      <c r="BF11">
        <v>0.72656964317482597</v>
      </c>
      <c r="BG11">
        <v>47.665185159318128</v>
      </c>
      <c r="BH11">
        <v>381.39148951864786</v>
      </c>
      <c r="BI11">
        <v>2.1476589927283553E-2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1"/>
  <sheetViews>
    <sheetView topLeftCell="A2" workbookViewId="0">
      <selection activeCell="C1" sqref="C1:C1048576"/>
    </sheetView>
  </sheetViews>
  <sheetFormatPr baseColWidth="10" defaultRowHeight="15" x14ac:dyDescent="0"/>
  <sheetData>
    <row r="1" spans="1:61">
      <c r="A1" s="1" t="s">
        <v>10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17</v>
      </c>
      <c r="I1" s="1" t="s">
        <v>18</v>
      </c>
      <c r="J1" s="1" t="s">
        <v>19</v>
      </c>
      <c r="K1" s="1" t="s">
        <v>20</v>
      </c>
      <c r="L1" s="1" t="s">
        <v>21</v>
      </c>
      <c r="M1" s="1" t="s">
        <v>22</v>
      </c>
      <c r="N1" s="1" t="s">
        <v>23</v>
      </c>
      <c r="O1" s="1" t="s">
        <v>24</v>
      </c>
      <c r="P1" s="1" t="s">
        <v>25</v>
      </c>
      <c r="Q1" s="1" t="s">
        <v>26</v>
      </c>
      <c r="R1" s="1" t="s">
        <v>27</v>
      </c>
      <c r="S1" s="1" t="s">
        <v>28</v>
      </c>
      <c r="T1" s="1" t="s">
        <v>29</v>
      </c>
      <c r="U1" s="1" t="s">
        <v>30</v>
      </c>
      <c r="V1" s="1" t="s">
        <v>31</v>
      </c>
      <c r="W1" s="1" t="s">
        <v>32</v>
      </c>
      <c r="X1" s="1" t="s">
        <v>33</v>
      </c>
      <c r="Y1" s="1" t="s">
        <v>34</v>
      </c>
      <c r="Z1" s="1" t="s">
        <v>35</v>
      </c>
      <c r="AA1" s="1" t="s">
        <v>36</v>
      </c>
      <c r="AB1" s="1" t="s">
        <v>37</v>
      </c>
      <c r="AC1" s="1" t="s">
        <v>38</v>
      </c>
      <c r="AD1" s="1" t="s">
        <v>39</v>
      </c>
      <c r="AE1" s="1" t="s">
        <v>40</v>
      </c>
      <c r="AF1" s="1" t="s">
        <v>41</v>
      </c>
      <c r="AG1" s="1" t="s">
        <v>42</v>
      </c>
      <c r="AH1" s="1" t="s">
        <v>43</v>
      </c>
      <c r="AI1" s="1" t="s">
        <v>44</v>
      </c>
      <c r="AJ1" s="1" t="s">
        <v>45</v>
      </c>
      <c r="AK1" s="1" t="s">
        <v>46</v>
      </c>
      <c r="AL1" s="1" t="s">
        <v>47</v>
      </c>
      <c r="AM1" s="1" t="s">
        <v>48</v>
      </c>
      <c r="AN1" s="1" t="s">
        <v>49</v>
      </c>
      <c r="AO1" s="1" t="s">
        <v>50</v>
      </c>
      <c r="AP1" s="1" t="s">
        <v>51</v>
      </c>
      <c r="AQ1" s="1" t="s">
        <v>52</v>
      </c>
      <c r="AR1" s="1" t="s">
        <v>53</v>
      </c>
      <c r="AS1" s="1" t="s">
        <v>54</v>
      </c>
      <c r="AT1" s="1" t="s">
        <v>55</v>
      </c>
      <c r="AU1" s="1" t="s">
        <v>56</v>
      </c>
      <c r="AV1" s="1" t="s">
        <v>57</v>
      </c>
      <c r="AW1" s="1" t="s">
        <v>58</v>
      </c>
      <c r="AX1" s="1" t="s">
        <v>59</v>
      </c>
      <c r="AY1" s="1" t="s">
        <v>60</v>
      </c>
      <c r="AZ1" s="1" t="s">
        <v>61</v>
      </c>
      <c r="BA1" s="1" t="s">
        <v>62</v>
      </c>
      <c r="BB1" s="1" t="s">
        <v>63</v>
      </c>
      <c r="BC1" s="1" t="s">
        <v>64</v>
      </c>
      <c r="BD1" s="1" t="s">
        <v>65</v>
      </c>
      <c r="BE1" s="1" t="s">
        <v>66</v>
      </c>
      <c r="BF1" s="1" t="s">
        <v>67</v>
      </c>
      <c r="BG1" s="1" t="s">
        <v>68</v>
      </c>
      <c r="BH1" s="1" t="s">
        <v>69</v>
      </c>
      <c r="BI1" s="1" t="s">
        <v>70</v>
      </c>
    </row>
    <row r="2" spans="1:61">
      <c r="A2" s="1">
        <v>7</v>
      </c>
      <c r="B2" s="1" t="s">
        <v>109</v>
      </c>
      <c r="C2" s="1" t="s">
        <v>100</v>
      </c>
      <c r="D2" s="1">
        <v>33</v>
      </c>
      <c r="E2" s="1" t="s">
        <v>72</v>
      </c>
      <c r="F2" s="1" t="s">
        <v>73</v>
      </c>
      <c r="G2" s="1">
        <v>0</v>
      </c>
      <c r="H2" s="1">
        <v>3152.5</v>
      </c>
      <c r="I2" s="1">
        <v>0</v>
      </c>
      <c r="J2">
        <f t="shared" ref="J2:J21" si="0">(W2-X2*(1000-Y2)/(1000-Z2))*AP2</f>
        <v>4.4861723680974119</v>
      </c>
      <c r="K2">
        <f t="shared" ref="K2:K21" si="1">IF(BA2&lt;&gt;0,1/(1/BA2-1/S2),0)</f>
        <v>0.44870735958399355</v>
      </c>
      <c r="L2">
        <f t="shared" ref="L2:L21" si="2">((BD2-AQ2/2)*X2-J2)/(BD2+AQ2/2)</f>
        <v>353.31532140726375</v>
      </c>
      <c r="M2">
        <f t="shared" ref="M2:M21" si="3">AQ2*1000</f>
        <v>14.555713374562437</v>
      </c>
      <c r="N2">
        <f t="shared" ref="N2:N21" si="4">(AV2-BB2)</f>
        <v>3.3408332063704802</v>
      </c>
      <c r="O2">
        <f t="shared" ref="O2:O21" si="5">(U2+AU2*I2)</f>
        <v>38.345443725585938</v>
      </c>
      <c r="P2" s="1">
        <v>3.5</v>
      </c>
      <c r="Q2">
        <f t="shared" ref="Q2:Q21" si="6">(P2*AJ2+AK2)</f>
        <v>1.9689131230115891</v>
      </c>
      <c r="R2" s="1">
        <v>1</v>
      </c>
      <c r="S2">
        <f t="shared" ref="S2:S21" si="7">Q2*(R2+1)*(R2+1)/(R2*R2+1)</f>
        <v>3.9378262460231781</v>
      </c>
      <c r="T2" s="1">
        <v>38.512496948242188</v>
      </c>
      <c r="U2" s="1">
        <v>38.345443725585938</v>
      </c>
      <c r="V2" s="1">
        <v>38.514591217041016</v>
      </c>
      <c r="W2" s="1">
        <v>401.02389526367188</v>
      </c>
      <c r="X2" s="1">
        <v>392.10498046875</v>
      </c>
      <c r="Y2" s="1">
        <v>22.993556976318359</v>
      </c>
      <c r="Z2" s="1">
        <v>35.279876708984375</v>
      </c>
      <c r="AA2" s="1">
        <v>32.776660919189453</v>
      </c>
      <c r="AB2" s="1">
        <v>50.290462493896484</v>
      </c>
      <c r="AC2" s="1">
        <v>400.0194091796875</v>
      </c>
      <c r="AD2" s="1">
        <v>1830.927490234375</v>
      </c>
      <c r="AE2" s="1">
        <v>1785.0909423828125</v>
      </c>
      <c r="AF2" s="1">
        <v>97.565200805664062</v>
      </c>
      <c r="AG2" s="1">
        <v>11.805697441101074</v>
      </c>
      <c r="AH2" s="1">
        <v>-0.97263675928115845</v>
      </c>
      <c r="AI2" s="1">
        <v>1</v>
      </c>
      <c r="AJ2" s="1">
        <v>-0.21956524252891541</v>
      </c>
      <c r="AK2" s="1">
        <v>2.737391471862793</v>
      </c>
      <c r="AL2" s="1">
        <v>1</v>
      </c>
      <c r="AM2" s="1">
        <v>0</v>
      </c>
      <c r="AN2" s="1">
        <v>0.18999999761581421</v>
      </c>
      <c r="AO2" s="1">
        <v>111115</v>
      </c>
      <c r="AP2">
        <f t="shared" ref="AP2:AP21" si="8">AC2*0.000001/(P2*0.0001)</f>
        <v>1.14291259765625</v>
      </c>
      <c r="AQ2">
        <f t="shared" ref="AQ2:AQ21" si="9">(Z2-Y2)/(1000-Z2)*AP2</f>
        <v>1.4555713374562436E-2</v>
      </c>
      <c r="AR2">
        <f t="shared" ref="AR2:AR21" si="10">(U2+273.15)</f>
        <v>311.49544372558591</v>
      </c>
      <c r="AS2">
        <f t="shared" ref="AS2:AS21" si="11">(T2+273.15)</f>
        <v>311.66249694824216</v>
      </c>
      <c r="AT2">
        <f t="shared" ref="AT2:AT21" si="12">(AD2*AL2+AE2*AM2)*AN2</f>
        <v>347.87621877925994</v>
      </c>
      <c r="AU2">
        <f t="shared" ref="AU2:AU21" si="13">((AT2+0.00000010773*(AS2^4-AR2^4))-AQ2*44100)/(Q2*51.4+0.00000043092*AR2^3)</f>
        <v>-2.5550430244260252</v>
      </c>
      <c r="AV2">
        <f t="shared" ref="AV2:AV21" si="14">0.61365*EXP(17.502*O2/(240.97+O2))</f>
        <v>6.7829214618816112</v>
      </c>
      <c r="AW2">
        <f t="shared" ref="AW2:AW21" si="15">AV2*1000/AF2</f>
        <v>69.521934110423459</v>
      </c>
      <c r="AX2">
        <f t="shared" ref="AX2:AX21" si="16">(AW2-Z2)</f>
        <v>34.242057401439084</v>
      </c>
      <c r="AY2">
        <f t="shared" ref="AY2:AY21" si="17">IF(I2,U2,(T2+U2)/2)</f>
        <v>38.428970336914062</v>
      </c>
      <c r="AZ2">
        <f t="shared" ref="AZ2:AZ21" si="18">0.61365*EXP(17.502*AY2/(240.97+AY2))</f>
        <v>6.813608368801396</v>
      </c>
      <c r="BA2">
        <f t="shared" ref="BA2:BA21" si="19">IF(AX2&lt;&gt;0,(1000-(AW2+Z2)/2)/AX2*AQ2,0)</f>
        <v>0.40280817981081807</v>
      </c>
      <c r="BB2">
        <f t="shared" ref="BB2:BB21" si="20">Z2*AF2/1000</f>
        <v>3.442088255511131</v>
      </c>
      <c r="BC2">
        <f t="shared" ref="BC2:BC21" si="21">(AZ2-BB2)</f>
        <v>3.371520113290265</v>
      </c>
      <c r="BD2">
        <f t="shared" ref="BD2:BD21" si="22">1/(1.6/K2+1.37/S2)</f>
        <v>0.25551228695334616</v>
      </c>
      <c r="BE2">
        <f t="shared" ref="BE2:BE21" si="23">L2*AF2*0.001</f>
        <v>34.471280280817425</v>
      </c>
      <c r="BF2">
        <f t="shared" ref="BF2:BF21" si="24">L2/X2</f>
        <v>0.90107328140766196</v>
      </c>
      <c r="BG2">
        <f t="shared" ref="BG2:BG21" si="25">(1-AQ2*AF2/AV2/K2)*100</f>
        <v>53.339600105424644</v>
      </c>
      <c r="BH2">
        <f t="shared" ref="BH2:BH21" si="26">(X2-J2/(S2/1.35))</f>
        <v>390.56699166006456</v>
      </c>
      <c r="BI2">
        <f t="shared" ref="BI2:BI21" si="27">J2*BG2/100/BH2</f>
        <v>6.1267502177089206E-3</v>
      </c>
    </row>
    <row r="3" spans="1:61">
      <c r="A3" s="1">
        <v>8</v>
      </c>
      <c r="B3" s="1" t="s">
        <v>110</v>
      </c>
      <c r="C3" s="1" t="s">
        <v>100</v>
      </c>
      <c r="D3" s="1">
        <v>33</v>
      </c>
      <c r="E3" s="1" t="s">
        <v>77</v>
      </c>
      <c r="F3" s="1" t="s">
        <v>73</v>
      </c>
      <c r="G3" s="1">
        <v>0</v>
      </c>
      <c r="H3" s="1">
        <v>3245</v>
      </c>
      <c r="I3" s="1">
        <v>0</v>
      </c>
      <c r="J3">
        <f t="shared" si="0"/>
        <v>-2.3049277544757807</v>
      </c>
      <c r="K3">
        <f t="shared" si="1"/>
        <v>0.1274759895962666</v>
      </c>
      <c r="L3">
        <f t="shared" si="2"/>
        <v>408.71555517388504</v>
      </c>
      <c r="M3">
        <f t="shared" si="3"/>
        <v>4.3222698715796621</v>
      </c>
      <c r="N3">
        <f t="shared" si="4"/>
        <v>3.2708456005229394</v>
      </c>
      <c r="O3">
        <f t="shared" si="5"/>
        <v>35.885765075683594</v>
      </c>
      <c r="P3" s="1">
        <v>4</v>
      </c>
      <c r="Q3">
        <f t="shared" si="6"/>
        <v>1.8591305017471313</v>
      </c>
      <c r="R3" s="1">
        <v>1</v>
      </c>
      <c r="S3">
        <f t="shared" si="7"/>
        <v>3.7182610034942627</v>
      </c>
      <c r="T3" s="1">
        <v>38.472530364990234</v>
      </c>
      <c r="U3" s="1">
        <v>35.885765075683594</v>
      </c>
      <c r="V3" s="1">
        <v>38.508590698242188</v>
      </c>
      <c r="W3" s="1">
        <v>400.99118041992188</v>
      </c>
      <c r="X3" s="1">
        <v>401.56039428710938</v>
      </c>
      <c r="Y3" s="1">
        <v>23.065689086914062</v>
      </c>
      <c r="Z3" s="1">
        <v>27.269638061523438</v>
      </c>
      <c r="AA3" s="1">
        <v>32.950416564941406</v>
      </c>
      <c r="AB3" s="1">
        <v>38.955955505371094</v>
      </c>
      <c r="AC3" s="1">
        <v>400.043212890625</v>
      </c>
      <c r="AD3" s="1">
        <v>60.065361022949219</v>
      </c>
      <c r="AE3" s="1">
        <v>55.354576110839844</v>
      </c>
      <c r="AF3" s="1">
        <v>97.56488037109375</v>
      </c>
      <c r="AG3" s="1">
        <v>11.805697441101074</v>
      </c>
      <c r="AH3" s="1">
        <v>-0.97263675928115845</v>
      </c>
      <c r="AI3" s="1">
        <v>1</v>
      </c>
      <c r="AJ3" s="1">
        <v>-0.21956524252891541</v>
      </c>
      <c r="AK3" s="1">
        <v>2.737391471862793</v>
      </c>
      <c r="AL3" s="1">
        <v>1</v>
      </c>
      <c r="AM3" s="1">
        <v>0</v>
      </c>
      <c r="AN3" s="1">
        <v>0.18999999761581421</v>
      </c>
      <c r="AO3" s="1">
        <v>111115</v>
      </c>
      <c r="AP3">
        <f t="shared" si="8"/>
        <v>1.0001080322265625</v>
      </c>
      <c r="AQ3">
        <f t="shared" si="9"/>
        <v>4.3222698715796619E-3</v>
      </c>
      <c r="AR3">
        <f t="shared" si="10"/>
        <v>309.03576507568357</v>
      </c>
      <c r="AS3">
        <f t="shared" si="11"/>
        <v>311.62253036499021</v>
      </c>
      <c r="AT3">
        <f t="shared" si="12"/>
        <v>11.412418451153371</v>
      </c>
      <c r="AU3">
        <f t="shared" si="13"/>
        <v>-1.3473308592111204</v>
      </c>
      <c r="AV3">
        <f t="shared" si="14"/>
        <v>5.9314045757584983</v>
      </c>
      <c r="AW3">
        <f t="shared" si="15"/>
        <v>60.79446367584373</v>
      </c>
      <c r="AX3">
        <f t="shared" si="16"/>
        <v>33.524825614320292</v>
      </c>
      <c r="AY3">
        <f t="shared" si="17"/>
        <v>37.179147720336914</v>
      </c>
      <c r="AZ3">
        <f t="shared" si="18"/>
        <v>6.3667924125430018</v>
      </c>
      <c r="BA3">
        <f t="shared" si="19"/>
        <v>0.12325049836981419</v>
      </c>
      <c r="BB3">
        <f t="shared" si="20"/>
        <v>2.660558975235559</v>
      </c>
      <c r="BC3">
        <f t="shared" si="21"/>
        <v>3.7062334373074428</v>
      </c>
      <c r="BD3">
        <f t="shared" si="22"/>
        <v>7.7400368940538561E-2</v>
      </c>
      <c r="BE3">
        <f t="shared" si="23"/>
        <v>39.876284246345264</v>
      </c>
      <c r="BF3">
        <f t="shared" si="24"/>
        <v>1.0178183929206421</v>
      </c>
      <c r="BG3">
        <f t="shared" si="25"/>
        <v>44.227584257108234</v>
      </c>
      <c r="BH3">
        <f t="shared" si="26"/>
        <v>402.39725121178952</v>
      </c>
      <c r="BI3">
        <f t="shared" si="27"/>
        <v>-2.5333519590562794E-3</v>
      </c>
    </row>
    <row r="4" spans="1:61">
      <c r="A4" s="1">
        <v>9</v>
      </c>
      <c r="B4" s="1" t="s">
        <v>111</v>
      </c>
      <c r="C4" s="1" t="s">
        <v>100</v>
      </c>
      <c r="D4" s="1">
        <v>27</v>
      </c>
      <c r="E4" s="1" t="s">
        <v>72</v>
      </c>
      <c r="F4" s="1" t="s">
        <v>73</v>
      </c>
      <c r="G4" s="1">
        <v>0</v>
      </c>
      <c r="H4" s="1">
        <v>3577.5</v>
      </c>
      <c r="I4" s="1">
        <v>0</v>
      </c>
      <c r="J4">
        <f t="shared" si="0"/>
        <v>15.418882374121932</v>
      </c>
      <c r="K4">
        <f t="shared" si="1"/>
        <v>0.5802672740476631</v>
      </c>
      <c r="L4">
        <f t="shared" si="2"/>
        <v>311.44184996277301</v>
      </c>
      <c r="M4">
        <f t="shared" si="3"/>
        <v>15.052904032891409</v>
      </c>
      <c r="N4">
        <f t="shared" si="4"/>
        <v>2.7910192634714863</v>
      </c>
      <c r="O4">
        <f t="shared" si="5"/>
        <v>38.042438507080078</v>
      </c>
      <c r="P4" s="1">
        <v>4.5</v>
      </c>
      <c r="Q4">
        <f t="shared" si="6"/>
        <v>1.7493478804826736</v>
      </c>
      <c r="R4" s="1">
        <v>1</v>
      </c>
      <c r="S4">
        <f t="shared" si="7"/>
        <v>3.4986957609653473</v>
      </c>
      <c r="T4" s="1">
        <v>38.244132995605469</v>
      </c>
      <c r="U4" s="1">
        <v>38.042438507080078</v>
      </c>
      <c r="V4" s="1">
        <v>38.200233459472656</v>
      </c>
      <c r="W4" s="1">
        <v>400.0126953125</v>
      </c>
      <c r="X4" s="1">
        <v>376.29425048828125</v>
      </c>
      <c r="Y4" s="1">
        <v>23.525495529174805</v>
      </c>
      <c r="Z4" s="1">
        <v>39.786144256591797</v>
      </c>
      <c r="AA4" s="1">
        <v>34.023468017578125</v>
      </c>
      <c r="AB4" s="1">
        <v>57.540233612060547</v>
      </c>
      <c r="AC4" s="1">
        <v>400.002685546875</v>
      </c>
      <c r="AD4" s="1">
        <v>1905.5435791015625</v>
      </c>
      <c r="AE4" s="1">
        <v>2023.97265625</v>
      </c>
      <c r="AF4" s="1">
        <v>97.561225891113281</v>
      </c>
      <c r="AG4" s="1">
        <v>11.805697441101074</v>
      </c>
      <c r="AH4" s="1">
        <v>-0.97263675928115845</v>
      </c>
      <c r="AI4" s="1">
        <v>1</v>
      </c>
      <c r="AJ4" s="1">
        <v>-0.21956524252891541</v>
      </c>
      <c r="AK4" s="1">
        <v>2.737391471862793</v>
      </c>
      <c r="AL4" s="1">
        <v>1</v>
      </c>
      <c r="AM4" s="1">
        <v>0</v>
      </c>
      <c r="AN4" s="1">
        <v>0.18999999761581421</v>
      </c>
      <c r="AO4" s="1">
        <v>111115</v>
      </c>
      <c r="AP4">
        <f t="shared" si="8"/>
        <v>0.88889485677083313</v>
      </c>
      <c r="AQ4">
        <f t="shared" si="9"/>
        <v>1.5052904032891409E-2</v>
      </c>
      <c r="AR4">
        <f t="shared" si="10"/>
        <v>311.19243850708006</v>
      </c>
      <c r="AS4">
        <f t="shared" si="11"/>
        <v>311.39413299560545</v>
      </c>
      <c r="AT4">
        <f t="shared" si="12"/>
        <v>362.05327548612695</v>
      </c>
      <c r="AU4">
        <f t="shared" si="13"/>
        <v>-2.9071919352553826</v>
      </c>
      <c r="AV4">
        <f t="shared" si="14"/>
        <v>6.672604270625258</v>
      </c>
      <c r="AW4">
        <f t="shared" si="15"/>
        <v>68.394018316994689</v>
      </c>
      <c r="AX4">
        <f t="shared" si="16"/>
        <v>28.607874060402892</v>
      </c>
      <c r="AY4">
        <f t="shared" si="17"/>
        <v>38.143285751342773</v>
      </c>
      <c r="AZ4">
        <f t="shared" si="18"/>
        <v>6.7091462840821858</v>
      </c>
      <c r="BA4">
        <f t="shared" si="19"/>
        <v>0.49771930623318356</v>
      </c>
      <c r="BB4">
        <f t="shared" si="20"/>
        <v>3.8815850071537716</v>
      </c>
      <c r="BC4">
        <f t="shared" si="21"/>
        <v>2.8275612769284142</v>
      </c>
      <c r="BD4">
        <f t="shared" si="22"/>
        <v>0.31756874020482329</v>
      </c>
      <c r="BE4">
        <f t="shared" si="23"/>
        <v>30.384648676164307</v>
      </c>
      <c r="BF4">
        <f t="shared" si="24"/>
        <v>0.82765508523886444</v>
      </c>
      <c r="BG4">
        <f t="shared" si="25"/>
        <v>62.070764022841004</v>
      </c>
      <c r="BH4">
        <f t="shared" si="26"/>
        <v>370.34475026671259</v>
      </c>
      <c r="BI4">
        <f t="shared" si="27"/>
        <v>2.5842456485499363E-2</v>
      </c>
    </row>
    <row r="5" spans="1:61">
      <c r="A5" s="1">
        <v>10</v>
      </c>
      <c r="B5" s="1" t="s">
        <v>112</v>
      </c>
      <c r="C5" s="1" t="s">
        <v>100</v>
      </c>
      <c r="D5" s="1">
        <v>27</v>
      </c>
      <c r="E5" s="1" t="s">
        <v>77</v>
      </c>
      <c r="F5" s="1" t="s">
        <v>73</v>
      </c>
      <c r="G5" s="1">
        <v>0</v>
      </c>
      <c r="H5" s="1">
        <v>3728.5</v>
      </c>
      <c r="I5" s="1">
        <v>0</v>
      </c>
      <c r="J5">
        <f t="shared" si="0"/>
        <v>-2.9475359575750084</v>
      </c>
      <c r="K5">
        <f t="shared" si="1"/>
        <v>0.34808378830534498</v>
      </c>
      <c r="L5">
        <f t="shared" si="2"/>
        <v>396.66752562890986</v>
      </c>
      <c r="M5">
        <f t="shared" si="3"/>
        <v>8.8508799605341935</v>
      </c>
      <c r="N5">
        <f t="shared" si="4"/>
        <v>2.6015220109976069</v>
      </c>
      <c r="O5">
        <f t="shared" si="5"/>
        <v>35.501354217529297</v>
      </c>
      <c r="P5" s="1">
        <v>4.5</v>
      </c>
      <c r="Q5">
        <f t="shared" si="6"/>
        <v>1.7493478804826736</v>
      </c>
      <c r="R5" s="1">
        <v>1</v>
      </c>
      <c r="S5">
        <f t="shared" si="7"/>
        <v>3.4986957609653473</v>
      </c>
      <c r="T5" s="1">
        <v>38.241561889648438</v>
      </c>
      <c r="U5" s="1">
        <v>35.501354217529297</v>
      </c>
      <c r="V5" s="1">
        <v>38.292217254638672</v>
      </c>
      <c r="W5" s="1">
        <v>400.20318603515625</v>
      </c>
      <c r="X5" s="1">
        <v>399.5408935546875</v>
      </c>
      <c r="Y5" s="1">
        <v>23.228137969970703</v>
      </c>
      <c r="Z5" s="1">
        <v>32.857421875</v>
      </c>
      <c r="AA5" s="1">
        <v>33.597686767578125</v>
      </c>
      <c r="AB5" s="1">
        <v>47.525691986083984</v>
      </c>
      <c r="AC5" s="1">
        <v>400.03268432617188</v>
      </c>
      <c r="AD5" s="1">
        <v>50.332138061523438</v>
      </c>
      <c r="AE5" s="1">
        <v>67.883430480957031</v>
      </c>
      <c r="AF5" s="1">
        <v>97.560050964355469</v>
      </c>
      <c r="AG5" s="1">
        <v>11.805697441101074</v>
      </c>
      <c r="AH5" s="1">
        <v>-0.97263675928115845</v>
      </c>
      <c r="AI5" s="1">
        <v>1</v>
      </c>
      <c r="AJ5" s="1">
        <v>-0.21956524252891541</v>
      </c>
      <c r="AK5" s="1">
        <v>2.737391471862793</v>
      </c>
      <c r="AL5" s="1">
        <v>1</v>
      </c>
      <c r="AM5" s="1">
        <v>0</v>
      </c>
      <c r="AN5" s="1">
        <v>0.18999999761581421</v>
      </c>
      <c r="AO5" s="1">
        <v>111115</v>
      </c>
      <c r="AP5">
        <f t="shared" si="8"/>
        <v>0.88896152072482637</v>
      </c>
      <c r="AQ5">
        <f t="shared" si="9"/>
        <v>8.8508799605341928E-3</v>
      </c>
      <c r="AR5">
        <f t="shared" si="10"/>
        <v>308.65135421752927</v>
      </c>
      <c r="AS5">
        <f t="shared" si="11"/>
        <v>311.39156188964841</v>
      </c>
      <c r="AT5">
        <f t="shared" si="12"/>
        <v>9.5631061116882847</v>
      </c>
      <c r="AU5">
        <f t="shared" si="13"/>
        <v>-3.3685995203921495</v>
      </c>
      <c r="AV5">
        <f t="shared" si="14"/>
        <v>5.8070937636799353</v>
      </c>
      <c r="AW5">
        <f t="shared" si="15"/>
        <v>59.523275216426597</v>
      </c>
      <c r="AX5">
        <f t="shared" si="16"/>
        <v>26.665853341426597</v>
      </c>
      <c r="AY5">
        <f t="shared" si="17"/>
        <v>36.871458053588867</v>
      </c>
      <c r="AZ5">
        <f t="shared" si="18"/>
        <v>6.2607771591190495</v>
      </c>
      <c r="BA5">
        <f t="shared" si="19"/>
        <v>0.31658670818179818</v>
      </c>
      <c r="BB5">
        <f t="shared" si="20"/>
        <v>3.2055717526823284</v>
      </c>
      <c r="BC5">
        <f t="shared" si="21"/>
        <v>3.0552054064367211</v>
      </c>
      <c r="BD5">
        <f t="shared" si="22"/>
        <v>0.20047436603491767</v>
      </c>
      <c r="BE5">
        <f t="shared" si="23"/>
        <v>38.698904016261224</v>
      </c>
      <c r="BF5">
        <f t="shared" si="24"/>
        <v>0.99280832582564083</v>
      </c>
      <c r="BG5">
        <f t="shared" si="25"/>
        <v>57.281515806469564</v>
      </c>
      <c r="BH5">
        <f t="shared" si="26"/>
        <v>400.67822409571983</v>
      </c>
      <c r="BI5">
        <f t="shared" si="27"/>
        <v>-4.2138383718011959E-3</v>
      </c>
    </row>
    <row r="6" spans="1:61">
      <c r="A6" s="1">
        <v>2</v>
      </c>
      <c r="B6" s="1" t="s">
        <v>74</v>
      </c>
      <c r="C6" s="1" t="s">
        <v>71</v>
      </c>
      <c r="D6" s="1">
        <v>43</v>
      </c>
      <c r="E6" s="1" t="s">
        <v>72</v>
      </c>
      <c r="F6" s="1" t="s">
        <v>92</v>
      </c>
      <c r="G6" s="1">
        <v>0</v>
      </c>
      <c r="H6" s="1">
        <v>2711</v>
      </c>
      <c r="I6" s="1">
        <v>0</v>
      </c>
      <c r="J6">
        <f t="shared" si="0"/>
        <v>12.413719380020398</v>
      </c>
      <c r="K6">
        <f t="shared" si="1"/>
        <v>0.53508432826681851</v>
      </c>
      <c r="L6">
        <f t="shared" si="2"/>
        <v>327.16851900319546</v>
      </c>
      <c r="M6">
        <f t="shared" si="3"/>
        <v>10.324824745257814</v>
      </c>
      <c r="N6">
        <f t="shared" si="4"/>
        <v>2.0837429737048083</v>
      </c>
      <c r="O6">
        <f t="shared" si="5"/>
        <v>32.759677886962891</v>
      </c>
      <c r="P6" s="1">
        <v>4.5</v>
      </c>
      <c r="Q6">
        <f t="shared" si="6"/>
        <v>1.7493478804826736</v>
      </c>
      <c r="R6" s="1">
        <v>1</v>
      </c>
      <c r="S6">
        <f t="shared" si="7"/>
        <v>3.4986957609653473</v>
      </c>
      <c r="T6" s="1">
        <v>33.368080139160156</v>
      </c>
      <c r="U6" s="1">
        <v>32.759677886962891</v>
      </c>
      <c r="V6" s="1">
        <v>33.394180297851562</v>
      </c>
      <c r="W6" s="1">
        <v>399.91326904296875</v>
      </c>
      <c r="X6" s="1">
        <v>381.52102661132812</v>
      </c>
      <c r="Y6" s="1">
        <v>18.449039459228516</v>
      </c>
      <c r="Z6" s="1">
        <v>29.716405868530273</v>
      </c>
      <c r="AA6" s="1">
        <v>34.915187835693359</v>
      </c>
      <c r="AB6" s="1">
        <v>56.238914489746094</v>
      </c>
      <c r="AC6" s="1">
        <v>400.10269165039062</v>
      </c>
      <c r="AD6" s="1">
        <v>1337.32080078125</v>
      </c>
      <c r="AE6" s="1">
        <v>1671.74609375</v>
      </c>
      <c r="AF6" s="1">
        <v>97.60748291015625</v>
      </c>
      <c r="AG6" s="1">
        <v>8.6024179458618164</v>
      </c>
      <c r="AH6" s="1">
        <v>-0.81162643432617188</v>
      </c>
      <c r="AI6" s="1">
        <v>1</v>
      </c>
      <c r="AJ6" s="1">
        <v>-0.21956524252891541</v>
      </c>
      <c r="AK6" s="1">
        <v>2.737391471862793</v>
      </c>
      <c r="AL6" s="1">
        <v>1</v>
      </c>
      <c r="AM6" s="1">
        <v>0</v>
      </c>
      <c r="AN6" s="1">
        <v>0.18999999761581421</v>
      </c>
      <c r="AO6" s="1">
        <v>111115</v>
      </c>
      <c r="AP6">
        <f t="shared" si="8"/>
        <v>0.88911709255642346</v>
      </c>
      <c r="AQ6">
        <f t="shared" si="9"/>
        <v>1.0324824745257814E-2</v>
      </c>
      <c r="AR6">
        <f t="shared" si="10"/>
        <v>305.90967788696287</v>
      </c>
      <c r="AS6">
        <f t="shared" si="11"/>
        <v>306.51808013916013</v>
      </c>
      <c r="AT6">
        <f t="shared" si="12"/>
        <v>254.09094896001625</v>
      </c>
      <c r="AU6">
        <f t="shared" si="13"/>
        <v>-1.894389381657162</v>
      </c>
      <c r="AV6">
        <f t="shared" si="14"/>
        <v>4.9842865516686441</v>
      </c>
      <c r="AW6">
        <f t="shared" si="15"/>
        <v>51.06459467105077</v>
      </c>
      <c r="AX6">
        <f t="shared" si="16"/>
        <v>21.348188802520497</v>
      </c>
      <c r="AY6">
        <f t="shared" si="17"/>
        <v>33.063879013061523</v>
      </c>
      <c r="AZ6">
        <f t="shared" si="18"/>
        <v>5.0702685642708527</v>
      </c>
      <c r="BA6">
        <f t="shared" si="19"/>
        <v>0.46410494118494788</v>
      </c>
      <c r="BB6">
        <f t="shared" si="20"/>
        <v>2.9005435779638358</v>
      </c>
      <c r="BC6">
        <f t="shared" si="21"/>
        <v>2.1697249863070169</v>
      </c>
      <c r="BD6">
        <f t="shared" si="22"/>
        <v>0.29570424191889005</v>
      </c>
      <c r="BE6">
        <f t="shared" si="23"/>
        <v>31.934095627345531</v>
      </c>
      <c r="BF6">
        <f t="shared" si="24"/>
        <v>0.85753732083683054</v>
      </c>
      <c r="BG6">
        <f t="shared" si="25"/>
        <v>62.213160563151945</v>
      </c>
      <c r="BH6">
        <f t="shared" si="26"/>
        <v>376.73109278798717</v>
      </c>
      <c r="BI6">
        <f t="shared" si="27"/>
        <v>2.0499946294842863E-2</v>
      </c>
    </row>
    <row r="7" spans="1:61">
      <c r="A7" s="1">
        <v>3</v>
      </c>
      <c r="B7" s="1" t="s">
        <v>75</v>
      </c>
      <c r="C7" s="1" t="s">
        <v>71</v>
      </c>
      <c r="D7" s="1">
        <v>43</v>
      </c>
      <c r="E7" s="1" t="s">
        <v>77</v>
      </c>
      <c r="F7" s="1" t="s">
        <v>92</v>
      </c>
      <c r="G7" s="1">
        <v>0</v>
      </c>
      <c r="H7" s="1">
        <v>2791.5</v>
      </c>
      <c r="I7" s="1">
        <v>0</v>
      </c>
      <c r="J7">
        <f t="shared" si="0"/>
        <v>-1.6181673547675597</v>
      </c>
      <c r="K7">
        <f t="shared" si="1"/>
        <v>6.4678542282597395E-2</v>
      </c>
      <c r="L7">
        <f t="shared" si="2"/>
        <v>425.02664771609022</v>
      </c>
      <c r="M7">
        <f t="shared" si="3"/>
        <v>1.6203869212603166</v>
      </c>
      <c r="N7">
        <f t="shared" si="4"/>
        <v>2.4145953866642262</v>
      </c>
      <c r="O7">
        <f t="shared" si="5"/>
        <v>30.688205718994141</v>
      </c>
      <c r="P7" s="1">
        <v>5.5</v>
      </c>
      <c r="Q7">
        <f t="shared" si="6"/>
        <v>1.5297826379537582</v>
      </c>
      <c r="R7" s="1">
        <v>1</v>
      </c>
      <c r="S7">
        <f t="shared" si="7"/>
        <v>3.0595652759075165</v>
      </c>
      <c r="T7" s="1">
        <v>33.287723541259766</v>
      </c>
      <c r="U7" s="1">
        <v>30.688205718994141</v>
      </c>
      <c r="V7" s="1">
        <v>33.384342193603516</v>
      </c>
      <c r="W7" s="1">
        <v>399.79913330078125</v>
      </c>
      <c r="X7" s="1">
        <v>401.130126953125</v>
      </c>
      <c r="Y7" s="1">
        <v>18.484550476074219</v>
      </c>
      <c r="Z7" s="1">
        <v>20.666118621826172</v>
      </c>
      <c r="AA7" s="1">
        <v>35.140865325927734</v>
      </c>
      <c r="AB7" s="1">
        <v>39.288230895996094</v>
      </c>
      <c r="AC7" s="1">
        <v>400.07684326171875</v>
      </c>
      <c r="AD7" s="1">
        <v>12.996228218078613</v>
      </c>
      <c r="AE7" s="1">
        <v>27.549095153808594</v>
      </c>
      <c r="AF7" s="1">
        <v>97.608993530273438</v>
      </c>
      <c r="AG7" s="1">
        <v>8.6024179458618164</v>
      </c>
      <c r="AH7" s="1">
        <v>-0.81162643432617188</v>
      </c>
      <c r="AI7" s="1">
        <v>1</v>
      </c>
      <c r="AJ7" s="1">
        <v>-0.21956524252891541</v>
      </c>
      <c r="AK7" s="1">
        <v>2.737391471862793</v>
      </c>
      <c r="AL7" s="1">
        <v>1</v>
      </c>
      <c r="AM7" s="1">
        <v>0</v>
      </c>
      <c r="AN7" s="1">
        <v>0.18999999761581421</v>
      </c>
      <c r="AO7" s="1">
        <v>111115</v>
      </c>
      <c r="AP7">
        <f t="shared" si="8"/>
        <v>0.72741244229403401</v>
      </c>
      <c r="AQ7">
        <f t="shared" si="9"/>
        <v>1.6203869212603166E-3</v>
      </c>
      <c r="AR7">
        <f t="shared" si="10"/>
        <v>303.83820571899412</v>
      </c>
      <c r="AS7">
        <f t="shared" si="11"/>
        <v>306.43772354125974</v>
      </c>
      <c r="AT7">
        <f t="shared" si="12"/>
        <v>2.4692833304495139</v>
      </c>
      <c r="AU7">
        <f t="shared" si="13"/>
        <v>-0.40965956839825768</v>
      </c>
      <c r="AV7">
        <f t="shared" si="14"/>
        <v>4.4317944255179205</v>
      </c>
      <c r="AW7">
        <f t="shared" si="15"/>
        <v>45.40354597697393</v>
      </c>
      <c r="AX7">
        <f t="shared" si="16"/>
        <v>24.737427355147759</v>
      </c>
      <c r="AY7">
        <f t="shared" si="17"/>
        <v>31.987964630126953</v>
      </c>
      <c r="AZ7">
        <f t="shared" si="18"/>
        <v>4.7718313635502128</v>
      </c>
      <c r="BA7">
        <f t="shared" si="19"/>
        <v>6.3339557851406256E-2</v>
      </c>
      <c r="BB7">
        <f t="shared" si="20"/>
        <v>2.0171990388536942</v>
      </c>
      <c r="BC7">
        <f t="shared" si="21"/>
        <v>2.7546323246965185</v>
      </c>
      <c r="BD7">
        <f t="shared" si="22"/>
        <v>3.9705384222532426E-2</v>
      </c>
      <c r="BE7">
        <f t="shared" si="23"/>
        <v>41.486423307113654</v>
      </c>
      <c r="BF7">
        <f t="shared" si="24"/>
        <v>1.0595729893051831</v>
      </c>
      <c r="BG7">
        <f t="shared" si="25"/>
        <v>44.821646938694279</v>
      </c>
      <c r="BH7">
        <f t="shared" si="26"/>
        <v>401.84412575097326</v>
      </c>
      <c r="BI7">
        <f t="shared" si="27"/>
        <v>-1.8049019810248337E-3</v>
      </c>
    </row>
    <row r="8" spans="1:61">
      <c r="A8" s="1">
        <v>8</v>
      </c>
      <c r="B8" s="1" t="s">
        <v>83</v>
      </c>
      <c r="C8" s="1" t="s">
        <v>71</v>
      </c>
      <c r="D8" s="1">
        <v>37</v>
      </c>
      <c r="E8" s="1" t="s">
        <v>72</v>
      </c>
      <c r="F8" s="1" t="s">
        <v>92</v>
      </c>
      <c r="G8" s="1">
        <v>0</v>
      </c>
      <c r="H8" s="1">
        <v>4411</v>
      </c>
      <c r="I8" s="1">
        <v>0</v>
      </c>
      <c r="J8">
        <f t="shared" si="0"/>
        <v>12.334406282698163</v>
      </c>
      <c r="K8">
        <f t="shared" si="1"/>
        <v>0.6294910760903083</v>
      </c>
      <c r="L8">
        <f t="shared" si="2"/>
        <v>332.51994734949881</v>
      </c>
      <c r="M8">
        <f t="shared" si="3"/>
        <v>9.9509054292183254</v>
      </c>
      <c r="N8">
        <f t="shared" si="4"/>
        <v>1.7646544135876865</v>
      </c>
      <c r="O8">
        <f t="shared" si="5"/>
        <v>32.236495971679688</v>
      </c>
      <c r="P8" s="1">
        <v>5</v>
      </c>
      <c r="Q8">
        <f t="shared" si="6"/>
        <v>1.6395652592182159</v>
      </c>
      <c r="R8" s="1">
        <v>1</v>
      </c>
      <c r="S8">
        <f t="shared" si="7"/>
        <v>3.2791305184364319</v>
      </c>
      <c r="T8" s="1">
        <v>33.384658813476562</v>
      </c>
      <c r="U8" s="1">
        <v>32.236495971679688</v>
      </c>
      <c r="V8" s="1">
        <v>33.396102905273438</v>
      </c>
      <c r="W8" s="1">
        <v>399.64260864257812</v>
      </c>
      <c r="X8" s="1">
        <v>379.50860595703125</v>
      </c>
      <c r="Y8" s="1">
        <v>19.455963134765625</v>
      </c>
      <c r="Z8" s="1">
        <v>31.500041961669922</v>
      </c>
      <c r="AA8" s="1">
        <v>36.78759765625</v>
      </c>
      <c r="AB8" s="1">
        <v>59.560699462890625</v>
      </c>
      <c r="AC8" s="1">
        <v>400.09085083007812</v>
      </c>
      <c r="AD8" s="1">
        <v>1007.4249877929688</v>
      </c>
      <c r="AE8" s="1">
        <v>1541.2552490234375</v>
      </c>
      <c r="AF8" s="1">
        <v>97.610054016113281</v>
      </c>
      <c r="AG8" s="1">
        <v>8.6024179458618164</v>
      </c>
      <c r="AH8" s="1">
        <v>-0.81162643432617188</v>
      </c>
      <c r="AI8" s="1">
        <v>1</v>
      </c>
      <c r="AJ8" s="1">
        <v>-0.21956524252891541</v>
      </c>
      <c r="AK8" s="1">
        <v>2.737391471862793</v>
      </c>
      <c r="AL8" s="1">
        <v>1</v>
      </c>
      <c r="AM8" s="1">
        <v>0</v>
      </c>
      <c r="AN8" s="1">
        <v>0.18999999761581421</v>
      </c>
      <c r="AO8" s="1">
        <v>111115</v>
      </c>
      <c r="AP8">
        <f t="shared" si="8"/>
        <v>0.80018170166015623</v>
      </c>
      <c r="AQ8">
        <f t="shared" si="9"/>
        <v>9.9509054292183253E-3</v>
      </c>
      <c r="AR8">
        <f t="shared" si="10"/>
        <v>305.38649597167966</v>
      </c>
      <c r="AS8">
        <f t="shared" si="11"/>
        <v>306.53465881347654</v>
      </c>
      <c r="AT8">
        <f t="shared" si="12"/>
        <v>191.41074527877572</v>
      </c>
      <c r="AU8">
        <f t="shared" si="13"/>
        <v>-2.4159674759713603</v>
      </c>
      <c r="AV8">
        <f t="shared" si="14"/>
        <v>4.8393752109761223</v>
      </c>
      <c r="AW8">
        <f t="shared" si="15"/>
        <v>49.578655188299024</v>
      </c>
      <c r="AX8">
        <f t="shared" si="16"/>
        <v>18.078613226629102</v>
      </c>
      <c r="AY8">
        <f t="shared" si="17"/>
        <v>32.810577392578125</v>
      </c>
      <c r="AZ8">
        <f t="shared" si="18"/>
        <v>4.9985842080672072</v>
      </c>
      <c r="BA8">
        <f t="shared" si="19"/>
        <v>0.52811031939791897</v>
      </c>
      <c r="BB8">
        <f t="shared" si="20"/>
        <v>3.0747207973884358</v>
      </c>
      <c r="BC8">
        <f t="shared" si="21"/>
        <v>1.9238634106787713</v>
      </c>
      <c r="BD8">
        <f t="shared" si="22"/>
        <v>0.33789154982562569</v>
      </c>
      <c r="BE8">
        <f t="shared" si="23"/>
        <v>32.457290022219723</v>
      </c>
      <c r="BF8">
        <f t="shared" si="24"/>
        <v>0.87618552551914308</v>
      </c>
      <c r="BG8">
        <f t="shared" si="25"/>
        <v>68.115597813117674</v>
      </c>
      <c r="BH8">
        <f t="shared" si="26"/>
        <v>374.43059872675417</v>
      </c>
      <c r="BI8">
        <f t="shared" si="27"/>
        <v>2.2438482871667817E-2</v>
      </c>
    </row>
    <row r="9" spans="1:61">
      <c r="A9" s="1">
        <v>9</v>
      </c>
      <c r="B9" s="1" t="s">
        <v>84</v>
      </c>
      <c r="C9" s="1" t="s">
        <v>71</v>
      </c>
      <c r="D9" s="1">
        <v>37</v>
      </c>
      <c r="E9" s="1" t="s">
        <v>77</v>
      </c>
      <c r="F9" s="1" t="s">
        <v>92</v>
      </c>
      <c r="G9" s="1">
        <v>0</v>
      </c>
      <c r="H9" s="1">
        <v>4507</v>
      </c>
      <c r="I9" s="1">
        <v>0</v>
      </c>
      <c r="J9">
        <f t="shared" si="0"/>
        <v>-20.491659810205324</v>
      </c>
      <c r="K9">
        <f t="shared" si="1"/>
        <v>7.0711467644283071E-2</v>
      </c>
      <c r="L9">
        <f t="shared" si="2"/>
        <v>873.48741988562494</v>
      </c>
      <c r="M9">
        <f t="shared" si="3"/>
        <v>1.721974968027763</v>
      </c>
      <c r="N9">
        <f t="shared" si="4"/>
        <v>2.3500191337254281</v>
      </c>
      <c r="O9">
        <f t="shared" si="5"/>
        <v>30.826356887817383</v>
      </c>
      <c r="P9" s="1">
        <v>5.5</v>
      </c>
      <c r="Q9">
        <f t="shared" si="6"/>
        <v>1.5297826379537582</v>
      </c>
      <c r="R9" s="1">
        <v>1</v>
      </c>
      <c r="S9">
        <f t="shared" si="7"/>
        <v>3.0595652759075165</v>
      </c>
      <c r="T9" s="1">
        <v>33.286094665527344</v>
      </c>
      <c r="U9" s="1">
        <v>30.826356887817383</v>
      </c>
      <c r="V9" s="1">
        <v>33.384288787841797</v>
      </c>
      <c r="W9" s="1">
        <v>399.31039428710938</v>
      </c>
      <c r="X9" s="1">
        <v>426.47015380859375</v>
      </c>
      <c r="Y9" s="1">
        <v>19.370576858520508</v>
      </c>
      <c r="Z9" s="1">
        <v>21.686389923095703</v>
      </c>
      <c r="AA9" s="1">
        <v>36.830368041992188</v>
      </c>
      <c r="AB9" s="1">
        <v>41.233551025390625</v>
      </c>
      <c r="AC9" s="1">
        <v>400.09591674804688</v>
      </c>
      <c r="AD9" s="1">
        <v>5.1632027626037598</v>
      </c>
      <c r="AE9" s="1">
        <v>6.5020098686218262</v>
      </c>
      <c r="AF9" s="1">
        <v>97.613548278808594</v>
      </c>
      <c r="AG9" s="1">
        <v>8.6024179458618164</v>
      </c>
      <c r="AH9" s="1">
        <v>-0.81162643432617188</v>
      </c>
      <c r="AI9" s="1">
        <v>1</v>
      </c>
      <c r="AJ9" s="1">
        <v>-0.21956524252891541</v>
      </c>
      <c r="AK9" s="1">
        <v>2.737391471862793</v>
      </c>
      <c r="AL9" s="1">
        <v>1</v>
      </c>
      <c r="AM9" s="1">
        <v>0</v>
      </c>
      <c r="AN9" s="1">
        <v>0.18999999761581421</v>
      </c>
      <c r="AO9" s="1">
        <v>111115</v>
      </c>
      <c r="AP9">
        <f t="shared" si="8"/>
        <v>0.72744712136008505</v>
      </c>
      <c r="AQ9">
        <f t="shared" si="9"/>
        <v>1.721974968027763E-3</v>
      </c>
      <c r="AR9">
        <f t="shared" si="10"/>
        <v>303.97635688781736</v>
      </c>
      <c r="AS9">
        <f t="shared" si="11"/>
        <v>306.43609466552732</v>
      </c>
      <c r="AT9">
        <f t="shared" si="12"/>
        <v>0.98100851258467969</v>
      </c>
      <c r="AU9">
        <f t="shared" si="13"/>
        <v>-0.49400172661899394</v>
      </c>
      <c r="AV9">
        <f t="shared" si="14"/>
        <v>4.4669046034765989</v>
      </c>
      <c r="AW9">
        <f t="shared" si="15"/>
        <v>45.761112901233822</v>
      </c>
      <c r="AX9">
        <f t="shared" si="16"/>
        <v>24.074722978138119</v>
      </c>
      <c r="AY9">
        <f t="shared" si="17"/>
        <v>32.056225776672363</v>
      </c>
      <c r="AZ9">
        <f t="shared" si="18"/>
        <v>4.7903005725162107</v>
      </c>
      <c r="BA9">
        <f t="shared" si="19"/>
        <v>6.9114129112886946E-2</v>
      </c>
      <c r="BB9">
        <f t="shared" si="20"/>
        <v>2.1168854697511708</v>
      </c>
      <c r="BC9">
        <f t="shared" si="21"/>
        <v>2.6734151027650399</v>
      </c>
      <c r="BD9">
        <f t="shared" si="22"/>
        <v>4.3337056708156865E-2</v>
      </c>
      <c r="BE9">
        <f t="shared" si="23"/>
        <v>85.26420643193741</v>
      </c>
      <c r="BF9">
        <f t="shared" si="24"/>
        <v>2.0481794847422297</v>
      </c>
      <c r="BG9">
        <f t="shared" si="25"/>
        <v>46.784223352609786</v>
      </c>
      <c r="BH9">
        <f t="shared" si="26"/>
        <v>435.51187648783014</v>
      </c>
      <c r="BI9">
        <f t="shared" si="27"/>
        <v>-2.2012864428810421E-2</v>
      </c>
    </row>
    <row r="10" spans="1:61">
      <c r="A10" s="1">
        <v>10</v>
      </c>
      <c r="B10" s="1" t="s">
        <v>85</v>
      </c>
      <c r="C10" s="1" t="s">
        <v>71</v>
      </c>
      <c r="D10" s="1">
        <v>35</v>
      </c>
      <c r="E10" s="1" t="s">
        <v>72</v>
      </c>
      <c r="F10" s="1" t="s">
        <v>92</v>
      </c>
      <c r="G10" s="1">
        <v>0</v>
      </c>
      <c r="H10" s="1">
        <v>5408</v>
      </c>
      <c r="I10" s="1">
        <v>0</v>
      </c>
      <c r="J10">
        <f t="shared" si="0"/>
        <v>23.561135556881261</v>
      </c>
      <c r="K10">
        <f t="shared" si="1"/>
        <v>0.55038927177952024</v>
      </c>
      <c r="L10">
        <f t="shared" si="2"/>
        <v>285.52664746530996</v>
      </c>
      <c r="M10">
        <f t="shared" si="3"/>
        <v>12.15891623071389</v>
      </c>
      <c r="N10">
        <f t="shared" si="4"/>
        <v>2.356883387692136</v>
      </c>
      <c r="O10">
        <f t="shared" si="5"/>
        <v>33.494384765625</v>
      </c>
      <c r="P10" s="1">
        <v>3.5</v>
      </c>
      <c r="Q10">
        <f t="shared" si="6"/>
        <v>1.9689131230115891</v>
      </c>
      <c r="R10" s="1">
        <v>1</v>
      </c>
      <c r="S10">
        <f t="shared" si="7"/>
        <v>3.9378262460231781</v>
      </c>
      <c r="T10" s="1">
        <v>33.489593505859375</v>
      </c>
      <c r="U10" s="1">
        <v>33.494384765625</v>
      </c>
      <c r="V10" s="1">
        <v>33.436656951904297</v>
      </c>
      <c r="W10" s="1">
        <v>399.89602661132812</v>
      </c>
      <c r="X10" s="1">
        <v>375.29324340820312</v>
      </c>
      <c r="Y10" s="1">
        <v>18.737102508544922</v>
      </c>
      <c r="Z10" s="1">
        <v>29.064428329467773</v>
      </c>
      <c r="AA10" s="1">
        <v>35.224361419677734</v>
      </c>
      <c r="AB10" s="1">
        <v>54.638965606689453</v>
      </c>
      <c r="AC10" s="1">
        <v>400.09713745117188</v>
      </c>
      <c r="AD10" s="1">
        <v>1657.5791015625</v>
      </c>
      <c r="AE10" s="1">
        <v>1720.305419921875</v>
      </c>
      <c r="AF10" s="1">
        <v>97.620063781738281</v>
      </c>
      <c r="AG10" s="1">
        <v>8.6024179458618164</v>
      </c>
      <c r="AH10" s="1">
        <v>-0.81162643432617188</v>
      </c>
      <c r="AI10" s="1">
        <v>0</v>
      </c>
      <c r="AJ10" s="1">
        <v>-0.21956524252891541</v>
      </c>
      <c r="AK10" s="1">
        <v>2.737391471862793</v>
      </c>
      <c r="AL10" s="1">
        <v>1</v>
      </c>
      <c r="AM10" s="1">
        <v>0</v>
      </c>
      <c r="AN10" s="1">
        <v>0.18999999761581421</v>
      </c>
      <c r="AO10" s="1">
        <v>111115</v>
      </c>
      <c r="AP10">
        <f t="shared" si="8"/>
        <v>1.1431346784319196</v>
      </c>
      <c r="AQ10">
        <f t="shared" si="9"/>
        <v>1.2158916230713889E-2</v>
      </c>
      <c r="AR10">
        <f t="shared" si="10"/>
        <v>306.64438476562498</v>
      </c>
      <c r="AS10">
        <f t="shared" si="11"/>
        <v>306.63959350585935</v>
      </c>
      <c r="AT10">
        <f t="shared" si="12"/>
        <v>314.94002534489846</v>
      </c>
      <c r="AU10">
        <f t="shared" si="13"/>
        <v>-1.9478394538577251</v>
      </c>
      <c r="AV10">
        <f t="shared" si="14"/>
        <v>5.1941547349945409</v>
      </c>
      <c r="AW10">
        <f t="shared" si="15"/>
        <v>53.20786049277514</v>
      </c>
      <c r="AX10">
        <f t="shared" si="16"/>
        <v>24.143432163307367</v>
      </c>
      <c r="AY10">
        <f t="shared" si="17"/>
        <v>33.491989135742188</v>
      </c>
      <c r="AZ10">
        <f t="shared" si="18"/>
        <v>5.1934581278339342</v>
      </c>
      <c r="BA10">
        <f t="shared" si="19"/>
        <v>0.48289510861190676</v>
      </c>
      <c r="BB10">
        <f t="shared" si="20"/>
        <v>2.8372713473024049</v>
      </c>
      <c r="BC10">
        <f t="shared" si="21"/>
        <v>2.3561867805315293</v>
      </c>
      <c r="BD10">
        <f t="shared" si="22"/>
        <v>0.30722522242891087</v>
      </c>
      <c r="BE10">
        <f t="shared" si="23"/>
        <v>27.87312953694946</v>
      </c>
      <c r="BF10">
        <f t="shared" si="24"/>
        <v>0.76080945362169805</v>
      </c>
      <c r="BG10">
        <f t="shared" si="25"/>
        <v>58.480787248739084</v>
      </c>
      <c r="BH10">
        <f t="shared" si="26"/>
        <v>367.21580905367512</v>
      </c>
      <c r="BI10">
        <f t="shared" si="27"/>
        <v>3.7522179652109529E-2</v>
      </c>
    </row>
    <row r="11" spans="1:61">
      <c r="A11" s="1">
        <v>11</v>
      </c>
      <c r="B11" s="1" t="s">
        <v>86</v>
      </c>
      <c r="C11" s="1" t="s">
        <v>71</v>
      </c>
      <c r="D11" s="1">
        <v>35</v>
      </c>
      <c r="E11" s="1" t="s">
        <v>77</v>
      </c>
      <c r="F11" s="1" t="s">
        <v>92</v>
      </c>
      <c r="G11" s="1">
        <v>0</v>
      </c>
      <c r="H11" s="1">
        <v>5476</v>
      </c>
      <c r="I11" s="1">
        <v>0</v>
      </c>
      <c r="J11">
        <f t="shared" si="0"/>
        <v>-2.5891584831418863</v>
      </c>
      <c r="K11">
        <f t="shared" si="1"/>
        <v>0.23520749299906893</v>
      </c>
      <c r="L11">
        <f t="shared" si="2"/>
        <v>405.2039744225745</v>
      </c>
      <c r="M11">
        <f t="shared" si="3"/>
        <v>4.8668563045310869</v>
      </c>
      <c r="N11">
        <f t="shared" si="4"/>
        <v>2.0810771777002439</v>
      </c>
      <c r="O11">
        <f t="shared" si="5"/>
        <v>30.657886505126953</v>
      </c>
      <c r="P11" s="1">
        <v>4.5</v>
      </c>
      <c r="Q11">
        <f t="shared" si="6"/>
        <v>1.7493478804826736</v>
      </c>
      <c r="R11" s="1">
        <v>1</v>
      </c>
      <c r="S11">
        <f t="shared" si="7"/>
        <v>3.4986957609653473</v>
      </c>
      <c r="T11" s="1">
        <v>33.440914154052734</v>
      </c>
      <c r="U11" s="1">
        <v>30.657886505126953</v>
      </c>
      <c r="V11" s="1">
        <v>33.477375030517578</v>
      </c>
      <c r="W11" s="1">
        <v>399.96670532226562</v>
      </c>
      <c r="X11" s="1">
        <v>400.68548583984375</v>
      </c>
      <c r="Y11" s="1">
        <v>18.658437728881836</v>
      </c>
      <c r="Z11" s="1">
        <v>24.000871658325195</v>
      </c>
      <c r="AA11" s="1">
        <v>35.173385620117188</v>
      </c>
      <c r="AB11" s="1">
        <v>45.244514465332031</v>
      </c>
      <c r="AC11" s="1">
        <v>400.1025390625</v>
      </c>
      <c r="AD11" s="1">
        <v>13.918767929077148</v>
      </c>
      <c r="AE11" s="1">
        <v>20.628047943115234</v>
      </c>
      <c r="AF11" s="1">
        <v>97.623291015625</v>
      </c>
      <c r="AG11" s="1">
        <v>8.6024179458618164</v>
      </c>
      <c r="AH11" s="1">
        <v>-0.81162643432617188</v>
      </c>
      <c r="AI11" s="1">
        <v>1</v>
      </c>
      <c r="AJ11" s="1">
        <v>-0.21956524252891541</v>
      </c>
      <c r="AK11" s="1">
        <v>2.737391471862793</v>
      </c>
      <c r="AL11" s="1">
        <v>1</v>
      </c>
      <c r="AM11" s="1">
        <v>0</v>
      </c>
      <c r="AN11" s="1">
        <v>0.18999999761581421</v>
      </c>
      <c r="AO11" s="1">
        <v>111115</v>
      </c>
      <c r="AP11">
        <f t="shared" si="8"/>
        <v>0.88911675347222208</v>
      </c>
      <c r="AQ11">
        <f t="shared" si="9"/>
        <v>4.8668563045310871E-3</v>
      </c>
      <c r="AR11">
        <f t="shared" si="10"/>
        <v>303.80788650512693</v>
      </c>
      <c r="AS11">
        <f t="shared" si="11"/>
        <v>306.59091415405271</v>
      </c>
      <c r="AT11">
        <f t="shared" si="12"/>
        <v>2.6445658733397295</v>
      </c>
      <c r="AU11">
        <f t="shared" si="13"/>
        <v>-1.7440203205229088</v>
      </c>
      <c r="AV11">
        <f t="shared" si="14"/>
        <v>4.4241212562295908</v>
      </c>
      <c r="AW11">
        <f t="shared" si="15"/>
        <v>45.318296588889758</v>
      </c>
      <c r="AX11">
        <f t="shared" si="16"/>
        <v>21.317424930564563</v>
      </c>
      <c r="AY11">
        <f t="shared" si="17"/>
        <v>32.049400329589844</v>
      </c>
      <c r="AZ11">
        <f t="shared" si="18"/>
        <v>4.7884510364797865</v>
      </c>
      <c r="BA11">
        <f t="shared" si="19"/>
        <v>0.22039121067997858</v>
      </c>
      <c r="BB11">
        <f t="shared" si="20"/>
        <v>2.3430440785293469</v>
      </c>
      <c r="BC11">
        <f t="shared" si="21"/>
        <v>2.4454069579504396</v>
      </c>
      <c r="BD11">
        <f t="shared" si="22"/>
        <v>0.13900320238181188</v>
      </c>
      <c r="BE11">
        <f t="shared" si="23"/>
        <v>39.55734551574286</v>
      </c>
      <c r="BF11">
        <f t="shared" si="24"/>
        <v>1.0112768960753842</v>
      </c>
      <c r="BG11">
        <f t="shared" si="25"/>
        <v>54.341273568388324</v>
      </c>
      <c r="BH11">
        <f t="shared" si="26"/>
        <v>401.68453353962923</v>
      </c>
      <c r="BI11">
        <f t="shared" si="27"/>
        <v>-3.5027031836276979E-3</v>
      </c>
    </row>
    <row r="12" spans="1:61">
      <c r="A12" s="1">
        <v>16</v>
      </c>
      <c r="B12" s="1" t="s">
        <v>89</v>
      </c>
      <c r="C12" s="1" t="s">
        <v>71</v>
      </c>
      <c r="D12" s="1">
        <v>16</v>
      </c>
      <c r="E12" s="1" t="s">
        <v>72</v>
      </c>
      <c r="F12" s="1" t="s">
        <v>92</v>
      </c>
      <c r="G12" s="1">
        <v>0</v>
      </c>
      <c r="H12" s="1">
        <v>6592.5</v>
      </c>
      <c r="I12" s="1">
        <v>0</v>
      </c>
      <c r="J12">
        <f t="shared" si="0"/>
        <v>20.282565643864565</v>
      </c>
      <c r="K12">
        <f t="shared" si="1"/>
        <v>0.55398992480973608</v>
      </c>
      <c r="L12">
        <f t="shared" si="2"/>
        <v>290.43506427791471</v>
      </c>
      <c r="M12">
        <f t="shared" si="3"/>
        <v>10.741870022782763</v>
      </c>
      <c r="N12">
        <f t="shared" si="4"/>
        <v>2.1189649534433994</v>
      </c>
      <c r="O12">
        <f t="shared" si="5"/>
        <v>33.496501922607422</v>
      </c>
      <c r="P12" s="1">
        <v>5</v>
      </c>
      <c r="Q12">
        <f t="shared" si="6"/>
        <v>1.6395652592182159</v>
      </c>
      <c r="R12" s="1">
        <v>1</v>
      </c>
      <c r="S12">
        <f t="shared" si="7"/>
        <v>3.2791305184364319</v>
      </c>
      <c r="T12" s="1">
        <v>34.164894104003906</v>
      </c>
      <c r="U12" s="1">
        <v>33.496501922607422</v>
      </c>
      <c r="V12" s="1">
        <v>34.206138610839844</v>
      </c>
      <c r="W12" s="1">
        <v>399.50674438476562</v>
      </c>
      <c r="X12" s="1">
        <v>369.2003173828125</v>
      </c>
      <c r="Y12" s="1">
        <v>18.504655838012695</v>
      </c>
      <c r="Z12" s="1">
        <v>31.507152557373047</v>
      </c>
      <c r="AA12" s="1">
        <v>33.500598907470703</v>
      </c>
      <c r="AB12" s="1">
        <v>57.040157318115234</v>
      </c>
      <c r="AC12" s="1">
        <v>400.05487060546875</v>
      </c>
      <c r="AD12" s="1">
        <v>1285.432861328125</v>
      </c>
      <c r="AE12" s="1">
        <v>613.48876953125</v>
      </c>
      <c r="AF12" s="1">
        <v>97.622451782226562</v>
      </c>
      <c r="AG12" s="1">
        <v>8.6024179458618164</v>
      </c>
      <c r="AH12" s="1">
        <v>-0.81162643432617188</v>
      </c>
      <c r="AI12" s="1">
        <v>1</v>
      </c>
      <c r="AJ12" s="1">
        <v>-0.21956524252891541</v>
      </c>
      <c r="AK12" s="1">
        <v>2.737391471862793</v>
      </c>
      <c r="AL12" s="1">
        <v>1</v>
      </c>
      <c r="AM12" s="1">
        <v>0</v>
      </c>
      <c r="AN12" s="1">
        <v>0.18999999761581421</v>
      </c>
      <c r="AO12" s="1">
        <v>111115</v>
      </c>
      <c r="AP12">
        <f t="shared" si="8"/>
        <v>0.80010974121093748</v>
      </c>
      <c r="AQ12">
        <f t="shared" si="9"/>
        <v>1.0741870022782762E-2</v>
      </c>
      <c r="AR12">
        <f t="shared" si="10"/>
        <v>306.6465019226074</v>
      </c>
      <c r="AS12">
        <f t="shared" si="11"/>
        <v>307.31489410400388</v>
      </c>
      <c r="AT12">
        <f t="shared" si="12"/>
        <v>244.23224058763299</v>
      </c>
      <c r="AU12">
        <f t="shared" si="13"/>
        <v>-2.2870127210971591</v>
      </c>
      <c r="AV12">
        <f t="shared" si="14"/>
        <v>5.1947704347708061</v>
      </c>
      <c r="AW12">
        <f t="shared" si="15"/>
        <v>53.212865892357982</v>
      </c>
      <c r="AX12">
        <f t="shared" si="16"/>
        <v>21.705713334984935</v>
      </c>
      <c r="AY12">
        <f t="shared" si="17"/>
        <v>33.830698013305664</v>
      </c>
      <c r="AZ12">
        <f t="shared" si="18"/>
        <v>5.292759000908422</v>
      </c>
      <c r="BA12">
        <f t="shared" si="19"/>
        <v>0.47392334685196458</v>
      </c>
      <c r="BB12">
        <f t="shared" si="20"/>
        <v>3.0758054813274067</v>
      </c>
      <c r="BC12">
        <f t="shared" si="21"/>
        <v>2.2169535195810153</v>
      </c>
      <c r="BD12">
        <f t="shared" si="22"/>
        <v>0.30248648319898758</v>
      </c>
      <c r="BE12">
        <f t="shared" si="23"/>
        <v>28.352983058338602</v>
      </c>
      <c r="BF12">
        <f t="shared" si="24"/>
        <v>0.78665984454388072</v>
      </c>
      <c r="BG12">
        <f t="shared" si="25"/>
        <v>63.561425629857268</v>
      </c>
      <c r="BH12">
        <f t="shared" si="26"/>
        <v>360.85009665653496</v>
      </c>
      <c r="BI12">
        <f t="shared" si="27"/>
        <v>3.572643598270319E-2</v>
      </c>
    </row>
    <row r="13" spans="1:61">
      <c r="A13" s="1">
        <v>17</v>
      </c>
      <c r="B13" s="1" t="s">
        <v>90</v>
      </c>
      <c r="C13" s="1" t="s">
        <v>71</v>
      </c>
      <c r="D13" s="1">
        <v>16</v>
      </c>
      <c r="E13" s="1" t="s">
        <v>77</v>
      </c>
      <c r="F13" s="1" t="s">
        <v>92</v>
      </c>
      <c r="G13" s="1">
        <v>0</v>
      </c>
      <c r="H13" s="1">
        <v>6707</v>
      </c>
      <c r="I13" s="1">
        <v>0</v>
      </c>
      <c r="J13">
        <f t="shared" si="0"/>
        <v>-0.51472426004022742</v>
      </c>
      <c r="K13">
        <f t="shared" si="1"/>
        <v>5.2203210382644749E-2</v>
      </c>
      <c r="L13">
        <f t="shared" si="2"/>
        <v>396.77360226379517</v>
      </c>
      <c r="M13">
        <f t="shared" si="3"/>
        <v>1.5345858353535984</v>
      </c>
      <c r="N13">
        <f t="shared" si="4"/>
        <v>2.8142911796674404</v>
      </c>
      <c r="O13">
        <f t="shared" si="5"/>
        <v>32.067623138427734</v>
      </c>
      <c r="P13" s="1">
        <v>5</v>
      </c>
      <c r="Q13">
        <f t="shared" si="6"/>
        <v>1.6395652592182159</v>
      </c>
      <c r="R13" s="1">
        <v>1</v>
      </c>
      <c r="S13">
        <f t="shared" si="7"/>
        <v>3.2791305184364319</v>
      </c>
      <c r="T13" s="1">
        <v>33.934822082519531</v>
      </c>
      <c r="U13" s="1">
        <v>32.067623138427734</v>
      </c>
      <c r="V13" s="1">
        <v>34.029037475585938</v>
      </c>
      <c r="W13" s="1">
        <v>399.89370727539062</v>
      </c>
      <c r="X13" s="1">
        <v>399.77029418945312</v>
      </c>
      <c r="Y13" s="1">
        <v>18.394262313842773</v>
      </c>
      <c r="Z13" s="1">
        <v>20.273090362548828</v>
      </c>
      <c r="AA13" s="1">
        <v>33.730537414550781</v>
      </c>
      <c r="AB13" s="1">
        <v>37.175846099853516</v>
      </c>
      <c r="AC13" s="1">
        <v>400.10980224609375</v>
      </c>
      <c r="AD13" s="1">
        <v>21.079648971557617</v>
      </c>
      <c r="AE13" s="1">
        <v>27.563117980957031</v>
      </c>
      <c r="AF13" s="1">
        <v>97.621978759765625</v>
      </c>
      <c r="AG13" s="1">
        <v>8.6024179458618164</v>
      </c>
      <c r="AH13" s="1">
        <v>-0.81162643432617188</v>
      </c>
      <c r="AI13" s="1">
        <v>0</v>
      </c>
      <c r="AJ13" s="1">
        <v>-0.21956524252891541</v>
      </c>
      <c r="AK13" s="1">
        <v>2.737391471862793</v>
      </c>
      <c r="AL13" s="1">
        <v>1</v>
      </c>
      <c r="AM13" s="1">
        <v>0</v>
      </c>
      <c r="AN13" s="1">
        <v>0.18999999761581421</v>
      </c>
      <c r="AO13" s="1">
        <v>111115</v>
      </c>
      <c r="AP13">
        <f t="shared" si="8"/>
        <v>0.80021960449218743</v>
      </c>
      <c r="AQ13">
        <f t="shared" si="9"/>
        <v>1.5345858353535983E-3</v>
      </c>
      <c r="AR13">
        <f t="shared" si="10"/>
        <v>305.21762313842771</v>
      </c>
      <c r="AS13">
        <f t="shared" si="11"/>
        <v>307.08482208251951</v>
      </c>
      <c r="AT13">
        <f t="shared" si="12"/>
        <v>4.0051332543381477</v>
      </c>
      <c r="AU13">
        <f t="shared" si="13"/>
        <v>-0.42041873729939883</v>
      </c>
      <c r="AV13">
        <f t="shared" si="14"/>
        <v>4.7933903764349912</v>
      </c>
      <c r="AW13">
        <f t="shared" si="15"/>
        <v>49.101549029556871</v>
      </c>
      <c r="AX13">
        <f t="shared" si="16"/>
        <v>28.828458667008043</v>
      </c>
      <c r="AY13">
        <f t="shared" si="17"/>
        <v>33.001222610473633</v>
      </c>
      <c r="AZ13">
        <f t="shared" si="18"/>
        <v>5.0524540576044608</v>
      </c>
      <c r="BA13">
        <f t="shared" si="19"/>
        <v>5.138516710145697E-2</v>
      </c>
      <c r="BB13">
        <f t="shared" si="20"/>
        <v>1.9790991967675509</v>
      </c>
      <c r="BC13">
        <f t="shared" si="21"/>
        <v>3.0733548608369099</v>
      </c>
      <c r="BD13">
        <f t="shared" si="22"/>
        <v>3.2188237136138664E-2</v>
      </c>
      <c r="BE13">
        <f t="shared" si="23"/>
        <v>38.733824172631905</v>
      </c>
      <c r="BF13">
        <f t="shared" si="24"/>
        <v>0.99250396547914133</v>
      </c>
      <c r="BG13">
        <f t="shared" si="25"/>
        <v>40.131444453080874</v>
      </c>
      <c r="BH13">
        <f t="shared" si="26"/>
        <v>399.98220333645031</v>
      </c>
      <c r="BI13">
        <f t="shared" si="27"/>
        <v>-5.1643867847495073E-4</v>
      </c>
    </row>
    <row r="14" spans="1:61">
      <c r="A14" s="1">
        <v>18</v>
      </c>
      <c r="B14" s="1" t="s">
        <v>91</v>
      </c>
      <c r="C14" s="1" t="s">
        <v>71</v>
      </c>
      <c r="D14" s="1">
        <v>16</v>
      </c>
      <c r="E14" s="1" t="s">
        <v>72</v>
      </c>
      <c r="F14" s="1" t="s">
        <v>92</v>
      </c>
      <c r="G14" s="1">
        <v>0</v>
      </c>
      <c r="H14" s="1">
        <v>6861.5</v>
      </c>
      <c r="I14" s="1">
        <v>0</v>
      </c>
      <c r="J14">
        <f t="shared" si="0"/>
        <v>17.006831012356969</v>
      </c>
      <c r="K14">
        <f t="shared" si="1"/>
        <v>0.4124888481899322</v>
      </c>
      <c r="L14">
        <f t="shared" si="2"/>
        <v>293.6900526888906</v>
      </c>
      <c r="M14">
        <f t="shared" si="3"/>
        <v>9.5643171166575449</v>
      </c>
      <c r="N14">
        <f t="shared" si="4"/>
        <v>2.4142691984670548</v>
      </c>
      <c r="O14">
        <f t="shared" si="5"/>
        <v>33.176692962646484</v>
      </c>
      <c r="P14" s="1">
        <v>4</v>
      </c>
      <c r="Q14">
        <f t="shared" si="6"/>
        <v>1.8591305017471313</v>
      </c>
      <c r="R14" s="1">
        <v>1</v>
      </c>
      <c r="S14">
        <f t="shared" si="7"/>
        <v>3.7182610034942627</v>
      </c>
      <c r="T14" s="1">
        <v>33.544288635253906</v>
      </c>
      <c r="U14" s="1">
        <v>33.176692962646484</v>
      </c>
      <c r="V14" s="1">
        <v>33.580657958984375</v>
      </c>
      <c r="W14" s="1">
        <v>400.23269653320312</v>
      </c>
      <c r="X14" s="1">
        <v>379.59942626953125</v>
      </c>
      <c r="Y14" s="1">
        <v>18.238391876220703</v>
      </c>
      <c r="Z14" s="1">
        <v>27.537452697753906</v>
      </c>
      <c r="AA14" s="1">
        <v>34.18206787109375</v>
      </c>
      <c r="AB14" s="1">
        <v>51.610202789306641</v>
      </c>
      <c r="AC14" s="1">
        <v>400.08084106445312</v>
      </c>
      <c r="AD14" s="1">
        <v>1421.9725341796875</v>
      </c>
      <c r="AE14" s="1">
        <v>1504.0068359375</v>
      </c>
      <c r="AF14" s="1">
        <v>97.620231628417969</v>
      </c>
      <c r="AG14" s="1">
        <v>8.6024179458618164</v>
      </c>
      <c r="AH14" s="1">
        <v>-0.81162643432617188</v>
      </c>
      <c r="AI14" s="1">
        <v>1</v>
      </c>
      <c r="AJ14" s="1">
        <v>-0.21956524252891541</v>
      </c>
      <c r="AK14" s="1">
        <v>2.737391471862793</v>
      </c>
      <c r="AL14" s="1">
        <v>1</v>
      </c>
      <c r="AM14" s="1">
        <v>0</v>
      </c>
      <c r="AN14" s="1">
        <v>0.18999999761581421</v>
      </c>
      <c r="AO14" s="1">
        <v>111115</v>
      </c>
      <c r="AP14">
        <f t="shared" si="8"/>
        <v>1.0002021026611327</v>
      </c>
      <c r="AQ14">
        <f t="shared" si="9"/>
        <v>9.5643171166575457E-3</v>
      </c>
      <c r="AR14">
        <f t="shared" si="10"/>
        <v>306.32669296264646</v>
      </c>
      <c r="AS14">
        <f t="shared" si="11"/>
        <v>306.69428863525388</v>
      </c>
      <c r="AT14">
        <f t="shared" si="12"/>
        <v>270.17477810389391</v>
      </c>
      <c r="AU14">
        <f t="shared" si="13"/>
        <v>-1.3622581237594267</v>
      </c>
      <c r="AV14">
        <f t="shared" si="14"/>
        <v>5.1024817092783943</v>
      </c>
      <c r="AW14">
        <f t="shared" si="15"/>
        <v>52.268690866259163</v>
      </c>
      <c r="AX14">
        <f t="shared" si="16"/>
        <v>24.731238168505257</v>
      </c>
      <c r="AY14">
        <f t="shared" si="17"/>
        <v>33.360490798950195</v>
      </c>
      <c r="AZ14">
        <f t="shared" si="18"/>
        <v>5.155345156994815</v>
      </c>
      <c r="BA14">
        <f t="shared" si="19"/>
        <v>0.37129849389828112</v>
      </c>
      <c r="BB14">
        <f t="shared" si="20"/>
        <v>2.6882125108113395</v>
      </c>
      <c r="BC14">
        <f t="shared" si="21"/>
        <v>2.4671326461834755</v>
      </c>
      <c r="BD14">
        <f t="shared" si="22"/>
        <v>0.23544122385439797</v>
      </c>
      <c r="BE14">
        <f t="shared" si="23"/>
        <v>28.670090970451781</v>
      </c>
      <c r="BF14">
        <f t="shared" si="24"/>
        <v>0.77368413217874188</v>
      </c>
      <c r="BG14">
        <f t="shared" si="25"/>
        <v>55.63912204771129</v>
      </c>
      <c r="BH14">
        <f t="shared" si="26"/>
        <v>373.42470592442749</v>
      </c>
      <c r="BI14">
        <f t="shared" si="27"/>
        <v>2.5339650305109401E-2</v>
      </c>
    </row>
    <row r="15" spans="1:61">
      <c r="A15" s="1">
        <v>19</v>
      </c>
      <c r="B15" s="1" t="s">
        <v>93</v>
      </c>
      <c r="C15" s="1" t="s">
        <v>71</v>
      </c>
      <c r="D15" s="1">
        <v>16</v>
      </c>
      <c r="E15" s="1" t="s">
        <v>77</v>
      </c>
      <c r="F15" s="1" t="s">
        <v>92</v>
      </c>
      <c r="G15" s="1">
        <v>0</v>
      </c>
      <c r="H15" s="1">
        <v>6960</v>
      </c>
      <c r="I15" s="1">
        <v>0</v>
      </c>
      <c r="J15">
        <f t="shared" si="0"/>
        <v>0.37098474905041401</v>
      </c>
      <c r="K15">
        <f t="shared" si="1"/>
        <v>5.6111361827774368E-2</v>
      </c>
      <c r="L15">
        <f t="shared" si="2"/>
        <v>368.68418122117424</v>
      </c>
      <c r="M15">
        <f t="shared" si="3"/>
        <v>1.7953009397264457</v>
      </c>
      <c r="N15">
        <f t="shared" si="4"/>
        <v>3.0560689400208068</v>
      </c>
      <c r="O15">
        <f t="shared" si="5"/>
        <v>32.728584289550781</v>
      </c>
      <c r="P15" s="1">
        <v>3.5</v>
      </c>
      <c r="Q15">
        <f t="shared" si="6"/>
        <v>1.9689131230115891</v>
      </c>
      <c r="R15" s="1">
        <v>1</v>
      </c>
      <c r="S15">
        <f t="shared" si="7"/>
        <v>3.9378262460231781</v>
      </c>
      <c r="T15" s="1">
        <v>33.353897094726562</v>
      </c>
      <c r="U15" s="1">
        <v>32.728584289550781</v>
      </c>
      <c r="V15" s="1">
        <v>33.422843933105469</v>
      </c>
      <c r="W15" s="1">
        <v>400.240478515625</v>
      </c>
      <c r="X15" s="1">
        <v>399.28884887695312</v>
      </c>
      <c r="Y15" s="1">
        <v>18.122993469238281</v>
      </c>
      <c r="Z15" s="1">
        <v>19.662637710571289</v>
      </c>
      <c r="AA15" s="1">
        <v>34.330429077148438</v>
      </c>
      <c r="AB15" s="1">
        <v>37.246978759765625</v>
      </c>
      <c r="AC15" s="1">
        <v>400.09255981445312</v>
      </c>
      <c r="AD15" s="1">
        <v>10.687718391418457</v>
      </c>
      <c r="AE15" s="1">
        <v>14.667945861816406</v>
      </c>
      <c r="AF15" s="1">
        <v>97.621742248535156</v>
      </c>
      <c r="AG15" s="1">
        <v>8.6024179458618164</v>
      </c>
      <c r="AH15" s="1">
        <v>-0.81162643432617188</v>
      </c>
      <c r="AI15" s="1">
        <v>1</v>
      </c>
      <c r="AJ15" s="1">
        <v>-0.21956524252891541</v>
      </c>
      <c r="AK15" s="1">
        <v>2.737391471862793</v>
      </c>
      <c r="AL15" s="1">
        <v>1</v>
      </c>
      <c r="AM15" s="1">
        <v>0</v>
      </c>
      <c r="AN15" s="1">
        <v>0.18999999761581421</v>
      </c>
      <c r="AO15" s="1">
        <v>111115</v>
      </c>
      <c r="AP15">
        <f t="shared" si="8"/>
        <v>1.143121599469866</v>
      </c>
      <c r="AQ15">
        <f t="shared" si="9"/>
        <v>1.7953009397264456E-3</v>
      </c>
      <c r="AR15">
        <f t="shared" si="10"/>
        <v>305.87858428955076</v>
      </c>
      <c r="AS15">
        <f t="shared" si="11"/>
        <v>306.50389709472654</v>
      </c>
      <c r="AT15">
        <f t="shared" si="12"/>
        <v>2.0306664688880005</v>
      </c>
      <c r="AU15">
        <f t="shared" si="13"/>
        <v>-0.61132896134152248</v>
      </c>
      <c r="AV15">
        <f t="shared" si="14"/>
        <v>4.9755698905285248</v>
      </c>
      <c r="AW15">
        <f t="shared" si="15"/>
        <v>50.967845645094336</v>
      </c>
      <c r="AX15">
        <f t="shared" si="16"/>
        <v>31.305207934523047</v>
      </c>
      <c r="AY15">
        <f t="shared" si="17"/>
        <v>33.041240692138672</v>
      </c>
      <c r="AZ15">
        <f t="shared" si="18"/>
        <v>5.0638257276487284</v>
      </c>
      <c r="BA15">
        <f t="shared" si="19"/>
        <v>5.5323045826047551E-2</v>
      </c>
      <c r="BB15">
        <f t="shared" si="20"/>
        <v>1.9195009505077179</v>
      </c>
      <c r="BC15">
        <f t="shared" si="21"/>
        <v>3.1443247771410103</v>
      </c>
      <c r="BD15">
        <f t="shared" si="22"/>
        <v>3.4646875185395547E-2</v>
      </c>
      <c r="BE15">
        <f t="shared" si="23"/>
        <v>35.991592110285694</v>
      </c>
      <c r="BF15">
        <f t="shared" si="24"/>
        <v>0.92335206018936389</v>
      </c>
      <c r="BG15">
        <f t="shared" si="25"/>
        <v>37.224501202396951</v>
      </c>
      <c r="BH15">
        <f t="shared" si="26"/>
        <v>399.16166464384384</v>
      </c>
      <c r="BI15">
        <f t="shared" si="27"/>
        <v>3.4596814925651583E-4</v>
      </c>
    </row>
    <row r="16" spans="1:61">
      <c r="A16" s="1">
        <v>20</v>
      </c>
      <c r="B16" s="1" t="s">
        <v>94</v>
      </c>
      <c r="C16" s="1" t="s">
        <v>71</v>
      </c>
      <c r="D16" s="1">
        <v>10</v>
      </c>
      <c r="E16" s="1" t="s">
        <v>72</v>
      </c>
      <c r="F16" s="1" t="s">
        <v>92</v>
      </c>
      <c r="G16" s="1">
        <v>0</v>
      </c>
      <c r="H16" s="1">
        <v>8001.5</v>
      </c>
      <c r="I16" s="1">
        <v>0</v>
      </c>
      <c r="J16">
        <f t="shared" si="0"/>
        <v>16.064197317316705</v>
      </c>
      <c r="K16">
        <f t="shared" si="1"/>
        <v>0.4793622269738696</v>
      </c>
      <c r="L16">
        <f t="shared" si="2"/>
        <v>305.78354026231546</v>
      </c>
      <c r="M16">
        <f t="shared" si="3"/>
        <v>9.9797233615004366</v>
      </c>
      <c r="N16">
        <f t="shared" si="4"/>
        <v>2.2165371975487171</v>
      </c>
      <c r="O16">
        <f t="shared" si="5"/>
        <v>33.125152587890625</v>
      </c>
      <c r="P16" s="1">
        <v>4.5</v>
      </c>
      <c r="Q16">
        <f t="shared" si="6"/>
        <v>1.7493478804826736</v>
      </c>
      <c r="R16" s="1">
        <v>1</v>
      </c>
      <c r="S16">
        <f t="shared" si="7"/>
        <v>3.4986957609653473</v>
      </c>
      <c r="T16" s="1">
        <v>33.477664947509766</v>
      </c>
      <c r="U16" s="1">
        <v>33.125152587890625</v>
      </c>
      <c r="V16" s="1">
        <v>33.416828155517578</v>
      </c>
      <c r="W16" s="1">
        <v>400.7420654296875</v>
      </c>
      <c r="X16" s="1">
        <v>378.4248046875</v>
      </c>
      <c r="Y16" s="1">
        <v>18.517404556274414</v>
      </c>
      <c r="Z16" s="1">
        <v>29.41261100769043</v>
      </c>
      <c r="AA16" s="1">
        <v>34.833930969238281</v>
      </c>
      <c r="AB16" s="1">
        <v>55.329399108886719</v>
      </c>
      <c r="AC16" s="1">
        <v>400.06466674804688</v>
      </c>
      <c r="AD16" s="1">
        <v>1292.7734375</v>
      </c>
      <c r="AE16" s="1">
        <v>1399.1531982421875</v>
      </c>
      <c r="AF16" s="1">
        <v>97.618179321289062</v>
      </c>
      <c r="AG16" s="1">
        <v>8.6024179458618164</v>
      </c>
      <c r="AH16" s="1">
        <v>-0.81162643432617188</v>
      </c>
      <c r="AI16" s="1">
        <v>0</v>
      </c>
      <c r="AJ16" s="1">
        <v>-0.21956524252891541</v>
      </c>
      <c r="AK16" s="1">
        <v>2.737391471862793</v>
      </c>
      <c r="AL16" s="1">
        <v>1</v>
      </c>
      <c r="AM16" s="1">
        <v>0</v>
      </c>
      <c r="AN16" s="1">
        <v>0.18999999761581421</v>
      </c>
      <c r="AO16" s="1">
        <v>111115</v>
      </c>
      <c r="AP16">
        <f t="shared" si="8"/>
        <v>0.88903259277343738</v>
      </c>
      <c r="AQ16">
        <f t="shared" si="9"/>
        <v>9.9797233615004366E-3</v>
      </c>
      <c r="AR16">
        <f t="shared" si="10"/>
        <v>306.2751525878906</v>
      </c>
      <c r="AS16">
        <f t="shared" si="11"/>
        <v>306.62766494750974</v>
      </c>
      <c r="AT16">
        <f t="shared" si="12"/>
        <v>245.62695004278794</v>
      </c>
      <c r="AU16">
        <f t="shared" si="13"/>
        <v>-1.8583874302038379</v>
      </c>
      <c r="AV16">
        <f t="shared" si="14"/>
        <v>5.0877427332047622</v>
      </c>
      <c r="AW16">
        <f t="shared" si="15"/>
        <v>52.118803777927063</v>
      </c>
      <c r="AX16">
        <f t="shared" si="16"/>
        <v>22.706192770236633</v>
      </c>
      <c r="AY16">
        <f t="shared" si="17"/>
        <v>33.301408767700195</v>
      </c>
      <c r="AZ16">
        <f t="shared" si="18"/>
        <v>5.1383004211200412</v>
      </c>
      <c r="BA16">
        <f t="shared" si="19"/>
        <v>0.4215983267627551</v>
      </c>
      <c r="BB16">
        <f t="shared" si="20"/>
        <v>2.8712055356560451</v>
      </c>
      <c r="BC16">
        <f t="shared" si="21"/>
        <v>2.2670948854639961</v>
      </c>
      <c r="BD16">
        <f t="shared" si="22"/>
        <v>0.26814376750686397</v>
      </c>
      <c r="BE16">
        <f t="shared" si="23"/>
        <v>29.850032466825326</v>
      </c>
      <c r="BF16">
        <f t="shared" si="24"/>
        <v>0.80804306819905458</v>
      </c>
      <c r="BG16">
        <f t="shared" si="25"/>
        <v>60.055199708582826</v>
      </c>
      <c r="BH16">
        <f t="shared" si="26"/>
        <v>372.22630448627251</v>
      </c>
      <c r="BI16">
        <f t="shared" si="27"/>
        <v>2.5918065607453977E-2</v>
      </c>
    </row>
    <row r="17" spans="1:61">
      <c r="A17" s="1">
        <v>21</v>
      </c>
      <c r="B17" s="1" t="s">
        <v>95</v>
      </c>
      <c r="C17" s="1" t="s">
        <v>71</v>
      </c>
      <c r="D17" s="1">
        <v>10</v>
      </c>
      <c r="E17" s="1" t="s">
        <v>77</v>
      </c>
      <c r="F17" s="1" t="s">
        <v>92</v>
      </c>
      <c r="G17" s="1">
        <v>0</v>
      </c>
      <c r="H17" s="1">
        <v>8114</v>
      </c>
      <c r="I17" s="1">
        <v>0</v>
      </c>
      <c r="J17">
        <f t="shared" si="0"/>
        <v>-59.140884557258566</v>
      </c>
      <c r="K17">
        <f t="shared" si="1"/>
        <v>0.10479247298563256</v>
      </c>
      <c r="L17">
        <f t="shared" si="2"/>
        <v>1338.5189169282253</v>
      </c>
      <c r="M17">
        <f t="shared" si="3"/>
        <v>2.595057055255138</v>
      </c>
      <c r="N17">
        <f t="shared" si="4"/>
        <v>2.3999570716571439</v>
      </c>
      <c r="O17">
        <f t="shared" si="5"/>
        <v>30.627584457397461</v>
      </c>
      <c r="P17" s="1">
        <v>3.5</v>
      </c>
      <c r="Q17">
        <f t="shared" si="6"/>
        <v>1.9689131230115891</v>
      </c>
      <c r="R17" s="1">
        <v>1</v>
      </c>
      <c r="S17">
        <f t="shared" si="7"/>
        <v>3.9378262460231781</v>
      </c>
      <c r="T17" s="1">
        <v>33.46063232421875</v>
      </c>
      <c r="U17" s="1">
        <v>30.627584457397461</v>
      </c>
      <c r="V17" s="1">
        <v>33.561256408691406</v>
      </c>
      <c r="W17" s="1">
        <v>400.51919555664062</v>
      </c>
      <c r="X17" s="1">
        <v>451.2288818359375</v>
      </c>
      <c r="Y17" s="1">
        <v>18.43389892578125</v>
      </c>
      <c r="Z17" s="1">
        <v>20.657054901123047</v>
      </c>
      <c r="AA17" s="1">
        <v>34.709983825683594</v>
      </c>
      <c r="AB17" s="1">
        <v>38.89605712890625</v>
      </c>
      <c r="AC17" s="1">
        <v>400.11038208007812</v>
      </c>
      <c r="AD17" s="1">
        <v>1484.413818359375</v>
      </c>
      <c r="AE17" s="1">
        <v>1115.5880126953125</v>
      </c>
      <c r="AF17" s="1">
        <v>97.618316650390625</v>
      </c>
      <c r="AG17" s="1">
        <v>8.6024179458618164</v>
      </c>
      <c r="AH17" s="1">
        <v>-0.81162643432617188</v>
      </c>
      <c r="AI17" s="1">
        <v>1</v>
      </c>
      <c r="AJ17" s="1">
        <v>-0.21956524252891541</v>
      </c>
      <c r="AK17" s="1">
        <v>2.737391471862793</v>
      </c>
      <c r="AL17" s="1">
        <v>1</v>
      </c>
      <c r="AM17" s="1">
        <v>0</v>
      </c>
      <c r="AN17" s="1">
        <v>0.18999999761581421</v>
      </c>
      <c r="AO17" s="1">
        <v>111115</v>
      </c>
      <c r="AP17">
        <f t="shared" si="8"/>
        <v>1.1431725202287946</v>
      </c>
      <c r="AQ17">
        <f t="shared" si="9"/>
        <v>2.5950570552551381E-3</v>
      </c>
      <c r="AR17">
        <f t="shared" si="10"/>
        <v>303.77758445739744</v>
      </c>
      <c r="AS17">
        <f t="shared" si="11"/>
        <v>306.61063232421873</v>
      </c>
      <c r="AT17">
        <f t="shared" si="12"/>
        <v>282.03862194916292</v>
      </c>
      <c r="AU17">
        <f t="shared" si="13"/>
        <v>1.7858196796693548</v>
      </c>
      <c r="AV17">
        <f t="shared" si="14"/>
        <v>4.4164639980594771</v>
      </c>
      <c r="AW17">
        <f t="shared" si="15"/>
        <v>45.242165093632607</v>
      </c>
      <c r="AX17">
        <f t="shared" si="16"/>
        <v>24.585110192509561</v>
      </c>
      <c r="AY17">
        <f t="shared" si="17"/>
        <v>32.044108390808105</v>
      </c>
      <c r="AZ17">
        <f t="shared" si="18"/>
        <v>4.7870174730839068</v>
      </c>
      <c r="BA17">
        <f t="shared" si="19"/>
        <v>0.10207605000396264</v>
      </c>
      <c r="BB17">
        <f t="shared" si="20"/>
        <v>2.0165069264023332</v>
      </c>
      <c r="BC17">
        <f t="shared" si="21"/>
        <v>2.7705105466815736</v>
      </c>
      <c r="BD17">
        <f t="shared" si="22"/>
        <v>6.403614769007708E-2</v>
      </c>
      <c r="BE17">
        <f t="shared" si="23"/>
        <v>130.66396347523741</v>
      </c>
      <c r="BF17">
        <f t="shared" si="24"/>
        <v>2.9663857319640679</v>
      </c>
      <c r="BG17">
        <f t="shared" si="25"/>
        <v>45.263951557612728</v>
      </c>
      <c r="BH17">
        <f t="shared" si="26"/>
        <v>471.50407661705054</v>
      </c>
      <c r="BI17">
        <f t="shared" si="27"/>
        <v>-5.6774697535612234E-2</v>
      </c>
    </row>
    <row r="18" spans="1:61">
      <c r="A18" s="1">
        <v>5</v>
      </c>
      <c r="B18" s="1" t="s">
        <v>107</v>
      </c>
      <c r="C18" s="1" t="s">
        <v>100</v>
      </c>
      <c r="D18" s="1">
        <v>33</v>
      </c>
      <c r="E18" s="1" t="s">
        <v>72</v>
      </c>
      <c r="F18" s="1" t="s">
        <v>92</v>
      </c>
      <c r="G18" s="1">
        <v>0</v>
      </c>
      <c r="H18" s="1">
        <v>2850.5</v>
      </c>
      <c r="I18" s="1">
        <v>0</v>
      </c>
      <c r="J18">
        <f t="shared" si="0"/>
        <v>5.18115638819559</v>
      </c>
      <c r="K18">
        <f t="shared" si="1"/>
        <v>0.67434956766005572</v>
      </c>
      <c r="L18">
        <f t="shared" si="2"/>
        <v>356.22278422385949</v>
      </c>
      <c r="M18">
        <f t="shared" si="3"/>
        <v>15.659123169017155</v>
      </c>
      <c r="N18">
        <f t="shared" si="4"/>
        <v>2.5798419964107673</v>
      </c>
      <c r="O18">
        <f t="shared" si="5"/>
        <v>38.141853332519531</v>
      </c>
      <c r="P18" s="1">
        <v>5</v>
      </c>
      <c r="Q18">
        <f t="shared" si="6"/>
        <v>1.6395652592182159</v>
      </c>
      <c r="R18" s="1">
        <v>1</v>
      </c>
      <c r="S18">
        <f t="shared" si="7"/>
        <v>3.2791305184364319</v>
      </c>
      <c r="T18" s="1">
        <v>38.542293548583984</v>
      </c>
      <c r="U18" s="1">
        <v>38.141853332519531</v>
      </c>
      <c r="V18" s="1">
        <v>38.48895263671875</v>
      </c>
      <c r="W18" s="1">
        <v>400.966064453125</v>
      </c>
      <c r="X18" s="1">
        <v>386.91665649414062</v>
      </c>
      <c r="Y18" s="1">
        <v>23.572269439697266</v>
      </c>
      <c r="Z18" s="1">
        <v>42.317184448242188</v>
      </c>
      <c r="AA18" s="1">
        <v>33.548397064208984</v>
      </c>
      <c r="AB18" s="1">
        <v>60.226436614990234</v>
      </c>
      <c r="AC18" s="1">
        <v>400.01443481445312</v>
      </c>
      <c r="AD18" s="1">
        <v>1808.8929443359375</v>
      </c>
      <c r="AE18" s="1">
        <v>1250.8988037109375</v>
      </c>
      <c r="AF18" s="1">
        <v>97.567550659179688</v>
      </c>
      <c r="AG18" s="1">
        <v>11.805697441101074</v>
      </c>
      <c r="AH18" s="1">
        <v>-0.97263675928115845</v>
      </c>
      <c r="AI18" s="1">
        <v>1</v>
      </c>
      <c r="AJ18" s="1">
        <v>-0.21956524252891541</v>
      </c>
      <c r="AK18" s="1">
        <v>2.737391471862793</v>
      </c>
      <c r="AL18" s="1">
        <v>1</v>
      </c>
      <c r="AM18" s="1">
        <v>0</v>
      </c>
      <c r="AN18" s="1">
        <v>0.18999999761581421</v>
      </c>
      <c r="AO18" s="1">
        <v>111115</v>
      </c>
      <c r="AP18">
        <f t="shared" si="8"/>
        <v>0.80002886962890629</v>
      </c>
      <c r="AQ18">
        <f t="shared" si="9"/>
        <v>1.5659123169017155E-2</v>
      </c>
      <c r="AR18">
        <f t="shared" si="10"/>
        <v>311.29185333251951</v>
      </c>
      <c r="AS18">
        <f t="shared" si="11"/>
        <v>311.69229354858396</v>
      </c>
      <c r="AT18">
        <f t="shared" si="12"/>
        <v>343.68965511109127</v>
      </c>
      <c r="AU18">
        <f t="shared" si="13"/>
        <v>-3.512430893993586</v>
      </c>
      <c r="AV18">
        <f t="shared" si="14"/>
        <v>6.7086260338184873</v>
      </c>
      <c r="AW18">
        <f t="shared" si="15"/>
        <v>68.758782899581817</v>
      </c>
      <c r="AX18">
        <f t="shared" si="16"/>
        <v>26.44159845133963</v>
      </c>
      <c r="AY18">
        <f t="shared" si="17"/>
        <v>38.342073440551758</v>
      </c>
      <c r="AZ18">
        <f t="shared" si="18"/>
        <v>6.7816857709557681</v>
      </c>
      <c r="BA18">
        <f t="shared" si="19"/>
        <v>0.55932499955800574</v>
      </c>
      <c r="BB18">
        <f t="shared" si="20"/>
        <v>4.12878403740772</v>
      </c>
      <c r="BC18">
        <f t="shared" si="21"/>
        <v>2.652901733548048</v>
      </c>
      <c r="BD18">
        <f t="shared" si="22"/>
        <v>0.35836509347257167</v>
      </c>
      <c r="BE18">
        <f t="shared" si="23"/>
        <v>34.75578454571545</v>
      </c>
      <c r="BF18">
        <f t="shared" si="24"/>
        <v>0.92067058433617488</v>
      </c>
      <c r="BG18">
        <f t="shared" si="25"/>
        <v>66.228202533413821</v>
      </c>
      <c r="BH18">
        <f t="shared" si="26"/>
        <v>384.78360290425206</v>
      </c>
      <c r="BI18">
        <f t="shared" si="27"/>
        <v>8.9177052256068593E-3</v>
      </c>
    </row>
    <row r="19" spans="1:61">
      <c r="A19" s="1">
        <v>6</v>
      </c>
      <c r="B19" s="1" t="s">
        <v>108</v>
      </c>
      <c r="C19" s="1" t="s">
        <v>100</v>
      </c>
      <c r="D19" s="1">
        <v>33</v>
      </c>
      <c r="E19" s="1" t="s">
        <v>77</v>
      </c>
      <c r="F19" s="1" t="s">
        <v>92</v>
      </c>
      <c r="G19" s="1">
        <v>0</v>
      </c>
      <c r="H19" s="1">
        <v>2977.5</v>
      </c>
      <c r="I19" s="1">
        <v>0</v>
      </c>
      <c r="J19">
        <f t="shared" si="0"/>
        <v>-1.3346106767063692</v>
      </c>
      <c r="K19">
        <f t="shared" si="1"/>
        <v>8.7094677103656731E-2</v>
      </c>
      <c r="L19">
        <f t="shared" si="2"/>
        <v>402.38409565306887</v>
      </c>
      <c r="M19">
        <f t="shared" si="3"/>
        <v>3.1431147119099125</v>
      </c>
      <c r="N19">
        <f t="shared" si="4"/>
        <v>3.4580984870506932</v>
      </c>
      <c r="O19">
        <f t="shared" si="5"/>
        <v>36.464958190917969</v>
      </c>
      <c r="P19" s="1">
        <v>5.5</v>
      </c>
      <c r="Q19">
        <f t="shared" si="6"/>
        <v>1.5297826379537582</v>
      </c>
      <c r="R19" s="1">
        <v>1</v>
      </c>
      <c r="S19">
        <f t="shared" si="7"/>
        <v>3.0595652759075165</v>
      </c>
      <c r="T19" s="1">
        <v>38.591953277587891</v>
      </c>
      <c r="U19" s="1">
        <v>36.464958190917969</v>
      </c>
      <c r="V19" s="1">
        <v>38.603057861328125</v>
      </c>
      <c r="W19" s="1">
        <v>400.92721557617188</v>
      </c>
      <c r="X19" s="1">
        <v>401.02914428710938</v>
      </c>
      <c r="Y19" s="1">
        <v>23.111211776733398</v>
      </c>
      <c r="Z19" s="1">
        <v>27.314939498901367</v>
      </c>
      <c r="AA19" s="1">
        <v>32.803169250488281</v>
      </c>
      <c r="AB19" s="1">
        <v>38.769783020019531</v>
      </c>
      <c r="AC19" s="1">
        <v>400.00054931640625</v>
      </c>
      <c r="AD19" s="1">
        <v>46.265419006347656</v>
      </c>
      <c r="AE19" s="1">
        <v>490.3958740234375</v>
      </c>
      <c r="AF19" s="1">
        <v>97.564567565917969</v>
      </c>
      <c r="AG19" s="1">
        <v>11.805697441101074</v>
      </c>
      <c r="AH19" s="1">
        <v>-0.97263675928115845</v>
      </c>
      <c r="AI19" s="1">
        <v>1</v>
      </c>
      <c r="AJ19" s="1">
        <v>-0.21956524252891541</v>
      </c>
      <c r="AK19" s="1">
        <v>2.737391471862793</v>
      </c>
      <c r="AL19" s="1">
        <v>1</v>
      </c>
      <c r="AM19" s="1">
        <v>0</v>
      </c>
      <c r="AN19" s="1">
        <v>0.18999999761581421</v>
      </c>
      <c r="AO19" s="1">
        <v>111115</v>
      </c>
      <c r="AP19">
        <f t="shared" si="8"/>
        <v>0.72727372602982943</v>
      </c>
      <c r="AQ19">
        <f t="shared" si="9"/>
        <v>3.1431147119099123E-3</v>
      </c>
      <c r="AR19">
        <f t="shared" si="10"/>
        <v>309.61495819091795</v>
      </c>
      <c r="AS19">
        <f t="shared" si="11"/>
        <v>311.74195327758787</v>
      </c>
      <c r="AT19">
        <f t="shared" si="12"/>
        <v>8.7904295009007001</v>
      </c>
      <c r="AU19">
        <f t="shared" si="13"/>
        <v>-1.1193928711925687</v>
      </c>
      <c r="AV19">
        <f t="shared" si="14"/>
        <v>6.1230687473502172</v>
      </c>
      <c r="AW19">
        <f t="shared" si="15"/>
        <v>62.759144022375359</v>
      </c>
      <c r="AX19">
        <f t="shared" si="16"/>
        <v>35.444204523473992</v>
      </c>
      <c r="AY19">
        <f t="shared" si="17"/>
        <v>37.52845573425293</v>
      </c>
      <c r="AZ19">
        <f t="shared" si="18"/>
        <v>6.4890330382024031</v>
      </c>
      <c r="BA19">
        <f t="shared" si="19"/>
        <v>8.4684031246441901E-2</v>
      </c>
      <c r="BB19">
        <f t="shared" si="20"/>
        <v>2.664970260299524</v>
      </c>
      <c r="BC19">
        <f t="shared" si="21"/>
        <v>3.8240627779028791</v>
      </c>
      <c r="BD19">
        <f t="shared" si="22"/>
        <v>5.3138947578234536E-2</v>
      </c>
      <c r="BE19">
        <f t="shared" si="23"/>
        <v>39.258430287794639</v>
      </c>
      <c r="BF19">
        <f t="shared" si="24"/>
        <v>1.003378685527627</v>
      </c>
      <c r="BG19">
        <f t="shared" si="25"/>
        <v>42.496853886814989</v>
      </c>
      <c r="BH19">
        <f t="shared" si="26"/>
        <v>401.61802677565805</v>
      </c>
      <c r="BI19">
        <f t="shared" si="27"/>
        <v>-1.4122064036596535E-3</v>
      </c>
    </row>
    <row r="20" spans="1:61">
      <c r="A20" s="1">
        <v>11</v>
      </c>
      <c r="B20" s="1" t="s">
        <v>113</v>
      </c>
      <c r="C20" s="1" t="s">
        <v>100</v>
      </c>
      <c r="D20" s="1">
        <v>27</v>
      </c>
      <c r="E20" s="1" t="s">
        <v>72</v>
      </c>
      <c r="F20" s="1" t="s">
        <v>92</v>
      </c>
      <c r="G20" s="1">
        <v>0</v>
      </c>
      <c r="H20" s="1">
        <v>3833</v>
      </c>
      <c r="I20" s="1">
        <v>0</v>
      </c>
      <c r="J20">
        <f t="shared" si="0"/>
        <v>31.42008054663269</v>
      </c>
      <c r="K20">
        <f t="shared" si="1"/>
        <v>0.56887637931745327</v>
      </c>
      <c r="L20">
        <f t="shared" si="2"/>
        <v>259.21322856453679</v>
      </c>
      <c r="M20">
        <f t="shared" si="3"/>
        <v>18.626196474302425</v>
      </c>
      <c r="N20">
        <f t="shared" si="4"/>
        <v>3.4219640773727824</v>
      </c>
      <c r="O20">
        <f t="shared" si="5"/>
        <v>38.319896697998047</v>
      </c>
      <c r="P20" s="1">
        <v>2.5</v>
      </c>
      <c r="Q20">
        <f t="shared" si="6"/>
        <v>2.1884783655405045</v>
      </c>
      <c r="R20" s="1">
        <v>1</v>
      </c>
      <c r="S20">
        <f t="shared" si="7"/>
        <v>4.3769567310810089</v>
      </c>
      <c r="T20" s="1">
        <v>38.414772033691406</v>
      </c>
      <c r="U20" s="1">
        <v>38.319896697998047</v>
      </c>
      <c r="V20" s="1">
        <v>38.409374237060547</v>
      </c>
      <c r="W20" s="1">
        <v>399.91802978515625</v>
      </c>
      <c r="X20" s="1">
        <v>375.90621948242188</v>
      </c>
      <c r="Y20" s="1">
        <v>23.115699768066406</v>
      </c>
      <c r="Z20" s="1">
        <v>34.356273651123047</v>
      </c>
      <c r="AA20" s="1">
        <v>33.121395111083984</v>
      </c>
      <c r="AB20" s="1">
        <v>49.227481842041016</v>
      </c>
      <c r="AC20" s="1">
        <v>400.03005981445312</v>
      </c>
      <c r="AD20" s="1">
        <v>1891.212158203125</v>
      </c>
      <c r="AE20" s="1">
        <v>1965.6339111328125</v>
      </c>
      <c r="AF20" s="1">
        <v>97.554107666015625</v>
      </c>
      <c r="AG20" s="1">
        <v>11.805697441101074</v>
      </c>
      <c r="AH20" s="1">
        <v>-0.97263675928115845</v>
      </c>
      <c r="AI20" s="1">
        <v>0</v>
      </c>
      <c r="AJ20" s="1">
        <v>-0.21956524252891541</v>
      </c>
      <c r="AK20" s="1">
        <v>2.737391471862793</v>
      </c>
      <c r="AL20" s="1">
        <v>1</v>
      </c>
      <c r="AM20" s="1">
        <v>0</v>
      </c>
      <c r="AN20" s="1">
        <v>0.18999999761581421</v>
      </c>
      <c r="AO20" s="1">
        <v>111115</v>
      </c>
      <c r="AP20">
        <f t="shared" si="8"/>
        <v>1.6001202392578124</v>
      </c>
      <c r="AQ20">
        <f t="shared" si="9"/>
        <v>1.8626196474302425E-2</v>
      </c>
      <c r="AR20">
        <f t="shared" si="10"/>
        <v>311.46989669799802</v>
      </c>
      <c r="AS20">
        <f t="shared" si="11"/>
        <v>311.56477203369138</v>
      </c>
      <c r="AT20">
        <f t="shared" si="12"/>
        <v>359.33030554959259</v>
      </c>
      <c r="AU20">
        <f t="shared" si="13"/>
        <v>-3.6718461556859707</v>
      </c>
      <c r="AV20">
        <f t="shared" si="14"/>
        <v>6.7735596961375357</v>
      </c>
      <c r="AW20">
        <f t="shared" si="15"/>
        <v>69.433874781853007</v>
      </c>
      <c r="AX20">
        <f t="shared" si="16"/>
        <v>35.07760113072996</v>
      </c>
      <c r="AY20">
        <f t="shared" si="17"/>
        <v>38.367334365844727</v>
      </c>
      <c r="AZ20">
        <f t="shared" si="18"/>
        <v>6.7909522643912332</v>
      </c>
      <c r="BA20">
        <f t="shared" si="19"/>
        <v>0.50344345270597235</v>
      </c>
      <c r="BB20">
        <f t="shared" si="20"/>
        <v>3.3515956187647533</v>
      </c>
      <c r="BC20">
        <f t="shared" si="21"/>
        <v>3.4393566456264799</v>
      </c>
      <c r="BD20">
        <f t="shared" si="22"/>
        <v>0.31994218388738793</v>
      </c>
      <c r="BE20">
        <f t="shared" si="23"/>
        <v>25.28731520784034</v>
      </c>
      <c r="BF20">
        <f t="shared" si="24"/>
        <v>0.68956887417676294</v>
      </c>
      <c r="BG20">
        <f t="shared" si="25"/>
        <v>52.844226144339004</v>
      </c>
      <c r="BH20">
        <f t="shared" si="26"/>
        <v>366.215214671534</v>
      </c>
      <c r="BI20">
        <f t="shared" si="27"/>
        <v>4.5338636281641788E-2</v>
      </c>
    </row>
    <row r="21" spans="1:61">
      <c r="A21" s="1">
        <v>12</v>
      </c>
      <c r="B21" s="1" t="s">
        <v>114</v>
      </c>
      <c r="C21" s="1" t="s">
        <v>100</v>
      </c>
      <c r="D21" s="1">
        <v>27</v>
      </c>
      <c r="E21" s="1" t="s">
        <v>77</v>
      </c>
      <c r="F21" s="1" t="s">
        <v>92</v>
      </c>
      <c r="G21" s="1">
        <v>0</v>
      </c>
      <c r="H21" s="1">
        <v>3988</v>
      </c>
      <c r="I21" s="1">
        <v>0</v>
      </c>
      <c r="J21">
        <f t="shared" si="0"/>
        <v>-2.3648969222913006</v>
      </c>
      <c r="K21">
        <f t="shared" si="1"/>
        <v>0.4158330592513228</v>
      </c>
      <c r="L21">
        <f t="shared" si="2"/>
        <v>391.67385688572853</v>
      </c>
      <c r="M21">
        <f t="shared" si="3"/>
        <v>9.8878044208155238</v>
      </c>
      <c r="N21">
        <f t="shared" si="4"/>
        <v>2.4623858783987727</v>
      </c>
      <c r="O21">
        <f t="shared" si="5"/>
        <v>34.991302490234375</v>
      </c>
      <c r="P21" s="1">
        <v>4</v>
      </c>
      <c r="Q21">
        <f t="shared" si="6"/>
        <v>1.8591305017471313</v>
      </c>
      <c r="R21" s="1">
        <v>1</v>
      </c>
      <c r="S21">
        <f t="shared" si="7"/>
        <v>3.7182610034942627</v>
      </c>
      <c r="T21" s="1">
        <v>38.400470733642578</v>
      </c>
      <c r="U21" s="1">
        <v>34.991302490234375</v>
      </c>
      <c r="V21" s="1">
        <v>38.450016021728516</v>
      </c>
      <c r="W21" s="1">
        <v>399.73870849609375</v>
      </c>
      <c r="X21" s="1">
        <v>398.16671752929688</v>
      </c>
      <c r="Y21" s="1">
        <v>23.066247940063477</v>
      </c>
      <c r="Z21" s="1">
        <v>32.630756378173828</v>
      </c>
      <c r="AA21" s="1">
        <v>33.076099395751953</v>
      </c>
      <c r="AB21" s="1">
        <v>46.791233062744141</v>
      </c>
      <c r="AC21" s="1">
        <v>400.02716064453125</v>
      </c>
      <c r="AD21" s="1">
        <v>33.532932281494141</v>
      </c>
      <c r="AE21" s="1">
        <v>34.961753845214844</v>
      </c>
      <c r="AF21" s="1">
        <v>97.554145812988281</v>
      </c>
      <c r="AG21" s="1">
        <v>11.805697441101074</v>
      </c>
      <c r="AH21" s="1">
        <v>-0.97263675928115845</v>
      </c>
      <c r="AI21" s="1">
        <v>1</v>
      </c>
      <c r="AJ21" s="1">
        <v>-0.21956524252891541</v>
      </c>
      <c r="AK21" s="1">
        <v>2.737391471862793</v>
      </c>
      <c r="AL21" s="1">
        <v>1</v>
      </c>
      <c r="AM21" s="1">
        <v>0</v>
      </c>
      <c r="AN21" s="1">
        <v>0.18999999761581421</v>
      </c>
      <c r="AO21" s="1">
        <v>111115</v>
      </c>
      <c r="AP21">
        <f t="shared" si="8"/>
        <v>1.0000679016113281</v>
      </c>
      <c r="AQ21">
        <f t="shared" si="9"/>
        <v>9.8878044208155231E-3</v>
      </c>
      <c r="AR21">
        <f t="shared" si="10"/>
        <v>308.14130249023435</v>
      </c>
      <c r="AS21">
        <f t="shared" si="11"/>
        <v>311.55047073364256</v>
      </c>
      <c r="AT21">
        <f t="shared" si="12"/>
        <v>6.371257053535146</v>
      </c>
      <c r="AU21">
        <f t="shared" si="13"/>
        <v>-3.5683562559016053</v>
      </c>
      <c r="AV21">
        <f t="shared" si="14"/>
        <v>5.6456514441032395</v>
      </c>
      <c r="AW21">
        <f t="shared" si="15"/>
        <v>57.871978654048981</v>
      </c>
      <c r="AX21">
        <f t="shared" si="16"/>
        <v>25.241222275875153</v>
      </c>
      <c r="AY21">
        <f t="shared" si="17"/>
        <v>36.695886611938477</v>
      </c>
      <c r="AZ21">
        <f t="shared" si="18"/>
        <v>6.2009730988999996</v>
      </c>
      <c r="BA21">
        <f t="shared" si="19"/>
        <v>0.37400596713831114</v>
      </c>
      <c r="BB21">
        <f t="shared" si="20"/>
        <v>3.1832655657044668</v>
      </c>
      <c r="BC21">
        <f t="shared" si="21"/>
        <v>3.0177075331955328</v>
      </c>
      <c r="BD21">
        <f t="shared" si="22"/>
        <v>0.23718322692700447</v>
      </c>
      <c r="BE21">
        <f t="shared" si="23"/>
        <v>38.209408545765868</v>
      </c>
      <c r="BF21">
        <f t="shared" si="24"/>
        <v>0.98369311055464947</v>
      </c>
      <c r="BG21">
        <f t="shared" si="25"/>
        <v>58.912234539090406</v>
      </c>
      <c r="BH21">
        <f t="shared" si="26"/>
        <v>399.02534763678341</v>
      </c>
      <c r="BI21">
        <f t="shared" si="27"/>
        <v>-3.4915416519758725E-3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7"/>
  <sheetViews>
    <sheetView workbookViewId="0">
      <selection activeCell="G9" sqref="G9"/>
    </sheetView>
  </sheetViews>
  <sheetFormatPr baseColWidth="10" defaultRowHeight="15" x14ac:dyDescent="0"/>
  <sheetData>
    <row r="1" spans="1:61">
      <c r="A1" s="2" t="s">
        <v>10</v>
      </c>
      <c r="B1" s="2" t="s">
        <v>11</v>
      </c>
      <c r="C1" s="2" t="s">
        <v>12</v>
      </c>
      <c r="D1" s="2" t="s">
        <v>13</v>
      </c>
      <c r="E1" s="2" t="s">
        <v>14</v>
      </c>
      <c r="F1" s="2" t="s">
        <v>15</v>
      </c>
      <c r="G1" s="2" t="s">
        <v>16</v>
      </c>
      <c r="H1" s="2" t="s">
        <v>17</v>
      </c>
      <c r="I1" s="2" t="s">
        <v>18</v>
      </c>
      <c r="J1" s="2" t="s">
        <v>19</v>
      </c>
      <c r="K1" s="2" t="s">
        <v>20</v>
      </c>
      <c r="L1" s="2" t="s">
        <v>21</v>
      </c>
      <c r="M1" s="2" t="s">
        <v>22</v>
      </c>
      <c r="N1" s="2" t="s">
        <v>23</v>
      </c>
      <c r="O1" s="2" t="s">
        <v>24</v>
      </c>
      <c r="P1" s="2" t="s">
        <v>25</v>
      </c>
      <c r="Q1" s="2" t="s">
        <v>26</v>
      </c>
      <c r="R1" s="2" t="s">
        <v>27</v>
      </c>
      <c r="S1" s="2" t="s">
        <v>28</v>
      </c>
      <c r="T1" s="2" t="s">
        <v>29</v>
      </c>
      <c r="U1" s="2" t="s">
        <v>30</v>
      </c>
      <c r="V1" s="2" t="s">
        <v>31</v>
      </c>
      <c r="W1" s="2" t="s">
        <v>32</v>
      </c>
      <c r="X1" s="2" t="s">
        <v>33</v>
      </c>
      <c r="Y1" s="2" t="s">
        <v>34</v>
      </c>
      <c r="Z1" s="2" t="s">
        <v>35</v>
      </c>
      <c r="AA1" s="2" t="s">
        <v>36</v>
      </c>
      <c r="AB1" s="2" t="s">
        <v>37</v>
      </c>
      <c r="AC1" s="2" t="s">
        <v>38</v>
      </c>
      <c r="AD1" s="2" t="s">
        <v>39</v>
      </c>
      <c r="AE1" s="2" t="s">
        <v>40</v>
      </c>
      <c r="AF1" s="2" t="s">
        <v>41</v>
      </c>
      <c r="AG1" s="2" t="s">
        <v>42</v>
      </c>
      <c r="AH1" s="2" t="s">
        <v>43</v>
      </c>
      <c r="AI1" s="2" t="s">
        <v>44</v>
      </c>
      <c r="AJ1" s="2" t="s">
        <v>45</v>
      </c>
      <c r="AK1" s="2" t="s">
        <v>46</v>
      </c>
      <c r="AL1" s="2" t="s">
        <v>47</v>
      </c>
      <c r="AM1" s="2" t="s">
        <v>48</v>
      </c>
      <c r="AN1" s="2" t="s">
        <v>49</v>
      </c>
      <c r="AO1" s="2" t="s">
        <v>50</v>
      </c>
      <c r="AP1" s="2" t="s">
        <v>51</v>
      </c>
      <c r="AQ1" s="2" t="s">
        <v>52</v>
      </c>
      <c r="AR1" s="2" t="s">
        <v>53</v>
      </c>
      <c r="AS1" s="2" t="s">
        <v>54</v>
      </c>
      <c r="AT1" s="2" t="s">
        <v>55</v>
      </c>
      <c r="AU1" s="2" t="s">
        <v>56</v>
      </c>
      <c r="AV1" s="2" t="s">
        <v>57</v>
      </c>
      <c r="AW1" s="2" t="s">
        <v>58</v>
      </c>
      <c r="AX1" s="2" t="s">
        <v>59</v>
      </c>
      <c r="AY1" s="2" t="s">
        <v>60</v>
      </c>
      <c r="AZ1" s="2" t="s">
        <v>61</v>
      </c>
      <c r="BA1" s="2" t="s">
        <v>62</v>
      </c>
      <c r="BB1" s="2" t="s">
        <v>63</v>
      </c>
      <c r="BC1" s="2" t="s">
        <v>64</v>
      </c>
      <c r="BD1" s="2" t="s">
        <v>65</v>
      </c>
      <c r="BE1" s="2" t="s">
        <v>66</v>
      </c>
      <c r="BF1" s="2" t="s">
        <v>67</v>
      </c>
      <c r="BG1" s="2" t="s">
        <v>68</v>
      </c>
      <c r="BH1" s="2" t="s">
        <v>69</v>
      </c>
      <c r="BI1" s="2" t="s">
        <v>70</v>
      </c>
    </row>
    <row r="2" spans="1:61">
      <c r="A2" s="1">
        <v>23</v>
      </c>
      <c r="B2" s="1" t="s">
        <v>97</v>
      </c>
      <c r="C2" s="1" t="s">
        <v>71</v>
      </c>
      <c r="D2" s="1">
        <v>10</v>
      </c>
      <c r="E2" s="1" t="s">
        <v>77</v>
      </c>
      <c r="F2" s="1" t="s">
        <v>81</v>
      </c>
      <c r="G2" s="1">
        <v>0</v>
      </c>
      <c r="H2" s="1">
        <v>8391.5</v>
      </c>
      <c r="I2" s="1">
        <v>0</v>
      </c>
      <c r="J2">
        <v>4.4090795008009005</v>
      </c>
      <c r="K2">
        <v>7.028741128306859E-2</v>
      </c>
      <c r="L2">
        <v>276.82965541117767</v>
      </c>
      <c r="M2">
        <v>2.3028101624976949</v>
      </c>
      <c r="N2">
        <v>3.1353432893095672</v>
      </c>
      <c r="O2">
        <v>33.107265472412109</v>
      </c>
      <c r="P2" s="1">
        <v>3</v>
      </c>
      <c r="Q2">
        <v>2.0786957442760468</v>
      </c>
      <c r="R2" s="1">
        <v>1</v>
      </c>
      <c r="S2">
        <v>4.1573914885520935</v>
      </c>
      <c r="T2" s="1">
        <v>34.166053771972656</v>
      </c>
      <c r="U2" s="1">
        <v>33.107265472412109</v>
      </c>
      <c r="V2" s="1">
        <v>34.138908386230469</v>
      </c>
      <c r="W2" s="1">
        <v>400.544921875</v>
      </c>
      <c r="X2" s="1">
        <v>396.55450439453125</v>
      </c>
      <c r="Y2" s="1">
        <v>18.255104064941406</v>
      </c>
      <c r="Z2" s="1">
        <v>19.947216033935547</v>
      </c>
      <c r="AA2" s="1">
        <v>33.046623229980469</v>
      </c>
      <c r="AB2" s="1">
        <v>36.109798431396484</v>
      </c>
      <c r="AC2" s="1">
        <v>400.12875366210938</v>
      </c>
      <c r="AD2" s="1">
        <v>8.6093606948852539</v>
      </c>
      <c r="AE2" s="1">
        <v>40.611438751220703</v>
      </c>
      <c r="AF2" s="1">
        <v>97.622291564941406</v>
      </c>
      <c r="AG2" s="1">
        <v>8.6024179458618164</v>
      </c>
      <c r="AH2" s="1">
        <v>-0.81162643432617188</v>
      </c>
      <c r="AI2" s="1">
        <v>1</v>
      </c>
      <c r="AJ2" s="1">
        <v>-0.21956524252891541</v>
      </c>
      <c r="AK2" s="1">
        <v>2.737391471862793</v>
      </c>
      <c r="AL2" s="1">
        <v>1</v>
      </c>
      <c r="AM2" s="1">
        <v>0</v>
      </c>
      <c r="AN2" s="1">
        <v>0.18999999761581421</v>
      </c>
      <c r="AO2" s="1">
        <v>111115</v>
      </c>
      <c r="AP2">
        <v>1.3337625122070311</v>
      </c>
      <c r="AQ2">
        <v>2.3028101624976947E-3</v>
      </c>
      <c r="AR2">
        <v>306.25726547241209</v>
      </c>
      <c r="AS2">
        <v>307.31605377197263</v>
      </c>
      <c r="AT2">
        <v>1.6357785115018828</v>
      </c>
      <c r="AU2">
        <v>-0.72757858689203581</v>
      </c>
      <c r="AV2">
        <v>5.0826362288832971</v>
      </c>
      <c r="AW2">
        <v>52.064299530421984</v>
      </c>
      <c r="AX2">
        <v>32.117083496486437</v>
      </c>
      <c r="AY2">
        <v>33.636659622192383</v>
      </c>
      <c r="AZ2">
        <v>5.2356717906872525</v>
      </c>
      <c r="BA2">
        <v>6.9118845670134293E-2</v>
      </c>
      <c r="BB2">
        <v>1.9472929395737302</v>
      </c>
      <c r="BC2">
        <v>3.2883788511135226</v>
      </c>
      <c r="BD2">
        <v>4.3302768707225658E-2</v>
      </c>
      <c r="BE2">
        <v>27.024745334372245</v>
      </c>
      <c r="BF2">
        <v>0.69808728016807597</v>
      </c>
      <c r="BG2">
        <v>37.07248827918901</v>
      </c>
      <c r="BH2">
        <v>395.12277554665354</v>
      </c>
      <c r="BI2">
        <v>4.1368293156301278E-3</v>
      </c>
    </row>
    <row r="3" spans="1:61">
      <c r="A3" s="1">
        <v>1</v>
      </c>
      <c r="B3" s="1" t="s">
        <v>101</v>
      </c>
      <c r="C3" s="1" t="s">
        <v>100</v>
      </c>
      <c r="D3" s="1">
        <v>13</v>
      </c>
      <c r="E3" s="1" t="s">
        <v>72</v>
      </c>
      <c r="F3" s="1" t="s">
        <v>81</v>
      </c>
      <c r="G3" s="1">
        <v>0</v>
      </c>
      <c r="H3" s="1">
        <v>899.5</v>
      </c>
      <c r="I3" s="1">
        <v>0</v>
      </c>
      <c r="J3">
        <v>21.425497262768182</v>
      </c>
      <c r="K3">
        <v>0.79271949895152483</v>
      </c>
      <c r="L3">
        <v>317.98058910521053</v>
      </c>
      <c r="M3">
        <v>25.788428114080549</v>
      </c>
      <c r="N3">
        <v>3.4999954585284629</v>
      </c>
      <c r="O3">
        <v>38.618396759033203</v>
      </c>
      <c r="P3" s="1">
        <v>1.5</v>
      </c>
      <c r="Q3">
        <v>2.4080436080694199</v>
      </c>
      <c r="R3" s="1">
        <v>1</v>
      </c>
      <c r="S3">
        <v>4.8160872161388397</v>
      </c>
      <c r="T3" s="1">
        <v>38.705875396728516</v>
      </c>
      <c r="U3" s="1">
        <v>38.618396759033203</v>
      </c>
      <c r="V3" s="1">
        <v>38.638595581054688</v>
      </c>
      <c r="W3" s="1">
        <v>400.07965087890625</v>
      </c>
      <c r="X3" s="1">
        <v>388.2913818359375</v>
      </c>
      <c r="Y3" s="1">
        <v>25.364614486694336</v>
      </c>
      <c r="Z3" s="1">
        <v>34.698665618896484</v>
      </c>
      <c r="AA3" s="1">
        <v>35.762966156005859</v>
      </c>
      <c r="AB3" s="1">
        <v>48.923561096191406</v>
      </c>
      <c r="AC3" s="1">
        <v>400.04501342773438</v>
      </c>
      <c r="AD3" s="1">
        <v>1572.70947265625</v>
      </c>
      <c r="AE3" s="1">
        <v>1904.0916748046875</v>
      </c>
      <c r="AF3" s="1">
        <v>97.515365600585938</v>
      </c>
      <c r="AG3" s="1">
        <v>12.958013534545898</v>
      </c>
      <c r="AH3" s="1">
        <v>-0.88598233461380005</v>
      </c>
      <c r="AI3" s="1">
        <v>0</v>
      </c>
      <c r="AJ3" s="1">
        <v>-0.21956524252891541</v>
      </c>
      <c r="AK3" s="1">
        <v>2.737391471862793</v>
      </c>
      <c r="AL3" s="1">
        <v>1</v>
      </c>
      <c r="AM3" s="1">
        <v>0</v>
      </c>
      <c r="AN3" s="1">
        <v>0.18999999761581421</v>
      </c>
      <c r="AO3" s="1">
        <v>111115</v>
      </c>
      <c r="AP3">
        <v>2.6669667561848955</v>
      </c>
      <c r="AQ3">
        <v>2.5788428114080549E-2</v>
      </c>
      <c r="AR3">
        <v>311.76839675903318</v>
      </c>
      <c r="AS3">
        <v>311.85587539672849</v>
      </c>
      <c r="AT3">
        <v>298.81479605505592</v>
      </c>
      <c r="AU3">
        <v>-6.1192739345816731</v>
      </c>
      <c r="AV3">
        <v>6.8836485222076353</v>
      </c>
      <c r="AW3">
        <v>70.59039854706009</v>
      </c>
      <c r="AX3">
        <v>35.891732928163606</v>
      </c>
      <c r="AY3">
        <v>38.662136077880859</v>
      </c>
      <c r="AZ3">
        <v>6.8999095349975947</v>
      </c>
      <c r="BA3">
        <v>0.68068065790406107</v>
      </c>
      <c r="BB3">
        <v>3.3836530636791724</v>
      </c>
      <c r="BC3">
        <v>3.5162564713184223</v>
      </c>
      <c r="BD3">
        <v>0.4342479732166063</v>
      </c>
      <c r="BE3">
        <v>31.007993400484299</v>
      </c>
      <c r="BF3">
        <v>0.81892260292185681</v>
      </c>
      <c r="BG3">
        <v>53.914988888721261</v>
      </c>
      <c r="BH3">
        <v>382.28558916511327</v>
      </c>
      <c r="BI3">
        <v>3.0217080622376016E-2</v>
      </c>
    </row>
    <row r="4" spans="1:61">
      <c r="A4" s="1">
        <v>4</v>
      </c>
      <c r="B4" s="1" t="s">
        <v>102</v>
      </c>
      <c r="C4" s="1" t="s">
        <v>100</v>
      </c>
      <c r="D4" s="1">
        <v>13</v>
      </c>
      <c r="E4" s="1" t="s">
        <v>77</v>
      </c>
      <c r="F4" s="1" t="s">
        <v>81</v>
      </c>
      <c r="G4" s="1">
        <v>0</v>
      </c>
      <c r="H4" s="1">
        <v>1410</v>
      </c>
      <c r="I4" s="1">
        <v>0</v>
      </c>
      <c r="J4">
        <v>-8.2575683892619836</v>
      </c>
      <c r="K4">
        <v>0.20907642993604955</v>
      </c>
      <c r="L4">
        <v>441.93917564462384</v>
      </c>
      <c r="M4">
        <v>8.0480031009072519</v>
      </c>
      <c r="N4">
        <v>3.7386188229586019</v>
      </c>
      <c r="O4">
        <v>38.049633026123047</v>
      </c>
      <c r="P4" s="1">
        <v>2.5</v>
      </c>
      <c r="Q4">
        <v>2.1884783655405045</v>
      </c>
      <c r="R4" s="1">
        <v>1</v>
      </c>
      <c r="S4">
        <v>4.3769567310810089</v>
      </c>
      <c r="T4" s="1">
        <v>38.985034942626953</v>
      </c>
      <c r="U4" s="1">
        <v>38.049633026123047</v>
      </c>
      <c r="V4" s="1">
        <v>38.992900848388672</v>
      </c>
      <c r="W4" s="1">
        <v>400.12103271484375</v>
      </c>
      <c r="X4" s="1">
        <v>403.25363159179688</v>
      </c>
      <c r="Y4" s="1">
        <v>25.239622116088867</v>
      </c>
      <c r="Z4" s="1">
        <v>30.118106842041016</v>
      </c>
      <c r="AA4" s="1">
        <v>35.050945281982422</v>
      </c>
      <c r="AB4" s="1">
        <v>41.825828552246094</v>
      </c>
      <c r="AC4" s="1">
        <v>400.00189208984375</v>
      </c>
      <c r="AD4" s="1">
        <v>59.767490386962891</v>
      </c>
      <c r="AE4" s="1">
        <v>59.107158660888672</v>
      </c>
      <c r="AF4" s="1">
        <v>97.502365112304688</v>
      </c>
      <c r="AG4" s="1">
        <v>12.958013534545898</v>
      </c>
      <c r="AH4" s="1">
        <v>-0.88598233461380005</v>
      </c>
      <c r="AI4" s="1">
        <v>1</v>
      </c>
      <c r="AJ4" s="1">
        <v>-0.21956524252891541</v>
      </c>
      <c r="AK4" s="1">
        <v>2.737391471862793</v>
      </c>
      <c r="AL4" s="1">
        <v>1</v>
      </c>
      <c r="AM4" s="1">
        <v>0</v>
      </c>
      <c r="AN4" s="1">
        <v>0.18999999761581421</v>
      </c>
      <c r="AO4" s="1">
        <v>111115</v>
      </c>
      <c r="AP4">
        <v>1.6000075683593749</v>
      </c>
      <c r="AQ4">
        <v>8.0480031009072511E-3</v>
      </c>
      <c r="AR4">
        <v>311.19963302612302</v>
      </c>
      <c r="AS4">
        <v>312.13503494262693</v>
      </c>
      <c r="AT4">
        <v>11.355823031026148</v>
      </c>
      <c r="AU4">
        <v>-2.6408303460185865</v>
      </c>
      <c r="AV4">
        <v>6.6752054727626868</v>
      </c>
      <c r="AW4">
        <v>68.461985153632781</v>
      </c>
      <c r="AX4">
        <v>38.343878311591766</v>
      </c>
      <c r="AY4">
        <v>38.517333984375</v>
      </c>
      <c r="AZ4">
        <v>6.8462033889428424</v>
      </c>
      <c r="BA4">
        <v>0.19954467296438616</v>
      </c>
      <c r="BB4">
        <v>2.9365866498040849</v>
      </c>
      <c r="BC4">
        <v>3.9096167391387575</v>
      </c>
      <c r="BD4">
        <v>0.12553813941141875</v>
      </c>
      <c r="BE4">
        <v>43.090114861133067</v>
      </c>
      <c r="BF4">
        <v>1.095933529228541</v>
      </c>
      <c r="BG4">
        <v>43.774468264434454</v>
      </c>
      <c r="BH4">
        <v>405.80054215327061</v>
      </c>
      <c r="BI4">
        <v>-8.9075944423114787E-3</v>
      </c>
    </row>
    <row r="5" spans="1:61">
      <c r="A5" s="1">
        <v>6</v>
      </c>
      <c r="B5" s="1" t="s">
        <v>80</v>
      </c>
      <c r="C5" s="1" t="s">
        <v>71</v>
      </c>
      <c r="D5" s="1">
        <v>43</v>
      </c>
      <c r="E5" s="1" t="s">
        <v>72</v>
      </c>
      <c r="F5" s="1" t="s">
        <v>81</v>
      </c>
      <c r="G5" s="1">
        <v>0</v>
      </c>
      <c r="H5" s="1">
        <v>3482.5</v>
      </c>
      <c r="I5" s="1">
        <v>0</v>
      </c>
      <c r="J5">
        <v>15.736205124165597</v>
      </c>
      <c r="K5">
        <v>0.41995305468827226</v>
      </c>
      <c r="L5">
        <v>309.57309507035916</v>
      </c>
      <c r="M5">
        <v>12.46341896759893</v>
      </c>
      <c r="N5">
        <v>3.0279092001743875</v>
      </c>
      <c r="O5">
        <v>33.776180267333984</v>
      </c>
      <c r="P5" s="1">
        <v>1.5</v>
      </c>
      <c r="Q5">
        <v>2.4080436080694199</v>
      </c>
      <c r="R5" s="1">
        <v>1</v>
      </c>
      <c r="S5">
        <v>4.8160872161388397</v>
      </c>
      <c r="T5" s="1">
        <v>33.347812652587891</v>
      </c>
      <c r="U5" s="1">
        <v>33.776180267333984</v>
      </c>
      <c r="V5" s="1">
        <v>33.339298248291016</v>
      </c>
      <c r="W5" s="1">
        <v>399.63265991210938</v>
      </c>
      <c r="X5" s="1">
        <v>391.90188598632812</v>
      </c>
      <c r="Y5" s="1">
        <v>18.474454879760742</v>
      </c>
      <c r="Z5" s="1">
        <v>23.039394378662109</v>
      </c>
      <c r="AA5" s="1">
        <v>35.002071380615234</v>
      </c>
      <c r="AB5" s="1">
        <v>43.650894165039062</v>
      </c>
      <c r="AC5" s="1">
        <v>400.10177612304688</v>
      </c>
      <c r="AD5" s="1">
        <v>1514.044921875</v>
      </c>
      <c r="AE5" s="1">
        <v>1363.972412109375</v>
      </c>
      <c r="AF5" s="1">
        <v>97.604820251464844</v>
      </c>
      <c r="AG5" s="1">
        <v>8.6024179458618164</v>
      </c>
      <c r="AH5" s="1">
        <v>-0.81162643432617188</v>
      </c>
      <c r="AI5" s="1">
        <v>0</v>
      </c>
      <c r="AJ5" s="1">
        <v>-0.21956524252891541</v>
      </c>
      <c r="AK5" s="1">
        <v>2.737391471862793</v>
      </c>
      <c r="AL5" s="1">
        <v>1</v>
      </c>
      <c r="AM5" s="1">
        <v>0</v>
      </c>
      <c r="AN5" s="1">
        <v>0.18999999761581421</v>
      </c>
      <c r="AO5" s="1">
        <v>111115</v>
      </c>
      <c r="AP5">
        <v>2.6673451741536454</v>
      </c>
      <c r="AQ5">
        <v>1.246341896759893E-2</v>
      </c>
      <c r="AR5">
        <v>306.92618026733396</v>
      </c>
      <c r="AS5">
        <v>306.49781265258787</v>
      </c>
      <c r="AT5">
        <v>287.66853154648561</v>
      </c>
      <c r="AU5">
        <v>-1.9620395792847956</v>
      </c>
      <c r="AV5">
        <v>5.2766651472063124</v>
      </c>
      <c r="AW5">
        <v>54.061522101180451</v>
      </c>
      <c r="AX5">
        <v>31.022127722518341</v>
      </c>
      <c r="AY5">
        <v>33.561996459960938</v>
      </c>
      <c r="AZ5">
        <v>5.2138485756050388</v>
      </c>
      <c r="BA5">
        <v>0.38627100508208156</v>
      </c>
      <c r="BB5">
        <v>2.2487559470319249</v>
      </c>
      <c r="BC5">
        <v>2.9650926285731138</v>
      </c>
      <c r="BD5">
        <v>0.2442352571020743</v>
      </c>
      <c r="BE5">
        <v>30.215826299032045</v>
      </c>
      <c r="BF5">
        <v>0.78992499434197394</v>
      </c>
      <c r="BG5">
        <v>45.103054499262107</v>
      </c>
      <c r="BH5">
        <v>387.49086185735581</v>
      </c>
      <c r="BI5">
        <v>1.8316584652468115E-2</v>
      </c>
    </row>
    <row r="6" spans="1:61">
      <c r="A6" s="1">
        <v>7</v>
      </c>
      <c r="B6" s="1" t="s">
        <v>82</v>
      </c>
      <c r="C6" s="1" t="s">
        <v>71</v>
      </c>
      <c r="D6" s="1">
        <v>43</v>
      </c>
      <c r="E6" s="1" t="s">
        <v>77</v>
      </c>
      <c r="F6" s="1" t="s">
        <v>81</v>
      </c>
      <c r="G6" s="1">
        <v>0</v>
      </c>
      <c r="H6" s="1">
        <v>3672.5</v>
      </c>
      <c r="I6" s="1">
        <v>0</v>
      </c>
      <c r="J6">
        <v>-2.9463047442759325</v>
      </c>
      <c r="K6">
        <v>0.48432739509641626</v>
      </c>
      <c r="L6">
        <v>394.63904986476933</v>
      </c>
      <c r="M6">
        <v>10.591352490380249</v>
      </c>
      <c r="N6">
        <v>2.275969360155035</v>
      </c>
      <c r="O6">
        <v>31.278984069824219</v>
      </c>
      <c r="P6" s="1">
        <v>2</v>
      </c>
      <c r="Q6">
        <v>2.2982609868049622</v>
      </c>
      <c r="R6" s="1">
        <v>1</v>
      </c>
      <c r="S6">
        <v>4.5965219736099243</v>
      </c>
      <c r="T6" s="1">
        <v>33.484508514404297</v>
      </c>
      <c r="U6" s="1">
        <v>31.278984069824219</v>
      </c>
      <c r="V6" s="1">
        <v>33.511035919189453</v>
      </c>
      <c r="W6" s="1">
        <v>399.80841064453125</v>
      </c>
      <c r="X6" s="1">
        <v>399.1678466796875</v>
      </c>
      <c r="Y6" s="1">
        <v>18.474536895751953</v>
      </c>
      <c r="Z6" s="1">
        <v>23.643814086914062</v>
      </c>
      <c r="AA6" s="1">
        <v>34.734024047851562</v>
      </c>
      <c r="AB6" s="1">
        <v>44.452796936035156</v>
      </c>
      <c r="AC6" s="1">
        <v>400.09201049804688</v>
      </c>
      <c r="AD6" s="1">
        <v>57.914402008056641</v>
      </c>
      <c r="AE6" s="1">
        <v>74.807121276855469</v>
      </c>
      <c r="AF6" s="1">
        <v>97.601448059082031</v>
      </c>
      <c r="AG6" s="1">
        <v>8.6024179458618164</v>
      </c>
      <c r="AH6" s="1">
        <v>-0.81162643432617188</v>
      </c>
      <c r="AI6" s="1">
        <v>1</v>
      </c>
      <c r="AJ6" s="1">
        <v>-0.21956524252891541</v>
      </c>
      <c r="AK6" s="1">
        <v>2.737391471862793</v>
      </c>
      <c r="AL6" s="1">
        <v>1</v>
      </c>
      <c r="AM6" s="1">
        <v>0</v>
      </c>
      <c r="AN6" s="1">
        <v>0.18999999761581421</v>
      </c>
      <c r="AO6" s="1">
        <v>111115</v>
      </c>
      <c r="AP6">
        <v>2.0004600524902343</v>
      </c>
      <c r="AQ6">
        <v>1.0591352490380249E-2</v>
      </c>
      <c r="AR6">
        <v>304.4289840698242</v>
      </c>
      <c r="AS6">
        <v>306.63450851440427</v>
      </c>
      <c r="AT6">
        <v>11.003736243452067</v>
      </c>
      <c r="AU6">
        <v>-3.292448005062719</v>
      </c>
      <c r="AV6">
        <v>4.5836398526775701</v>
      </c>
      <c r="AW6">
        <v>46.962826308713275</v>
      </c>
      <c r="AX6">
        <v>23.319012221799213</v>
      </c>
      <c r="AY6">
        <v>32.381746292114258</v>
      </c>
      <c r="AZ6">
        <v>4.879234227716152</v>
      </c>
      <c r="BA6">
        <v>0.43815932188297907</v>
      </c>
      <c r="BB6">
        <v>2.3076704925225351</v>
      </c>
      <c r="BC6">
        <v>2.5715637351936169</v>
      </c>
      <c r="BD6">
        <v>0.27765422747174995</v>
      </c>
      <c r="BE6">
        <v>38.517342727461767</v>
      </c>
      <c r="BF6">
        <v>0.98865440477586286</v>
      </c>
      <c r="BG6">
        <v>53.435155013355249</v>
      </c>
      <c r="BH6">
        <v>400.03317734222077</v>
      </c>
      <c r="BI6">
        <v>-3.9355798379764068E-3</v>
      </c>
    </row>
    <row r="7" spans="1:61">
      <c r="A7" s="1">
        <v>22</v>
      </c>
      <c r="B7" s="1" t="s">
        <v>96</v>
      </c>
      <c r="C7" s="1" t="s">
        <v>71</v>
      </c>
      <c r="D7" s="1">
        <v>10</v>
      </c>
      <c r="E7" s="1" t="s">
        <v>72</v>
      </c>
      <c r="F7" s="1" t="s">
        <v>81</v>
      </c>
      <c r="G7" s="1">
        <v>0</v>
      </c>
      <c r="H7" s="1">
        <v>8247.5</v>
      </c>
      <c r="I7" s="1">
        <v>0</v>
      </c>
      <c r="J7">
        <v>10.816592149556788</v>
      </c>
      <c r="K7">
        <v>0.62390243108464383</v>
      </c>
      <c r="L7">
        <v>344.35926567179155</v>
      </c>
      <c r="M7">
        <v>14.216670274996334</v>
      </c>
      <c r="N7">
        <v>2.4411349232976018</v>
      </c>
      <c r="O7">
        <v>33.089939117431641</v>
      </c>
      <c r="P7" s="1">
        <v>2.5</v>
      </c>
      <c r="Q7">
        <v>2.1884783655405045</v>
      </c>
      <c r="R7" s="1">
        <v>1</v>
      </c>
      <c r="S7">
        <v>4.3769567310810089</v>
      </c>
      <c r="T7" s="1">
        <v>33.841144561767578</v>
      </c>
      <c r="U7" s="1">
        <v>33.089939117431641</v>
      </c>
      <c r="V7" s="1">
        <v>33.788490295410156</v>
      </c>
      <c r="W7" s="1">
        <v>400.74221801757812</v>
      </c>
      <c r="X7" s="1">
        <v>390.51541137695312</v>
      </c>
      <c r="Y7" s="1">
        <v>18.365434646606445</v>
      </c>
      <c r="Z7" s="1">
        <v>27.007955551147461</v>
      </c>
      <c r="AA7" s="1">
        <v>33.854118347167969</v>
      </c>
      <c r="AB7" s="1">
        <v>49.785404205322266</v>
      </c>
      <c r="AC7" s="1">
        <v>400.13519287109375</v>
      </c>
      <c r="AD7" s="1">
        <v>1798.93994140625</v>
      </c>
      <c r="AE7" s="1">
        <v>1921.15283203125</v>
      </c>
      <c r="AF7" s="1">
        <v>97.621574401855469</v>
      </c>
      <c r="AG7" s="1">
        <v>8.6024179458618164</v>
      </c>
      <c r="AH7" s="1">
        <v>-0.81162643432617188</v>
      </c>
      <c r="AI7" s="1">
        <v>1</v>
      </c>
      <c r="AJ7" s="1">
        <v>-0.21956524252891541</v>
      </c>
      <c r="AK7" s="1">
        <v>2.737391471862793</v>
      </c>
      <c r="AL7" s="1">
        <v>1</v>
      </c>
      <c r="AM7" s="1">
        <v>0</v>
      </c>
      <c r="AN7" s="1">
        <v>0.18999999761581421</v>
      </c>
      <c r="AO7" s="1">
        <v>111115</v>
      </c>
      <c r="AP7">
        <v>1.6005407714843749</v>
      </c>
      <c r="AQ7">
        <v>1.4216670274996334E-2</v>
      </c>
      <c r="AR7">
        <v>306.23993911743162</v>
      </c>
      <c r="AS7">
        <v>306.99114456176756</v>
      </c>
      <c r="AT7">
        <v>341.79858457818045</v>
      </c>
      <c r="AU7">
        <v>-2.2090090420607189</v>
      </c>
      <c r="AV7">
        <v>5.0776940655759493</v>
      </c>
      <c r="AW7">
        <v>52.014056285077068</v>
      </c>
      <c r="AX7">
        <v>25.006100733929607</v>
      </c>
      <c r="AY7">
        <v>33.465541839599609</v>
      </c>
      <c r="AZ7">
        <v>5.1857731169635271</v>
      </c>
      <c r="BA7">
        <v>0.54606495738447269</v>
      </c>
      <c r="BB7">
        <v>2.6365591422783474</v>
      </c>
      <c r="BC7">
        <v>2.5492139746851796</v>
      </c>
      <c r="BD7">
        <v>0.34752311730149954</v>
      </c>
      <c r="BE7">
        <v>33.616893674747111</v>
      </c>
      <c r="BF7">
        <v>0.88180710834838627</v>
      </c>
      <c r="BG7">
        <v>56.191287500323838</v>
      </c>
      <c r="BH7">
        <v>387.17921220957061</v>
      </c>
      <c r="BI7">
        <v>1.5698111367624383E-2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3"/>
  <sheetViews>
    <sheetView workbookViewId="0">
      <selection activeCell="C1" sqref="C1:C1048576"/>
    </sheetView>
  </sheetViews>
  <sheetFormatPr baseColWidth="10" defaultRowHeight="15" x14ac:dyDescent="0"/>
  <sheetData>
    <row r="1" spans="1:61">
      <c r="A1" s="2" t="s">
        <v>10</v>
      </c>
      <c r="B1" s="2" t="s">
        <v>11</v>
      </c>
      <c r="C1" s="2" t="s">
        <v>12</v>
      </c>
      <c r="D1" s="2" t="s">
        <v>13</v>
      </c>
      <c r="E1" s="2" t="s">
        <v>14</v>
      </c>
      <c r="F1" s="2" t="s">
        <v>15</v>
      </c>
      <c r="G1" s="2" t="s">
        <v>16</v>
      </c>
      <c r="H1" s="2" t="s">
        <v>17</v>
      </c>
      <c r="I1" s="2" t="s">
        <v>18</v>
      </c>
      <c r="J1" s="2" t="s">
        <v>19</v>
      </c>
      <c r="K1" s="2" t="s">
        <v>20</v>
      </c>
      <c r="L1" s="2" t="s">
        <v>21</v>
      </c>
      <c r="M1" s="2" t="s">
        <v>22</v>
      </c>
      <c r="N1" s="2" t="s">
        <v>23</v>
      </c>
      <c r="O1" s="2" t="s">
        <v>24</v>
      </c>
      <c r="P1" s="2" t="s">
        <v>25</v>
      </c>
      <c r="Q1" s="2" t="s">
        <v>26</v>
      </c>
      <c r="R1" s="2" t="s">
        <v>27</v>
      </c>
      <c r="S1" s="2" t="s">
        <v>28</v>
      </c>
      <c r="T1" s="2" t="s">
        <v>29</v>
      </c>
      <c r="U1" s="2" t="s">
        <v>30</v>
      </c>
      <c r="V1" s="2" t="s">
        <v>31</v>
      </c>
      <c r="W1" s="2" t="s">
        <v>32</v>
      </c>
      <c r="X1" s="2" t="s">
        <v>33</v>
      </c>
      <c r="Y1" s="2" t="s">
        <v>34</v>
      </c>
      <c r="Z1" s="2" t="s">
        <v>35</v>
      </c>
      <c r="AA1" s="2" t="s">
        <v>36</v>
      </c>
      <c r="AB1" s="2" t="s">
        <v>37</v>
      </c>
      <c r="AC1" s="2" t="s">
        <v>38</v>
      </c>
      <c r="AD1" s="2" t="s">
        <v>39</v>
      </c>
      <c r="AE1" s="2" t="s">
        <v>40</v>
      </c>
      <c r="AF1" s="2" t="s">
        <v>41</v>
      </c>
      <c r="AG1" s="2" t="s">
        <v>42</v>
      </c>
      <c r="AH1" s="2" t="s">
        <v>43</v>
      </c>
      <c r="AI1" s="2" t="s">
        <v>44</v>
      </c>
      <c r="AJ1" s="2" t="s">
        <v>45</v>
      </c>
      <c r="AK1" s="2" t="s">
        <v>46</v>
      </c>
      <c r="AL1" s="2" t="s">
        <v>47</v>
      </c>
      <c r="AM1" s="2" t="s">
        <v>48</v>
      </c>
      <c r="AN1" s="2" t="s">
        <v>49</v>
      </c>
      <c r="AO1" s="2" t="s">
        <v>50</v>
      </c>
      <c r="AP1" s="2" t="s">
        <v>51</v>
      </c>
      <c r="AQ1" s="2" t="s">
        <v>52</v>
      </c>
      <c r="AR1" s="2" t="s">
        <v>53</v>
      </c>
      <c r="AS1" s="2" t="s">
        <v>54</v>
      </c>
      <c r="AT1" s="2" t="s">
        <v>55</v>
      </c>
      <c r="AU1" s="2" t="s">
        <v>56</v>
      </c>
      <c r="AV1" s="2" t="s">
        <v>57</v>
      </c>
      <c r="AW1" s="2" t="s">
        <v>58</v>
      </c>
      <c r="AX1" s="2" t="s">
        <v>59</v>
      </c>
      <c r="AY1" s="2" t="s">
        <v>60</v>
      </c>
      <c r="AZ1" s="2" t="s">
        <v>61</v>
      </c>
      <c r="BA1" s="2" t="s">
        <v>62</v>
      </c>
      <c r="BB1" s="2" t="s">
        <v>63</v>
      </c>
      <c r="BC1" s="2" t="s">
        <v>64</v>
      </c>
      <c r="BD1" s="2" t="s">
        <v>65</v>
      </c>
      <c r="BE1" s="2" t="s">
        <v>66</v>
      </c>
      <c r="BF1" s="2" t="s">
        <v>67</v>
      </c>
      <c r="BG1" s="2" t="s">
        <v>68</v>
      </c>
      <c r="BH1" s="2" t="s">
        <v>69</v>
      </c>
      <c r="BI1" s="2" t="s">
        <v>70</v>
      </c>
    </row>
    <row r="2" spans="1:61">
      <c r="A2" s="1">
        <v>13</v>
      </c>
      <c r="B2" s="1" t="s">
        <v>115</v>
      </c>
      <c r="C2" s="1" t="s">
        <v>100</v>
      </c>
      <c r="D2" s="1">
        <v>17</v>
      </c>
      <c r="E2" s="1" t="s">
        <v>72</v>
      </c>
      <c r="F2" s="1" t="s">
        <v>116</v>
      </c>
      <c r="G2" s="1">
        <v>0</v>
      </c>
      <c r="H2" s="1">
        <v>4428.5</v>
      </c>
      <c r="I2" s="1">
        <v>0</v>
      </c>
      <c r="J2">
        <f t="shared" ref="J2:J3" si="0">(W2-X2*(1000-Y2)/(1000-Z2))*AP2</f>
        <v>14.198059947461676</v>
      </c>
      <c r="K2">
        <f t="shared" ref="K2:K3" si="1">IF(BA2&lt;&gt;0,1/(1/BA2-1/S2),0)</f>
        <v>0.30892268346199192</v>
      </c>
      <c r="L2">
        <f t="shared" ref="L2:L3" si="2">((BD2-AQ2/2)*X2-J2)/(BD2+AQ2/2)</f>
        <v>290.18680207599112</v>
      </c>
      <c r="M2">
        <f t="shared" ref="M2:M3" si="3">AQ2*1000</f>
        <v>13.374954140159364</v>
      </c>
      <c r="N2">
        <f t="shared" ref="N2:N3" si="4">(AV2-BB2)</f>
        <v>4.2647492857671709</v>
      </c>
      <c r="O2">
        <f t="shared" ref="O2:O3" si="5">(U2+AU2*I2)</f>
        <v>39.226219177246094</v>
      </c>
      <c r="P2" s="1">
        <v>1.5</v>
      </c>
      <c r="Q2">
        <f t="shared" ref="Q2:Q3" si="6">(P2*AJ2+AK2)</f>
        <v>2.4080436080694199</v>
      </c>
      <c r="R2" s="1">
        <v>1</v>
      </c>
      <c r="S2">
        <f t="shared" ref="S2:S3" si="7">Q2*(R2+1)*(R2+1)/(R2*R2+1)</f>
        <v>4.8160872161388397</v>
      </c>
      <c r="T2" s="1">
        <v>38.533756256103516</v>
      </c>
      <c r="U2" s="1">
        <v>39.226219177246094</v>
      </c>
      <c r="V2" s="1">
        <v>38.451942443847656</v>
      </c>
      <c r="W2" s="1">
        <v>400.0069580078125</v>
      </c>
      <c r="X2" s="1">
        <v>392.71380615234375</v>
      </c>
      <c r="Y2" s="1">
        <v>24.32655143737793</v>
      </c>
      <c r="Z2" s="1">
        <v>29.195180892944336</v>
      </c>
      <c r="AA2" s="1">
        <v>34.630237579345703</v>
      </c>
      <c r="AB2" s="1">
        <v>41.561008453369141</v>
      </c>
      <c r="AC2" s="1">
        <v>400.044921875</v>
      </c>
      <c r="AD2" s="1">
        <v>1867.39501953125</v>
      </c>
      <c r="AE2" s="1">
        <v>1995.9281005859375</v>
      </c>
      <c r="AF2" s="1">
        <v>97.546066284179688</v>
      </c>
      <c r="AG2" s="1">
        <v>11.805697441101074</v>
      </c>
      <c r="AH2" s="1">
        <v>-0.97263675928115845</v>
      </c>
      <c r="AI2" s="1">
        <v>1</v>
      </c>
      <c r="AJ2" s="1">
        <v>-0.21956524252891541</v>
      </c>
      <c r="AK2" s="1">
        <v>2.737391471862793</v>
      </c>
      <c r="AL2" s="1">
        <v>1</v>
      </c>
      <c r="AM2" s="1">
        <v>0</v>
      </c>
      <c r="AN2" s="1">
        <v>0.18999999761581421</v>
      </c>
      <c r="AO2" s="1">
        <v>111115</v>
      </c>
      <c r="AP2">
        <f t="shared" ref="AP2:AP3" si="8">AC2*0.000001/(P2*0.0001)</f>
        <v>2.6669661458333329</v>
      </c>
      <c r="AQ2">
        <f t="shared" ref="AQ2:AQ3" si="9">(Z2-Y2)/(1000-Z2)*AP2</f>
        <v>1.3374954140159365E-2</v>
      </c>
      <c r="AR2">
        <f t="shared" ref="AR2:AR3" si="10">(U2+273.15)</f>
        <v>312.37621917724607</v>
      </c>
      <c r="AS2">
        <f t="shared" ref="AS2:AS3" si="11">(T2+273.15)</f>
        <v>311.68375625610349</v>
      </c>
      <c r="AT2">
        <f t="shared" ref="AT2:AT3" si="12">(AD2*AL2+AE2*AM2)*AN2</f>
        <v>354.80504925872083</v>
      </c>
      <c r="AU2">
        <f t="shared" ref="AU2:AU3" si="13">((AT2+0.00000010773*(AS2^4-AR2^4))-AQ2*44100)/(Q2*51.4+0.00000043092*AR2^3)</f>
        <v>-1.7829120808504939</v>
      </c>
      <c r="AV2">
        <f t="shared" ref="AV2:AV3" si="14">0.61365*EXP(17.502*O2/(240.97+O2))</f>
        <v>7.1126243363289356</v>
      </c>
      <c r="AW2">
        <f t="shared" ref="AW2:AW3" si="15">AV2*1000/AF2</f>
        <v>72.915542443380744</v>
      </c>
      <c r="AX2">
        <f t="shared" ref="AX2:AX3" si="16">(AW2-Z2)</f>
        <v>43.720361550436408</v>
      </c>
      <c r="AY2">
        <f t="shared" ref="AY2:AY3" si="17">IF(I2,U2,(T2+U2)/2)</f>
        <v>38.879987716674805</v>
      </c>
      <c r="AZ2">
        <f t="shared" ref="AZ2:AZ3" si="18">0.61365*EXP(17.502*AY2/(240.97+AY2))</f>
        <v>6.9813976924286729</v>
      </c>
      <c r="BA2">
        <f t="shared" ref="BA2:BA3" si="19">IF(AX2&lt;&gt;0,(1000-(AW2+Z2)/2)/AX2*AQ2,0)</f>
        <v>0.29030160248324277</v>
      </c>
      <c r="BB2">
        <f t="shared" ref="BB2:BB3" si="20">Z2*AF2/1000</f>
        <v>2.8478750505617647</v>
      </c>
      <c r="BC2">
        <f t="shared" ref="BC2:BC3" si="21">(AZ2-BB2)</f>
        <v>4.1335226418669082</v>
      </c>
      <c r="BD2">
        <f t="shared" ref="BD2:BD3" si="22">1/(1.6/K2+1.37/S2)</f>
        <v>0.18302438733270446</v>
      </c>
      <c r="BE2">
        <f t="shared" ref="BE2:BE3" si="23">L2*AF2*0.001</f>
        <v>28.306581030098762</v>
      </c>
      <c r="BF2">
        <f t="shared" ref="BF2:BF3" si="24">L2/X2</f>
        <v>0.73892691708276792</v>
      </c>
      <c r="BG2">
        <f t="shared" ref="BG2:BG3" si="25">(1-AQ2*AF2/AV2/K2)*100</f>
        <v>40.622433885788126</v>
      </c>
      <c r="BH2">
        <f t="shared" ref="BH2:BH3" si="26">(X2-J2/(S2/1.35))</f>
        <v>388.73394032581911</v>
      </c>
      <c r="BI2">
        <f t="shared" ref="BI2:BI3" si="27">J2*BG2/100/BH2</f>
        <v>1.4836876631837307E-2</v>
      </c>
    </row>
    <row r="3" spans="1:61">
      <c r="A3" s="1">
        <v>14</v>
      </c>
      <c r="B3" s="1" t="s">
        <v>117</v>
      </c>
      <c r="C3" s="1" t="s">
        <v>100</v>
      </c>
      <c r="D3" s="1">
        <v>17</v>
      </c>
      <c r="E3" s="1" t="s">
        <v>77</v>
      </c>
      <c r="F3" s="1" t="s">
        <v>116</v>
      </c>
      <c r="G3" s="1">
        <v>0</v>
      </c>
      <c r="H3" s="1">
        <v>4578</v>
      </c>
      <c r="I3" s="1">
        <v>0</v>
      </c>
      <c r="J3">
        <f t="shared" si="0"/>
        <v>3.4548313239464936</v>
      </c>
      <c r="K3">
        <f t="shared" si="1"/>
        <v>0.50823306704251769</v>
      </c>
      <c r="L3">
        <f t="shared" si="2"/>
        <v>361.73640239849016</v>
      </c>
      <c r="M3">
        <f t="shared" si="3"/>
        <v>16.316623988699654</v>
      </c>
      <c r="N3">
        <f t="shared" si="4"/>
        <v>3.3057170105639226</v>
      </c>
      <c r="O3">
        <f t="shared" si="5"/>
        <v>37.497760772705078</v>
      </c>
      <c r="P3" s="1">
        <v>2</v>
      </c>
      <c r="Q3">
        <f t="shared" si="6"/>
        <v>2.2982609868049622</v>
      </c>
      <c r="R3" s="1">
        <v>1</v>
      </c>
      <c r="S3">
        <f t="shared" si="7"/>
        <v>4.5965219736099243</v>
      </c>
      <c r="T3" s="1">
        <v>38.390937805175781</v>
      </c>
      <c r="U3" s="1">
        <v>37.497760772705078</v>
      </c>
      <c r="V3" s="1">
        <v>38.399608612060547</v>
      </c>
      <c r="W3" s="1">
        <v>399.86529541015625</v>
      </c>
      <c r="X3" s="1">
        <v>394.91598510742188</v>
      </c>
      <c r="Y3" s="1">
        <v>24.631698608398438</v>
      </c>
      <c r="Z3" s="1">
        <v>32.524738311767578</v>
      </c>
      <c r="AA3" s="1">
        <v>35.334308624267578</v>
      </c>
      <c r="AB3" s="1">
        <v>46.656913757324219</v>
      </c>
      <c r="AC3" s="1">
        <v>399.9962158203125</v>
      </c>
      <c r="AD3" s="1">
        <v>102.84257507324219</v>
      </c>
      <c r="AE3" s="1">
        <v>125.69207000732422</v>
      </c>
      <c r="AF3" s="1">
        <v>97.540931701660156</v>
      </c>
      <c r="AG3" s="1">
        <v>11.805697441101074</v>
      </c>
      <c r="AH3" s="1">
        <v>-0.97263675928115845</v>
      </c>
      <c r="AI3" s="1">
        <v>1</v>
      </c>
      <c r="AJ3" s="1">
        <v>-0.21956524252891541</v>
      </c>
      <c r="AK3" s="1">
        <v>2.737391471862793</v>
      </c>
      <c r="AL3" s="1">
        <v>1</v>
      </c>
      <c r="AM3" s="1">
        <v>0</v>
      </c>
      <c r="AN3" s="1">
        <v>0.18999999761581421</v>
      </c>
      <c r="AO3" s="1">
        <v>111115</v>
      </c>
      <c r="AP3">
        <f t="shared" si="8"/>
        <v>1.9999810791015622</v>
      </c>
      <c r="AQ3">
        <f t="shared" si="9"/>
        <v>1.6316623988699652E-2</v>
      </c>
      <c r="AR3">
        <f t="shared" si="10"/>
        <v>310.64776077270506</v>
      </c>
      <c r="AS3">
        <f t="shared" si="11"/>
        <v>311.54093780517576</v>
      </c>
      <c r="AT3">
        <f t="shared" si="12"/>
        <v>19.540089018720209</v>
      </c>
      <c r="AU3">
        <f t="shared" si="13"/>
        <v>-5.2532718876204028</v>
      </c>
      <c r="AV3">
        <f t="shared" si="14"/>
        <v>6.4782102888464133</v>
      </c>
      <c r="AW3">
        <f t="shared" si="15"/>
        <v>66.415300488011979</v>
      </c>
      <c r="AX3">
        <f t="shared" si="16"/>
        <v>33.890562176244401</v>
      </c>
      <c r="AY3">
        <f t="shared" si="17"/>
        <v>37.94434928894043</v>
      </c>
      <c r="AZ3">
        <f t="shared" si="18"/>
        <v>6.6372274293682443</v>
      </c>
      <c r="BA3">
        <f t="shared" si="19"/>
        <v>0.45763301897391717</v>
      </c>
      <c r="BB3">
        <f t="shared" si="20"/>
        <v>3.1724932782824906</v>
      </c>
      <c r="BC3">
        <f t="shared" si="21"/>
        <v>3.4647341510857537</v>
      </c>
      <c r="BD3">
        <f t="shared" si="22"/>
        <v>0.29017355814718165</v>
      </c>
      <c r="BE3">
        <f t="shared" si="23"/>
        <v>35.284105720355385</v>
      </c>
      <c r="BF3">
        <f t="shared" si="24"/>
        <v>0.91598318639873122</v>
      </c>
      <c r="BG3">
        <f t="shared" si="25"/>
        <v>51.66082372280647</v>
      </c>
      <c r="BH3">
        <f t="shared" si="26"/>
        <v>393.90130002289374</v>
      </c>
      <c r="BI3">
        <f t="shared" si="27"/>
        <v>4.5310698900474962E-3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tres rios 6-30-11 master</vt:lpstr>
      <vt:lpstr>sac</vt:lpstr>
      <vt:lpstr>typha</vt:lpstr>
      <vt:lpstr>stab</vt:lpstr>
      <vt:lpstr>smar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Guest Account</dc:creator>
  <cp:lastModifiedBy>Daniel Childers</cp:lastModifiedBy>
  <dcterms:created xsi:type="dcterms:W3CDTF">2011-07-01T17:12:03Z</dcterms:created>
  <dcterms:modified xsi:type="dcterms:W3CDTF">2011-07-29T19:33:55Z</dcterms:modified>
</cp:coreProperties>
</file>