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20" yWindow="540" windowWidth="25600" windowHeight="18380" tabRatio="500" activeTab="4"/>
  </bookViews>
  <sheets>
    <sheet name="tres rios m1e_.xls" sheetId="1" r:id="rId1"/>
    <sheet name="stab" sheetId="2" r:id="rId2"/>
    <sheet name="typha" sheetId="3" r:id="rId3"/>
    <sheet name="sac" sheetId="4" r:id="rId4"/>
    <sheet name="sam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" i="5" l="1"/>
  <c r="J2" i="5"/>
  <c r="AT2" i="5"/>
  <c r="AS2" i="5"/>
  <c r="AR2" i="5"/>
  <c r="AQ2" i="5"/>
  <c r="Q2" i="5"/>
  <c r="AU2" i="5"/>
  <c r="O2" i="5"/>
  <c r="AV2" i="5"/>
  <c r="AW2" i="5"/>
  <c r="AX2" i="5"/>
  <c r="BA2" i="5"/>
  <c r="S2" i="5"/>
  <c r="K2" i="5"/>
  <c r="BD2" i="5"/>
  <c r="L2" i="5"/>
  <c r="M2" i="5"/>
  <c r="BB2" i="5"/>
  <c r="N2" i="5"/>
  <c r="AY2" i="5"/>
  <c r="AZ2" i="5"/>
  <c r="BC2" i="5"/>
  <c r="BE2" i="5"/>
  <c r="BF2" i="5"/>
  <c r="BG2" i="5"/>
  <c r="BH2" i="5"/>
  <c r="BI2" i="5"/>
  <c r="AP3" i="5"/>
  <c r="J3" i="5"/>
  <c r="AQ3" i="5"/>
  <c r="AT3" i="5"/>
  <c r="AS3" i="5"/>
  <c r="AR3" i="5"/>
  <c r="Q3" i="5"/>
  <c r="AU3" i="5"/>
  <c r="O3" i="5"/>
  <c r="AV3" i="5"/>
  <c r="AW3" i="5"/>
  <c r="AX3" i="5"/>
  <c r="BA3" i="5"/>
  <c r="S3" i="5"/>
  <c r="K3" i="5"/>
  <c r="BG3" i="5"/>
  <c r="BH3" i="5"/>
  <c r="BI3" i="5"/>
  <c r="BD3" i="5"/>
  <c r="L3" i="5"/>
  <c r="BF3" i="5"/>
  <c r="BE3" i="5"/>
  <c r="AY3" i="5"/>
  <c r="AZ3" i="5"/>
  <c r="BB3" i="5"/>
  <c r="BC3" i="5"/>
  <c r="N3" i="5"/>
  <c r="M3" i="5"/>
  <c r="AP11" i="3"/>
  <c r="J11" i="3"/>
  <c r="AQ11" i="3"/>
  <c r="AT11" i="3"/>
  <c r="AS11" i="3"/>
  <c r="AR11" i="3"/>
  <c r="Q11" i="3"/>
  <c r="AU11" i="3"/>
  <c r="O11" i="3"/>
  <c r="AV11" i="3"/>
  <c r="AW11" i="3"/>
  <c r="AX11" i="3"/>
  <c r="BA11" i="3"/>
  <c r="S11" i="3"/>
  <c r="K11" i="3"/>
  <c r="BG11" i="3"/>
  <c r="BH11" i="3"/>
  <c r="BI11" i="3"/>
  <c r="BD11" i="3"/>
  <c r="L11" i="3"/>
  <c r="BF11" i="3"/>
  <c r="BE11" i="3"/>
  <c r="AY11" i="3"/>
  <c r="AZ11" i="3"/>
  <c r="BB11" i="3"/>
  <c r="BC11" i="3"/>
  <c r="N11" i="3"/>
  <c r="M11" i="3"/>
  <c r="AP10" i="3"/>
  <c r="J10" i="3"/>
  <c r="AQ10" i="3"/>
  <c r="AT10" i="3"/>
  <c r="AS10" i="3"/>
  <c r="AR10" i="3"/>
  <c r="Q10" i="3"/>
  <c r="AU10" i="3"/>
  <c r="O10" i="3"/>
  <c r="AV10" i="3"/>
  <c r="AW10" i="3"/>
  <c r="AX10" i="3"/>
  <c r="BA10" i="3"/>
  <c r="S10" i="3"/>
  <c r="K10" i="3"/>
  <c r="BG10" i="3"/>
  <c r="BH10" i="3"/>
  <c r="BI10" i="3"/>
  <c r="BD10" i="3"/>
  <c r="L10" i="3"/>
  <c r="BF10" i="3"/>
  <c r="BE10" i="3"/>
  <c r="AY10" i="3"/>
  <c r="AZ10" i="3"/>
  <c r="BB10" i="3"/>
  <c r="BC10" i="3"/>
  <c r="N10" i="3"/>
  <c r="M10" i="3"/>
  <c r="AP9" i="3"/>
  <c r="J9" i="3"/>
  <c r="AQ9" i="3"/>
  <c r="AT9" i="3"/>
  <c r="AS9" i="3"/>
  <c r="AR9" i="3"/>
  <c r="Q9" i="3"/>
  <c r="AU9" i="3"/>
  <c r="O9" i="3"/>
  <c r="AV9" i="3"/>
  <c r="AW9" i="3"/>
  <c r="AX9" i="3"/>
  <c r="BA9" i="3"/>
  <c r="S9" i="3"/>
  <c r="K9" i="3"/>
  <c r="BG9" i="3"/>
  <c r="BH9" i="3"/>
  <c r="BI9" i="3"/>
  <c r="BD9" i="3"/>
  <c r="L9" i="3"/>
  <c r="BF9" i="3"/>
  <c r="BE9" i="3"/>
  <c r="AY9" i="3"/>
  <c r="AZ9" i="3"/>
  <c r="BB9" i="3"/>
  <c r="BC9" i="3"/>
  <c r="N9" i="3"/>
  <c r="M9" i="3"/>
  <c r="AP8" i="3"/>
  <c r="J8" i="3"/>
  <c r="AQ8" i="3"/>
  <c r="AT8" i="3"/>
  <c r="AS8" i="3"/>
  <c r="AR8" i="3"/>
  <c r="Q8" i="3"/>
  <c r="AU8" i="3"/>
  <c r="O8" i="3"/>
  <c r="AV8" i="3"/>
  <c r="AW8" i="3"/>
  <c r="AX8" i="3"/>
  <c r="BA8" i="3"/>
  <c r="S8" i="3"/>
  <c r="K8" i="3"/>
  <c r="BG8" i="3"/>
  <c r="BH8" i="3"/>
  <c r="BI8" i="3"/>
  <c r="BD8" i="3"/>
  <c r="L8" i="3"/>
  <c r="BF8" i="3"/>
  <c r="BE8" i="3"/>
  <c r="AY8" i="3"/>
  <c r="AZ8" i="3"/>
  <c r="BB8" i="3"/>
  <c r="BC8" i="3"/>
  <c r="N8" i="3"/>
  <c r="M8" i="3"/>
  <c r="AP7" i="3"/>
  <c r="J7" i="3"/>
  <c r="AQ7" i="3"/>
  <c r="AT7" i="3"/>
  <c r="AS7" i="3"/>
  <c r="AR7" i="3"/>
  <c r="Q7" i="3"/>
  <c r="AU7" i="3"/>
  <c r="O7" i="3"/>
  <c r="AV7" i="3"/>
  <c r="AW7" i="3"/>
  <c r="AX7" i="3"/>
  <c r="BA7" i="3"/>
  <c r="S7" i="3"/>
  <c r="K7" i="3"/>
  <c r="BG7" i="3"/>
  <c r="BH7" i="3"/>
  <c r="BI7" i="3"/>
  <c r="BD7" i="3"/>
  <c r="L7" i="3"/>
  <c r="BF7" i="3"/>
  <c r="BE7" i="3"/>
  <c r="AY7" i="3"/>
  <c r="AZ7" i="3"/>
  <c r="BB7" i="3"/>
  <c r="BC7" i="3"/>
  <c r="N7" i="3"/>
  <c r="M7" i="3"/>
  <c r="AP6" i="3"/>
  <c r="J6" i="3"/>
  <c r="AQ6" i="3"/>
  <c r="AT6" i="3"/>
  <c r="AS6" i="3"/>
  <c r="AR6" i="3"/>
  <c r="Q6" i="3"/>
  <c r="AU6" i="3"/>
  <c r="O6" i="3"/>
  <c r="AV6" i="3"/>
  <c r="AW6" i="3"/>
  <c r="AX6" i="3"/>
  <c r="BA6" i="3"/>
  <c r="S6" i="3"/>
  <c r="K6" i="3"/>
  <c r="BG6" i="3"/>
  <c r="BH6" i="3"/>
  <c r="BI6" i="3"/>
  <c r="BD6" i="3"/>
  <c r="L6" i="3"/>
  <c r="BF6" i="3"/>
  <c r="BE6" i="3"/>
  <c r="AY6" i="3"/>
  <c r="AZ6" i="3"/>
  <c r="BB6" i="3"/>
  <c r="BC6" i="3"/>
  <c r="N6" i="3"/>
  <c r="M6" i="3"/>
  <c r="AP5" i="3"/>
  <c r="J5" i="3"/>
  <c r="AQ5" i="3"/>
  <c r="AT5" i="3"/>
  <c r="AS5" i="3"/>
  <c r="AR5" i="3"/>
  <c r="Q5" i="3"/>
  <c r="AU5" i="3"/>
  <c r="O5" i="3"/>
  <c r="AV5" i="3"/>
  <c r="AW5" i="3"/>
  <c r="AX5" i="3"/>
  <c r="BA5" i="3"/>
  <c r="S5" i="3"/>
  <c r="K5" i="3"/>
  <c r="BG5" i="3"/>
  <c r="BH5" i="3"/>
  <c r="BI5" i="3"/>
  <c r="BD5" i="3"/>
  <c r="L5" i="3"/>
  <c r="BF5" i="3"/>
  <c r="BE5" i="3"/>
  <c r="AY5" i="3"/>
  <c r="AZ5" i="3"/>
  <c r="BB5" i="3"/>
  <c r="BC5" i="3"/>
  <c r="N5" i="3"/>
  <c r="M5" i="3"/>
  <c r="AP4" i="3"/>
  <c r="J4" i="3"/>
  <c r="AQ4" i="3"/>
  <c r="AT4" i="3"/>
  <c r="AS4" i="3"/>
  <c r="AR4" i="3"/>
  <c r="Q4" i="3"/>
  <c r="AU4" i="3"/>
  <c r="O4" i="3"/>
  <c r="AV4" i="3"/>
  <c r="AW4" i="3"/>
  <c r="AX4" i="3"/>
  <c r="BA4" i="3"/>
  <c r="S4" i="3"/>
  <c r="K4" i="3"/>
  <c r="BG4" i="3"/>
  <c r="BH4" i="3"/>
  <c r="BI4" i="3"/>
  <c r="BD4" i="3"/>
  <c r="L4" i="3"/>
  <c r="BF4" i="3"/>
  <c r="BE4" i="3"/>
  <c r="AY4" i="3"/>
  <c r="AZ4" i="3"/>
  <c r="BB4" i="3"/>
  <c r="BC4" i="3"/>
  <c r="N4" i="3"/>
  <c r="M4" i="3"/>
  <c r="AP3" i="3"/>
  <c r="J3" i="3"/>
  <c r="AQ3" i="3"/>
  <c r="AT3" i="3"/>
  <c r="AS3" i="3"/>
  <c r="AR3" i="3"/>
  <c r="Q3" i="3"/>
  <c r="AU3" i="3"/>
  <c r="O3" i="3"/>
  <c r="AV3" i="3"/>
  <c r="AW3" i="3"/>
  <c r="AX3" i="3"/>
  <c r="BA3" i="3"/>
  <c r="S3" i="3"/>
  <c r="K3" i="3"/>
  <c r="BG3" i="3"/>
  <c r="BH3" i="3"/>
  <c r="BI3" i="3"/>
  <c r="BD3" i="3"/>
  <c r="L3" i="3"/>
  <c r="BF3" i="3"/>
  <c r="BE3" i="3"/>
  <c r="AY3" i="3"/>
  <c r="AZ3" i="3"/>
  <c r="BB3" i="3"/>
  <c r="BC3" i="3"/>
  <c r="N3" i="3"/>
  <c r="M3" i="3"/>
  <c r="AP2" i="3"/>
  <c r="J2" i="3"/>
  <c r="AQ2" i="3"/>
  <c r="AT2" i="3"/>
  <c r="AS2" i="3"/>
  <c r="AR2" i="3"/>
  <c r="Q2" i="3"/>
  <c r="AU2" i="3"/>
  <c r="O2" i="3"/>
  <c r="AV2" i="3"/>
  <c r="AW2" i="3"/>
  <c r="AX2" i="3"/>
  <c r="BA2" i="3"/>
  <c r="S2" i="3"/>
  <c r="K2" i="3"/>
  <c r="BG2" i="3"/>
  <c r="BH2" i="3"/>
  <c r="BI2" i="3"/>
  <c r="BD2" i="3"/>
  <c r="L2" i="3"/>
  <c r="BF2" i="3"/>
  <c r="BE2" i="3"/>
  <c r="AY2" i="3"/>
  <c r="AZ2" i="3"/>
  <c r="BB2" i="3"/>
  <c r="BC2" i="3"/>
  <c r="N2" i="3"/>
  <c r="M2" i="3"/>
  <c r="AP7" i="2"/>
  <c r="J7" i="2"/>
  <c r="AQ7" i="2"/>
  <c r="AT7" i="2"/>
  <c r="AS7" i="2"/>
  <c r="AR7" i="2"/>
  <c r="Q7" i="2"/>
  <c r="AU7" i="2"/>
  <c r="O7" i="2"/>
  <c r="AV7" i="2"/>
  <c r="AW7" i="2"/>
  <c r="AX7" i="2"/>
  <c r="BA7" i="2"/>
  <c r="S7" i="2"/>
  <c r="K7" i="2"/>
  <c r="BG7" i="2"/>
  <c r="BH7" i="2"/>
  <c r="BI7" i="2"/>
  <c r="BD7" i="2"/>
  <c r="L7" i="2"/>
  <c r="BF7" i="2"/>
  <c r="BE7" i="2"/>
  <c r="AY7" i="2"/>
  <c r="AZ7" i="2"/>
  <c r="BB7" i="2"/>
  <c r="BC7" i="2"/>
  <c r="N7" i="2"/>
  <c r="M7" i="2"/>
  <c r="AP6" i="2"/>
  <c r="J6" i="2"/>
  <c r="AQ6" i="2"/>
  <c r="AT6" i="2"/>
  <c r="AS6" i="2"/>
  <c r="AR6" i="2"/>
  <c r="Q6" i="2"/>
  <c r="AU6" i="2"/>
  <c r="O6" i="2"/>
  <c r="AV6" i="2"/>
  <c r="AW6" i="2"/>
  <c r="AX6" i="2"/>
  <c r="BA6" i="2"/>
  <c r="S6" i="2"/>
  <c r="K6" i="2"/>
  <c r="BG6" i="2"/>
  <c r="BH6" i="2"/>
  <c r="BI6" i="2"/>
  <c r="BD6" i="2"/>
  <c r="L6" i="2"/>
  <c r="BF6" i="2"/>
  <c r="BE6" i="2"/>
  <c r="AY6" i="2"/>
  <c r="AZ6" i="2"/>
  <c r="BB6" i="2"/>
  <c r="BC6" i="2"/>
  <c r="N6" i="2"/>
  <c r="M6" i="2"/>
  <c r="AP5" i="2"/>
  <c r="J5" i="2"/>
  <c r="AQ5" i="2"/>
  <c r="AT5" i="2"/>
  <c r="AS5" i="2"/>
  <c r="AR5" i="2"/>
  <c r="Q5" i="2"/>
  <c r="AU5" i="2"/>
  <c r="O5" i="2"/>
  <c r="AV5" i="2"/>
  <c r="AW5" i="2"/>
  <c r="AX5" i="2"/>
  <c r="BA5" i="2"/>
  <c r="S5" i="2"/>
  <c r="K5" i="2"/>
  <c r="BG5" i="2"/>
  <c r="BH5" i="2"/>
  <c r="BI5" i="2"/>
  <c r="BD5" i="2"/>
  <c r="L5" i="2"/>
  <c r="BF5" i="2"/>
  <c r="BE5" i="2"/>
  <c r="AY5" i="2"/>
  <c r="AZ5" i="2"/>
  <c r="BB5" i="2"/>
  <c r="BC5" i="2"/>
  <c r="N5" i="2"/>
  <c r="M5" i="2"/>
  <c r="AP4" i="2"/>
  <c r="J4" i="2"/>
  <c r="AQ4" i="2"/>
  <c r="AT4" i="2"/>
  <c r="AS4" i="2"/>
  <c r="AR4" i="2"/>
  <c r="Q4" i="2"/>
  <c r="AU4" i="2"/>
  <c r="O4" i="2"/>
  <c r="AV4" i="2"/>
  <c r="AW4" i="2"/>
  <c r="AX4" i="2"/>
  <c r="BA4" i="2"/>
  <c r="S4" i="2"/>
  <c r="K4" i="2"/>
  <c r="BG4" i="2"/>
  <c r="BH4" i="2"/>
  <c r="BI4" i="2"/>
  <c r="BD4" i="2"/>
  <c r="L4" i="2"/>
  <c r="BF4" i="2"/>
  <c r="BE4" i="2"/>
  <c r="AY4" i="2"/>
  <c r="AZ4" i="2"/>
  <c r="BB4" i="2"/>
  <c r="BC4" i="2"/>
  <c r="N4" i="2"/>
  <c r="M4" i="2"/>
  <c r="AP3" i="2"/>
  <c r="J3" i="2"/>
  <c r="AQ3" i="2"/>
  <c r="AT3" i="2"/>
  <c r="AS3" i="2"/>
  <c r="AR3" i="2"/>
  <c r="Q3" i="2"/>
  <c r="AU3" i="2"/>
  <c r="O3" i="2"/>
  <c r="AV3" i="2"/>
  <c r="AW3" i="2"/>
  <c r="AX3" i="2"/>
  <c r="BA3" i="2"/>
  <c r="S3" i="2"/>
  <c r="K3" i="2"/>
  <c r="BG3" i="2"/>
  <c r="BH3" i="2"/>
  <c r="BI3" i="2"/>
  <c r="BD3" i="2"/>
  <c r="L3" i="2"/>
  <c r="BF3" i="2"/>
  <c r="BE3" i="2"/>
  <c r="AY3" i="2"/>
  <c r="AZ3" i="2"/>
  <c r="BB3" i="2"/>
  <c r="BC3" i="2"/>
  <c r="N3" i="2"/>
  <c r="M3" i="2"/>
  <c r="AP2" i="2"/>
  <c r="J2" i="2"/>
  <c r="AQ2" i="2"/>
  <c r="AT2" i="2"/>
  <c r="AS2" i="2"/>
  <c r="AR2" i="2"/>
  <c r="Q2" i="2"/>
  <c r="AU2" i="2"/>
  <c r="O2" i="2"/>
  <c r="AV2" i="2"/>
  <c r="AW2" i="2"/>
  <c r="AX2" i="2"/>
  <c r="BA2" i="2"/>
  <c r="S2" i="2"/>
  <c r="K2" i="2"/>
  <c r="BG2" i="2"/>
  <c r="BH2" i="2"/>
  <c r="BI2" i="2"/>
  <c r="BD2" i="2"/>
  <c r="L2" i="2"/>
  <c r="BF2" i="2"/>
  <c r="BE2" i="2"/>
  <c r="AY2" i="2"/>
  <c r="AZ2" i="2"/>
  <c r="BB2" i="2"/>
  <c r="BC2" i="2"/>
  <c r="N2" i="2"/>
  <c r="M2" i="2"/>
  <c r="AP3" i="4"/>
  <c r="J3" i="4"/>
  <c r="AQ3" i="4"/>
  <c r="AT3" i="4"/>
  <c r="AS3" i="4"/>
  <c r="AR3" i="4"/>
  <c r="Q3" i="4"/>
  <c r="AU3" i="4"/>
  <c r="O3" i="4"/>
  <c r="AV3" i="4"/>
  <c r="AW3" i="4"/>
  <c r="AX3" i="4"/>
  <c r="BA3" i="4"/>
  <c r="S3" i="4"/>
  <c r="K3" i="4"/>
  <c r="BG3" i="4"/>
  <c r="BH3" i="4"/>
  <c r="BI3" i="4"/>
  <c r="BD3" i="4"/>
  <c r="L3" i="4"/>
  <c r="BF3" i="4"/>
  <c r="BE3" i="4"/>
  <c r="AY3" i="4"/>
  <c r="AZ3" i="4"/>
  <c r="BB3" i="4"/>
  <c r="BC3" i="4"/>
  <c r="N3" i="4"/>
  <c r="M3" i="4"/>
  <c r="AP2" i="4"/>
  <c r="J2" i="4"/>
  <c r="AQ2" i="4"/>
  <c r="AT2" i="4"/>
  <c r="AS2" i="4"/>
  <c r="AR2" i="4"/>
  <c r="Q2" i="4"/>
  <c r="AU2" i="4"/>
  <c r="O2" i="4"/>
  <c r="AV2" i="4"/>
  <c r="AW2" i="4"/>
  <c r="AX2" i="4"/>
  <c r="BA2" i="4"/>
  <c r="S2" i="4"/>
  <c r="K2" i="4"/>
  <c r="BG2" i="4"/>
  <c r="BH2" i="4"/>
  <c r="BI2" i="4"/>
  <c r="BD2" i="4"/>
  <c r="L2" i="4"/>
  <c r="BF2" i="4"/>
  <c r="BE2" i="4"/>
  <c r="AY2" i="4"/>
  <c r="AZ2" i="4"/>
  <c r="BB2" i="4"/>
  <c r="BC2" i="4"/>
  <c r="N2" i="4"/>
  <c r="M2" i="4"/>
  <c r="AP21" i="1"/>
  <c r="J21" i="1"/>
  <c r="AT21" i="1"/>
  <c r="AS21" i="1"/>
  <c r="AR21" i="1"/>
  <c r="AQ21" i="1"/>
  <c r="Q21" i="1"/>
  <c r="AU21" i="1"/>
  <c r="O21" i="1"/>
  <c r="AV21" i="1"/>
  <c r="AW21" i="1"/>
  <c r="AX21" i="1"/>
  <c r="BA21" i="1"/>
  <c r="S21" i="1"/>
  <c r="K21" i="1"/>
  <c r="BD21" i="1"/>
  <c r="L21" i="1"/>
  <c r="M21" i="1"/>
  <c r="BB21" i="1"/>
  <c r="N21" i="1"/>
  <c r="AY21" i="1"/>
  <c r="AZ21" i="1"/>
  <c r="BC21" i="1"/>
  <c r="BE21" i="1"/>
  <c r="BF21" i="1"/>
  <c r="BG21" i="1"/>
  <c r="BH21" i="1"/>
  <c r="BI21" i="1"/>
  <c r="AP22" i="1"/>
  <c r="J22" i="1"/>
  <c r="AT22" i="1"/>
  <c r="AS22" i="1"/>
  <c r="AR22" i="1"/>
  <c r="AQ22" i="1"/>
  <c r="Q22" i="1"/>
  <c r="AU22" i="1"/>
  <c r="O22" i="1"/>
  <c r="AV22" i="1"/>
  <c r="AW22" i="1"/>
  <c r="AX22" i="1"/>
  <c r="BA22" i="1"/>
  <c r="S22" i="1"/>
  <c r="K22" i="1"/>
  <c r="BD22" i="1"/>
  <c r="L22" i="1"/>
  <c r="M22" i="1"/>
  <c r="BB22" i="1"/>
  <c r="N22" i="1"/>
  <c r="AY22" i="1"/>
  <c r="AZ22" i="1"/>
  <c r="BC22" i="1"/>
  <c r="BE22" i="1"/>
  <c r="BF22" i="1"/>
  <c r="BG22" i="1"/>
  <c r="BH22" i="1"/>
  <c r="BI22" i="1"/>
  <c r="AP9" i="1"/>
  <c r="J9" i="1"/>
  <c r="AT9" i="1"/>
  <c r="AS9" i="1"/>
  <c r="AR9" i="1"/>
  <c r="AQ9" i="1"/>
  <c r="Q9" i="1"/>
  <c r="AU9" i="1"/>
  <c r="O9" i="1"/>
  <c r="AV9" i="1"/>
  <c r="AW9" i="1"/>
  <c r="AX9" i="1"/>
  <c r="BA9" i="1"/>
  <c r="S9" i="1"/>
  <c r="K9" i="1"/>
  <c r="BD9" i="1"/>
  <c r="L9" i="1"/>
  <c r="M9" i="1"/>
  <c r="BB9" i="1"/>
  <c r="N9" i="1"/>
  <c r="AY9" i="1"/>
  <c r="AZ9" i="1"/>
  <c r="BC9" i="1"/>
  <c r="BE9" i="1"/>
  <c r="BF9" i="1"/>
  <c r="BG9" i="1"/>
  <c r="BH9" i="1"/>
  <c r="BI9" i="1"/>
  <c r="AP10" i="1"/>
  <c r="J10" i="1"/>
  <c r="AT10" i="1"/>
  <c r="AS10" i="1"/>
  <c r="AR10" i="1"/>
  <c r="AQ10" i="1"/>
  <c r="Q10" i="1"/>
  <c r="AU10" i="1"/>
  <c r="O10" i="1"/>
  <c r="AV10" i="1"/>
  <c r="AW10" i="1"/>
  <c r="AX10" i="1"/>
  <c r="BA10" i="1"/>
  <c r="S10" i="1"/>
  <c r="K10" i="1"/>
  <c r="BD10" i="1"/>
  <c r="L10" i="1"/>
  <c r="M10" i="1"/>
  <c r="BB10" i="1"/>
  <c r="N10" i="1"/>
  <c r="AY10" i="1"/>
  <c r="AZ10" i="1"/>
  <c r="BC10" i="1"/>
  <c r="BE10" i="1"/>
  <c r="BF10" i="1"/>
  <c r="BG10" i="1"/>
  <c r="BH10" i="1"/>
  <c r="BI10" i="1"/>
  <c r="AP13" i="1"/>
  <c r="J13" i="1"/>
  <c r="AT13" i="1"/>
  <c r="AS13" i="1"/>
  <c r="AR13" i="1"/>
  <c r="AQ13" i="1"/>
  <c r="Q13" i="1"/>
  <c r="AU13" i="1"/>
  <c r="O13" i="1"/>
  <c r="AV13" i="1"/>
  <c r="AW13" i="1"/>
  <c r="AX13" i="1"/>
  <c r="BA13" i="1"/>
  <c r="S13" i="1"/>
  <c r="K13" i="1"/>
  <c r="BD13" i="1"/>
  <c r="L13" i="1"/>
  <c r="M13" i="1"/>
  <c r="BB13" i="1"/>
  <c r="N13" i="1"/>
  <c r="AY13" i="1"/>
  <c r="AZ13" i="1"/>
  <c r="BC13" i="1"/>
  <c r="BE13" i="1"/>
  <c r="BF13" i="1"/>
  <c r="BG13" i="1"/>
  <c r="BH13" i="1"/>
  <c r="BI13" i="1"/>
  <c r="AP14" i="1"/>
  <c r="J14" i="1"/>
  <c r="AT14" i="1"/>
  <c r="AS14" i="1"/>
  <c r="AR14" i="1"/>
  <c r="AQ14" i="1"/>
  <c r="Q14" i="1"/>
  <c r="AU14" i="1"/>
  <c r="O14" i="1"/>
  <c r="AV14" i="1"/>
  <c r="AW14" i="1"/>
  <c r="AX14" i="1"/>
  <c r="BA14" i="1"/>
  <c r="S14" i="1"/>
  <c r="K14" i="1"/>
  <c r="BD14" i="1"/>
  <c r="L14" i="1"/>
  <c r="M14" i="1"/>
  <c r="BB14" i="1"/>
  <c r="N14" i="1"/>
  <c r="AY14" i="1"/>
  <c r="AZ14" i="1"/>
  <c r="BC14" i="1"/>
  <c r="BE14" i="1"/>
  <c r="BF14" i="1"/>
  <c r="BG14" i="1"/>
  <c r="BH14" i="1"/>
  <c r="BI14" i="1"/>
  <c r="AP23" i="1"/>
  <c r="J23" i="1"/>
  <c r="AT23" i="1"/>
  <c r="AS23" i="1"/>
  <c r="AR23" i="1"/>
  <c r="AQ23" i="1"/>
  <c r="Q23" i="1"/>
  <c r="AU23" i="1"/>
  <c r="O23" i="1"/>
  <c r="AV23" i="1"/>
  <c r="AW23" i="1"/>
  <c r="AX23" i="1"/>
  <c r="BA23" i="1"/>
  <c r="S23" i="1"/>
  <c r="K23" i="1"/>
  <c r="BD23" i="1"/>
  <c r="L23" i="1"/>
  <c r="M23" i="1"/>
  <c r="BB23" i="1"/>
  <c r="N23" i="1"/>
  <c r="AY23" i="1"/>
  <c r="AZ23" i="1"/>
  <c r="BC23" i="1"/>
  <c r="BE23" i="1"/>
  <c r="BF23" i="1"/>
  <c r="BG23" i="1"/>
  <c r="BH23" i="1"/>
  <c r="BI23" i="1"/>
  <c r="AP24" i="1"/>
  <c r="J24" i="1"/>
  <c r="AT24" i="1"/>
  <c r="AS24" i="1"/>
  <c r="AR24" i="1"/>
  <c r="AQ24" i="1"/>
  <c r="Q24" i="1"/>
  <c r="AU24" i="1"/>
  <c r="O24" i="1"/>
  <c r="AV24" i="1"/>
  <c r="AW24" i="1"/>
  <c r="AX24" i="1"/>
  <c r="BA24" i="1"/>
  <c r="S24" i="1"/>
  <c r="K24" i="1"/>
  <c r="BD24" i="1"/>
  <c r="L24" i="1"/>
  <c r="M24" i="1"/>
  <c r="BB24" i="1"/>
  <c r="N24" i="1"/>
  <c r="AY24" i="1"/>
  <c r="AZ24" i="1"/>
  <c r="BC24" i="1"/>
  <c r="BE24" i="1"/>
  <c r="BF24" i="1"/>
  <c r="BG24" i="1"/>
  <c r="BH24" i="1"/>
  <c r="BI24" i="1"/>
  <c r="AP25" i="1"/>
  <c r="J25" i="1"/>
  <c r="AT25" i="1"/>
  <c r="AS25" i="1"/>
  <c r="AR25" i="1"/>
  <c r="AQ25" i="1"/>
  <c r="Q25" i="1"/>
  <c r="AU25" i="1"/>
  <c r="O25" i="1"/>
  <c r="AV25" i="1"/>
  <c r="AW25" i="1"/>
  <c r="AX25" i="1"/>
  <c r="BA25" i="1"/>
  <c r="S25" i="1"/>
  <c r="K25" i="1"/>
  <c r="BD25" i="1"/>
  <c r="L25" i="1"/>
  <c r="M25" i="1"/>
  <c r="BB25" i="1"/>
  <c r="N25" i="1"/>
  <c r="AY25" i="1"/>
  <c r="AZ25" i="1"/>
  <c r="BC25" i="1"/>
  <c r="BE25" i="1"/>
  <c r="BF25" i="1"/>
  <c r="BG25" i="1"/>
  <c r="BH25" i="1"/>
  <c r="BI25" i="1"/>
  <c r="AP26" i="1"/>
  <c r="J26" i="1"/>
  <c r="AT26" i="1"/>
  <c r="AS26" i="1"/>
  <c r="AR26" i="1"/>
  <c r="AQ26" i="1"/>
  <c r="Q26" i="1"/>
  <c r="AU26" i="1"/>
  <c r="O26" i="1"/>
  <c r="AV26" i="1"/>
  <c r="AW26" i="1"/>
  <c r="AX26" i="1"/>
  <c r="BA26" i="1"/>
  <c r="S26" i="1"/>
  <c r="K26" i="1"/>
  <c r="BD26" i="1"/>
  <c r="L26" i="1"/>
  <c r="M26" i="1"/>
  <c r="BB26" i="1"/>
  <c r="N26" i="1"/>
  <c r="AY26" i="1"/>
  <c r="AZ26" i="1"/>
  <c r="BC26" i="1"/>
  <c r="BE26" i="1"/>
  <c r="BF26" i="1"/>
  <c r="BG26" i="1"/>
  <c r="BH26" i="1"/>
  <c r="BI26" i="1"/>
  <c r="AP15" i="1"/>
  <c r="J15" i="1"/>
  <c r="AT15" i="1"/>
  <c r="AS15" i="1"/>
  <c r="AR15" i="1"/>
  <c r="AQ15" i="1"/>
  <c r="Q15" i="1"/>
  <c r="AU15" i="1"/>
  <c r="O15" i="1"/>
  <c r="AV15" i="1"/>
  <c r="AW15" i="1"/>
  <c r="AX15" i="1"/>
  <c r="BA15" i="1"/>
  <c r="S15" i="1"/>
  <c r="K15" i="1"/>
  <c r="BD15" i="1"/>
  <c r="L15" i="1"/>
  <c r="M15" i="1"/>
  <c r="BB15" i="1"/>
  <c r="N15" i="1"/>
  <c r="AY15" i="1"/>
  <c r="AZ15" i="1"/>
  <c r="BC15" i="1"/>
  <c r="BE15" i="1"/>
  <c r="BF15" i="1"/>
  <c r="BG15" i="1"/>
  <c r="BH15" i="1"/>
  <c r="BI15" i="1"/>
  <c r="AP16" i="1"/>
  <c r="J16" i="1"/>
  <c r="AT16" i="1"/>
  <c r="AS16" i="1"/>
  <c r="AR16" i="1"/>
  <c r="AQ16" i="1"/>
  <c r="Q16" i="1"/>
  <c r="AU16" i="1"/>
  <c r="O16" i="1"/>
  <c r="AV16" i="1"/>
  <c r="AW16" i="1"/>
  <c r="AX16" i="1"/>
  <c r="BA16" i="1"/>
  <c r="S16" i="1"/>
  <c r="K16" i="1"/>
  <c r="BD16" i="1"/>
  <c r="L16" i="1"/>
  <c r="M16" i="1"/>
  <c r="BB16" i="1"/>
  <c r="N16" i="1"/>
  <c r="AY16" i="1"/>
  <c r="AZ16" i="1"/>
  <c r="BC16" i="1"/>
  <c r="BE16" i="1"/>
  <c r="BF16" i="1"/>
  <c r="BG16" i="1"/>
  <c r="BH16" i="1"/>
  <c r="BI16" i="1"/>
  <c r="AP27" i="1"/>
  <c r="J27" i="1"/>
  <c r="AT27" i="1"/>
  <c r="AS27" i="1"/>
  <c r="AR27" i="1"/>
  <c r="AQ27" i="1"/>
  <c r="Q27" i="1"/>
  <c r="AU27" i="1"/>
  <c r="O27" i="1"/>
  <c r="AV27" i="1"/>
  <c r="AW27" i="1"/>
  <c r="AX27" i="1"/>
  <c r="BA27" i="1"/>
  <c r="S27" i="1"/>
  <c r="K27" i="1"/>
  <c r="BD27" i="1"/>
  <c r="L27" i="1"/>
  <c r="M27" i="1"/>
  <c r="BB27" i="1"/>
  <c r="N27" i="1"/>
  <c r="AY27" i="1"/>
  <c r="AZ27" i="1"/>
  <c r="BC27" i="1"/>
  <c r="BE27" i="1"/>
  <c r="BF27" i="1"/>
  <c r="BG27" i="1"/>
  <c r="BH27" i="1"/>
  <c r="BI27" i="1"/>
  <c r="AP28" i="1"/>
  <c r="J28" i="1"/>
  <c r="AT28" i="1"/>
  <c r="AS28" i="1"/>
  <c r="AR28" i="1"/>
  <c r="AQ28" i="1"/>
  <c r="Q28" i="1"/>
  <c r="AU28" i="1"/>
  <c r="O28" i="1"/>
  <c r="AV28" i="1"/>
  <c r="AW28" i="1"/>
  <c r="AX28" i="1"/>
  <c r="BA28" i="1"/>
  <c r="S28" i="1"/>
  <c r="K28" i="1"/>
  <c r="BD28" i="1"/>
  <c r="L28" i="1"/>
  <c r="M28" i="1"/>
  <c r="BB28" i="1"/>
  <c r="N28" i="1"/>
  <c r="AY28" i="1"/>
  <c r="AZ28" i="1"/>
  <c r="BC28" i="1"/>
  <c r="BE28" i="1"/>
  <c r="BF28" i="1"/>
  <c r="BG28" i="1"/>
  <c r="BH28" i="1"/>
  <c r="BI28" i="1"/>
  <c r="AP11" i="1"/>
  <c r="J11" i="1"/>
  <c r="AT11" i="1"/>
  <c r="AS11" i="1"/>
  <c r="AR11" i="1"/>
  <c r="AQ11" i="1"/>
  <c r="Q11" i="1"/>
  <c r="AU11" i="1"/>
  <c r="O11" i="1"/>
  <c r="AV11" i="1"/>
  <c r="AW11" i="1"/>
  <c r="AX11" i="1"/>
  <c r="BA11" i="1"/>
  <c r="S11" i="1"/>
  <c r="K11" i="1"/>
  <c r="BD11" i="1"/>
  <c r="L11" i="1"/>
  <c r="M11" i="1"/>
  <c r="BB11" i="1"/>
  <c r="N11" i="1"/>
  <c r="AY11" i="1"/>
  <c r="AZ11" i="1"/>
  <c r="BC11" i="1"/>
  <c r="BE11" i="1"/>
  <c r="BF11" i="1"/>
  <c r="BG11" i="1"/>
  <c r="BH11" i="1"/>
  <c r="BI11" i="1"/>
  <c r="AP12" i="1"/>
  <c r="J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L12" i="1"/>
  <c r="M12" i="1"/>
  <c r="BB12" i="1"/>
  <c r="N12" i="1"/>
  <c r="AY12" i="1"/>
  <c r="AZ12" i="1"/>
  <c r="BC12" i="1"/>
  <c r="BE12" i="1"/>
  <c r="BF12" i="1"/>
  <c r="BG12" i="1"/>
  <c r="BH12" i="1"/>
  <c r="BI12" i="1"/>
  <c r="AP17" i="1"/>
  <c r="J17" i="1"/>
  <c r="AT17" i="1"/>
  <c r="AS17" i="1"/>
  <c r="AR17" i="1"/>
  <c r="AQ17" i="1"/>
  <c r="Q17" i="1"/>
  <c r="AU17" i="1"/>
  <c r="O17" i="1"/>
  <c r="AV17" i="1"/>
  <c r="AW17" i="1"/>
  <c r="AX17" i="1"/>
  <c r="BA17" i="1"/>
  <c r="S17" i="1"/>
  <c r="K17" i="1"/>
  <c r="BD17" i="1"/>
  <c r="L17" i="1"/>
  <c r="M17" i="1"/>
  <c r="BB17" i="1"/>
  <c r="N17" i="1"/>
  <c r="AY17" i="1"/>
  <c r="AZ17" i="1"/>
  <c r="BC17" i="1"/>
  <c r="BE17" i="1"/>
  <c r="BF17" i="1"/>
  <c r="BG17" i="1"/>
  <c r="BH17" i="1"/>
  <c r="BI17" i="1"/>
  <c r="AP18" i="1"/>
  <c r="J18" i="1"/>
  <c r="AT18" i="1"/>
  <c r="AS18" i="1"/>
  <c r="AR18" i="1"/>
  <c r="AQ18" i="1"/>
  <c r="Q18" i="1"/>
  <c r="AU18" i="1"/>
  <c r="O18" i="1"/>
  <c r="AV18" i="1"/>
  <c r="AW18" i="1"/>
  <c r="AX18" i="1"/>
  <c r="BA18" i="1"/>
  <c r="S18" i="1"/>
  <c r="K18" i="1"/>
  <c r="BD18" i="1"/>
  <c r="L18" i="1"/>
  <c r="M18" i="1"/>
  <c r="BB18" i="1"/>
  <c r="N18" i="1"/>
  <c r="AY18" i="1"/>
  <c r="AZ18" i="1"/>
  <c r="BC18" i="1"/>
  <c r="BE18" i="1"/>
  <c r="BF18" i="1"/>
  <c r="BG18" i="1"/>
  <c r="BH18" i="1"/>
  <c r="BI18" i="1"/>
  <c r="AP19" i="1"/>
  <c r="J19" i="1"/>
  <c r="AT19" i="1"/>
  <c r="AS19" i="1"/>
  <c r="AR19" i="1"/>
  <c r="AQ19" i="1"/>
  <c r="Q19" i="1"/>
  <c r="AU19" i="1"/>
  <c r="O19" i="1"/>
  <c r="AV19" i="1"/>
  <c r="AW19" i="1"/>
  <c r="AX19" i="1"/>
  <c r="BA19" i="1"/>
  <c r="S19" i="1"/>
  <c r="K19" i="1"/>
  <c r="BD19" i="1"/>
  <c r="L19" i="1"/>
  <c r="M19" i="1"/>
  <c r="BB19" i="1"/>
  <c r="N19" i="1"/>
  <c r="AY19" i="1"/>
  <c r="AZ19" i="1"/>
  <c r="BC19" i="1"/>
  <c r="BE19" i="1"/>
  <c r="BF19" i="1"/>
  <c r="BG19" i="1"/>
  <c r="BH19" i="1"/>
  <c r="BI19" i="1"/>
  <c r="AP20" i="1"/>
  <c r="J20" i="1"/>
  <c r="AT20" i="1"/>
  <c r="AS20" i="1"/>
  <c r="AR20" i="1"/>
  <c r="AQ20" i="1"/>
  <c r="Q20" i="1"/>
  <c r="AU20" i="1"/>
  <c r="O20" i="1"/>
  <c r="AV20" i="1"/>
  <c r="AW20" i="1"/>
  <c r="AX20" i="1"/>
  <c r="BA20" i="1"/>
  <c r="S20" i="1"/>
  <c r="K20" i="1"/>
  <c r="BD20" i="1"/>
  <c r="L20" i="1"/>
  <c r="M20" i="1"/>
  <c r="BB20" i="1"/>
  <c r="N20" i="1"/>
  <c r="AY20" i="1"/>
  <c r="AZ20" i="1"/>
  <c r="BC20" i="1"/>
  <c r="BE20" i="1"/>
  <c r="BF20" i="1"/>
  <c r="BG20" i="1"/>
  <c r="BH20" i="1"/>
  <c r="BI20" i="1"/>
</calcChain>
</file>

<file path=xl/sharedStrings.xml><?xml version="1.0" encoding="utf-8"?>
<sst xmlns="http://schemas.openxmlformats.org/spreadsheetml/2006/main" count="475" uniqueCount="99">
  <si>
    <t>OPEN 6.1.4</t>
  </si>
  <si>
    <t>Thr Jul 21 2011 08:32:55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</si>
  <si>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</si>
  <si>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</si>
  <si>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</si>
  <si>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</si>
  <si>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</si>
  <si>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</si>
  <si>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</si>
  <si>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</si>
  <si>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</si>
  <si>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</si>
  <si>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</si>
  <si>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</si>
  <si>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</si>
  <si>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</si>
  <si>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</si>
  <si>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</si>
  <si>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</si>
  <si>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</si>
  <si>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</si>
  <si>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</si>
  <si>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</si>
  <si>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</si>
  <si>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</si>
  <si>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</si>
  <si>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</si>
  <si>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</si>
  <si>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</si>
  <si>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</si>
  <si>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</si>
  <si>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</si>
  <si>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</si>
  <si>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</si>
  <si>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</si>
  <si>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</si>
  <si>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</si>
  <si>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</si>
  <si>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</si>
  <si>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</si>
  <si>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</si>
  <si>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</si>
  <si>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</si>
  <si>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</si>
  <si>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</si>
  <si>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</si>
  <si>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</si>
  <si>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</si>
  <si>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</si>
  <si>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</si>
  <si>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</si>
  <si>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</si>
  <si>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</si>
  <si>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</si>
  <si>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</si>
  <si>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</si>
  <si>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</si>
  <si>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</si>
  <si>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</si>
  <si>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</si>
  <si>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</si>
  <si>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</si>
  <si>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</si>
  <si>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</si>
  <si>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</si>
  <si>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</si>
  <si>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</si>
  <si>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</si>
  <si>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</si>
  <si>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</si>
  <si>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</si>
  <si>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m1e</t>
  </si>
  <si>
    <t>t</t>
  </si>
  <si>
    <t>tlat</t>
  </si>
  <si>
    <t>09:00:04</t>
  </si>
  <si>
    <t>09:03:55</t>
  </si>
  <si>
    <t>b</t>
  </si>
  <si>
    <t>09:07:56</t>
  </si>
  <si>
    <t>sac</t>
  </si>
  <si>
    <t>09:09:40</t>
  </si>
  <si>
    <t>09:13:02</t>
  </si>
  <si>
    <t>stab</t>
  </si>
  <si>
    <t>09:16:10</t>
  </si>
  <si>
    <t>09:24:31</t>
  </si>
  <si>
    <t>09:27:23</t>
  </si>
  <si>
    <t>09:48:55</t>
  </si>
  <si>
    <t>09:51:39</t>
  </si>
  <si>
    <t>09:53:31</t>
  </si>
  <si>
    <t>09:55:02</t>
  </si>
  <si>
    <t>10:00:40</t>
  </si>
  <si>
    <t>10:04:33</t>
  </si>
  <si>
    <t>10:07:26</t>
  </si>
  <si>
    <t>sam</t>
  </si>
  <si>
    <t>10:09:24</t>
  </si>
  <si>
    <t>10:19:07</t>
  </si>
  <si>
    <t>10:22:14</t>
  </si>
  <si>
    <t>10:23:31</t>
  </si>
  <si>
    <t>tdom</t>
  </si>
  <si>
    <t>10:27:08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</si>
</sst>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8"/>
  <sheetViews>
    <sheetView workbookViewId="0">
      <selection activeCell="A8" sqref="A8:XFD8"/>
    </sheetView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>
        <v>4</v>
      </c>
      <c r="B9" s="1" t="s">
        <v>77</v>
      </c>
      <c r="C9" s="1" t="s">
        <v>71</v>
      </c>
      <c r="D9" s="1">
        <v>55</v>
      </c>
      <c r="E9" s="1" t="s">
        <v>72</v>
      </c>
      <c r="F9" s="1" t="s">
        <v>78</v>
      </c>
      <c r="G9" s="1">
        <v>0</v>
      </c>
      <c r="H9" s="1">
        <v>2093.5</v>
      </c>
      <c r="I9" s="1">
        <v>0</v>
      </c>
      <c r="J9">
        <f>(W9-X9*(1000-Y9)/(1000-Z9))*AP9</f>
        <v>29.622804641143556</v>
      </c>
      <c r="K9">
        <f>IF(BA9&lt;&gt;0,1/(1/BA9-1/S9),0)</f>
        <v>0.5504785548332739</v>
      </c>
      <c r="L9">
        <f>((BD9-AQ9/2)*X9-J9)/(BD9+AQ9/2)</f>
        <v>279.83436439988645</v>
      </c>
      <c r="M9">
        <f>AQ9*1000</f>
        <v>11.786298053901906</v>
      </c>
      <c r="N9">
        <f>(AV9-BB9)</f>
        <v>2.2298656993065107</v>
      </c>
      <c r="O9">
        <f>(U9+AU9*I9)</f>
        <v>33.532150268554688</v>
      </c>
      <c r="P9" s="1">
        <v>1.5</v>
      </c>
      <c r="Q9">
        <f>(P9*AJ9+AK9)</f>
        <v>2.4080436080694199</v>
      </c>
      <c r="R9" s="1">
        <v>1</v>
      </c>
      <c r="S9">
        <f>Q9*(R9+1)*(R9+1)/(R9*R9+1)</f>
        <v>4.8160872161388397</v>
      </c>
      <c r="T9" s="1">
        <v>33.415977478027344</v>
      </c>
      <c r="U9" s="1">
        <v>33.532150268554688</v>
      </c>
      <c r="V9" s="1">
        <v>33.39129638671875</v>
      </c>
      <c r="W9" s="1">
        <v>399.71435546875</v>
      </c>
      <c r="X9" s="1">
        <v>386.8995361328125</v>
      </c>
      <c r="Y9" s="1">
        <v>26.21527099609375</v>
      </c>
      <c r="Z9" s="1">
        <v>30.499069213867188</v>
      </c>
      <c r="AA9" s="1">
        <v>49.452461242675781</v>
      </c>
      <c r="AB9" s="1">
        <v>57.533416748046875</v>
      </c>
      <c r="AC9" s="1">
        <v>400.11782836914062</v>
      </c>
      <c r="AD9" s="1">
        <v>546.2789306640625</v>
      </c>
      <c r="AE9" s="1">
        <v>1114.286376953125</v>
      </c>
      <c r="AF9" s="1">
        <v>97.553184509277344</v>
      </c>
      <c r="AG9" s="1">
        <v>24.198520660400391</v>
      </c>
      <c r="AH9" s="1">
        <v>-0.59366589784622192</v>
      </c>
      <c r="AI9" s="1">
        <v>1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f>AC9*0.000001/(P9*0.0001)</f>
        <v>2.6674521891276037</v>
      </c>
      <c r="AQ9">
        <f>(Z9-Y9)/(1000-Z9)*AP9</f>
        <v>1.1786298053901906E-2</v>
      </c>
      <c r="AR9">
        <f>(U9+273.15)</f>
        <v>306.68215026855466</v>
      </c>
      <c r="AS9">
        <f>(T9+273.15)</f>
        <v>306.56597747802732</v>
      </c>
      <c r="AT9">
        <f>(AD9*AL9+AE9*AM9)*AN9</f>
        <v>103.79299552374141</v>
      </c>
      <c r="AU9">
        <f>((AT9+0.00000010773*(AS9^4-AR9^4))-AQ9*44100)/(Q9*51.4+0.00000043092*AR9^3)</f>
        <v>-3.0647295648906723</v>
      </c>
      <c r="AV9">
        <f>0.61365*EXP(17.502*O9/(240.97+O9))</f>
        <v>5.2051470256881167</v>
      </c>
      <c r="AW9">
        <f>AV9*1000/AF9</f>
        <v>53.35701803966333</v>
      </c>
      <c r="AX9">
        <f>(AW9-Z9)</f>
        <v>22.857948825796143</v>
      </c>
      <c r="AY9">
        <f>IF(I9,U9,(T9+U9)/2)</f>
        <v>33.474063873291016</v>
      </c>
      <c r="AZ9">
        <f>0.61365*EXP(17.502*AY9/(240.97+AY9))</f>
        <v>5.1882483542888966</v>
      </c>
      <c r="BA9">
        <f>IF(AX9&lt;&gt;0,(1000-(AW9+Z9)/2)/AX9*AQ9,0)</f>
        <v>0.49401290207440751</v>
      </c>
      <c r="BB9">
        <f>Z9*AF9/1000</f>
        <v>2.975281326381606</v>
      </c>
      <c r="BC9">
        <f>(AZ9-BB9)</f>
        <v>2.2129670279072906</v>
      </c>
      <c r="BD9">
        <f>1/(1.6/K9+1.37/S9)</f>
        <v>0.31337891057605904</v>
      </c>
      <c r="BE9">
        <f>L9*AF9*0.001</f>
        <v>27.298733382338476</v>
      </c>
      <c r="BF9">
        <f>L9/X9</f>
        <v>0.72327397235189916</v>
      </c>
      <c r="BG9">
        <f>(1-AQ9*AF9/AV9/K9)*100</f>
        <v>59.872189442750098</v>
      </c>
      <c r="BH9">
        <f>(X9-J9/(S9/1.35))</f>
        <v>378.59595181823994</v>
      </c>
      <c r="BI9">
        <f>J9*BG9/100/BH9</f>
        <v>4.684630574580477E-2</v>
      </c>
    </row>
    <row r="10" spans="1:61">
      <c r="A10" s="1">
        <v>5</v>
      </c>
      <c r="B10" s="1" t="s">
        <v>79</v>
      </c>
      <c r="C10" s="1" t="s">
        <v>71</v>
      </c>
      <c r="D10" s="1">
        <v>55</v>
      </c>
      <c r="E10" s="1" t="s">
        <v>76</v>
      </c>
      <c r="F10" s="1" t="s">
        <v>78</v>
      </c>
      <c r="G10" s="1">
        <v>0</v>
      </c>
      <c r="H10" s="1">
        <v>2207.5</v>
      </c>
      <c r="I10" s="1">
        <v>0</v>
      </c>
      <c r="J10">
        <f>(W10-X10*(1000-Y10)/(1000-Z10))*AP10</f>
        <v>-6.4065068889232561</v>
      </c>
      <c r="K10">
        <f>IF(BA10&lt;&gt;0,1/(1/BA10-1/S10),0)</f>
        <v>2.908019227863106E-2</v>
      </c>
      <c r="L10">
        <f>((BD10-AQ10/2)*X10-J10)/(BD10+AQ10/2)</f>
        <v>737.12176498256963</v>
      </c>
      <c r="M10">
        <f>AQ10*1000</f>
        <v>0.68112848898551526</v>
      </c>
      <c r="N10">
        <f>(AV10-BB10)</f>
        <v>2.212776022931942</v>
      </c>
      <c r="O10">
        <f>(U10+AU10*I10)</f>
        <v>32.253860473632812</v>
      </c>
      <c r="P10" s="1">
        <v>3</v>
      </c>
      <c r="Q10">
        <f>(P10*AJ10+AK10)</f>
        <v>2.0786957442760468</v>
      </c>
      <c r="R10" s="1">
        <v>1</v>
      </c>
      <c r="S10">
        <f>Q10*(R10+1)*(R10+1)/(R10*R10+1)</f>
        <v>4.1573914885520935</v>
      </c>
      <c r="T10" s="1">
        <v>33.638145446777344</v>
      </c>
      <c r="U10" s="1">
        <v>32.253860473632812</v>
      </c>
      <c r="V10" s="1">
        <v>33.68414306640625</v>
      </c>
      <c r="W10" s="1">
        <v>399.43600463867188</v>
      </c>
      <c r="X10" s="1">
        <v>404.03384399414062</v>
      </c>
      <c r="Y10" s="1">
        <v>26.476242065429688</v>
      </c>
      <c r="Z10" s="1">
        <v>26.973239898681641</v>
      </c>
      <c r="AA10" s="1">
        <v>49.327968597412109</v>
      </c>
      <c r="AB10" s="1">
        <v>50.253925323486328</v>
      </c>
      <c r="AC10" s="1">
        <v>400.05581665039062</v>
      </c>
      <c r="AD10" s="1">
        <v>17.526763916015625</v>
      </c>
      <c r="AE10" s="1">
        <v>26.756492614746094</v>
      </c>
      <c r="AF10" s="1">
        <v>97.554069519042969</v>
      </c>
      <c r="AG10" s="1">
        <v>24.198520660400391</v>
      </c>
      <c r="AH10" s="1">
        <v>-0.59366589784622192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>AC10*0.000001/(P10*0.0001)</f>
        <v>1.3335193888346353</v>
      </c>
      <c r="AQ10">
        <f>(Z10-Y10)/(1000-Z10)*AP10</f>
        <v>6.811284889855153E-4</v>
      </c>
      <c r="AR10">
        <f>(U10+273.15)</f>
        <v>305.40386047363279</v>
      </c>
      <c r="AS10">
        <f>(T10+273.15)</f>
        <v>306.78814544677732</v>
      </c>
      <c r="AT10">
        <f>(AD10*AL10+AE10*AM10)*AN10</f>
        <v>3.3300851022559073</v>
      </c>
      <c r="AU10">
        <f>((AT10+0.00000010773*(AS10^4-AR10^4))-AQ10*44100)/(Q10*51.4+0.00000043092*AR10^3)</f>
        <v>-8.0589000533762042E-2</v>
      </c>
      <c r="AV10">
        <f>0.61365*EXP(17.502*O10/(240.97+O10))</f>
        <v>4.8441253431617541</v>
      </c>
      <c r="AW10">
        <f>AV10*1000/AF10</f>
        <v>49.655799773849111</v>
      </c>
      <c r="AX10">
        <f>(AW10-Z10)</f>
        <v>22.68255987516747</v>
      </c>
      <c r="AY10">
        <f>IF(I10,U10,(T10+U10)/2)</f>
        <v>32.946002960205078</v>
      </c>
      <c r="AZ10">
        <f>0.61365*EXP(17.502*AY10/(240.97+AY10))</f>
        <v>5.036799145537894</v>
      </c>
      <c r="BA10">
        <f>IF(AX10&lt;&gt;0,(1000-(AW10+Z10)/2)/AX10*AQ10,0)</f>
        <v>2.8878194594797606E-2</v>
      </c>
      <c r="BB10">
        <f>Z10*AF10/1000</f>
        <v>2.6313493202298122</v>
      </c>
      <c r="BC10">
        <f>(AZ10-BB10)</f>
        <v>2.4054498253080818</v>
      </c>
      <c r="BD10">
        <f>1/(1.6/K10+1.37/S10)</f>
        <v>1.8066911802882467E-2</v>
      </c>
      <c r="BE10">
        <f>L10*AF10*0.001</f>
        <v>71.909227905109248</v>
      </c>
      <c r="BF10">
        <f>L10/X10</f>
        <v>1.8244059895964049</v>
      </c>
      <c r="BG10">
        <f>(1-AQ10*AF10/AV10/K10)*100</f>
        <v>52.830443753016219</v>
      </c>
      <c r="BH10">
        <f>(X10-J10/(S10/1.35))</f>
        <v>406.11418315004209</v>
      </c>
      <c r="BI10">
        <f>J10*BG10/100/BH10</f>
        <v>-8.3340748954715722E-3</v>
      </c>
    </row>
    <row r="11" spans="1:61">
      <c r="A11" s="1">
        <v>16</v>
      </c>
      <c r="B11" s="1" t="s">
        <v>91</v>
      </c>
      <c r="C11" s="1" t="s">
        <v>71</v>
      </c>
      <c r="D11" s="1">
        <v>19</v>
      </c>
      <c r="E11" s="1" t="s">
        <v>72</v>
      </c>
      <c r="F11" s="1" t="s">
        <v>92</v>
      </c>
      <c r="G11" s="1">
        <v>0</v>
      </c>
      <c r="H11" s="1">
        <v>5651.5</v>
      </c>
      <c r="I11" s="1">
        <v>0</v>
      </c>
      <c r="J11">
        <f>(W11-X11*(1000-Y11)/(1000-Z11))*AP11</f>
        <v>7.8464732685266796</v>
      </c>
      <c r="K11">
        <f>IF(BA11&lt;&gt;0,1/(1/BA11-1/S11),0)</f>
        <v>0.30543067580010969</v>
      </c>
      <c r="L11">
        <f>((BD11-AQ11/2)*X11-J11)/(BD11+AQ11/2)</f>
        <v>331.23285713938088</v>
      </c>
      <c r="M11">
        <f>AQ11*1000</f>
        <v>8.5838875439022093</v>
      </c>
      <c r="N11">
        <f>(AV11-BB11)</f>
        <v>2.802907294769525</v>
      </c>
      <c r="O11">
        <f>(U11+AU11*I11)</f>
        <v>36.337009429931641</v>
      </c>
      <c r="P11" s="1">
        <v>3</v>
      </c>
      <c r="Q11">
        <f>(P11*AJ11+AK11)</f>
        <v>2.0786957442760468</v>
      </c>
      <c r="R11" s="1">
        <v>1</v>
      </c>
      <c r="S11">
        <f>Q11*(R11+1)*(R11+1)/(R11*R11+1)</f>
        <v>4.1573914885520935</v>
      </c>
      <c r="T11" s="1">
        <v>36.455326080322266</v>
      </c>
      <c r="U11" s="1">
        <v>36.337009429931641</v>
      </c>
      <c r="V11" s="1">
        <v>36.3671875</v>
      </c>
      <c r="W11" s="1">
        <v>400.61932373046875</v>
      </c>
      <c r="X11" s="1">
        <v>392.21096801757812</v>
      </c>
      <c r="Y11" s="1">
        <v>27.363838195800781</v>
      </c>
      <c r="Z11" s="1">
        <v>33.584415435791016</v>
      </c>
      <c r="AA11" s="1">
        <v>43.633907318115234</v>
      </c>
      <c r="AB11" s="1">
        <v>53.553131103515625</v>
      </c>
      <c r="AC11" s="1">
        <v>400.07232666015625</v>
      </c>
      <c r="AD11" s="1">
        <v>1343.2532958984375</v>
      </c>
      <c r="AE11" s="1">
        <v>1342.9586181640625</v>
      </c>
      <c r="AF11" s="1">
        <v>97.58587646484375</v>
      </c>
      <c r="AG11" s="1">
        <v>24.198520660400391</v>
      </c>
      <c r="AH11" s="1">
        <v>-0.59366589784622192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>AC11*0.000001/(P11*0.0001)</f>
        <v>1.3335744222005206</v>
      </c>
      <c r="AQ11">
        <f>(Z11-Y11)/(1000-Z11)*AP11</f>
        <v>8.5838875439022098E-3</v>
      </c>
      <c r="AR11">
        <f>(U11+273.15)</f>
        <v>309.48700942993162</v>
      </c>
      <c r="AS11">
        <f>(T11+273.15)</f>
        <v>309.60532608032224</v>
      </c>
      <c r="AT11">
        <f>(AD11*AL11+AE11*AM11)*AN11</f>
        <v>255.2181230181377</v>
      </c>
      <c r="AU11">
        <f>((AT11+0.00000010773*(AS11^4-AR11^4))-AQ11*44100)/(Q11*51.4+0.00000043092*AR11^3)</f>
        <v>-1.0183935093912631</v>
      </c>
      <c r="AV11">
        <f>0.61365*EXP(17.502*O11/(240.97+O11))</f>
        <v>6.0802719106306187</v>
      </c>
      <c r="AW11">
        <f>AV11*1000/AF11</f>
        <v>62.306884263329799</v>
      </c>
      <c r="AX11">
        <f>(AW11-Z11)</f>
        <v>28.722468827538783</v>
      </c>
      <c r="AY11">
        <f>IF(I11,U11,(T11+U11)/2)</f>
        <v>36.396167755126953</v>
      </c>
      <c r="AZ11">
        <f>0.61365*EXP(17.502*AY11/(240.97+AY11))</f>
        <v>6.1000270348638637</v>
      </c>
      <c r="BA11">
        <f>IF(AX11&lt;&gt;0,(1000-(AW11+Z11)/2)/AX11*AQ11,0)</f>
        <v>0.28452733385991996</v>
      </c>
      <c r="BB11">
        <f>Z11*AF11/1000</f>
        <v>3.2773646158610936</v>
      </c>
      <c r="BC11">
        <f>(AZ11-BB11)</f>
        <v>2.82266241900277</v>
      </c>
      <c r="BD11">
        <f>1/(1.6/K11+1.37/S11)</f>
        <v>0.17959647044725474</v>
      </c>
      <c r="BE11">
        <f>L11*AF11*0.001</f>
        <v>32.323648677900863</v>
      </c>
      <c r="BF11">
        <f>L11/X11</f>
        <v>0.84452726759169994</v>
      </c>
      <c r="BG11">
        <f>(1-AQ11*AF11/AV11/K11)*100</f>
        <v>54.893894439022063</v>
      </c>
      <c r="BH11">
        <f>(X11-J11/(S11/1.35))</f>
        <v>389.66303887939631</v>
      </c>
      <c r="BI11">
        <f>J11*BG11/100/BH11</f>
        <v>1.1053742139870345E-2</v>
      </c>
    </row>
    <row r="12" spans="1:61">
      <c r="A12" s="1">
        <v>17</v>
      </c>
      <c r="B12" s="1" t="s">
        <v>93</v>
      </c>
      <c r="C12" s="1" t="s">
        <v>71</v>
      </c>
      <c r="D12" s="1">
        <v>19</v>
      </c>
      <c r="E12" s="1" t="s">
        <v>76</v>
      </c>
      <c r="F12" s="1" t="s">
        <v>92</v>
      </c>
      <c r="G12" s="1">
        <v>0</v>
      </c>
      <c r="H12" s="1">
        <v>5791.5</v>
      </c>
      <c r="I12" s="1">
        <v>0</v>
      </c>
      <c r="J12">
        <f>(W12-X12*(1000-Y12)/(1000-Z12))*AP12</f>
        <v>0.51403037474706847</v>
      </c>
      <c r="K12">
        <f>IF(BA12&lt;&gt;0,1/(1/BA12-1/S12),0)</f>
        <v>0.2403374696258698</v>
      </c>
      <c r="L12">
        <f>((BD12-AQ12/2)*X12-J12)/(BD12+AQ12/2)</f>
        <v>374.6974725606222</v>
      </c>
      <c r="M12">
        <f>AQ12*1000</f>
        <v>7.5919389095769141</v>
      </c>
      <c r="N12">
        <f>(AV12-BB12)</f>
        <v>3.091485825128653</v>
      </c>
      <c r="O12">
        <f>(U12+AU12*I12)</f>
        <v>36.485515594482422</v>
      </c>
      <c r="P12" s="1">
        <v>2</v>
      </c>
      <c r="Q12">
        <f>(P12*AJ12+AK12)</f>
        <v>2.2982609868049622</v>
      </c>
      <c r="R12" s="1">
        <v>1</v>
      </c>
      <c r="S12">
        <f>Q12*(R12+1)*(R12+1)/(R12*R12+1)</f>
        <v>4.5965219736099243</v>
      </c>
      <c r="T12" s="1">
        <v>36.805469512939453</v>
      </c>
      <c r="U12" s="1">
        <v>36.485515594482422</v>
      </c>
      <c r="V12" s="1">
        <v>36.752254486083984</v>
      </c>
      <c r="W12" s="1">
        <v>400.46218872070312</v>
      </c>
      <c r="X12" s="1">
        <v>398.6920166015625</v>
      </c>
      <c r="Y12" s="1">
        <v>27.458511352539062</v>
      </c>
      <c r="Z12" s="1">
        <v>31.135738372802734</v>
      </c>
      <c r="AA12" s="1">
        <v>42.954879760742188</v>
      </c>
      <c r="AB12" s="1">
        <v>48.707370758056641</v>
      </c>
      <c r="AC12" s="1">
        <v>400.06005859375</v>
      </c>
      <c r="AD12" s="1">
        <v>43.360561370849609</v>
      </c>
      <c r="AE12" s="1">
        <v>65.2781982421875</v>
      </c>
      <c r="AF12" s="1">
        <v>97.588287353515625</v>
      </c>
      <c r="AG12" s="1">
        <v>24.198520660400391</v>
      </c>
      <c r="AH12" s="1">
        <v>-0.59366589784622192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>AC12*0.000001/(P12*0.0001)</f>
        <v>2.0003002929687499</v>
      </c>
      <c r="AQ12">
        <f>(Z12-Y12)/(1000-Z12)*AP12</f>
        <v>7.5919389095769141E-3</v>
      </c>
      <c r="AR12">
        <f>(U12+273.15)</f>
        <v>309.6355155944824</v>
      </c>
      <c r="AS12">
        <f>(T12+273.15)</f>
        <v>309.95546951293943</v>
      </c>
      <c r="AT12">
        <f>(AD12*AL12+AE12*AM12)*AN12</f>
        <v>8.2385065570817915</v>
      </c>
      <c r="AU12">
        <f>((AT12+0.00000010773*(AS12^4-AR12^4))-AQ12*44100)/(Q12*51.4+0.00000043092*AR12^3)</f>
        <v>-2.46302703167173</v>
      </c>
      <c r="AV12">
        <f>0.61365*EXP(17.502*O12/(240.97+O12))</f>
        <v>6.1299692084176094</v>
      </c>
      <c r="AW12">
        <f>AV12*1000/AF12</f>
        <v>62.814599729695708</v>
      </c>
      <c r="AX12">
        <f>(AW12-Z12)</f>
        <v>31.678861356892973</v>
      </c>
      <c r="AY12">
        <f>IF(I12,U12,(T12+U12)/2)</f>
        <v>36.645492553710938</v>
      </c>
      <c r="AZ12">
        <f>0.61365*EXP(17.502*AY12/(240.97+AY12))</f>
        <v>6.1838995014350298</v>
      </c>
      <c r="BA12">
        <f>IF(AX12&lt;&gt;0,(1000-(AW12+Z12)/2)/AX12*AQ12,0)</f>
        <v>0.22839540267435965</v>
      </c>
      <c r="BB12">
        <f>Z12*AF12/1000</f>
        <v>3.0384833832889564</v>
      </c>
      <c r="BC12">
        <f>(AZ12-BB12)</f>
        <v>3.1454161181460734</v>
      </c>
      <c r="BD12">
        <f>1/(1.6/K12+1.37/S12)</f>
        <v>0.14377406990418398</v>
      </c>
      <c r="BE12">
        <f>L12*AF12*0.001</f>
        <v>36.566084622882038</v>
      </c>
      <c r="BF12">
        <f>L12/X12</f>
        <v>0.93981684347364414</v>
      </c>
      <c r="BG12">
        <f>(1-AQ12*AF12/AV12/K12)*100</f>
        <v>49.711275135393485</v>
      </c>
      <c r="BH12">
        <f>(X12-J12/(S12/1.35))</f>
        <v>398.54104571316196</v>
      </c>
      <c r="BI12">
        <f>J12*BG12/100/BH12</f>
        <v>6.4116621517052038E-4</v>
      </c>
    </row>
    <row r="13" spans="1:61">
      <c r="A13" s="1">
        <v>6</v>
      </c>
      <c r="B13" s="1" t="s">
        <v>80</v>
      </c>
      <c r="C13" s="1" t="s">
        <v>71</v>
      </c>
      <c r="D13" s="1">
        <v>55</v>
      </c>
      <c r="E13" s="1" t="s">
        <v>72</v>
      </c>
      <c r="F13" s="1" t="s">
        <v>81</v>
      </c>
      <c r="G13" s="1">
        <v>0</v>
      </c>
      <c r="H13" s="1">
        <v>2395.5</v>
      </c>
      <c r="I13" s="1">
        <v>0</v>
      </c>
      <c r="J13">
        <f>(W13-X13*(1000-Y13)/(1000-Z13))*AP13</f>
        <v>16.917905077732009</v>
      </c>
      <c r="K13">
        <f>IF(BA13&lt;&gt;0,1/(1/BA13-1/S13),0)</f>
        <v>0.48721981235868767</v>
      </c>
      <c r="L13">
        <f>((BD13-AQ13/2)*X13-J13)/(BD13+AQ13/2)</f>
        <v>317.2216665218528</v>
      </c>
      <c r="M13">
        <f>AQ13*1000</f>
        <v>10.917983607692388</v>
      </c>
      <c r="N13">
        <f>(AV13-BB13)</f>
        <v>2.3045702547178912</v>
      </c>
      <c r="O13">
        <f>(U13+AU13*I13)</f>
        <v>33.897331237792969</v>
      </c>
      <c r="P13" s="1">
        <v>1.5</v>
      </c>
      <c r="Q13">
        <f>(P13*AJ13+AK13)</f>
        <v>2.4080436080694199</v>
      </c>
      <c r="R13" s="1">
        <v>1</v>
      </c>
      <c r="S13">
        <f>Q13*(R13+1)*(R13+1)/(R13*R13+1)</f>
        <v>4.8160872161388397</v>
      </c>
      <c r="T13" s="1">
        <v>34.177291870117188</v>
      </c>
      <c r="U13" s="1">
        <v>33.897331237792969</v>
      </c>
      <c r="V13" s="1">
        <v>34.169883728027344</v>
      </c>
      <c r="W13" s="1">
        <v>399.34027099609375</v>
      </c>
      <c r="X13" s="1">
        <v>391.39532470703125</v>
      </c>
      <c r="Y13" s="1">
        <v>26.866081237792969</v>
      </c>
      <c r="Z13" s="1">
        <v>30.833219528198242</v>
      </c>
      <c r="AA13" s="1">
        <v>48.570568084716797</v>
      </c>
      <c r="AB13" s="1">
        <v>55.742668151855469</v>
      </c>
      <c r="AC13" s="1">
        <v>400.08740234375</v>
      </c>
      <c r="AD13" s="1">
        <v>167.93284606933594</v>
      </c>
      <c r="AE13" s="1">
        <v>1045.775390625</v>
      </c>
      <c r="AF13" s="1">
        <v>97.554428100585938</v>
      </c>
      <c r="AG13" s="1">
        <v>24.198520660400391</v>
      </c>
      <c r="AH13" s="1">
        <v>-0.59366589784622192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>AC13*0.000001/(P13*0.0001)</f>
        <v>2.6672493489583329</v>
      </c>
      <c r="AQ13">
        <f>(Z13-Y13)/(1000-Z13)*AP13</f>
        <v>1.0917983607692389E-2</v>
      </c>
      <c r="AR13">
        <f>(U13+273.15)</f>
        <v>307.04733123779295</v>
      </c>
      <c r="AS13">
        <f>(T13+273.15)</f>
        <v>307.32729187011716</v>
      </c>
      <c r="AT13">
        <f>(AD13*AL13+AE13*AM13)*AN13</f>
        <v>31.907240352790723</v>
      </c>
      <c r="AU13">
        <f>((AT13+0.00000010773*(AS13^4-AR13^4))-AQ13*44100)/(Q13*51.4+0.00000043092*AR13^3)</f>
        <v>-3.2740293708687833</v>
      </c>
      <c r="AV13">
        <f>0.61365*EXP(17.502*O13/(240.97+O13))</f>
        <v>5.3124873522910887</v>
      </c>
      <c r="AW13">
        <f>AV13*1000/AF13</f>
        <v>54.456650053993606</v>
      </c>
      <c r="AX13">
        <f>(AW13-Z13)</f>
        <v>23.623430525795364</v>
      </c>
      <c r="AY13">
        <f>IF(I13,U13,(T13+U13)/2)</f>
        <v>34.037311553955078</v>
      </c>
      <c r="AZ13">
        <f>0.61365*EXP(17.502*AY13/(240.97+AY13))</f>
        <v>5.3541402472193838</v>
      </c>
      <c r="BA13">
        <f>IF(AX13&lt;&gt;0,(1000-(AW13+Z13)/2)/AX13*AQ13,0)</f>
        <v>0.44245846924216675</v>
      </c>
      <c r="BB13">
        <f>Z13*AF13/1000</f>
        <v>3.0079170975731975</v>
      </c>
      <c r="BC13">
        <f>(AZ13-BB13)</f>
        <v>2.3462231496461863</v>
      </c>
      <c r="BD13">
        <f>1/(1.6/K13+1.37/S13)</f>
        <v>0.28023748502497586</v>
      </c>
      <c r="BE13">
        <f>L13*AF13*0.001</f>
        <v>30.946378258654139</v>
      </c>
      <c r="BF13">
        <f>L13/X13</f>
        <v>0.81048915635183116</v>
      </c>
      <c r="BG13">
        <f>(1-AQ13*AF13/AV13/K13)*100</f>
        <v>58.850309234264984</v>
      </c>
      <c r="BH13">
        <f>(X13-J13/(S13/1.35))</f>
        <v>386.65305762797931</v>
      </c>
      <c r="BI13">
        <f>J13*BG13/100/BH13</f>
        <v>2.5749801424780568E-2</v>
      </c>
    </row>
    <row r="14" spans="1:61">
      <c r="A14" s="1">
        <v>7</v>
      </c>
      <c r="B14" s="1" t="s">
        <v>82</v>
      </c>
      <c r="C14" s="1" t="s">
        <v>71</v>
      </c>
      <c r="D14" s="1">
        <v>55</v>
      </c>
      <c r="E14" s="1" t="s">
        <v>76</v>
      </c>
      <c r="F14" s="1" t="s">
        <v>81</v>
      </c>
      <c r="G14" s="1">
        <v>0</v>
      </c>
      <c r="H14" s="1">
        <v>2597</v>
      </c>
      <c r="I14" s="1">
        <v>0</v>
      </c>
      <c r="J14">
        <f>(W14-X14*(1000-Y14)/(1000-Z14))*AP14</f>
        <v>-1.4531754315318737</v>
      </c>
      <c r="K14">
        <f>IF(BA14&lt;&gt;0,1/(1/BA14-1/S14),0)</f>
        <v>0.23692008720969457</v>
      </c>
      <c r="L14">
        <f>((BD14-AQ14/2)*X14-J14)/(BD14+AQ14/2)</f>
        <v>395.93721337185622</v>
      </c>
      <c r="M14">
        <f>AQ14*1000</f>
        <v>4.6768017273726432</v>
      </c>
      <c r="N14">
        <f>(AV14-BB14)</f>
        <v>1.9690575999162565</v>
      </c>
      <c r="O14">
        <f>(U14+AU14*I14)</f>
        <v>33.225841522216797</v>
      </c>
      <c r="P14" s="1">
        <v>4.5</v>
      </c>
      <c r="Q14">
        <f>(P14*AJ14+AK14)</f>
        <v>1.7493478804826736</v>
      </c>
      <c r="R14" s="1">
        <v>1</v>
      </c>
      <c r="S14">
        <f>Q14*(R14+1)*(R14+1)/(R14*R14+1)</f>
        <v>3.4986957609653473</v>
      </c>
      <c r="T14" s="1">
        <v>34.353378295898438</v>
      </c>
      <c r="U14" s="1">
        <v>33.225841522216797</v>
      </c>
      <c r="V14" s="1">
        <v>34.401500701904297</v>
      </c>
      <c r="W14" s="1">
        <v>399.296630859375</v>
      </c>
      <c r="X14" s="1">
        <v>398.83316040039062</v>
      </c>
      <c r="Y14" s="1">
        <v>27.173635482788086</v>
      </c>
      <c r="Z14" s="1">
        <v>32.263870239257812</v>
      </c>
      <c r="AA14" s="1">
        <v>48.647811889648438</v>
      </c>
      <c r="AB14" s="1">
        <v>57.760646820068359</v>
      </c>
      <c r="AC14" s="1">
        <v>400.11111450195312</v>
      </c>
      <c r="AD14" s="1">
        <v>52.234153747558594</v>
      </c>
      <c r="AE14" s="1">
        <v>90.615325927734375</v>
      </c>
      <c r="AF14" s="1">
        <v>97.555366516113281</v>
      </c>
      <c r="AG14" s="1">
        <v>24.198520660400391</v>
      </c>
      <c r="AH14" s="1">
        <v>-0.59366589784622192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>AC14*0.000001/(P14*0.0001)</f>
        <v>0.88913581000434017</v>
      </c>
      <c r="AQ14">
        <f>(Z14-Y14)/(1000-Z14)*AP14</f>
        <v>4.6768017273726434E-3</v>
      </c>
      <c r="AR14">
        <f>(U14+273.15)</f>
        <v>306.37584152221677</v>
      </c>
      <c r="AS14">
        <f>(T14+273.15)</f>
        <v>307.50337829589841</v>
      </c>
      <c r="AT14">
        <f>(AD14*AL14+AE14*AM14)*AN14</f>
        <v>9.9244890875002056</v>
      </c>
      <c r="AU14">
        <f>((AT14+0.00000010773*(AS14^4-AR14^4))-AQ14*44100)/(Q14*51.4+0.00000043092*AR14^3)</f>
        <v>-1.7815839259424822</v>
      </c>
      <c r="AV14">
        <f>0.61365*EXP(17.502*O14/(240.97+O14))</f>
        <v>5.1165712863353718</v>
      </c>
      <c r="AW14">
        <f>AV14*1000/AF14</f>
        <v>52.447871081395249</v>
      </c>
      <c r="AX14">
        <f>(AW14-Z14)</f>
        <v>20.184000842137436</v>
      </c>
      <c r="AY14">
        <f>IF(I14,U14,(T14+U14)/2)</f>
        <v>33.789609909057617</v>
      </c>
      <c r="AZ14">
        <f>0.61365*EXP(17.502*AY14/(240.97+AY14))</f>
        <v>5.2806256743919526</v>
      </c>
      <c r="BA14">
        <f>IF(AX14&lt;&gt;0,(1000-(AW14+Z14)/2)/AX14*AQ14,0)</f>
        <v>0.22189415038836133</v>
      </c>
      <c r="BB14">
        <f>Z14*AF14/1000</f>
        <v>3.1475136864191153</v>
      </c>
      <c r="BC14">
        <f>(AZ14-BB14)</f>
        <v>2.1331119879728373</v>
      </c>
      <c r="BD14">
        <f>1/(1.6/K14+1.37/S14)</f>
        <v>0.13995984489211497</v>
      </c>
      <c r="BE14">
        <f>L14*AF14*0.001</f>
        <v>38.625799967859983</v>
      </c>
      <c r="BF14">
        <f>L14/X14</f>
        <v>0.99273895123056677</v>
      </c>
      <c r="BG14">
        <f>(1-AQ14*AF14/AV14/K14)*100</f>
        <v>62.362635048799845</v>
      </c>
      <c r="BH14">
        <f>(X14-J14/(S14/1.35))</f>
        <v>399.39387987033012</v>
      </c>
      <c r="BI14">
        <f>J14*BG14/100/BH14</f>
        <v>-2.2690344961702217E-3</v>
      </c>
    </row>
    <row r="15" spans="1:61">
      <c r="A15" s="1">
        <v>12</v>
      </c>
      <c r="B15" s="1" t="s">
        <v>87</v>
      </c>
      <c r="C15" s="1" t="s">
        <v>71</v>
      </c>
      <c r="D15" s="1">
        <v>4</v>
      </c>
      <c r="E15" s="1" t="s">
        <v>72</v>
      </c>
      <c r="F15" s="1" t="s">
        <v>81</v>
      </c>
      <c r="G15" s="1">
        <v>0</v>
      </c>
      <c r="H15" s="1">
        <v>4829</v>
      </c>
      <c r="I15" s="1">
        <v>0</v>
      </c>
      <c r="J15">
        <f>(W15-X15*(1000-Y15)/(1000-Z15))*AP15</f>
        <v>7.7890630149830136</v>
      </c>
      <c r="K15">
        <f>IF(BA15&lt;&gt;0,1/(1/BA15-1/S15),0)</f>
        <v>0.62257960232710219</v>
      </c>
      <c r="L15">
        <f>((BD15-AQ15/2)*X15-J15)/(BD15+AQ15/2)</f>
        <v>356.86254742371955</v>
      </c>
      <c r="M15">
        <f>AQ15*1000</f>
        <v>14.183068592607347</v>
      </c>
      <c r="N15">
        <f>(AV15-BB15)</f>
        <v>2.396209043228946</v>
      </c>
      <c r="O15">
        <f>(U15+AU15*I15)</f>
        <v>34.957996368408203</v>
      </c>
      <c r="P15" s="1">
        <v>1.5</v>
      </c>
      <c r="Q15">
        <f>(P15*AJ15+AK15)</f>
        <v>2.4080436080694199</v>
      </c>
      <c r="R15" s="1">
        <v>1</v>
      </c>
      <c r="S15">
        <f>Q15*(R15+1)*(R15+1)/(R15*R15+1)</f>
        <v>4.8160872161388397</v>
      </c>
      <c r="T15" s="1">
        <v>35.427581787109375</v>
      </c>
      <c r="U15" s="1">
        <v>34.957996368408203</v>
      </c>
      <c r="V15" s="1">
        <v>35.469200134277344</v>
      </c>
      <c r="W15" s="1">
        <v>399.3179931640625</v>
      </c>
      <c r="X15" s="1">
        <v>394.30096435546875</v>
      </c>
      <c r="Y15" s="1">
        <v>28.052473068237305</v>
      </c>
      <c r="Z15" s="1">
        <v>33.193534851074219</v>
      </c>
      <c r="AA15" s="1">
        <v>47.330707550048828</v>
      </c>
      <c r="AB15" s="1">
        <v>56.004814147949219</v>
      </c>
      <c r="AC15" s="1">
        <v>400.08123779296875</v>
      </c>
      <c r="AD15" s="1">
        <v>1119.559326171875</v>
      </c>
      <c r="AE15" s="1">
        <v>323.71539306640625</v>
      </c>
      <c r="AF15" s="1">
        <v>97.580368041992188</v>
      </c>
      <c r="AG15" s="1">
        <v>24.198520660400391</v>
      </c>
      <c r="AH15" s="1">
        <v>-0.59366589784622192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>AC15*0.000001/(P15*0.0001)</f>
        <v>2.6672082519531246</v>
      </c>
      <c r="AQ15">
        <f>(Z15-Y15)/(1000-Z15)*AP15</f>
        <v>1.4183068592607347E-2</v>
      </c>
      <c r="AR15">
        <f>(U15+273.15)</f>
        <v>308.10799636840818</v>
      </c>
      <c r="AS15">
        <f>(T15+273.15)</f>
        <v>308.57758178710935</v>
      </c>
      <c r="AT15">
        <f>(AD15*AL15+AE15*AM15)*AN15</f>
        <v>212.71626930341881</v>
      </c>
      <c r="AU15">
        <f>((AT15+0.00000010773*(AS15^4-AR15^4))-AQ15*44100)/(Q15*51.4+0.00000043092*AR15^3)</f>
        <v>-2.9830823639841264</v>
      </c>
      <c r="AV15">
        <f>0.61365*EXP(17.502*O15/(240.97+O15))</f>
        <v>5.6352463906114627</v>
      </c>
      <c r="AW15">
        <f>AV15*1000/AF15</f>
        <v>57.749796436373579</v>
      </c>
      <c r="AX15">
        <f>(AW15-Z15)</f>
        <v>24.55626158529936</v>
      </c>
      <c r="AY15">
        <f>IF(I15,U15,(T15+U15)/2)</f>
        <v>35.192789077758789</v>
      </c>
      <c r="AZ15">
        <f>0.61365*EXP(17.502*AY15/(240.97+AY15))</f>
        <v>5.7089539647564784</v>
      </c>
      <c r="BA15">
        <f>IF(AX15&lt;&gt;0,(1000-(AW15+Z15)/2)/AX15*AQ15,0)</f>
        <v>0.55131115103721373</v>
      </c>
      <c r="BB15">
        <f>Z15*AF15/1000</f>
        <v>3.2390373473825167</v>
      </c>
      <c r="BC15">
        <f>(AZ15-BB15)</f>
        <v>2.4699166173739617</v>
      </c>
      <c r="BD15">
        <f>1/(1.6/K15+1.37/S15)</f>
        <v>0.35033438632855746</v>
      </c>
      <c r="BE15">
        <f>L15*AF15*0.001</f>
        <v>34.822778718009445</v>
      </c>
      <c r="BF15">
        <f>L15/X15</f>
        <v>0.90505116569281874</v>
      </c>
      <c r="BG15">
        <f>(1-AQ15*AF15/AV15/K15)*100</f>
        <v>60.552011963307372</v>
      </c>
      <c r="BH15">
        <f>(X15-J15/(S15/1.35))</f>
        <v>392.1176079089762</v>
      </c>
      <c r="BI15">
        <f>J15*BG15/100/BH15</f>
        <v>1.2028111652045242E-2</v>
      </c>
    </row>
    <row r="16" spans="1:61">
      <c r="A16" s="1">
        <v>13</v>
      </c>
      <c r="B16" s="1" t="s">
        <v>88</v>
      </c>
      <c r="C16" s="1" t="s">
        <v>71</v>
      </c>
      <c r="D16" s="1">
        <v>4</v>
      </c>
      <c r="E16" s="1" t="s">
        <v>76</v>
      </c>
      <c r="F16" s="1" t="s">
        <v>81</v>
      </c>
      <c r="G16" s="1">
        <v>0</v>
      </c>
      <c r="H16" s="1">
        <v>4927</v>
      </c>
      <c r="I16" s="1">
        <v>0</v>
      </c>
      <c r="J16">
        <f>(W16-X16*(1000-Y16)/(1000-Z16))*AP16</f>
        <v>-29.533958014612317</v>
      </c>
      <c r="K16">
        <f>IF(BA16&lt;&gt;0,1/(1/BA16-1/S16),0)</f>
        <v>3.4603760879825633E-2</v>
      </c>
      <c r="L16">
        <f>((BD16-AQ16/2)*X16-J16)/(BD16+AQ16/2)</f>
        <v>1761.8330454302654</v>
      </c>
      <c r="M16">
        <f>AQ16*1000</f>
        <v>0.93308872752496808</v>
      </c>
      <c r="N16">
        <f>(AV16-BB16)</f>
        <v>2.5461654664194371</v>
      </c>
      <c r="O16">
        <f>(U16+AU16*I16)</f>
        <v>34.04144287109375</v>
      </c>
      <c r="P16" s="1">
        <v>4.5</v>
      </c>
      <c r="Q16">
        <f>(P16*AJ16+AK16)</f>
        <v>1.7493478804826736</v>
      </c>
      <c r="R16" s="1">
        <v>1</v>
      </c>
      <c r="S16">
        <f>Q16*(R16+1)*(R16+1)/(R16*R16+1)</f>
        <v>3.4986957609653473</v>
      </c>
      <c r="T16" s="1">
        <v>35.324897766113281</v>
      </c>
      <c r="U16" s="1">
        <v>34.04144287109375</v>
      </c>
      <c r="V16" s="1">
        <v>35.435558319091797</v>
      </c>
      <c r="W16" s="1">
        <v>399.65420532226562</v>
      </c>
      <c r="X16" s="1">
        <v>432.41976928710938</v>
      </c>
      <c r="Y16" s="1">
        <v>27.768714904785156</v>
      </c>
      <c r="Z16" s="1">
        <v>28.788026809692383</v>
      </c>
      <c r="AA16" s="1">
        <v>47.119434356689453</v>
      </c>
      <c r="AB16" s="1">
        <v>48.849056243896484</v>
      </c>
      <c r="AC16" s="1">
        <v>400.07589721679688</v>
      </c>
      <c r="AD16" s="1">
        <v>11.080944061279297</v>
      </c>
      <c r="AE16" s="1">
        <v>13.833920478820801</v>
      </c>
      <c r="AF16" s="1">
        <v>97.582527160644531</v>
      </c>
      <c r="AG16" s="1">
        <v>24.198520660400391</v>
      </c>
      <c r="AH16" s="1">
        <v>-0.59366589784622192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>AC16*0.000001/(P16*0.0001)</f>
        <v>0.88905754937065962</v>
      </c>
      <c r="AQ16">
        <f>(Z16-Y16)/(1000-Z16)*AP16</f>
        <v>9.3308872752496811E-4</v>
      </c>
      <c r="AR16">
        <f>(U16+273.15)</f>
        <v>307.19144287109373</v>
      </c>
      <c r="AS16">
        <f>(T16+273.15)</f>
        <v>308.47489776611326</v>
      </c>
      <c r="AT16">
        <f>(AD16*AL16+AE16*AM16)*AN16</f>
        <v>2.105379345224037</v>
      </c>
      <c r="AU16">
        <f>((AT16+0.00000010773*(AS16^4-AR16^4))-AQ16*44100)/(Q16*51.4+0.00000043092*AR16^3)</f>
        <v>-0.22371685928041415</v>
      </c>
      <c r="AV16">
        <f>0.61365*EXP(17.502*O16/(240.97+O16))</f>
        <v>5.3553738744776069</v>
      </c>
      <c r="AW16">
        <f>AV16*1000/AF16</f>
        <v>54.880458933609724</v>
      </c>
      <c r="AX16">
        <f>(AW16-Z16)</f>
        <v>26.092432123917341</v>
      </c>
      <c r="AY16">
        <f>IF(I16,U16,(T16+U16)/2)</f>
        <v>34.683170318603516</v>
      </c>
      <c r="AZ16">
        <f>0.61365*EXP(17.502*AY16/(240.97+AY16))</f>
        <v>5.550023188226648</v>
      </c>
      <c r="BA16">
        <f>IF(AX16&lt;&gt;0,(1000-(AW16+Z16)/2)/AX16*AQ16,0)</f>
        <v>3.4264865108429826E-2</v>
      </c>
      <c r="BB16">
        <f>Z16*AF16/1000</f>
        <v>2.8092084080581698</v>
      </c>
      <c r="BC16">
        <f>(AZ16-BB16)</f>
        <v>2.7408147801684781</v>
      </c>
      <c r="BD16">
        <f>1/(1.6/K16+1.37/S16)</f>
        <v>2.1445732672347614E-2</v>
      </c>
      <c r="BE16">
        <f>L16*AF16*0.001</f>
        <v>171.92412100821997</v>
      </c>
      <c r="BF16">
        <f>L16/X16</f>
        <v>4.0743582291226819</v>
      </c>
      <c r="BG16">
        <f>(1-AQ16*AF16/AV16/K16)*100</f>
        <v>50.866024371144391</v>
      </c>
      <c r="BH16">
        <f>(X16-J16/(S16/1.35))</f>
        <v>443.81568537806027</v>
      </c>
      <c r="BI16">
        <f>J16*BG16/100/BH16</f>
        <v>-3.3849074686666973E-2</v>
      </c>
    </row>
    <row r="17" spans="1:61">
      <c r="A17" s="1">
        <v>18</v>
      </c>
      <c r="B17" s="1" t="s">
        <v>94</v>
      </c>
      <c r="C17" s="1" t="s">
        <v>71</v>
      </c>
      <c r="D17" s="1">
        <v>5</v>
      </c>
      <c r="E17" s="1" t="s">
        <v>72</v>
      </c>
      <c r="F17" s="1" t="s">
        <v>81</v>
      </c>
      <c r="G17" s="1">
        <v>0</v>
      </c>
      <c r="H17" s="1">
        <v>6364</v>
      </c>
      <c r="I17" s="1">
        <v>0</v>
      </c>
      <c r="J17">
        <f>(W17-X17*(1000-Y17)/(1000-Z17))*AP17</f>
        <v>21.828732735739557</v>
      </c>
      <c r="K17">
        <f>IF(BA17&lt;&gt;0,1/(1/BA17-1/S17),0)</f>
        <v>0.66289593352728049</v>
      </c>
      <c r="L17">
        <f>((BD17-AQ17/2)*X17-J17)/(BD17+AQ17/2)</f>
        <v>309.66181770654242</v>
      </c>
      <c r="M17">
        <f>AQ17*1000</f>
        <v>17.219823666269846</v>
      </c>
      <c r="N17">
        <f>(AV17-BB17)</f>
        <v>2.7548982932098349</v>
      </c>
      <c r="O17">
        <f>(U17+AU17*I17)</f>
        <v>36.939338684082031</v>
      </c>
      <c r="P17" s="1">
        <v>2</v>
      </c>
      <c r="Q17">
        <f>(P17*AJ17+AK17)</f>
        <v>2.2982609868049622</v>
      </c>
      <c r="R17" s="1">
        <v>1</v>
      </c>
      <c r="S17">
        <f>Q17*(R17+1)*(R17+1)/(R17*R17+1)</f>
        <v>4.5965219736099243</v>
      </c>
      <c r="T17" s="1">
        <v>38.097240447998047</v>
      </c>
      <c r="U17" s="1">
        <v>36.939338684082031</v>
      </c>
      <c r="V17" s="1">
        <v>38.061302185058594</v>
      </c>
      <c r="W17" s="1">
        <v>399.3017578125</v>
      </c>
      <c r="X17" s="1">
        <v>385.07525634765625</v>
      </c>
      <c r="Y17" s="1">
        <v>27.865314483642578</v>
      </c>
      <c r="Z17" s="1">
        <v>36.161933898925781</v>
      </c>
      <c r="AA17" s="1">
        <v>40.634601593017578</v>
      </c>
      <c r="AB17" s="1">
        <v>52.733150482177734</v>
      </c>
      <c r="AC17" s="1">
        <v>400.09359741210938</v>
      </c>
      <c r="AD17" s="1">
        <v>1310.1256103515625</v>
      </c>
      <c r="AE17" s="1">
        <v>1583.1832275390625</v>
      </c>
      <c r="AF17" s="1">
        <v>97.592529296875</v>
      </c>
      <c r="AG17" s="1">
        <v>24.198520660400391</v>
      </c>
      <c r="AH17" s="1">
        <v>-0.59366589784622192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>AC17*0.000001/(P17*0.0001)</f>
        <v>2.0004679870605466</v>
      </c>
      <c r="AQ17">
        <f>(Z17-Y17)/(1000-Z17)*AP17</f>
        <v>1.7219823666269847E-2</v>
      </c>
      <c r="AR17">
        <f>(U17+273.15)</f>
        <v>310.08933868408201</v>
      </c>
      <c r="AS17">
        <f>(T17+273.15)</f>
        <v>311.24724044799802</v>
      </c>
      <c r="AT17">
        <f>(AD17*AL17+AE17*AM17)*AN17</f>
        <v>248.92386284321401</v>
      </c>
      <c r="AU17">
        <f>((AT17+0.00000010773*(AS17^4-AR17^4))-AQ17*44100)/(Q17*51.4+0.00000043092*AR17^3)</f>
        <v>-3.7831132985096563</v>
      </c>
      <c r="AV17">
        <f>0.61365*EXP(17.502*O17/(240.97+O17))</f>
        <v>6.2840328866724064</v>
      </c>
      <c r="AW17">
        <f>AV17*1000/AF17</f>
        <v>64.390511568323774</v>
      </c>
      <c r="AX17">
        <f>(AW17-Z17)</f>
        <v>28.228577669397993</v>
      </c>
      <c r="AY17">
        <f>IF(I17,U17,(T17+U17)/2)</f>
        <v>37.518289566040039</v>
      </c>
      <c r="AZ17">
        <f>0.61365*EXP(17.502*AY17/(240.97+AY17))</f>
        <v>6.4854468079613214</v>
      </c>
      <c r="BA17">
        <f>IF(AX17&lt;&gt;0,(1000-(AW17+Z17)/2)/AX17*AQ17,0)</f>
        <v>0.57934466864477663</v>
      </c>
      <c r="BB17">
        <f>Z17*AF17/1000</f>
        <v>3.5291345934625715</v>
      </c>
      <c r="BC17">
        <f>(AZ17-BB17)</f>
        <v>2.9563122144987499</v>
      </c>
      <c r="BD17">
        <f>1/(1.6/K17+1.37/S17)</f>
        <v>0.36877190845127067</v>
      </c>
      <c r="BE17">
        <f>L17*AF17*0.001</f>
        <v>30.220680016649307</v>
      </c>
      <c r="BF17">
        <f>L17/X17</f>
        <v>0.8041592197940951</v>
      </c>
      <c r="BG17">
        <f>(1-AQ17*AF17/AV17/K17)*100</f>
        <v>59.657624302715597</v>
      </c>
      <c r="BH17">
        <f>(X17-J17/(S17/1.35))</f>
        <v>378.66415043704865</v>
      </c>
      <c r="BI17">
        <f>J17*BG17/100/BH17</f>
        <v>3.4390642342299937E-2</v>
      </c>
    </row>
    <row r="18" spans="1:61">
      <c r="A18" s="1">
        <v>19</v>
      </c>
      <c r="B18" s="1" t="s">
        <v>95</v>
      </c>
      <c r="C18" s="1" t="s">
        <v>71</v>
      </c>
      <c r="D18" s="1">
        <v>5</v>
      </c>
      <c r="E18" s="1" t="s">
        <v>76</v>
      </c>
      <c r="F18" s="1" t="s">
        <v>81</v>
      </c>
      <c r="G18" s="1">
        <v>0</v>
      </c>
      <c r="H18" s="1">
        <v>6561</v>
      </c>
      <c r="I18" s="1">
        <v>0</v>
      </c>
      <c r="J18">
        <f>(W18-X18*(1000-Y18)/(1000-Z18))*AP18</f>
        <v>-5.5769218018487514</v>
      </c>
      <c r="K18">
        <f>IF(BA18&lt;&gt;0,1/(1/BA18-1/S18),0)</f>
        <v>3.4003263192480928E-3</v>
      </c>
      <c r="L18">
        <f>((BD18-AQ18/2)*X18-J18)/(BD18+AQ18/2)</f>
        <v>2930.8897558434451</v>
      </c>
      <c r="M18">
        <f>AQ18*1000</f>
        <v>0.12550659985533899</v>
      </c>
      <c r="N18">
        <f>(AV18-BB18)</f>
        <v>3.4417875043986683</v>
      </c>
      <c r="O18">
        <f>(U18+AU18*I18)</f>
        <v>36.526790618896484</v>
      </c>
      <c r="P18" s="1">
        <v>3</v>
      </c>
      <c r="Q18">
        <f>(P18*AJ18+AK18)</f>
        <v>2.0786957442760468</v>
      </c>
      <c r="R18" s="1">
        <v>1</v>
      </c>
      <c r="S18">
        <f>Q18*(R18+1)*(R18+1)/(R18*R18+1)</f>
        <v>4.1573914885520935</v>
      </c>
      <c r="T18" s="1">
        <v>37.751277923583984</v>
      </c>
      <c r="U18" s="1">
        <v>36.526790618896484</v>
      </c>
      <c r="V18" s="1">
        <v>37.822975158691406</v>
      </c>
      <c r="W18" s="1">
        <v>399.2501220703125</v>
      </c>
      <c r="X18" s="1">
        <v>403.3941650390625</v>
      </c>
      <c r="Y18" s="1">
        <v>27.595077514648438</v>
      </c>
      <c r="Z18" s="1">
        <v>27.686586380004883</v>
      </c>
      <c r="AA18" s="1">
        <v>41.003314971923828</v>
      </c>
      <c r="AB18" s="1">
        <v>41.139286041259766</v>
      </c>
      <c r="AC18" s="1">
        <v>400.06533813476562</v>
      </c>
      <c r="AD18" s="1">
        <v>7.2845468521118164</v>
      </c>
      <c r="AE18" s="1">
        <v>10.207141876220703</v>
      </c>
      <c r="AF18" s="1">
        <v>97.594436645507812</v>
      </c>
      <c r="AG18" s="1">
        <v>24.198520660400391</v>
      </c>
      <c r="AH18" s="1">
        <v>-0.59366589784622192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>AC18*0.000001/(P18*0.0001)</f>
        <v>1.3335511271158851</v>
      </c>
      <c r="AQ18">
        <f>(Z18-Y18)/(1000-Z18)*AP18</f>
        <v>1.2550659985533899E-4</v>
      </c>
      <c r="AR18">
        <f>(U18+273.15)</f>
        <v>309.67679061889646</v>
      </c>
      <c r="AS18">
        <f>(T18+273.15)</f>
        <v>310.90127792358396</v>
      </c>
      <c r="AT18">
        <f>(AD18*AL18+AE18*AM18)*AN18</f>
        <v>1.384063884533532</v>
      </c>
      <c r="AU18">
        <f>((AT18+0.00000010773*(AS18^4-AR18^4))-AQ18*44100)/(Q18*51.4+0.00000043092*AR18^3)</f>
        <v>9.706172100949309E-2</v>
      </c>
      <c r="AV18">
        <f>0.61365*EXP(17.502*O18/(240.97+O18))</f>
        <v>6.1438443047924345</v>
      </c>
      <c r="AW18">
        <f>AV18*1000/AF18</f>
        <v>62.952812844329593</v>
      </c>
      <c r="AX18">
        <f>(AW18-Z18)</f>
        <v>35.26622646432471</v>
      </c>
      <c r="AY18">
        <f>IF(I18,U18,(T18+U18)/2)</f>
        <v>37.139034271240234</v>
      </c>
      <c r="AZ18">
        <f>0.61365*EXP(17.502*AY18/(240.97+AY18))</f>
        <v>6.3528834829412419</v>
      </c>
      <c r="BA18">
        <f>IF(AX18&lt;&gt;0,(1000-(AW18+Z18)/2)/AX18*AQ18,0)</f>
        <v>3.3975474685889358E-3</v>
      </c>
      <c r="BB18">
        <f>Z18*AF18/1000</f>
        <v>2.7020568003937662</v>
      </c>
      <c r="BC18">
        <f>(AZ18-BB18)</f>
        <v>3.6508266825474758</v>
      </c>
      <c r="BD18">
        <f>1/(1.6/K18+1.37/S18)</f>
        <v>2.1237166555093077E-3</v>
      </c>
      <c r="BE18">
        <f>L18*AF18*0.001</f>
        <v>286.03853459163099</v>
      </c>
      <c r="BF18">
        <f>L18/X18</f>
        <v>7.2655730049036125</v>
      </c>
      <c r="BG18">
        <f>(1-AQ18*AF18/AV18/K18)*100</f>
        <v>41.368524021263653</v>
      </c>
      <c r="BH18">
        <f>(X18-J18/(S18/1.35))</f>
        <v>405.20511896371153</v>
      </c>
      <c r="BI18">
        <f>J18*BG18/100/BH18</f>
        <v>-5.6936354633059412E-3</v>
      </c>
    </row>
    <row r="19" spans="1:61">
      <c r="A19" s="1">
        <v>20</v>
      </c>
      <c r="B19" s="1" t="s">
        <v>96</v>
      </c>
      <c r="C19" s="1" t="s">
        <v>71</v>
      </c>
      <c r="D19" s="1">
        <v>5</v>
      </c>
      <c r="E19" s="1" t="s">
        <v>72</v>
      </c>
      <c r="F19" s="1" t="s">
        <v>97</v>
      </c>
      <c r="G19" s="1">
        <v>0</v>
      </c>
      <c r="H19" s="1">
        <v>6628.5</v>
      </c>
      <c r="I19" s="1">
        <v>0</v>
      </c>
      <c r="J19">
        <f>(W19-X19*(1000-Y19)/(1000-Z19))*AP19</f>
        <v>5.0957943930419223</v>
      </c>
      <c r="K19">
        <f>IF(BA19&lt;&gt;0,1/(1/BA19-1/S19),0)</f>
        <v>5.0020655468931821E-2</v>
      </c>
      <c r="L19">
        <f>((BD19-AQ19/2)*X19-J19)/(BD19+AQ19/2)</f>
        <v>211.15956572046289</v>
      </c>
      <c r="M19">
        <f>AQ19*1000</f>
        <v>1.9537451304548077</v>
      </c>
      <c r="N19">
        <f>(AV19-BB19)</f>
        <v>3.6735382274839994</v>
      </c>
      <c r="O19">
        <f>(U19+AU19*I19)</f>
        <v>37.555721282958984</v>
      </c>
      <c r="P19" s="1">
        <v>3</v>
      </c>
      <c r="Q19">
        <f>(P19*AJ19+AK19)</f>
        <v>2.0786957442760468</v>
      </c>
      <c r="R19" s="1">
        <v>1</v>
      </c>
      <c r="S19">
        <f>Q19*(R19+1)*(R19+1)/(R19*R19+1)</f>
        <v>4.1573914885520935</v>
      </c>
      <c r="T19" s="1">
        <v>37.612922668457031</v>
      </c>
      <c r="U19" s="1">
        <v>37.555721282958984</v>
      </c>
      <c r="V19" s="1">
        <v>37.644420623779297</v>
      </c>
      <c r="W19" s="1">
        <v>399.37139892578125</v>
      </c>
      <c r="X19" s="1">
        <v>394.9718017578125</v>
      </c>
      <c r="Y19" s="1">
        <v>27.524742126464844</v>
      </c>
      <c r="Z19" s="1">
        <v>28.947309494018555</v>
      </c>
      <c r="AA19" s="1">
        <v>41.207675933837891</v>
      </c>
      <c r="AB19" s="1">
        <v>43.337421417236328</v>
      </c>
      <c r="AC19" s="1">
        <v>400.09130859375</v>
      </c>
      <c r="AD19" s="1">
        <v>1464.7001953125</v>
      </c>
      <c r="AE19" s="1">
        <v>1185.2467041015625</v>
      </c>
      <c r="AF19" s="1">
        <v>97.595306396484375</v>
      </c>
      <c r="AG19" s="1">
        <v>24.198520660400391</v>
      </c>
      <c r="AH19" s="1">
        <v>-0.59366589784622192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>AC19*0.000001/(P19*0.0001)</f>
        <v>1.3336376953124998</v>
      </c>
      <c r="AQ19">
        <f>(Z19-Y19)/(1000-Z19)*AP19</f>
        <v>1.9537451304548078E-3</v>
      </c>
      <c r="AR19">
        <f>(U19+273.15)</f>
        <v>310.70572128295896</v>
      </c>
      <c r="AS19">
        <f>(T19+273.15)</f>
        <v>310.76292266845701</v>
      </c>
      <c r="AT19">
        <f>(AD19*AL19+AE19*AM19)*AN19</f>
        <v>278.29303361725761</v>
      </c>
      <c r="AU19">
        <f>((AT19+0.00000010773*(AS19^4-AR19^4))-AQ19*44100)/(Q19*51.4+0.00000043092*AR19^3)</f>
        <v>1.6103517378251224</v>
      </c>
      <c r="AV19">
        <f>0.61365*EXP(17.502*O19/(240.97+O19))</f>
        <v>6.4986597669066013</v>
      </c>
      <c r="AW19">
        <f>AV19*1000/AF19</f>
        <v>66.587830981395427</v>
      </c>
      <c r="AX19">
        <f>(AW19-Z19)</f>
        <v>37.640521487376873</v>
      </c>
      <c r="AY19">
        <f>IF(I19,U19,(T19+U19)/2)</f>
        <v>37.584321975708008</v>
      </c>
      <c r="AZ19">
        <f>0.61365*EXP(17.502*AY19/(240.97+AY19))</f>
        <v>6.5087712171225016</v>
      </c>
      <c r="BA19">
        <f>IF(AX19&lt;&gt;0,(1000-(AW19+Z19)/2)/AX19*AQ19,0)</f>
        <v>4.9425974965122098E-2</v>
      </c>
      <c r="BB19">
        <f>Z19*AF19/1000</f>
        <v>2.8251215394226019</v>
      </c>
      <c r="BC19">
        <f>(AZ19-BB19)</f>
        <v>3.6836496776998997</v>
      </c>
      <c r="BD19">
        <f>1/(1.6/K19+1.37/S19)</f>
        <v>3.0944117864381285E-2</v>
      </c>
      <c r="BE19">
        <f>L19*AF19*0.001</f>
        <v>20.608182515037157</v>
      </c>
      <c r="BF19">
        <f>L19/X19</f>
        <v>0.5346193444207975</v>
      </c>
      <c r="BG19">
        <f>(1-AQ19*AF19/AV19/K19)*100</f>
        <v>41.342484819762106</v>
      </c>
      <c r="BH19">
        <f>(X19-J19/(S19/1.35))</f>
        <v>393.31708089509135</v>
      </c>
      <c r="BI19">
        <f>J19*BG19/100/BH19</f>
        <v>5.3563095164727119E-3</v>
      </c>
    </row>
    <row r="20" spans="1:61">
      <c r="A20" s="1">
        <v>21</v>
      </c>
      <c r="B20" s="1" t="s">
        <v>98</v>
      </c>
      <c r="C20" s="1" t="s">
        <v>71</v>
      </c>
      <c r="D20" s="1">
        <v>5</v>
      </c>
      <c r="E20" s="1" t="s">
        <v>76</v>
      </c>
      <c r="F20" s="1" t="s">
        <v>97</v>
      </c>
      <c r="G20" s="1">
        <v>0</v>
      </c>
      <c r="H20" s="1">
        <v>6855.5</v>
      </c>
      <c r="I20" s="1">
        <v>0</v>
      </c>
      <c r="J20">
        <f>(W20-X20*(1000-Y20)/(1000-Z20))*AP20</f>
        <v>1.1317829336342617</v>
      </c>
      <c r="K20">
        <f>IF(BA20&lt;&gt;0,1/(1/BA20-1/S20),0)</f>
        <v>5.4174985676191056E-2</v>
      </c>
      <c r="L20">
        <f>((BD20-AQ20/2)*X20-J20)/(BD20+AQ20/2)</f>
        <v>343.3790348510413</v>
      </c>
      <c r="M20">
        <f>AQ20*1000</f>
        <v>1.8634206726073992</v>
      </c>
      <c r="N20">
        <f>(AV20-BB20)</f>
        <v>3.2499967251981006</v>
      </c>
      <c r="O20">
        <f>(U20+AU20*I20)</f>
        <v>36.382335662841797</v>
      </c>
      <c r="P20" s="1">
        <v>4</v>
      </c>
      <c r="Q20">
        <f>(P20*AJ20+AK20)</f>
        <v>1.8591305017471313</v>
      </c>
      <c r="R20" s="1">
        <v>1</v>
      </c>
      <c r="S20">
        <f>Q20*(R20+1)*(R20+1)/(R20*R20+1)</f>
        <v>3.7182610034942627</v>
      </c>
      <c r="T20" s="1">
        <v>36.703521728515625</v>
      </c>
      <c r="U20" s="1">
        <v>36.382335662841797</v>
      </c>
      <c r="V20" s="1">
        <v>36.785213470458984</v>
      </c>
      <c r="W20" s="1">
        <v>399.74630737304688</v>
      </c>
      <c r="X20" s="1">
        <v>397.87359619140625</v>
      </c>
      <c r="Y20" s="1">
        <v>27.345048904418945</v>
      </c>
      <c r="Z20" s="1">
        <v>29.153682708740234</v>
      </c>
      <c r="AA20" s="1">
        <v>43.021778106689453</v>
      </c>
      <c r="AB20" s="1">
        <v>45.867286682128906</v>
      </c>
      <c r="AC20" s="1">
        <v>400.10202026367188</v>
      </c>
      <c r="AD20" s="1">
        <v>30.975757598876953</v>
      </c>
      <c r="AE20" s="1">
        <v>36.310890197753906</v>
      </c>
      <c r="AF20" s="1">
        <v>97.600234985351562</v>
      </c>
      <c r="AG20" s="1">
        <v>24.198520660400391</v>
      </c>
      <c r="AH20" s="1">
        <v>-0.59366589784622192</v>
      </c>
      <c r="AI20" s="1">
        <v>1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>AC20*0.000001/(P20*0.0001)</f>
        <v>1.0002550506591796</v>
      </c>
      <c r="AQ20">
        <f>(Z20-Y20)/(1000-Z20)*AP20</f>
        <v>1.8634206726073992E-3</v>
      </c>
      <c r="AR20">
        <f>(U20+273.15)</f>
        <v>309.53233566284177</v>
      </c>
      <c r="AS20">
        <f>(T20+273.15)</f>
        <v>309.8535217285156</v>
      </c>
      <c r="AT20">
        <f>(AD20*AL20+AE20*AM20)*AN20</f>
        <v>5.88539386993466</v>
      </c>
      <c r="AU20">
        <f>((AT20+0.00000010773*(AS20^4-AR20^4))-AQ20*44100)/(Q20*51.4+0.00000043092*AR20^3)</f>
        <v>-0.66624733759572108</v>
      </c>
      <c r="AV20">
        <f>0.61365*EXP(17.502*O20/(240.97+O20))</f>
        <v>6.0954030082595283</v>
      </c>
      <c r="AW20">
        <f>AV20*1000/AF20</f>
        <v>62.452749311252823</v>
      </c>
      <c r="AX20">
        <f>(AW20-Z20)</f>
        <v>33.299066602512589</v>
      </c>
      <c r="AY20">
        <f>IF(I20,U20,(T20+U20)/2)</f>
        <v>36.542928695678711</v>
      </c>
      <c r="AZ20">
        <f>0.61365*EXP(17.502*AY20/(240.97+AY20))</f>
        <v>6.1492767253334826</v>
      </c>
      <c r="BA20">
        <f>IF(AX20&lt;&gt;0,(1000-(AW20+Z20)/2)/AX20*AQ20,0)</f>
        <v>5.339699260183782E-2</v>
      </c>
      <c r="BB20">
        <f>Z20*AF20/1000</f>
        <v>2.8454062830614277</v>
      </c>
      <c r="BC20">
        <f>(AZ20-BB20)</f>
        <v>3.3038704422720548</v>
      </c>
      <c r="BD20">
        <f>1/(1.6/K20+1.37/S20)</f>
        <v>3.3442156922895275E-2</v>
      </c>
      <c r="BE20">
        <f>L20*AF20*0.001</f>
        <v>33.513874490504854</v>
      </c>
      <c r="BF20">
        <f>L20/X20</f>
        <v>0.86303549202056351</v>
      </c>
      <c r="BG20">
        <f>(1-AQ20*AF20/AV20/K20)*100</f>
        <v>44.924234482214864</v>
      </c>
      <c r="BH20">
        <f>(X20-J20/(S20/1.35))</f>
        <v>397.46267642031694</v>
      </c>
      <c r="BI20">
        <f>J20*BG20/100/BH20</f>
        <v>1.2792265767311078E-3</v>
      </c>
    </row>
    <row r="21" spans="1:61">
      <c r="A21" s="1">
        <v>2</v>
      </c>
      <c r="B21" s="1" t="s">
        <v>74</v>
      </c>
      <c r="C21" s="1" t="s">
        <v>71</v>
      </c>
      <c r="D21" s="1">
        <v>55</v>
      </c>
      <c r="E21" s="1" t="s">
        <v>72</v>
      </c>
      <c r="F21" s="1" t="s">
        <v>73</v>
      </c>
      <c r="G21" s="1">
        <v>0</v>
      </c>
      <c r="H21" s="1">
        <v>1623</v>
      </c>
      <c r="I21" s="1">
        <v>0</v>
      </c>
      <c r="J21">
        <f>(W21-X21*(1000-Y21)/(1000-Z21))*AP21</f>
        <v>10.275529942512874</v>
      </c>
      <c r="K21">
        <f>IF(BA21&lt;&gt;0,1/(1/BA21-1/S21),0)</f>
        <v>0.34217057296532233</v>
      </c>
      <c r="L21">
        <f>((BD21-AQ21/2)*X21-J21)/(BD21+AQ21/2)</f>
        <v>322.79255246104361</v>
      </c>
      <c r="M21">
        <f>AQ21*1000</f>
        <v>5.8188527896256721</v>
      </c>
      <c r="N21">
        <f>(AV21-BB21)</f>
        <v>1.7564696698379887</v>
      </c>
      <c r="O21">
        <f>(U21+AU21*I21)</f>
        <v>32.444072723388672</v>
      </c>
      <c r="P21" s="1">
        <v>5</v>
      </c>
      <c r="Q21">
        <f>(P21*AJ21+AK21)</f>
        <v>1.6395652592182159</v>
      </c>
      <c r="R21" s="1">
        <v>1</v>
      </c>
      <c r="S21">
        <f>Q21*(R21+1)*(R21+1)/(R21*R21+1)</f>
        <v>3.2791305184364319</v>
      </c>
      <c r="T21" s="1">
        <v>32.497814178466797</v>
      </c>
      <c r="U21" s="1">
        <v>32.444072723388672</v>
      </c>
      <c r="V21" s="1">
        <v>32.495559692382812</v>
      </c>
      <c r="W21" s="1">
        <v>401.27792358398438</v>
      </c>
      <c r="X21" s="1">
        <v>385.63323974609375</v>
      </c>
      <c r="Y21" s="1">
        <v>25.152198791503906</v>
      </c>
      <c r="Z21" s="1">
        <v>32.189537048339844</v>
      </c>
      <c r="AA21" s="1">
        <v>49.956169128417969</v>
      </c>
      <c r="AB21" s="1">
        <v>63.933414459228516</v>
      </c>
      <c r="AC21" s="1">
        <v>400.11907958984375</v>
      </c>
      <c r="AD21" s="1">
        <v>620.6683349609375</v>
      </c>
      <c r="AE21" s="1">
        <v>1068.4398193359375</v>
      </c>
      <c r="AF21" s="1">
        <v>97.54583740234375</v>
      </c>
      <c r="AG21" s="1">
        <v>24.198520660400391</v>
      </c>
      <c r="AH21" s="1">
        <v>-0.59366589784622192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>AC21*0.000001/(P21*0.0001)</f>
        <v>0.80023815917968744</v>
      </c>
      <c r="AQ21">
        <f>(Z21-Y21)/(1000-Z21)*AP21</f>
        <v>5.8188527896256724E-3</v>
      </c>
      <c r="AR21">
        <f>(U21+273.15)</f>
        <v>305.59407272338865</v>
      </c>
      <c r="AS21">
        <f>(T21+273.15)</f>
        <v>305.64781417846677</v>
      </c>
      <c r="AT21">
        <f>(AD21*AL21+AE21*AM21)*AN21</f>
        <v>117.9269821627895</v>
      </c>
      <c r="AU21">
        <f>((AT21+0.00000010773*(AS21^4-AR21^4))-AQ21*44100)/(Q21*51.4+0.00000043092*AR21^3)</f>
        <v>-1.4292337485131825</v>
      </c>
      <c r="AV21">
        <f>0.61365*EXP(17.502*O21/(240.97+O21))</f>
        <v>4.8964250168120671</v>
      </c>
      <c r="AW21">
        <f>AV21*1000/AF21</f>
        <v>50.196145188809666</v>
      </c>
      <c r="AX21">
        <f>(AW21-Z21)</f>
        <v>18.006608140469822</v>
      </c>
      <c r="AY21">
        <f>IF(I21,U21,(T21+U21)/2)</f>
        <v>32.470943450927734</v>
      </c>
      <c r="AZ21">
        <f>0.61365*EXP(17.502*AY21/(240.97+AY21))</f>
        <v>4.9038527103885734</v>
      </c>
      <c r="BA21">
        <f>IF(AX21&lt;&gt;0,(1000-(AW21+Z21)/2)/AX21*AQ21,0)</f>
        <v>0.30983945825039078</v>
      </c>
      <c r="BB21">
        <f>Z21*AF21/1000</f>
        <v>3.1399553469740784</v>
      </c>
      <c r="BC21">
        <f>(AZ21-BB21)</f>
        <v>1.763897363414495</v>
      </c>
      <c r="BD21">
        <f>1/(1.6/K21+1.37/S21)</f>
        <v>0.19631616352581524</v>
      </c>
      <c r="BE21">
        <f>L21*AF21*0.001</f>
        <v>31.487069837052477</v>
      </c>
      <c r="BF21">
        <f>L21/X21</f>
        <v>0.83704545975750089</v>
      </c>
      <c r="BG21">
        <f>(1-AQ21*AF21/AV21/K21)*100</f>
        <v>66.121486501664123</v>
      </c>
      <c r="BH21">
        <f>(X21-J21/(S21/1.35))</f>
        <v>381.40286058173928</v>
      </c>
      <c r="BI21">
        <f>J21*BG21/100/BH21</f>
        <v>1.7814059216939189E-2</v>
      </c>
    </row>
    <row r="22" spans="1:61">
      <c r="A22" s="1">
        <v>3</v>
      </c>
      <c r="B22" s="1" t="s">
        <v>75</v>
      </c>
      <c r="C22" s="1" t="s">
        <v>71</v>
      </c>
      <c r="D22" s="1">
        <v>55</v>
      </c>
      <c r="E22" s="1" t="s">
        <v>76</v>
      </c>
      <c r="F22" s="1" t="s">
        <v>73</v>
      </c>
      <c r="G22" s="1">
        <v>0</v>
      </c>
      <c r="H22" s="1">
        <v>1855</v>
      </c>
      <c r="I22" s="1">
        <v>0</v>
      </c>
      <c r="J22">
        <f>(W22-X22*(1000-Y22)/(1000-Z22))*AP22</f>
        <v>-0.69650149197653521</v>
      </c>
      <c r="K22">
        <f>IF(BA22&lt;&gt;0,1/(1/BA22-1/S22),0)</f>
        <v>4.8576690690854976E-2</v>
      </c>
      <c r="L22">
        <f>((BD22-AQ22/2)*X22-J22)/(BD22+AQ22/2)</f>
        <v>408.90171268632031</v>
      </c>
      <c r="M22">
        <f>AQ22*1000</f>
        <v>1.0711246541567401</v>
      </c>
      <c r="N22">
        <f>(AV22-BB22)</f>
        <v>2.0989059360037512</v>
      </c>
      <c r="O22">
        <f>(U22+AU22*I22)</f>
        <v>31.782526016235352</v>
      </c>
      <c r="P22" s="1">
        <v>4.5</v>
      </c>
      <c r="Q22">
        <f>(P22*AJ22+AK22)</f>
        <v>1.7493478804826736</v>
      </c>
      <c r="R22" s="1">
        <v>1</v>
      </c>
      <c r="S22">
        <f>Q22*(R22+1)*(R22+1)/(R22*R22+1)</f>
        <v>3.4986957609653473</v>
      </c>
      <c r="T22" s="1">
        <v>32.863094329833984</v>
      </c>
      <c r="U22" s="1">
        <v>31.782526016235352</v>
      </c>
      <c r="V22" s="1">
        <v>32.903537750244141</v>
      </c>
      <c r="W22" s="1">
        <v>399.82760620117188</v>
      </c>
      <c r="X22" s="1">
        <v>400.12896728515625</v>
      </c>
      <c r="Y22" s="1">
        <v>25.661693572998047</v>
      </c>
      <c r="Z22" s="1">
        <v>26.834211349487305</v>
      </c>
      <c r="AA22" s="1">
        <v>49.933113098144531</v>
      </c>
      <c r="AB22" s="1">
        <v>52.214622497558594</v>
      </c>
      <c r="AC22" s="1">
        <v>400.05520629882812</v>
      </c>
      <c r="AD22" s="1">
        <v>29.362272262573242</v>
      </c>
      <c r="AE22" s="1">
        <v>40.677635192871094</v>
      </c>
      <c r="AF22" s="1">
        <v>97.551368713378906</v>
      </c>
      <c r="AG22" s="1">
        <v>24.198520660400391</v>
      </c>
      <c r="AH22" s="1">
        <v>-0.59366589784622192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>AC22*0.000001/(P22*0.0001)</f>
        <v>0.88901156955295124</v>
      </c>
      <c r="AQ22">
        <f>(Z22-Y22)/(1000-Z22)*AP22</f>
        <v>1.07112465415674E-3</v>
      </c>
      <c r="AR22">
        <f>(U22+273.15)</f>
        <v>304.93252601623533</v>
      </c>
      <c r="AS22">
        <f>(T22+273.15)</f>
        <v>306.01309432983396</v>
      </c>
      <c r="AT22">
        <f>(AD22*AL22+AE22*AM22)*AN22</f>
        <v>5.5788316598838037</v>
      </c>
      <c r="AU22">
        <f>((AT22+0.00000010773*(AS22^4-AR22^4))-AQ22*44100)/(Q22*51.4+0.00000043092*AR22^3)</f>
        <v>-0.27791535597960437</v>
      </c>
      <c r="AV22">
        <f>0.61365*EXP(17.502*O22/(240.97+O22))</f>
        <v>4.7166199814903242</v>
      </c>
      <c r="AW22">
        <f>AV22*1000/AF22</f>
        <v>48.350115879444878</v>
      </c>
      <c r="AX22">
        <f>(AW22-Z22)</f>
        <v>21.515904529957574</v>
      </c>
      <c r="AY22">
        <f>IF(I22,U22,(T22+U22)/2)</f>
        <v>32.322810173034668</v>
      </c>
      <c r="AZ22">
        <f>0.61365*EXP(17.502*AY22/(240.97+AY22))</f>
        <v>4.8630268967059234</v>
      </c>
      <c r="BA22">
        <f>IF(AX22&lt;&gt;0,(1000-(AW22+Z22)/2)/AX22*AQ22,0)</f>
        <v>4.7911476808743025E-2</v>
      </c>
      <c r="BB22">
        <f>Z22*AF22/1000</f>
        <v>2.617714045486573</v>
      </c>
      <c r="BC22">
        <f>(AZ22-BB22)</f>
        <v>2.2453128512193503</v>
      </c>
      <c r="BD22">
        <f>1/(1.6/K22+1.37/S22)</f>
        <v>3.0003736150633887E-2</v>
      </c>
      <c r="BE22">
        <f>L22*AF22*0.001</f>
        <v>39.888921741795357</v>
      </c>
      <c r="BF22">
        <f>L22/X22</f>
        <v>1.0219247945498333</v>
      </c>
      <c r="BG22">
        <f>(1-AQ22*AF22/AV22/K22)*100</f>
        <v>54.394778292976874</v>
      </c>
      <c r="BH22">
        <f>(X22-J22/(S22/1.35))</f>
        <v>400.39771800782808</v>
      </c>
      <c r="BI22">
        <f>J22*BG22/100/BH22</f>
        <v>-9.4621029373725214E-4</v>
      </c>
    </row>
    <row r="23" spans="1:61">
      <c r="A23" s="1">
        <v>8</v>
      </c>
      <c r="B23" s="1" t="s">
        <v>83</v>
      </c>
      <c r="C23" s="1" t="s">
        <v>71</v>
      </c>
      <c r="D23" s="1">
        <v>58</v>
      </c>
      <c r="E23" s="1" t="s">
        <v>72</v>
      </c>
      <c r="F23" s="1" t="s">
        <v>73</v>
      </c>
      <c r="G23" s="1">
        <v>0</v>
      </c>
      <c r="H23" s="1">
        <v>3055.5</v>
      </c>
      <c r="I23" s="1">
        <v>0</v>
      </c>
      <c r="J23">
        <f>(W23-X23*(1000-Y23)/(1000-Z23))*AP23</f>
        <v>17.697806458351948</v>
      </c>
      <c r="K23">
        <f>IF(BA23&lt;&gt;0,1/(1/BA23-1/S23),0)</f>
        <v>0.53853317886971974</v>
      </c>
      <c r="L23">
        <f>((BD23-AQ23/2)*X23-J23)/(BD23+AQ23/2)</f>
        <v>303.59019363422743</v>
      </c>
      <c r="M23">
        <f>AQ23*1000</f>
        <v>8.8795280817394051</v>
      </c>
      <c r="N23">
        <f>(AV23-BB23)</f>
        <v>1.7829611754636887</v>
      </c>
      <c r="O23">
        <f>(U23+AU23*I23)</f>
        <v>34.744644165039062</v>
      </c>
      <c r="P23" s="1">
        <v>5</v>
      </c>
      <c r="Q23">
        <f>(P23*AJ23+AK23)</f>
        <v>1.6395652592182159</v>
      </c>
      <c r="R23" s="1">
        <v>1</v>
      </c>
      <c r="S23">
        <f>Q23*(R23+1)*(R23+1)/(R23*R23+1)</f>
        <v>3.2791305184364319</v>
      </c>
      <c r="T23" s="1">
        <v>35.200447082519531</v>
      </c>
      <c r="U23" s="1">
        <v>34.744644165039062</v>
      </c>
      <c r="V23" s="1">
        <v>35.220375061035156</v>
      </c>
      <c r="W23" s="1">
        <v>400.02032470703125</v>
      </c>
      <c r="X23" s="1">
        <v>373.75607299804688</v>
      </c>
      <c r="Y23" s="1">
        <v>28.141841888427734</v>
      </c>
      <c r="Z23" s="1">
        <v>38.807876586914062</v>
      </c>
      <c r="AA23" s="1">
        <v>48.070201873779297</v>
      </c>
      <c r="AB23" s="1">
        <v>66.289276123046875</v>
      </c>
      <c r="AC23" s="1">
        <v>400.09866333007812</v>
      </c>
      <c r="AD23" s="1">
        <v>1209.5791015625</v>
      </c>
      <c r="AE23" s="1">
        <v>978.49871826171875</v>
      </c>
      <c r="AF23" s="1">
        <v>97.558212280273438</v>
      </c>
      <c r="AG23" s="1">
        <v>24.198520660400391</v>
      </c>
      <c r="AH23" s="1">
        <v>-0.59366589784622192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>AC23*0.000001/(P23*0.0001)</f>
        <v>0.80019732666015619</v>
      </c>
      <c r="AQ23">
        <f>(Z23-Y23)/(1000-Z23)*AP23</f>
        <v>8.8795280817394046E-3</v>
      </c>
      <c r="AR23">
        <f>(U23+273.15)</f>
        <v>307.89464416503904</v>
      </c>
      <c r="AS23">
        <f>(T23+273.15)</f>
        <v>308.35044708251951</v>
      </c>
      <c r="AT23">
        <f>(AD23*AL23+AE23*AM23)*AN23</f>
        <v>229.82002641301369</v>
      </c>
      <c r="AU23">
        <f>((AT23+0.00000010773*(AS23^4-AR23^4))-AQ23*44100)/(Q23*51.4+0.00000043092*AR23^3)</f>
        <v>-1.6109362490641439</v>
      </c>
      <c r="AV23">
        <f>0.61365*EXP(17.502*O23/(240.97+O23))</f>
        <v>5.5689882376765043</v>
      </c>
      <c r="AW23">
        <f>AV23*1000/AF23</f>
        <v>57.083746283474802</v>
      </c>
      <c r="AX23">
        <f>(AW23-Z23)</f>
        <v>18.27586969656074</v>
      </c>
      <c r="AY23">
        <f>IF(I23,U23,(T23+U23)/2)</f>
        <v>34.972545623779297</v>
      </c>
      <c r="AZ23">
        <f>0.61365*EXP(17.502*AY23/(240.97+AY23))</f>
        <v>5.6397896225494</v>
      </c>
      <c r="BA23">
        <f>IF(AX23&lt;&gt;0,(1000-(AW23+Z23)/2)/AX23*AQ23,0)</f>
        <v>0.46256577897847989</v>
      </c>
      <c r="BB23">
        <f>Z23*AF23/1000</f>
        <v>3.7860270622128156</v>
      </c>
      <c r="BC23">
        <f>(AZ23-BB23)</f>
        <v>1.8537625603365844</v>
      </c>
      <c r="BD23">
        <f>1/(1.6/K23+1.37/S23)</f>
        <v>0.29508735932467611</v>
      </c>
      <c r="BE23">
        <f>L23*AF23*0.001</f>
        <v>29.617716556777278</v>
      </c>
      <c r="BF23">
        <f>L23/X23</f>
        <v>0.81226825613563713</v>
      </c>
      <c r="BG23">
        <f>(1-AQ23*AF23/AV23/K23)*100</f>
        <v>71.115493450627426</v>
      </c>
      <c r="BH23">
        <f>(X23-J23/(S23/1.35))</f>
        <v>366.46998341288224</v>
      </c>
      <c r="BI23">
        <f>J23*BG23/100/BH23</f>
        <v>3.4343555986723617E-2</v>
      </c>
    </row>
    <row r="24" spans="1:61">
      <c r="A24" s="1">
        <v>9</v>
      </c>
      <c r="B24" s="1" t="s">
        <v>84</v>
      </c>
      <c r="C24" s="1" t="s">
        <v>71</v>
      </c>
      <c r="D24" s="1">
        <v>58</v>
      </c>
      <c r="E24" s="1" t="s">
        <v>76</v>
      </c>
      <c r="F24" s="1" t="s">
        <v>73</v>
      </c>
      <c r="G24" s="1">
        <v>0</v>
      </c>
      <c r="H24" s="1">
        <v>3269</v>
      </c>
      <c r="I24" s="1">
        <v>0</v>
      </c>
      <c r="J24">
        <f>(W24-X24*(1000-Y24)/(1000-Z24))*AP24</f>
        <v>-7.4235979296628765</v>
      </c>
      <c r="K24">
        <f>IF(BA24&lt;&gt;0,1/(1/BA24-1/S24),0)</f>
        <v>0.1529096534865555</v>
      </c>
      <c r="L24">
        <f>((BD24-AQ24/2)*X24-J24)/(BD24+AQ24/2)</f>
        <v>468.57846531011995</v>
      </c>
      <c r="M24">
        <f>AQ24*1000</f>
        <v>3.4505862926007564</v>
      </c>
      <c r="N24">
        <f>(AV24-BB24)</f>
        <v>2.1863756516007014</v>
      </c>
      <c r="O24">
        <f>(U24+AU24*I24)</f>
        <v>33.518302917480469</v>
      </c>
      <c r="P24" s="1">
        <v>3</v>
      </c>
      <c r="Q24">
        <f>(P24*AJ24+AK24)</f>
        <v>2.0786957442760468</v>
      </c>
      <c r="R24" s="1">
        <v>1</v>
      </c>
      <c r="S24">
        <f>Q24*(R24+1)*(R24+1)/(R24*R24+1)</f>
        <v>4.1573914885520935</v>
      </c>
      <c r="T24" s="1">
        <v>34.858776092529297</v>
      </c>
      <c r="U24" s="1">
        <v>33.518302917480469</v>
      </c>
      <c r="V24" s="1">
        <v>34.935279846191406</v>
      </c>
      <c r="W24" s="1">
        <v>400.19656372070312</v>
      </c>
      <c r="X24" s="1">
        <v>404.71591186523438</v>
      </c>
      <c r="Y24" s="1">
        <v>28.394552230834961</v>
      </c>
      <c r="Z24" s="1">
        <v>30.901981353759766</v>
      </c>
      <c r="AA24" s="1">
        <v>49.428024291992188</v>
      </c>
      <c r="AB24" s="1">
        <v>53.792850494384766</v>
      </c>
      <c r="AC24" s="1">
        <v>400.08584594726562</v>
      </c>
      <c r="AD24" s="1">
        <v>10.352804183959961</v>
      </c>
      <c r="AE24" s="1">
        <v>13.948519706726074</v>
      </c>
      <c r="AF24" s="1">
        <v>97.558097839355469</v>
      </c>
      <c r="AG24" s="1">
        <v>24.198520660400391</v>
      </c>
      <c r="AH24" s="1">
        <v>-0.59366589784622192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>AC24*0.000001/(P24*0.0001)</f>
        <v>1.3336194864908852</v>
      </c>
      <c r="AQ24">
        <f>(Z24-Y24)/(1000-Z24)*AP24</f>
        <v>3.4505862926007564E-3</v>
      </c>
      <c r="AR24">
        <f>(U24+273.15)</f>
        <v>306.66830291748045</v>
      </c>
      <c r="AS24">
        <f>(T24+273.15)</f>
        <v>308.00877609252927</v>
      </c>
      <c r="AT24">
        <f>(AD24*AL24+AE24*AM24)*AN24</f>
        <v>1.9670327702693839</v>
      </c>
      <c r="AU24">
        <f>((AT24+0.00000010773*(AS24^4-AR24^4))-AQ24*44100)/(Q24*51.4+0.00000043092*AR24^3)</f>
        <v>-1.1187340865114253</v>
      </c>
      <c r="AV24">
        <f>0.61365*EXP(17.502*O24/(240.97+O24))</f>
        <v>5.201114171940735</v>
      </c>
      <c r="AW24">
        <f>AV24*1000/AF24</f>
        <v>53.312992843558469</v>
      </c>
      <c r="AX24">
        <f>(AW24-Z24)</f>
        <v>22.411011489798703</v>
      </c>
      <c r="AY24">
        <f>IF(I24,U24,(T24+U24)/2)</f>
        <v>34.188539505004883</v>
      </c>
      <c r="AZ24">
        <f>0.61365*EXP(17.502*AY24/(240.97+AY24))</f>
        <v>5.399458876443477</v>
      </c>
      <c r="BA24">
        <f>IF(AX24&lt;&gt;0,(1000-(AW24+Z24)/2)/AX24*AQ24,0)</f>
        <v>0.14748512249466295</v>
      </c>
      <c r="BB24">
        <f>Z24*AF24/1000</f>
        <v>3.0147385203400336</v>
      </c>
      <c r="BC24">
        <f>(AZ24-BB24)</f>
        <v>2.3847203561034434</v>
      </c>
      <c r="BD24">
        <f>1/(1.6/K24+1.37/S24)</f>
        <v>9.2650681923108033E-2</v>
      </c>
      <c r="BE24">
        <f>L24*AF24*0.001</f>
        <v>45.713623764139719</v>
      </c>
      <c r="BF24">
        <f>L24/X24</f>
        <v>1.1577960034992423</v>
      </c>
      <c r="BG24">
        <f>(1-AQ24*AF24/AV24/K24)*100</f>
        <v>57.672275159461975</v>
      </c>
      <c r="BH24">
        <f>(X24-J24/(S24/1.35))</f>
        <v>407.1265237194803</v>
      </c>
      <c r="BI24">
        <f>J24*BG24/100/BH24</f>
        <v>-1.0516037583631501E-2</v>
      </c>
    </row>
    <row r="25" spans="1:61">
      <c r="A25" s="1">
        <v>10</v>
      </c>
      <c r="B25" s="1" t="s">
        <v>85</v>
      </c>
      <c r="C25" s="1" t="s">
        <v>71</v>
      </c>
      <c r="D25" s="1">
        <v>4</v>
      </c>
      <c r="E25" s="1" t="s">
        <v>72</v>
      </c>
      <c r="F25" s="1" t="s">
        <v>73</v>
      </c>
      <c r="G25" s="1">
        <v>0</v>
      </c>
      <c r="H25" s="1">
        <v>4553</v>
      </c>
      <c r="I25" s="1">
        <v>0</v>
      </c>
      <c r="J25">
        <f>(W25-X25*(1000-Y25)/(1000-Z25))*AP25</f>
        <v>19.74549492051375</v>
      </c>
      <c r="K25">
        <f>IF(BA25&lt;&gt;0,1/(1/BA25-1/S25),0)</f>
        <v>0.46865777003206249</v>
      </c>
      <c r="L25">
        <f>((BD25-AQ25/2)*X25-J25)/(BD25+AQ25/2)</f>
        <v>289.85808102057666</v>
      </c>
      <c r="M25">
        <f>AQ25*1000</f>
        <v>9.1357530709223767</v>
      </c>
      <c r="N25">
        <f>(AV25-BB25)</f>
        <v>2.038818780321253</v>
      </c>
      <c r="O25">
        <f>(U25+AU25*I25)</f>
        <v>35.183433532714844</v>
      </c>
      <c r="P25" s="1">
        <v>4</v>
      </c>
      <c r="Q25">
        <f>(P25*AJ25+AK25)</f>
        <v>1.8591305017471313</v>
      </c>
      <c r="R25" s="1">
        <v>1</v>
      </c>
      <c r="S25">
        <f>Q25*(R25+1)*(R25+1)/(R25*R25+1)</f>
        <v>3.7182610034942627</v>
      </c>
      <c r="T25" s="1">
        <v>35.642364501953125</v>
      </c>
      <c r="U25" s="1">
        <v>35.183433532714844</v>
      </c>
      <c r="V25" s="1">
        <v>35.701072692871094</v>
      </c>
      <c r="W25" s="1">
        <v>399.225830078125</v>
      </c>
      <c r="X25" s="1">
        <v>376.04998779296875</v>
      </c>
      <c r="Y25" s="1">
        <v>28.794937133789062</v>
      </c>
      <c r="Z25" s="1">
        <v>37.585365295410156</v>
      </c>
      <c r="AA25" s="1">
        <v>48.005802154541016</v>
      </c>
      <c r="AB25" s="1">
        <v>62.660869598388672</v>
      </c>
      <c r="AC25" s="1">
        <v>400.08892822265625</v>
      </c>
      <c r="AD25" s="1">
        <v>1051.789794921875</v>
      </c>
      <c r="AE25" s="1">
        <v>778.579345703125</v>
      </c>
      <c r="AF25" s="1">
        <v>97.569419860839844</v>
      </c>
      <c r="AG25" s="1">
        <v>24.198520660400391</v>
      </c>
      <c r="AH25" s="1">
        <v>-0.59366589784622192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>AC25*0.000001/(P25*0.0001)</f>
        <v>1.0002223205566405</v>
      </c>
      <c r="AQ25">
        <f>(Z25-Y25)/(1000-Z25)*AP25</f>
        <v>9.1357530709223773E-3</v>
      </c>
      <c r="AR25">
        <f>(U25+273.15)</f>
        <v>308.33343353271482</v>
      </c>
      <c r="AS25">
        <f>(T25+273.15)</f>
        <v>308.7923645019531</v>
      </c>
      <c r="AT25">
        <f>(AD25*AL25+AE25*AM25)*AN25</f>
        <v>199.84005852749397</v>
      </c>
      <c r="AU25">
        <f>((AT25+0.00000010773*(AS25^4-AR25^4))-AQ25*44100)/(Q25*51.4+0.00000043092*AR25^3)</f>
        <v>-1.8230427900091737</v>
      </c>
      <c r="AV25">
        <f>0.61365*EXP(17.502*O25/(240.97+O25))</f>
        <v>5.7060010674521653</v>
      </c>
      <c r="AW25">
        <f>AV25*1000/AF25</f>
        <v>58.481449162969845</v>
      </c>
      <c r="AX25">
        <f>(AW25-Z25)</f>
        <v>20.896083867559689</v>
      </c>
      <c r="AY25">
        <f>IF(I25,U25,(T25+U25)/2)</f>
        <v>35.412899017333984</v>
      </c>
      <c r="AZ25">
        <f>0.61365*EXP(17.502*AY25/(240.97+AY25))</f>
        <v>5.7788116515612646</v>
      </c>
      <c r="BA25">
        <f>IF(AX25&lt;&gt;0,(1000-(AW25+Z25)/2)/AX25*AQ25,0)</f>
        <v>0.41619912029655798</v>
      </c>
      <c r="BB25">
        <f>Z25*AF25/1000</f>
        <v>3.6671822871309123</v>
      </c>
      <c r="BC25">
        <f>(AZ25-BB25)</f>
        <v>2.1116293644303523</v>
      </c>
      <c r="BD25">
        <f>1/(1.6/K25+1.37/S25)</f>
        <v>0.2643784273504477</v>
      </c>
      <c r="BE25">
        <f>L25*AF25*0.001</f>
        <v>28.281284807153977</v>
      </c>
      <c r="BF25">
        <f>L25/X25</f>
        <v>0.77079667711664879</v>
      </c>
      <c r="BG25">
        <f>(1-AQ25*AF25/AV25/K25)*100</f>
        <v>66.667306801313472</v>
      </c>
      <c r="BH25">
        <f>(X25-J25/(S25/1.35))</f>
        <v>368.88093265734403</v>
      </c>
      <c r="BI25">
        <f>J25*BG25/100/BH25</f>
        <v>3.5685741692495124E-2</v>
      </c>
    </row>
    <row r="26" spans="1:61">
      <c r="A26" s="1">
        <v>11</v>
      </c>
      <c r="B26" s="1" t="s">
        <v>86</v>
      </c>
      <c r="C26" s="1" t="s">
        <v>71</v>
      </c>
      <c r="D26" s="1">
        <v>4</v>
      </c>
      <c r="E26" s="1" t="s">
        <v>76</v>
      </c>
      <c r="F26" s="1" t="s">
        <v>73</v>
      </c>
      <c r="G26" s="1">
        <v>0</v>
      </c>
      <c r="H26" s="1">
        <v>4724.5</v>
      </c>
      <c r="I26" s="1">
        <v>0</v>
      </c>
      <c r="J26">
        <f>(W26-X26*(1000-Y26)/(1000-Z26))*AP26</f>
        <v>-0.65384190143503085</v>
      </c>
      <c r="K26">
        <f>IF(BA26&lt;&gt;0,1/(1/BA26-1/S26),0)</f>
        <v>1.7366483574493718E-2</v>
      </c>
      <c r="L26">
        <f>((BD26-AQ26/2)*X26-J26)/(BD26+AQ26/2)</f>
        <v>440.83633572934713</v>
      </c>
      <c r="M26">
        <f>AQ26*1000</f>
        <v>0.5118575989093781</v>
      </c>
      <c r="N26">
        <f>(AV26-BB26)</f>
        <v>2.7650738981297716</v>
      </c>
      <c r="O26">
        <f>(U26+AU26*I26)</f>
        <v>34.784187316894531</v>
      </c>
      <c r="P26" s="1">
        <v>4</v>
      </c>
      <c r="Q26">
        <f>(P26*AJ26+AK26)</f>
        <v>1.8591305017471313</v>
      </c>
      <c r="R26" s="1">
        <v>1</v>
      </c>
      <c r="S26">
        <f>Q26*(R26+1)*(R26+1)/(R26*R26+1)</f>
        <v>3.7182610034942627</v>
      </c>
      <c r="T26" s="1">
        <v>35.394168853759766</v>
      </c>
      <c r="U26" s="1">
        <v>34.784187316894531</v>
      </c>
      <c r="V26" s="1">
        <v>35.505569458007812</v>
      </c>
      <c r="W26" s="1">
        <v>399.81890869140625</v>
      </c>
      <c r="X26" s="1">
        <v>400.26779174804688</v>
      </c>
      <c r="Y26" s="1">
        <v>28.363748550415039</v>
      </c>
      <c r="Z26" s="1">
        <v>28.860746383666992</v>
      </c>
      <c r="AA26" s="1">
        <v>47.942584991455078</v>
      </c>
      <c r="AB26" s="1">
        <v>48.782646179199219</v>
      </c>
      <c r="AC26" s="1">
        <v>400.07015991210938</v>
      </c>
      <c r="AD26" s="1">
        <v>14.918296813964844</v>
      </c>
      <c r="AE26" s="1">
        <v>33.722198486328125</v>
      </c>
      <c r="AF26" s="1">
        <v>97.576942443847656</v>
      </c>
      <c r="AG26" s="1">
        <v>24.198520660400391</v>
      </c>
      <c r="AH26" s="1">
        <v>-0.59366589784622192</v>
      </c>
      <c r="AI26" s="1">
        <v>1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>AC26*0.000001/(P26*0.0001)</f>
        <v>1.0001753997802734</v>
      </c>
      <c r="AQ26">
        <f>(Z26-Y26)/(1000-Z26)*AP26</f>
        <v>5.1185759890937815E-4</v>
      </c>
      <c r="AR26">
        <f>(U26+273.15)</f>
        <v>307.93418731689451</v>
      </c>
      <c r="AS26">
        <f>(T26+273.15)</f>
        <v>308.54416885375974</v>
      </c>
      <c r="AT26">
        <f>(AD26*AL26+AE26*AM26)*AN26</f>
        <v>2.834476359085329</v>
      </c>
      <c r="AU26">
        <f>((AT26+0.00000010773*(AS26^4-AR26^4))-AQ26*44100)/(Q26*51.4+0.00000043092*AR26^3)</f>
        <v>-0.11133939802174857</v>
      </c>
      <c r="AV26">
        <f>0.61365*EXP(17.502*O26/(240.97+O26))</f>
        <v>5.5812172868953303</v>
      </c>
      <c r="AW26">
        <f>AV26*1000/AF26</f>
        <v>57.198116144161197</v>
      </c>
      <c r="AX26">
        <f>(AW26-Z26)</f>
        <v>28.337369760494205</v>
      </c>
      <c r="AY26">
        <f>IF(I26,U26,(T26+U26)/2)</f>
        <v>35.089178085327148</v>
      </c>
      <c r="AZ26">
        <f>0.61365*EXP(17.502*AY26/(240.97+AY26))</f>
        <v>5.6763251246047801</v>
      </c>
      <c r="BA26">
        <f>IF(AX26&lt;&gt;0,(1000-(AW26+Z26)/2)/AX26*AQ26,0)</f>
        <v>1.7285748877903344E-2</v>
      </c>
      <c r="BB26">
        <f>Z26*AF26/1000</f>
        <v>2.8161433887655587</v>
      </c>
      <c r="BC26">
        <f>(AZ26-BB26)</f>
        <v>2.8601817358392214</v>
      </c>
      <c r="BD26">
        <f>1/(1.6/K26+1.37/S26)</f>
        <v>1.0810817663939746E-2</v>
      </c>
      <c r="BE26">
        <f>L26*AF26*0.001</f>
        <v>43.015461758619203</v>
      </c>
      <c r="BF26">
        <f>L26/X26</f>
        <v>1.1013535058719803</v>
      </c>
      <c r="BG26">
        <f>(1-AQ26*AF26/AV26/K26)*100</f>
        <v>48.47054609803476</v>
      </c>
      <c r="BH26">
        <f>(X26-J26/(S26/1.35))</f>
        <v>400.50518405754525</v>
      </c>
      <c r="BI26">
        <f>J26*BG26/100/BH26</f>
        <v>-7.9130246713060755E-4</v>
      </c>
    </row>
    <row r="27" spans="1:61">
      <c r="A27" s="1">
        <v>14</v>
      </c>
      <c r="B27" s="1" t="s">
        <v>89</v>
      </c>
      <c r="C27" s="1" t="s">
        <v>71</v>
      </c>
      <c r="D27" s="1">
        <v>19</v>
      </c>
      <c r="E27" s="1" t="s">
        <v>72</v>
      </c>
      <c r="F27" s="1" t="s">
        <v>73</v>
      </c>
      <c r="G27" s="1">
        <v>0</v>
      </c>
      <c r="H27" s="1">
        <v>5247</v>
      </c>
      <c r="I27" s="1">
        <v>0</v>
      </c>
      <c r="J27">
        <f>(W27-X27*(1000-Y27)/(1000-Z27))*AP27</f>
        <v>13.347218364060074</v>
      </c>
      <c r="K27">
        <f>IF(BA27&lt;&gt;0,1/(1/BA27-1/S27),0)</f>
        <v>0.35697415621634737</v>
      </c>
      <c r="L27">
        <f>((BD27-AQ27/2)*X27-J27)/(BD27+AQ27/2)</f>
        <v>300.12744595433657</v>
      </c>
      <c r="M27">
        <f>AQ27*1000</f>
        <v>7.3134527396275342</v>
      </c>
      <c r="N27">
        <f>(AV27-BB27)</f>
        <v>2.1259239593666126</v>
      </c>
      <c r="O27">
        <f>(U27+AU27*I27)</f>
        <v>35.233314514160156</v>
      </c>
      <c r="P27" s="1">
        <v>5.5</v>
      </c>
      <c r="Q27">
        <f>(P27*AJ27+AK27)</f>
        <v>1.5297826379537582</v>
      </c>
      <c r="R27" s="1">
        <v>1</v>
      </c>
      <c r="S27">
        <f>Q27*(R27+1)*(R27+1)/(R27*R27+1)</f>
        <v>3.0595652759075165</v>
      </c>
      <c r="T27" s="1">
        <v>35.504669189453125</v>
      </c>
      <c r="U27" s="1">
        <v>35.233314514160156</v>
      </c>
      <c r="V27" s="1">
        <v>35.508525848388672</v>
      </c>
      <c r="W27" s="1">
        <v>400.304931640625</v>
      </c>
      <c r="X27" s="1">
        <v>378.1553955078125</v>
      </c>
      <c r="Y27" s="1">
        <v>27.165487289428711</v>
      </c>
      <c r="Z27" s="1">
        <v>36.848480224609375</v>
      </c>
      <c r="AA27" s="1">
        <v>45.641464233398438</v>
      </c>
      <c r="AB27" s="1">
        <v>61.910121917724609</v>
      </c>
      <c r="AC27" s="1">
        <v>400.10147094726562</v>
      </c>
      <c r="AD27" s="1">
        <v>1330.2891845703125</v>
      </c>
      <c r="AE27" s="1">
        <v>1417.8343505859375</v>
      </c>
      <c r="AF27" s="1">
        <v>97.584388732910156</v>
      </c>
      <c r="AG27" s="1">
        <v>24.198520660400391</v>
      </c>
      <c r="AH27" s="1">
        <v>-0.59366589784622192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>AC27*0.000001/(P27*0.0001)</f>
        <v>0.72745721990411927</v>
      </c>
      <c r="AQ27">
        <f>(Z27-Y27)/(1000-Z27)*AP27</f>
        <v>7.3134527396275344E-3</v>
      </c>
      <c r="AR27">
        <f>(U27+273.15)</f>
        <v>308.38331451416013</v>
      </c>
      <c r="AS27">
        <f>(T27+273.15)</f>
        <v>308.6546691894531</v>
      </c>
      <c r="AT27">
        <f>(AD27*AL27+AE27*AM27)*AN27</f>
        <v>252.7549418967028</v>
      </c>
      <c r="AU27">
        <f>((AT27+0.00000010773*(AS27^4-AR27^4))-AQ27*44100)/(Q27*51.4+0.00000043092*AR27^3)</f>
        <v>-0.7268054184211441</v>
      </c>
      <c r="AV27">
        <f>0.61365*EXP(17.502*O27/(240.97+O27))</f>
        <v>5.7217603778218464</v>
      </c>
      <c r="AW27">
        <f>AV27*1000/AF27</f>
        <v>58.633972627347035</v>
      </c>
      <c r="AX27">
        <f>(AW27-Z27)</f>
        <v>21.78549240273766</v>
      </c>
      <c r="AY27">
        <f>IF(I27,U27,(T27+U27)/2)</f>
        <v>35.368991851806641</v>
      </c>
      <c r="AZ27">
        <f>0.61365*EXP(17.502*AY27/(240.97+AY27))</f>
        <v>5.7648175544940914</v>
      </c>
      <c r="BA27">
        <f>IF(AX27&lt;&gt;0,(1000-(AW27+Z27)/2)/AX27*AQ27,0)</f>
        <v>0.31967602144049406</v>
      </c>
      <c r="BB27">
        <f>Z27*AF27/1000</f>
        <v>3.5958364184552338</v>
      </c>
      <c r="BC27">
        <f>(AZ27-BB27)</f>
        <v>2.1689811360388576</v>
      </c>
      <c r="BD27">
        <f>1/(1.6/K27+1.37/S27)</f>
        <v>0.20284415016928842</v>
      </c>
      <c r="BE27">
        <f>L27*AF27*0.001</f>
        <v>29.287753355423462</v>
      </c>
      <c r="BF27">
        <f>L27/X27</f>
        <v>0.79366167855758141</v>
      </c>
      <c r="BG27">
        <f>(1-AQ27*AF27/AV27/K27)*100</f>
        <v>65.058916855832294</v>
      </c>
      <c r="BH27">
        <f>(X27-J27/(S27/1.35))</f>
        <v>372.26608014220506</v>
      </c>
      <c r="BI27">
        <f>J27*BG27/100/BH27</f>
        <v>2.332620714388783E-2</v>
      </c>
    </row>
    <row r="28" spans="1:61">
      <c r="A28" s="1">
        <v>15</v>
      </c>
      <c r="B28" s="1" t="s">
        <v>90</v>
      </c>
      <c r="C28" s="1" t="s">
        <v>71</v>
      </c>
      <c r="D28" s="1">
        <v>19</v>
      </c>
      <c r="E28" s="1" t="s">
        <v>76</v>
      </c>
      <c r="F28" s="1" t="s">
        <v>73</v>
      </c>
      <c r="G28" s="1">
        <v>0</v>
      </c>
      <c r="H28" s="1">
        <v>5488</v>
      </c>
      <c r="I28" s="1">
        <v>0</v>
      </c>
      <c r="J28">
        <f>(W28-X28*(1000-Y28)/(1000-Z28))*AP28</f>
        <v>-4.4961029131834627</v>
      </c>
      <c r="K28">
        <f>IF(BA28&lt;&gt;0,1/(1/BA28-1/S28),0)</f>
        <v>0.1591779157331436</v>
      </c>
      <c r="L28">
        <f>((BD28-AQ28/2)*X28-J28)/(BD28+AQ28/2)</f>
        <v>430.78011621051201</v>
      </c>
      <c r="M28">
        <f>AQ28*1000</f>
        <v>4.4318358293453031</v>
      </c>
      <c r="N28">
        <f>(AV28-BB28)</f>
        <v>2.7046980920395498</v>
      </c>
      <c r="O28">
        <f>(U28+AU28*I28)</f>
        <v>35.422096252441406</v>
      </c>
      <c r="P28" s="1">
        <v>4</v>
      </c>
      <c r="Q28">
        <f>(P28*AJ28+AK28)</f>
        <v>1.8591305017471313</v>
      </c>
      <c r="R28" s="1">
        <v>1</v>
      </c>
      <c r="S28">
        <f>Q28*(R28+1)*(R28+1)/(R28*R28+1)</f>
        <v>3.7182610034942627</v>
      </c>
      <c r="T28" s="1">
        <v>35.955738067626953</v>
      </c>
      <c r="U28" s="1">
        <v>35.422096252441406</v>
      </c>
      <c r="V28" s="1">
        <v>35.975296020507812</v>
      </c>
      <c r="W28" s="1">
        <v>400.47769165039062</v>
      </c>
      <c r="X28" s="1">
        <v>403.1866455078125</v>
      </c>
      <c r="Y28" s="1">
        <v>27.240085601806641</v>
      </c>
      <c r="Z28" s="1">
        <v>31.531715393066406</v>
      </c>
      <c r="AA28" s="1">
        <v>44.644298553466797</v>
      </c>
      <c r="AB28" s="1">
        <v>51.677932739257812</v>
      </c>
      <c r="AC28" s="1">
        <v>400.04312133789062</v>
      </c>
      <c r="AD28" s="1">
        <v>38.172550201416016</v>
      </c>
      <c r="AE28" s="1">
        <v>253.1131591796875</v>
      </c>
      <c r="AF28" s="1">
        <v>97.585830688476562</v>
      </c>
      <c r="AG28" s="1">
        <v>24.198520660400391</v>
      </c>
      <c r="AH28" s="1">
        <v>-0.59366589784622192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>AC28*0.000001/(P28*0.0001)</f>
        <v>1.0001078033447266</v>
      </c>
      <c r="AQ28">
        <f>(Z28-Y28)/(1000-Z28)*AP28</f>
        <v>4.4318358293453028E-3</v>
      </c>
      <c r="AR28">
        <f>(U28+273.15)</f>
        <v>308.57209625244138</v>
      </c>
      <c r="AS28">
        <f>(T28+273.15)</f>
        <v>309.10573806762693</v>
      </c>
      <c r="AT28">
        <f>(AD28*AL28+AE28*AM28)*AN28</f>
        <v>7.2527844472585912</v>
      </c>
      <c r="AU28">
        <f>((AT28+0.00000010773*(AS28^4-AR28^4))-AQ28*44100)/(Q28*51.4+0.00000043092*AR28^3)</f>
        <v>-1.6763700260019361</v>
      </c>
      <c r="AV28">
        <f>0.61365*EXP(17.502*O28/(240.97+O28))</f>
        <v>5.7817467317045583</v>
      </c>
      <c r="AW28">
        <f>AV28*1000/AF28</f>
        <v>59.247809757972341</v>
      </c>
      <c r="AX28">
        <f>(AW28-Z28)</f>
        <v>27.716094364905935</v>
      </c>
      <c r="AY28">
        <f>IF(I28,U28,(T28+U28)/2)</f>
        <v>35.68891716003418</v>
      </c>
      <c r="AZ28">
        <f>0.61365*EXP(17.502*AY28/(240.97+AY28))</f>
        <v>5.8674621245505758</v>
      </c>
      <c r="BA28">
        <f>IF(AX28&lt;&gt;0,(1000-(AW28+Z28)/2)/AX28*AQ28,0)</f>
        <v>0.15264329084672595</v>
      </c>
      <c r="BB28">
        <f>Z28*AF28/1000</f>
        <v>3.0770486396650085</v>
      </c>
      <c r="BC28">
        <f>(AZ28-BB28)</f>
        <v>2.7904134848855673</v>
      </c>
      <c r="BD28">
        <f>1/(1.6/K28+1.37/S28)</f>
        <v>9.5968392457104618E-2</v>
      </c>
      <c r="BE28">
        <f>L28*AF28*0.001</f>
        <v>42.038035484481284</v>
      </c>
      <c r="BF28">
        <f>L28/X28</f>
        <v>1.0684384540265355</v>
      </c>
      <c r="BG28">
        <f>(1-AQ28*AF28/AV28/K28)*100</f>
        <v>53.007499982850149</v>
      </c>
      <c r="BH28">
        <f>(X28-J28/(S28/1.35))</f>
        <v>404.81905886639424</v>
      </c>
      <c r="BI28">
        <f>J28*BG28/100/BH28</f>
        <v>-5.8872518443387322E-3</v>
      </c>
    </row>
  </sheetData>
  <sortState ref="A9:BI28">
    <sortCondition ref="F9:F2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"/>
  <sheetViews>
    <sheetView topLeftCell="A2" workbookViewId="0">
      <selection sqref="A1:XFD1"/>
    </sheetView>
  </sheetViews>
  <sheetFormatPr baseColWidth="10" defaultRowHeight="15" x14ac:dyDescent="0"/>
  <sheetData>
    <row r="1" spans="1:6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</row>
    <row r="2" spans="1:61">
      <c r="A2" s="1">
        <v>6</v>
      </c>
      <c r="B2" s="1" t="s">
        <v>80</v>
      </c>
      <c r="C2" s="1" t="s">
        <v>71</v>
      </c>
      <c r="D2" s="1">
        <v>55</v>
      </c>
      <c r="E2" s="1" t="s">
        <v>72</v>
      </c>
      <c r="F2" s="1" t="s">
        <v>81</v>
      </c>
      <c r="G2" s="1">
        <v>0</v>
      </c>
      <c r="H2" s="1">
        <v>2395.5</v>
      </c>
      <c r="I2" s="1">
        <v>0</v>
      </c>
      <c r="J2">
        <f>(W2-X2*(1000-Y2)/(1000-Z2))*AP2</f>
        <v>16.917905077732009</v>
      </c>
      <c r="K2">
        <f>IF(BA2&lt;&gt;0,1/(1/BA2-1/S2),0)</f>
        <v>0.48721981235868767</v>
      </c>
      <c r="L2">
        <f>((BD2-AQ2/2)*X2-J2)/(BD2+AQ2/2)</f>
        <v>317.2216665218528</v>
      </c>
      <c r="M2">
        <f>AQ2*1000</f>
        <v>10.917983607692388</v>
      </c>
      <c r="N2">
        <f>(AV2-BB2)</f>
        <v>2.3045702547178912</v>
      </c>
      <c r="O2">
        <f>(U2+AU2*I2)</f>
        <v>33.897331237792969</v>
      </c>
      <c r="P2" s="1">
        <v>1.5</v>
      </c>
      <c r="Q2">
        <f>(P2*AJ2+AK2)</f>
        <v>2.4080436080694199</v>
      </c>
      <c r="R2" s="1">
        <v>1</v>
      </c>
      <c r="S2">
        <f>Q2*(R2+1)*(R2+1)/(R2*R2+1)</f>
        <v>4.8160872161388397</v>
      </c>
      <c r="T2" s="1">
        <v>34.177291870117188</v>
      </c>
      <c r="U2" s="1">
        <v>33.897331237792969</v>
      </c>
      <c r="V2" s="1">
        <v>34.169883728027344</v>
      </c>
      <c r="W2" s="1">
        <v>399.34027099609375</v>
      </c>
      <c r="X2" s="1">
        <v>391.39532470703125</v>
      </c>
      <c r="Y2" s="1">
        <v>26.866081237792969</v>
      </c>
      <c r="Z2" s="1">
        <v>30.833219528198242</v>
      </c>
      <c r="AA2" s="1">
        <v>48.570568084716797</v>
      </c>
      <c r="AB2" s="1">
        <v>55.742668151855469</v>
      </c>
      <c r="AC2" s="1">
        <v>400.08740234375</v>
      </c>
      <c r="AD2" s="1">
        <v>167.93284606933594</v>
      </c>
      <c r="AE2" s="1">
        <v>1045.775390625</v>
      </c>
      <c r="AF2" s="1">
        <v>97.554428100585938</v>
      </c>
      <c r="AG2" s="1">
        <v>24.198520660400391</v>
      </c>
      <c r="AH2" s="1">
        <v>-0.59366589784622192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>AC2*0.000001/(P2*0.0001)</f>
        <v>2.6672493489583329</v>
      </c>
      <c r="AQ2">
        <f>(Z2-Y2)/(1000-Z2)*AP2</f>
        <v>1.0917983607692389E-2</v>
      </c>
      <c r="AR2">
        <f>(U2+273.15)</f>
        <v>307.04733123779295</v>
      </c>
      <c r="AS2">
        <f>(T2+273.15)</f>
        <v>307.32729187011716</v>
      </c>
      <c r="AT2">
        <f>(AD2*AL2+AE2*AM2)*AN2</f>
        <v>31.907240352790723</v>
      </c>
      <c r="AU2">
        <f>((AT2+0.00000010773*(AS2^4-AR2^4))-AQ2*44100)/(Q2*51.4+0.00000043092*AR2^3)</f>
        <v>-3.2740293708687833</v>
      </c>
      <c r="AV2">
        <f>0.61365*EXP(17.502*O2/(240.97+O2))</f>
        <v>5.3124873522910887</v>
      </c>
      <c r="AW2">
        <f>AV2*1000/AF2</f>
        <v>54.456650053993606</v>
      </c>
      <c r="AX2">
        <f>(AW2-Z2)</f>
        <v>23.623430525795364</v>
      </c>
      <c r="AY2">
        <f>IF(I2,U2,(T2+U2)/2)</f>
        <v>34.037311553955078</v>
      </c>
      <c r="AZ2">
        <f>0.61365*EXP(17.502*AY2/(240.97+AY2))</f>
        <v>5.3541402472193838</v>
      </c>
      <c r="BA2">
        <f>IF(AX2&lt;&gt;0,(1000-(AW2+Z2)/2)/AX2*AQ2,0)</f>
        <v>0.44245846924216675</v>
      </c>
      <c r="BB2">
        <f>Z2*AF2/1000</f>
        <v>3.0079170975731975</v>
      </c>
      <c r="BC2">
        <f>(AZ2-BB2)</f>
        <v>2.3462231496461863</v>
      </c>
      <c r="BD2">
        <f>1/(1.6/K2+1.37/S2)</f>
        <v>0.28023748502497586</v>
      </c>
      <c r="BE2">
        <f>L2*AF2*0.001</f>
        <v>30.946378258654139</v>
      </c>
      <c r="BF2">
        <f>L2/X2</f>
        <v>0.81048915635183116</v>
      </c>
      <c r="BG2">
        <f>(1-AQ2*AF2/AV2/K2)*100</f>
        <v>58.850309234264984</v>
      </c>
      <c r="BH2">
        <f>(X2-J2/(S2/1.35))</f>
        <v>386.65305762797931</v>
      </c>
      <c r="BI2">
        <f>J2*BG2/100/BH2</f>
        <v>2.5749801424780568E-2</v>
      </c>
    </row>
    <row r="3" spans="1:61">
      <c r="A3" s="1">
        <v>7</v>
      </c>
      <c r="B3" s="1" t="s">
        <v>82</v>
      </c>
      <c r="C3" s="1" t="s">
        <v>71</v>
      </c>
      <c r="D3" s="1">
        <v>55</v>
      </c>
      <c r="E3" s="1" t="s">
        <v>76</v>
      </c>
      <c r="F3" s="1" t="s">
        <v>81</v>
      </c>
      <c r="G3" s="1">
        <v>0</v>
      </c>
      <c r="H3" s="1">
        <v>2597</v>
      </c>
      <c r="I3" s="1">
        <v>0</v>
      </c>
      <c r="J3">
        <f>(W3-X3*(1000-Y3)/(1000-Z3))*AP3</f>
        <v>-1.4531754315318737</v>
      </c>
      <c r="K3">
        <f>IF(BA3&lt;&gt;0,1/(1/BA3-1/S3),0)</f>
        <v>0.23692008720969457</v>
      </c>
      <c r="L3">
        <f>((BD3-AQ3/2)*X3-J3)/(BD3+AQ3/2)</f>
        <v>395.93721337185622</v>
      </c>
      <c r="M3">
        <f>AQ3*1000</f>
        <v>4.6768017273726432</v>
      </c>
      <c r="N3">
        <f>(AV3-BB3)</f>
        <v>1.9690575999162565</v>
      </c>
      <c r="O3">
        <f>(U3+AU3*I3)</f>
        <v>33.225841522216797</v>
      </c>
      <c r="P3" s="1">
        <v>4.5</v>
      </c>
      <c r="Q3">
        <f>(P3*AJ3+AK3)</f>
        <v>1.7493478804826736</v>
      </c>
      <c r="R3" s="1">
        <v>1</v>
      </c>
      <c r="S3">
        <f>Q3*(R3+1)*(R3+1)/(R3*R3+1)</f>
        <v>3.4986957609653473</v>
      </c>
      <c r="T3" s="1">
        <v>34.353378295898438</v>
      </c>
      <c r="U3" s="1">
        <v>33.225841522216797</v>
      </c>
      <c r="V3" s="1">
        <v>34.401500701904297</v>
      </c>
      <c r="W3" s="1">
        <v>399.296630859375</v>
      </c>
      <c r="X3" s="1">
        <v>398.83316040039062</v>
      </c>
      <c r="Y3" s="1">
        <v>27.173635482788086</v>
      </c>
      <c r="Z3" s="1">
        <v>32.263870239257812</v>
      </c>
      <c r="AA3" s="1">
        <v>48.647811889648438</v>
      </c>
      <c r="AB3" s="1">
        <v>57.760646820068359</v>
      </c>
      <c r="AC3" s="1">
        <v>400.11111450195312</v>
      </c>
      <c r="AD3" s="1">
        <v>52.234153747558594</v>
      </c>
      <c r="AE3" s="1">
        <v>90.615325927734375</v>
      </c>
      <c r="AF3" s="1">
        <v>97.555366516113281</v>
      </c>
      <c r="AG3" s="1">
        <v>24.198520660400391</v>
      </c>
      <c r="AH3" s="1">
        <v>-0.59366589784622192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>AC3*0.000001/(P3*0.0001)</f>
        <v>0.88913581000434017</v>
      </c>
      <c r="AQ3">
        <f>(Z3-Y3)/(1000-Z3)*AP3</f>
        <v>4.6768017273726434E-3</v>
      </c>
      <c r="AR3">
        <f>(U3+273.15)</f>
        <v>306.37584152221677</v>
      </c>
      <c r="AS3">
        <f>(T3+273.15)</f>
        <v>307.50337829589841</v>
      </c>
      <c r="AT3">
        <f>(AD3*AL3+AE3*AM3)*AN3</f>
        <v>9.9244890875002056</v>
      </c>
      <c r="AU3">
        <f>((AT3+0.00000010773*(AS3^4-AR3^4))-AQ3*44100)/(Q3*51.4+0.00000043092*AR3^3)</f>
        <v>-1.7815839259424822</v>
      </c>
      <c r="AV3">
        <f>0.61365*EXP(17.502*O3/(240.97+O3))</f>
        <v>5.1165712863353718</v>
      </c>
      <c r="AW3">
        <f>AV3*1000/AF3</f>
        <v>52.447871081395249</v>
      </c>
      <c r="AX3">
        <f>(AW3-Z3)</f>
        <v>20.184000842137436</v>
      </c>
      <c r="AY3">
        <f>IF(I3,U3,(T3+U3)/2)</f>
        <v>33.789609909057617</v>
      </c>
      <c r="AZ3">
        <f>0.61365*EXP(17.502*AY3/(240.97+AY3))</f>
        <v>5.2806256743919526</v>
      </c>
      <c r="BA3">
        <f>IF(AX3&lt;&gt;0,(1000-(AW3+Z3)/2)/AX3*AQ3,0)</f>
        <v>0.22189415038836133</v>
      </c>
      <c r="BB3">
        <f>Z3*AF3/1000</f>
        <v>3.1475136864191153</v>
      </c>
      <c r="BC3">
        <f>(AZ3-BB3)</f>
        <v>2.1331119879728373</v>
      </c>
      <c r="BD3">
        <f>1/(1.6/K3+1.37/S3)</f>
        <v>0.13995984489211497</v>
      </c>
      <c r="BE3">
        <f>L3*AF3*0.001</f>
        <v>38.625799967859983</v>
      </c>
      <c r="BF3">
        <f>L3/X3</f>
        <v>0.99273895123056677</v>
      </c>
      <c r="BG3">
        <f>(1-AQ3*AF3/AV3/K3)*100</f>
        <v>62.362635048799845</v>
      </c>
      <c r="BH3">
        <f>(X3-J3/(S3/1.35))</f>
        <v>399.39387987033012</v>
      </c>
      <c r="BI3">
        <f>J3*BG3/100/BH3</f>
        <v>-2.2690344961702217E-3</v>
      </c>
    </row>
    <row r="4" spans="1:61">
      <c r="A4" s="1">
        <v>12</v>
      </c>
      <c r="B4" s="1" t="s">
        <v>87</v>
      </c>
      <c r="C4" s="1" t="s">
        <v>71</v>
      </c>
      <c r="D4" s="1">
        <v>4</v>
      </c>
      <c r="E4" s="1" t="s">
        <v>72</v>
      </c>
      <c r="F4" s="1" t="s">
        <v>81</v>
      </c>
      <c r="G4" s="1">
        <v>0</v>
      </c>
      <c r="H4" s="1">
        <v>4829</v>
      </c>
      <c r="I4" s="1">
        <v>0</v>
      </c>
      <c r="J4">
        <f>(W4-X4*(1000-Y4)/(1000-Z4))*AP4</f>
        <v>7.7890630149830136</v>
      </c>
      <c r="K4">
        <f>IF(BA4&lt;&gt;0,1/(1/BA4-1/S4),0)</f>
        <v>0.62257960232710219</v>
      </c>
      <c r="L4">
        <f>((BD4-AQ4/2)*X4-J4)/(BD4+AQ4/2)</f>
        <v>356.86254742371955</v>
      </c>
      <c r="M4">
        <f>AQ4*1000</f>
        <v>14.183068592607347</v>
      </c>
      <c r="N4">
        <f>(AV4-BB4)</f>
        <v>2.396209043228946</v>
      </c>
      <c r="O4">
        <f>(U4+AU4*I4)</f>
        <v>34.957996368408203</v>
      </c>
      <c r="P4" s="1">
        <v>1.5</v>
      </c>
      <c r="Q4">
        <f>(P4*AJ4+AK4)</f>
        <v>2.4080436080694199</v>
      </c>
      <c r="R4" s="1">
        <v>1</v>
      </c>
      <c r="S4">
        <f>Q4*(R4+1)*(R4+1)/(R4*R4+1)</f>
        <v>4.8160872161388397</v>
      </c>
      <c r="T4" s="1">
        <v>35.427581787109375</v>
      </c>
      <c r="U4" s="1">
        <v>34.957996368408203</v>
      </c>
      <c r="V4" s="1">
        <v>35.469200134277344</v>
      </c>
      <c r="W4" s="1">
        <v>399.3179931640625</v>
      </c>
      <c r="X4" s="1">
        <v>394.30096435546875</v>
      </c>
      <c r="Y4" s="1">
        <v>28.052473068237305</v>
      </c>
      <c r="Z4" s="1">
        <v>33.193534851074219</v>
      </c>
      <c r="AA4" s="1">
        <v>47.330707550048828</v>
      </c>
      <c r="AB4" s="1">
        <v>56.004814147949219</v>
      </c>
      <c r="AC4" s="1">
        <v>400.08123779296875</v>
      </c>
      <c r="AD4" s="1">
        <v>1119.559326171875</v>
      </c>
      <c r="AE4" s="1">
        <v>323.71539306640625</v>
      </c>
      <c r="AF4" s="1">
        <v>97.580368041992188</v>
      </c>
      <c r="AG4" s="1">
        <v>24.198520660400391</v>
      </c>
      <c r="AH4" s="1">
        <v>-0.59366589784622192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>AC4*0.000001/(P4*0.0001)</f>
        <v>2.6672082519531246</v>
      </c>
      <c r="AQ4">
        <f>(Z4-Y4)/(1000-Z4)*AP4</f>
        <v>1.4183068592607347E-2</v>
      </c>
      <c r="AR4">
        <f>(U4+273.15)</f>
        <v>308.10799636840818</v>
      </c>
      <c r="AS4">
        <f>(T4+273.15)</f>
        <v>308.57758178710935</v>
      </c>
      <c r="AT4">
        <f>(AD4*AL4+AE4*AM4)*AN4</f>
        <v>212.71626930341881</v>
      </c>
      <c r="AU4">
        <f>((AT4+0.00000010773*(AS4^4-AR4^4))-AQ4*44100)/(Q4*51.4+0.00000043092*AR4^3)</f>
        <v>-2.9830823639841264</v>
      </c>
      <c r="AV4">
        <f>0.61365*EXP(17.502*O4/(240.97+O4))</f>
        <v>5.6352463906114627</v>
      </c>
      <c r="AW4">
        <f>AV4*1000/AF4</f>
        <v>57.749796436373579</v>
      </c>
      <c r="AX4">
        <f>(AW4-Z4)</f>
        <v>24.55626158529936</v>
      </c>
      <c r="AY4">
        <f>IF(I4,U4,(T4+U4)/2)</f>
        <v>35.192789077758789</v>
      </c>
      <c r="AZ4">
        <f>0.61365*EXP(17.502*AY4/(240.97+AY4))</f>
        <v>5.7089539647564784</v>
      </c>
      <c r="BA4">
        <f>IF(AX4&lt;&gt;0,(1000-(AW4+Z4)/2)/AX4*AQ4,0)</f>
        <v>0.55131115103721373</v>
      </c>
      <c r="BB4">
        <f>Z4*AF4/1000</f>
        <v>3.2390373473825167</v>
      </c>
      <c r="BC4">
        <f>(AZ4-BB4)</f>
        <v>2.4699166173739617</v>
      </c>
      <c r="BD4">
        <f>1/(1.6/K4+1.37/S4)</f>
        <v>0.35033438632855746</v>
      </c>
      <c r="BE4">
        <f>L4*AF4*0.001</f>
        <v>34.822778718009445</v>
      </c>
      <c r="BF4">
        <f>L4/X4</f>
        <v>0.90505116569281874</v>
      </c>
      <c r="BG4">
        <f>(1-AQ4*AF4/AV4/K4)*100</f>
        <v>60.552011963307372</v>
      </c>
      <c r="BH4">
        <f>(X4-J4/(S4/1.35))</f>
        <v>392.1176079089762</v>
      </c>
      <c r="BI4">
        <f>J4*BG4/100/BH4</f>
        <v>1.2028111652045242E-2</v>
      </c>
    </row>
    <row r="5" spans="1:61">
      <c r="A5" s="1">
        <v>13</v>
      </c>
      <c r="B5" s="1" t="s">
        <v>88</v>
      </c>
      <c r="C5" s="1" t="s">
        <v>71</v>
      </c>
      <c r="D5" s="1">
        <v>4</v>
      </c>
      <c r="E5" s="1" t="s">
        <v>76</v>
      </c>
      <c r="F5" s="1" t="s">
        <v>81</v>
      </c>
      <c r="G5" s="1">
        <v>0</v>
      </c>
      <c r="H5" s="1">
        <v>4927</v>
      </c>
      <c r="I5" s="1">
        <v>0</v>
      </c>
      <c r="J5">
        <f>(W5-X5*(1000-Y5)/(1000-Z5))*AP5</f>
        <v>-29.533958014612317</v>
      </c>
      <c r="K5">
        <f>IF(BA5&lt;&gt;0,1/(1/BA5-1/S5),0)</f>
        <v>3.4603760879825633E-2</v>
      </c>
      <c r="L5">
        <f>((BD5-AQ5/2)*X5-J5)/(BD5+AQ5/2)</f>
        <v>1761.8330454302654</v>
      </c>
      <c r="M5">
        <f>AQ5*1000</f>
        <v>0.93308872752496808</v>
      </c>
      <c r="N5">
        <f>(AV5-BB5)</f>
        <v>2.5461654664194371</v>
      </c>
      <c r="O5">
        <f>(U5+AU5*I5)</f>
        <v>34.04144287109375</v>
      </c>
      <c r="P5" s="1">
        <v>4.5</v>
      </c>
      <c r="Q5">
        <f>(P5*AJ5+AK5)</f>
        <v>1.7493478804826736</v>
      </c>
      <c r="R5" s="1">
        <v>1</v>
      </c>
      <c r="S5">
        <f>Q5*(R5+1)*(R5+1)/(R5*R5+1)</f>
        <v>3.4986957609653473</v>
      </c>
      <c r="T5" s="1">
        <v>35.324897766113281</v>
      </c>
      <c r="U5" s="1">
        <v>34.04144287109375</v>
      </c>
      <c r="V5" s="1">
        <v>35.435558319091797</v>
      </c>
      <c r="W5" s="1">
        <v>399.65420532226562</v>
      </c>
      <c r="X5" s="1">
        <v>432.41976928710938</v>
      </c>
      <c r="Y5" s="1">
        <v>27.768714904785156</v>
      </c>
      <c r="Z5" s="1">
        <v>28.788026809692383</v>
      </c>
      <c r="AA5" s="1">
        <v>47.119434356689453</v>
      </c>
      <c r="AB5" s="1">
        <v>48.849056243896484</v>
      </c>
      <c r="AC5" s="1">
        <v>400.07589721679688</v>
      </c>
      <c r="AD5" s="1">
        <v>11.080944061279297</v>
      </c>
      <c r="AE5" s="1">
        <v>13.833920478820801</v>
      </c>
      <c r="AF5" s="1">
        <v>97.582527160644531</v>
      </c>
      <c r="AG5" s="1">
        <v>24.198520660400391</v>
      </c>
      <c r="AH5" s="1">
        <v>-0.59366589784622192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>AC5*0.000001/(P5*0.0001)</f>
        <v>0.88905754937065962</v>
      </c>
      <c r="AQ5">
        <f>(Z5-Y5)/(1000-Z5)*AP5</f>
        <v>9.3308872752496811E-4</v>
      </c>
      <c r="AR5">
        <f>(U5+273.15)</f>
        <v>307.19144287109373</v>
      </c>
      <c r="AS5">
        <f>(T5+273.15)</f>
        <v>308.47489776611326</v>
      </c>
      <c r="AT5">
        <f>(AD5*AL5+AE5*AM5)*AN5</f>
        <v>2.105379345224037</v>
      </c>
      <c r="AU5">
        <f>((AT5+0.00000010773*(AS5^4-AR5^4))-AQ5*44100)/(Q5*51.4+0.00000043092*AR5^3)</f>
        <v>-0.22371685928041415</v>
      </c>
      <c r="AV5">
        <f>0.61365*EXP(17.502*O5/(240.97+O5))</f>
        <v>5.3553738744776069</v>
      </c>
      <c r="AW5">
        <f>AV5*1000/AF5</f>
        <v>54.880458933609724</v>
      </c>
      <c r="AX5">
        <f>(AW5-Z5)</f>
        <v>26.092432123917341</v>
      </c>
      <c r="AY5">
        <f>IF(I5,U5,(T5+U5)/2)</f>
        <v>34.683170318603516</v>
      </c>
      <c r="AZ5">
        <f>0.61365*EXP(17.502*AY5/(240.97+AY5))</f>
        <v>5.550023188226648</v>
      </c>
      <c r="BA5">
        <f>IF(AX5&lt;&gt;0,(1000-(AW5+Z5)/2)/AX5*AQ5,0)</f>
        <v>3.4264865108429826E-2</v>
      </c>
      <c r="BB5">
        <f>Z5*AF5/1000</f>
        <v>2.8092084080581698</v>
      </c>
      <c r="BC5">
        <f>(AZ5-BB5)</f>
        <v>2.7408147801684781</v>
      </c>
      <c r="BD5">
        <f>1/(1.6/K5+1.37/S5)</f>
        <v>2.1445732672347614E-2</v>
      </c>
      <c r="BE5">
        <f>L5*AF5*0.001</f>
        <v>171.92412100821997</v>
      </c>
      <c r="BF5">
        <f>L5/X5</f>
        <v>4.0743582291226819</v>
      </c>
      <c r="BG5">
        <f>(1-AQ5*AF5/AV5/K5)*100</f>
        <v>50.866024371144391</v>
      </c>
      <c r="BH5">
        <f>(X5-J5/(S5/1.35))</f>
        <v>443.81568537806027</v>
      </c>
      <c r="BI5">
        <f>J5*BG5/100/BH5</f>
        <v>-3.3849074686666973E-2</v>
      </c>
    </row>
    <row r="6" spans="1:61">
      <c r="A6" s="1">
        <v>18</v>
      </c>
      <c r="B6" s="1" t="s">
        <v>94</v>
      </c>
      <c r="C6" s="1" t="s">
        <v>71</v>
      </c>
      <c r="D6" s="1">
        <v>5</v>
      </c>
      <c r="E6" s="1" t="s">
        <v>72</v>
      </c>
      <c r="F6" s="1" t="s">
        <v>81</v>
      </c>
      <c r="G6" s="1">
        <v>0</v>
      </c>
      <c r="H6" s="1">
        <v>6364</v>
      </c>
      <c r="I6" s="1">
        <v>0</v>
      </c>
      <c r="J6">
        <f>(W6-X6*(1000-Y6)/(1000-Z6))*AP6</f>
        <v>21.828732735739557</v>
      </c>
      <c r="K6">
        <f>IF(BA6&lt;&gt;0,1/(1/BA6-1/S6),0)</f>
        <v>0.66289593352728049</v>
      </c>
      <c r="L6">
        <f>((BD6-AQ6/2)*X6-J6)/(BD6+AQ6/2)</f>
        <v>309.66181770654242</v>
      </c>
      <c r="M6">
        <f>AQ6*1000</f>
        <v>17.219823666269846</v>
      </c>
      <c r="N6">
        <f>(AV6-BB6)</f>
        <v>2.7548982932098349</v>
      </c>
      <c r="O6">
        <f>(U6+AU6*I6)</f>
        <v>36.939338684082031</v>
      </c>
      <c r="P6" s="1">
        <v>2</v>
      </c>
      <c r="Q6">
        <f>(P6*AJ6+AK6)</f>
        <v>2.2982609868049622</v>
      </c>
      <c r="R6" s="1">
        <v>1</v>
      </c>
      <c r="S6">
        <f>Q6*(R6+1)*(R6+1)/(R6*R6+1)</f>
        <v>4.5965219736099243</v>
      </c>
      <c r="T6" s="1">
        <v>38.097240447998047</v>
      </c>
      <c r="U6" s="1">
        <v>36.939338684082031</v>
      </c>
      <c r="V6" s="1">
        <v>38.061302185058594</v>
      </c>
      <c r="W6" s="1">
        <v>399.3017578125</v>
      </c>
      <c r="X6" s="1">
        <v>385.07525634765625</v>
      </c>
      <c r="Y6" s="1">
        <v>27.865314483642578</v>
      </c>
      <c r="Z6" s="1">
        <v>36.161933898925781</v>
      </c>
      <c r="AA6" s="1">
        <v>40.634601593017578</v>
      </c>
      <c r="AB6" s="1">
        <v>52.733150482177734</v>
      </c>
      <c r="AC6" s="1">
        <v>400.09359741210938</v>
      </c>
      <c r="AD6" s="1">
        <v>1310.1256103515625</v>
      </c>
      <c r="AE6" s="1">
        <v>1583.1832275390625</v>
      </c>
      <c r="AF6" s="1">
        <v>97.592529296875</v>
      </c>
      <c r="AG6" s="1">
        <v>24.198520660400391</v>
      </c>
      <c r="AH6" s="1">
        <v>-0.59366589784622192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f>AC6*0.000001/(P6*0.0001)</f>
        <v>2.0004679870605466</v>
      </c>
      <c r="AQ6">
        <f>(Z6-Y6)/(1000-Z6)*AP6</f>
        <v>1.7219823666269847E-2</v>
      </c>
      <c r="AR6">
        <f>(U6+273.15)</f>
        <v>310.08933868408201</v>
      </c>
      <c r="AS6">
        <f>(T6+273.15)</f>
        <v>311.24724044799802</v>
      </c>
      <c r="AT6">
        <f>(AD6*AL6+AE6*AM6)*AN6</f>
        <v>248.92386284321401</v>
      </c>
      <c r="AU6">
        <f>((AT6+0.00000010773*(AS6^4-AR6^4))-AQ6*44100)/(Q6*51.4+0.00000043092*AR6^3)</f>
        <v>-3.7831132985096563</v>
      </c>
      <c r="AV6">
        <f>0.61365*EXP(17.502*O6/(240.97+O6))</f>
        <v>6.2840328866724064</v>
      </c>
      <c r="AW6">
        <f>AV6*1000/AF6</f>
        <v>64.390511568323774</v>
      </c>
      <c r="AX6">
        <f>(AW6-Z6)</f>
        <v>28.228577669397993</v>
      </c>
      <c r="AY6">
        <f>IF(I6,U6,(T6+U6)/2)</f>
        <v>37.518289566040039</v>
      </c>
      <c r="AZ6">
        <f>0.61365*EXP(17.502*AY6/(240.97+AY6))</f>
        <v>6.4854468079613214</v>
      </c>
      <c r="BA6">
        <f>IF(AX6&lt;&gt;0,(1000-(AW6+Z6)/2)/AX6*AQ6,0)</f>
        <v>0.57934466864477663</v>
      </c>
      <c r="BB6">
        <f>Z6*AF6/1000</f>
        <v>3.5291345934625715</v>
      </c>
      <c r="BC6">
        <f>(AZ6-BB6)</f>
        <v>2.9563122144987499</v>
      </c>
      <c r="BD6">
        <f>1/(1.6/K6+1.37/S6)</f>
        <v>0.36877190845127067</v>
      </c>
      <c r="BE6">
        <f>L6*AF6*0.001</f>
        <v>30.220680016649307</v>
      </c>
      <c r="BF6">
        <f>L6/X6</f>
        <v>0.8041592197940951</v>
      </c>
      <c r="BG6">
        <f>(1-AQ6*AF6/AV6/K6)*100</f>
        <v>59.657624302715597</v>
      </c>
      <c r="BH6">
        <f>(X6-J6/(S6/1.35))</f>
        <v>378.66415043704865</v>
      </c>
      <c r="BI6">
        <f>J6*BG6/100/BH6</f>
        <v>3.4390642342299937E-2</v>
      </c>
    </row>
    <row r="7" spans="1:61">
      <c r="A7" s="1">
        <v>19</v>
      </c>
      <c r="B7" s="1" t="s">
        <v>95</v>
      </c>
      <c r="C7" s="1" t="s">
        <v>71</v>
      </c>
      <c r="D7" s="1">
        <v>5</v>
      </c>
      <c r="E7" s="1" t="s">
        <v>76</v>
      </c>
      <c r="F7" s="1" t="s">
        <v>81</v>
      </c>
      <c r="G7" s="1">
        <v>0</v>
      </c>
      <c r="H7" s="1">
        <v>6561</v>
      </c>
      <c r="I7" s="1">
        <v>0</v>
      </c>
      <c r="J7">
        <f>(W7-X7*(1000-Y7)/(1000-Z7))*AP7</f>
        <v>-5.5769218018487514</v>
      </c>
      <c r="K7">
        <f>IF(BA7&lt;&gt;0,1/(1/BA7-1/S7),0)</f>
        <v>3.4003263192480928E-3</v>
      </c>
      <c r="L7">
        <f>((BD7-AQ7/2)*X7-J7)/(BD7+AQ7/2)</f>
        <v>2930.8897558434451</v>
      </c>
      <c r="M7">
        <f>AQ7*1000</f>
        <v>0.12550659985533899</v>
      </c>
      <c r="N7">
        <f>(AV7-BB7)</f>
        <v>3.4417875043986683</v>
      </c>
      <c r="O7">
        <f>(U7+AU7*I7)</f>
        <v>36.526790618896484</v>
      </c>
      <c r="P7" s="1">
        <v>3</v>
      </c>
      <c r="Q7">
        <f>(P7*AJ7+AK7)</f>
        <v>2.0786957442760468</v>
      </c>
      <c r="R7" s="1">
        <v>1</v>
      </c>
      <c r="S7">
        <f>Q7*(R7+1)*(R7+1)/(R7*R7+1)</f>
        <v>4.1573914885520935</v>
      </c>
      <c r="T7" s="1">
        <v>37.751277923583984</v>
      </c>
      <c r="U7" s="1">
        <v>36.526790618896484</v>
      </c>
      <c r="V7" s="1">
        <v>37.822975158691406</v>
      </c>
      <c r="W7" s="1">
        <v>399.2501220703125</v>
      </c>
      <c r="X7" s="1">
        <v>403.3941650390625</v>
      </c>
      <c r="Y7" s="1">
        <v>27.595077514648438</v>
      </c>
      <c r="Z7" s="1">
        <v>27.686586380004883</v>
      </c>
      <c r="AA7" s="1">
        <v>41.003314971923828</v>
      </c>
      <c r="AB7" s="1">
        <v>41.139286041259766</v>
      </c>
      <c r="AC7" s="1">
        <v>400.06533813476562</v>
      </c>
      <c r="AD7" s="1">
        <v>7.2845468521118164</v>
      </c>
      <c r="AE7" s="1">
        <v>10.207141876220703</v>
      </c>
      <c r="AF7" s="1">
        <v>97.594436645507812</v>
      </c>
      <c r="AG7" s="1">
        <v>24.198520660400391</v>
      </c>
      <c r="AH7" s="1">
        <v>-0.59366589784622192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f>AC7*0.000001/(P7*0.0001)</f>
        <v>1.3335511271158851</v>
      </c>
      <c r="AQ7">
        <f>(Z7-Y7)/(1000-Z7)*AP7</f>
        <v>1.2550659985533899E-4</v>
      </c>
      <c r="AR7">
        <f>(U7+273.15)</f>
        <v>309.67679061889646</v>
      </c>
      <c r="AS7">
        <f>(T7+273.15)</f>
        <v>310.90127792358396</v>
      </c>
      <c r="AT7">
        <f>(AD7*AL7+AE7*AM7)*AN7</f>
        <v>1.384063884533532</v>
      </c>
      <c r="AU7">
        <f>((AT7+0.00000010773*(AS7^4-AR7^4))-AQ7*44100)/(Q7*51.4+0.00000043092*AR7^3)</f>
        <v>9.706172100949309E-2</v>
      </c>
      <c r="AV7">
        <f>0.61365*EXP(17.502*O7/(240.97+O7))</f>
        <v>6.1438443047924345</v>
      </c>
      <c r="AW7">
        <f>AV7*1000/AF7</f>
        <v>62.952812844329593</v>
      </c>
      <c r="AX7">
        <f>(AW7-Z7)</f>
        <v>35.26622646432471</v>
      </c>
      <c r="AY7">
        <f>IF(I7,U7,(T7+U7)/2)</f>
        <v>37.139034271240234</v>
      </c>
      <c r="AZ7">
        <f>0.61365*EXP(17.502*AY7/(240.97+AY7))</f>
        <v>6.3528834829412419</v>
      </c>
      <c r="BA7">
        <f>IF(AX7&lt;&gt;0,(1000-(AW7+Z7)/2)/AX7*AQ7,0)</f>
        <v>3.3975474685889358E-3</v>
      </c>
      <c r="BB7">
        <f>Z7*AF7/1000</f>
        <v>2.7020568003937662</v>
      </c>
      <c r="BC7">
        <f>(AZ7-BB7)</f>
        <v>3.6508266825474758</v>
      </c>
      <c r="BD7">
        <f>1/(1.6/K7+1.37/S7)</f>
        <v>2.1237166555093077E-3</v>
      </c>
      <c r="BE7">
        <f>L7*AF7*0.001</f>
        <v>286.03853459163099</v>
      </c>
      <c r="BF7">
        <f>L7/X7</f>
        <v>7.2655730049036125</v>
      </c>
      <c r="BG7">
        <f>(1-AQ7*AF7/AV7/K7)*100</f>
        <v>41.368524021263653</v>
      </c>
      <c r="BH7">
        <f>(X7-J7/(S7/1.35))</f>
        <v>405.20511896371153</v>
      </c>
      <c r="BI7">
        <f>J7*BG7/100/BH7</f>
        <v>-5.6936354633059412E-3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"/>
  <sheetViews>
    <sheetView workbookViewId="0">
      <selection sqref="A1:BI1"/>
    </sheetView>
  </sheetViews>
  <sheetFormatPr baseColWidth="10" defaultRowHeight="15" x14ac:dyDescent="0"/>
  <sheetData>
    <row r="1" spans="1:6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57</v>
      </c>
      <c r="AW1" s="2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63</v>
      </c>
      <c r="BC1" s="2" t="s">
        <v>64</v>
      </c>
      <c r="BD1" s="2" t="s">
        <v>65</v>
      </c>
      <c r="BE1" s="2" t="s">
        <v>66</v>
      </c>
      <c r="BF1" s="2" t="s">
        <v>67</v>
      </c>
      <c r="BG1" s="2" t="s">
        <v>68</v>
      </c>
      <c r="BH1" s="2" t="s">
        <v>69</v>
      </c>
      <c r="BI1" s="2" t="s">
        <v>70</v>
      </c>
    </row>
    <row r="2" spans="1:61">
      <c r="A2" s="1">
        <v>20</v>
      </c>
      <c r="B2" s="1" t="s">
        <v>96</v>
      </c>
      <c r="C2" s="1" t="s">
        <v>71</v>
      </c>
      <c r="D2" s="1">
        <v>5</v>
      </c>
      <c r="E2" s="1" t="s">
        <v>72</v>
      </c>
      <c r="F2" s="1" t="s">
        <v>97</v>
      </c>
      <c r="G2" s="1">
        <v>0</v>
      </c>
      <c r="H2" s="1">
        <v>6628.5</v>
      </c>
      <c r="I2" s="1">
        <v>0</v>
      </c>
      <c r="J2">
        <f>(W2-X2*(1000-Y2)/(1000-Z2))*AP2</f>
        <v>5.0957943930419223</v>
      </c>
      <c r="K2">
        <f>IF(BA2&lt;&gt;0,1/(1/BA2-1/S2),0)</f>
        <v>5.0020655468931821E-2</v>
      </c>
      <c r="L2">
        <f>((BD2-AQ2/2)*X2-J2)/(BD2+AQ2/2)</f>
        <v>211.15956572046289</v>
      </c>
      <c r="M2">
        <f>AQ2*1000</f>
        <v>1.9537451304548077</v>
      </c>
      <c r="N2">
        <f>(AV2-BB2)</f>
        <v>3.6735382274839994</v>
      </c>
      <c r="O2">
        <f>(U2+AU2*I2)</f>
        <v>37.555721282958984</v>
      </c>
      <c r="P2" s="1">
        <v>3</v>
      </c>
      <c r="Q2">
        <f>(P2*AJ2+AK2)</f>
        <v>2.0786957442760468</v>
      </c>
      <c r="R2" s="1">
        <v>1</v>
      </c>
      <c r="S2">
        <f>Q2*(R2+1)*(R2+1)/(R2*R2+1)</f>
        <v>4.1573914885520935</v>
      </c>
      <c r="T2" s="1">
        <v>37.612922668457031</v>
      </c>
      <c r="U2" s="1">
        <v>37.555721282958984</v>
      </c>
      <c r="V2" s="1">
        <v>37.644420623779297</v>
      </c>
      <c r="W2" s="1">
        <v>399.37139892578125</v>
      </c>
      <c r="X2" s="1">
        <v>394.9718017578125</v>
      </c>
      <c r="Y2" s="1">
        <v>27.524742126464844</v>
      </c>
      <c r="Z2" s="1">
        <v>28.947309494018555</v>
      </c>
      <c r="AA2" s="1">
        <v>41.207675933837891</v>
      </c>
      <c r="AB2" s="1">
        <v>43.337421417236328</v>
      </c>
      <c r="AC2" s="1">
        <v>400.09130859375</v>
      </c>
      <c r="AD2" s="1">
        <v>1464.7001953125</v>
      </c>
      <c r="AE2" s="1">
        <v>1185.2467041015625</v>
      </c>
      <c r="AF2" s="1">
        <v>97.595306396484375</v>
      </c>
      <c r="AG2" s="1">
        <v>24.198520660400391</v>
      </c>
      <c r="AH2" s="1">
        <v>-0.59366589784622192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>AC2*0.000001/(P2*0.0001)</f>
        <v>1.3336376953124998</v>
      </c>
      <c r="AQ2">
        <f>(Z2-Y2)/(1000-Z2)*AP2</f>
        <v>1.9537451304548078E-3</v>
      </c>
      <c r="AR2">
        <f>(U2+273.15)</f>
        <v>310.70572128295896</v>
      </c>
      <c r="AS2">
        <f>(T2+273.15)</f>
        <v>310.76292266845701</v>
      </c>
      <c r="AT2">
        <f>(AD2*AL2+AE2*AM2)*AN2</f>
        <v>278.29303361725761</v>
      </c>
      <c r="AU2">
        <f>((AT2+0.00000010773*(AS2^4-AR2^4))-AQ2*44100)/(Q2*51.4+0.00000043092*AR2^3)</f>
        <v>1.6103517378251224</v>
      </c>
      <c r="AV2">
        <f>0.61365*EXP(17.502*O2/(240.97+O2))</f>
        <v>6.4986597669066013</v>
      </c>
      <c r="AW2">
        <f>AV2*1000/AF2</f>
        <v>66.587830981395427</v>
      </c>
      <c r="AX2">
        <f>(AW2-Z2)</f>
        <v>37.640521487376873</v>
      </c>
      <c r="AY2">
        <f>IF(I2,U2,(T2+U2)/2)</f>
        <v>37.584321975708008</v>
      </c>
      <c r="AZ2">
        <f>0.61365*EXP(17.502*AY2/(240.97+AY2))</f>
        <v>6.5087712171225016</v>
      </c>
      <c r="BA2">
        <f>IF(AX2&lt;&gt;0,(1000-(AW2+Z2)/2)/AX2*AQ2,0)</f>
        <v>4.9425974965122098E-2</v>
      </c>
      <c r="BB2">
        <f>Z2*AF2/1000</f>
        <v>2.8251215394226019</v>
      </c>
      <c r="BC2">
        <f>(AZ2-BB2)</f>
        <v>3.6836496776998997</v>
      </c>
      <c r="BD2">
        <f>1/(1.6/K2+1.37/S2)</f>
        <v>3.0944117864381285E-2</v>
      </c>
      <c r="BE2">
        <f>L2*AF2*0.001</f>
        <v>20.608182515037157</v>
      </c>
      <c r="BF2">
        <f>L2/X2</f>
        <v>0.5346193444207975</v>
      </c>
      <c r="BG2">
        <f>(1-AQ2*AF2/AV2/K2)*100</f>
        <v>41.342484819762106</v>
      </c>
      <c r="BH2">
        <f>(X2-J2/(S2/1.35))</f>
        <v>393.31708089509135</v>
      </c>
      <c r="BI2">
        <f>J2*BG2/100/BH2</f>
        <v>5.3563095164727119E-3</v>
      </c>
    </row>
    <row r="3" spans="1:61">
      <c r="A3" s="1">
        <v>21</v>
      </c>
      <c r="B3" s="1" t="s">
        <v>98</v>
      </c>
      <c r="C3" s="1" t="s">
        <v>71</v>
      </c>
      <c r="D3" s="1">
        <v>5</v>
      </c>
      <c r="E3" s="1" t="s">
        <v>76</v>
      </c>
      <c r="F3" s="1" t="s">
        <v>97</v>
      </c>
      <c r="G3" s="1">
        <v>0</v>
      </c>
      <c r="H3" s="1">
        <v>6855.5</v>
      </c>
      <c r="I3" s="1">
        <v>0</v>
      </c>
      <c r="J3">
        <f>(W3-X3*(1000-Y3)/(1000-Z3))*AP3</f>
        <v>1.1317829336342617</v>
      </c>
      <c r="K3">
        <f>IF(BA3&lt;&gt;0,1/(1/BA3-1/S3),0)</f>
        <v>5.4174985676191056E-2</v>
      </c>
      <c r="L3">
        <f>((BD3-AQ3/2)*X3-J3)/(BD3+AQ3/2)</f>
        <v>343.3790348510413</v>
      </c>
      <c r="M3">
        <f>AQ3*1000</f>
        <v>1.8634206726073992</v>
      </c>
      <c r="N3">
        <f>(AV3-BB3)</f>
        <v>3.2499967251981006</v>
      </c>
      <c r="O3">
        <f>(U3+AU3*I3)</f>
        <v>36.382335662841797</v>
      </c>
      <c r="P3" s="1">
        <v>4</v>
      </c>
      <c r="Q3">
        <f>(P3*AJ3+AK3)</f>
        <v>1.8591305017471313</v>
      </c>
      <c r="R3" s="1">
        <v>1</v>
      </c>
      <c r="S3">
        <f>Q3*(R3+1)*(R3+1)/(R3*R3+1)</f>
        <v>3.7182610034942627</v>
      </c>
      <c r="T3" s="1">
        <v>36.703521728515625</v>
      </c>
      <c r="U3" s="1">
        <v>36.382335662841797</v>
      </c>
      <c r="V3" s="1">
        <v>36.785213470458984</v>
      </c>
      <c r="W3" s="1">
        <v>399.74630737304688</v>
      </c>
      <c r="X3" s="1">
        <v>397.87359619140625</v>
      </c>
      <c r="Y3" s="1">
        <v>27.345048904418945</v>
      </c>
      <c r="Z3" s="1">
        <v>29.153682708740234</v>
      </c>
      <c r="AA3" s="1">
        <v>43.021778106689453</v>
      </c>
      <c r="AB3" s="1">
        <v>45.867286682128906</v>
      </c>
      <c r="AC3" s="1">
        <v>400.10202026367188</v>
      </c>
      <c r="AD3" s="1">
        <v>30.975757598876953</v>
      </c>
      <c r="AE3" s="1">
        <v>36.310890197753906</v>
      </c>
      <c r="AF3" s="1">
        <v>97.600234985351562</v>
      </c>
      <c r="AG3" s="1">
        <v>24.198520660400391</v>
      </c>
      <c r="AH3" s="1">
        <v>-0.59366589784622192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>AC3*0.000001/(P3*0.0001)</f>
        <v>1.0002550506591796</v>
      </c>
      <c r="AQ3">
        <f>(Z3-Y3)/(1000-Z3)*AP3</f>
        <v>1.8634206726073992E-3</v>
      </c>
      <c r="AR3">
        <f>(U3+273.15)</f>
        <v>309.53233566284177</v>
      </c>
      <c r="AS3">
        <f>(T3+273.15)</f>
        <v>309.8535217285156</v>
      </c>
      <c r="AT3">
        <f>(AD3*AL3+AE3*AM3)*AN3</f>
        <v>5.88539386993466</v>
      </c>
      <c r="AU3">
        <f>((AT3+0.00000010773*(AS3^4-AR3^4))-AQ3*44100)/(Q3*51.4+0.00000043092*AR3^3)</f>
        <v>-0.66624733759572108</v>
      </c>
      <c r="AV3">
        <f>0.61365*EXP(17.502*O3/(240.97+O3))</f>
        <v>6.0954030082595283</v>
      </c>
      <c r="AW3">
        <f>AV3*1000/AF3</f>
        <v>62.452749311252823</v>
      </c>
      <c r="AX3">
        <f>(AW3-Z3)</f>
        <v>33.299066602512589</v>
      </c>
      <c r="AY3">
        <f>IF(I3,U3,(T3+U3)/2)</f>
        <v>36.542928695678711</v>
      </c>
      <c r="AZ3">
        <f>0.61365*EXP(17.502*AY3/(240.97+AY3))</f>
        <v>6.1492767253334826</v>
      </c>
      <c r="BA3">
        <f>IF(AX3&lt;&gt;0,(1000-(AW3+Z3)/2)/AX3*AQ3,0)</f>
        <v>5.339699260183782E-2</v>
      </c>
      <c r="BB3">
        <f>Z3*AF3/1000</f>
        <v>2.8454062830614277</v>
      </c>
      <c r="BC3">
        <f>(AZ3-BB3)</f>
        <v>3.3038704422720548</v>
      </c>
      <c r="BD3">
        <f>1/(1.6/K3+1.37/S3)</f>
        <v>3.3442156922895275E-2</v>
      </c>
      <c r="BE3">
        <f>L3*AF3*0.001</f>
        <v>33.513874490504854</v>
      </c>
      <c r="BF3">
        <f>L3/X3</f>
        <v>0.86303549202056351</v>
      </c>
      <c r="BG3">
        <f>(1-AQ3*AF3/AV3/K3)*100</f>
        <v>44.924234482214864</v>
      </c>
      <c r="BH3">
        <f>(X3-J3/(S3/1.35))</f>
        <v>397.46267642031694</v>
      </c>
      <c r="BI3">
        <f>J3*BG3/100/BH3</f>
        <v>1.2792265767311078E-3</v>
      </c>
    </row>
    <row r="4" spans="1:61">
      <c r="A4" s="1">
        <v>2</v>
      </c>
      <c r="B4" s="1" t="s">
        <v>74</v>
      </c>
      <c r="C4" s="1" t="s">
        <v>71</v>
      </c>
      <c r="D4" s="1">
        <v>55</v>
      </c>
      <c r="E4" s="1" t="s">
        <v>72</v>
      </c>
      <c r="F4" s="1" t="s">
        <v>73</v>
      </c>
      <c r="G4" s="1">
        <v>0</v>
      </c>
      <c r="H4" s="1">
        <v>1623</v>
      </c>
      <c r="I4" s="1">
        <v>0</v>
      </c>
      <c r="J4">
        <f>(W4-X4*(1000-Y4)/(1000-Z4))*AP4</f>
        <v>10.275529942512874</v>
      </c>
      <c r="K4">
        <f>IF(BA4&lt;&gt;0,1/(1/BA4-1/S4),0)</f>
        <v>0.34217057296532233</v>
      </c>
      <c r="L4">
        <f>((BD4-AQ4/2)*X4-J4)/(BD4+AQ4/2)</f>
        <v>322.79255246104361</v>
      </c>
      <c r="M4">
        <f>AQ4*1000</f>
        <v>5.8188527896256721</v>
      </c>
      <c r="N4">
        <f>(AV4-BB4)</f>
        <v>1.7564696698379887</v>
      </c>
      <c r="O4">
        <f>(U4+AU4*I4)</f>
        <v>32.444072723388672</v>
      </c>
      <c r="P4" s="1">
        <v>5</v>
      </c>
      <c r="Q4">
        <f>(P4*AJ4+AK4)</f>
        <v>1.6395652592182159</v>
      </c>
      <c r="R4" s="1">
        <v>1</v>
      </c>
      <c r="S4">
        <f>Q4*(R4+1)*(R4+1)/(R4*R4+1)</f>
        <v>3.2791305184364319</v>
      </c>
      <c r="T4" s="1">
        <v>32.497814178466797</v>
      </c>
      <c r="U4" s="1">
        <v>32.444072723388672</v>
      </c>
      <c r="V4" s="1">
        <v>32.495559692382812</v>
      </c>
      <c r="W4" s="1">
        <v>401.27792358398438</v>
      </c>
      <c r="X4" s="1">
        <v>385.63323974609375</v>
      </c>
      <c r="Y4" s="1">
        <v>25.152198791503906</v>
      </c>
      <c r="Z4" s="1">
        <v>32.189537048339844</v>
      </c>
      <c r="AA4" s="1">
        <v>49.956169128417969</v>
      </c>
      <c r="AB4" s="1">
        <v>63.933414459228516</v>
      </c>
      <c r="AC4" s="1">
        <v>400.11907958984375</v>
      </c>
      <c r="AD4" s="1">
        <v>620.6683349609375</v>
      </c>
      <c r="AE4" s="1">
        <v>1068.4398193359375</v>
      </c>
      <c r="AF4" s="1">
        <v>97.54583740234375</v>
      </c>
      <c r="AG4" s="1">
        <v>24.198520660400391</v>
      </c>
      <c r="AH4" s="1">
        <v>-0.59366589784622192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>AC4*0.000001/(P4*0.0001)</f>
        <v>0.80023815917968744</v>
      </c>
      <c r="AQ4">
        <f>(Z4-Y4)/(1000-Z4)*AP4</f>
        <v>5.8188527896256724E-3</v>
      </c>
      <c r="AR4">
        <f>(U4+273.15)</f>
        <v>305.59407272338865</v>
      </c>
      <c r="AS4">
        <f>(T4+273.15)</f>
        <v>305.64781417846677</v>
      </c>
      <c r="AT4">
        <f>(AD4*AL4+AE4*AM4)*AN4</f>
        <v>117.9269821627895</v>
      </c>
      <c r="AU4">
        <f>((AT4+0.00000010773*(AS4^4-AR4^4))-AQ4*44100)/(Q4*51.4+0.00000043092*AR4^3)</f>
        <v>-1.4292337485131825</v>
      </c>
      <c r="AV4">
        <f>0.61365*EXP(17.502*O4/(240.97+O4))</f>
        <v>4.8964250168120671</v>
      </c>
      <c r="AW4">
        <f>AV4*1000/AF4</f>
        <v>50.196145188809666</v>
      </c>
      <c r="AX4">
        <f>(AW4-Z4)</f>
        <v>18.006608140469822</v>
      </c>
      <c r="AY4">
        <f>IF(I4,U4,(T4+U4)/2)</f>
        <v>32.470943450927734</v>
      </c>
      <c r="AZ4">
        <f>0.61365*EXP(17.502*AY4/(240.97+AY4))</f>
        <v>4.9038527103885734</v>
      </c>
      <c r="BA4">
        <f>IF(AX4&lt;&gt;0,(1000-(AW4+Z4)/2)/AX4*AQ4,0)</f>
        <v>0.30983945825039078</v>
      </c>
      <c r="BB4">
        <f>Z4*AF4/1000</f>
        <v>3.1399553469740784</v>
      </c>
      <c r="BC4">
        <f>(AZ4-BB4)</f>
        <v>1.763897363414495</v>
      </c>
      <c r="BD4">
        <f>1/(1.6/K4+1.37/S4)</f>
        <v>0.19631616352581524</v>
      </c>
      <c r="BE4">
        <f>L4*AF4*0.001</f>
        <v>31.487069837052477</v>
      </c>
      <c r="BF4">
        <f>L4/X4</f>
        <v>0.83704545975750089</v>
      </c>
      <c r="BG4">
        <f>(1-AQ4*AF4/AV4/K4)*100</f>
        <v>66.121486501664123</v>
      </c>
      <c r="BH4">
        <f>(X4-J4/(S4/1.35))</f>
        <v>381.40286058173928</v>
      </c>
      <c r="BI4">
        <f>J4*BG4/100/BH4</f>
        <v>1.7814059216939189E-2</v>
      </c>
    </row>
    <row r="5" spans="1:61">
      <c r="A5" s="1">
        <v>3</v>
      </c>
      <c r="B5" s="1" t="s">
        <v>75</v>
      </c>
      <c r="C5" s="1" t="s">
        <v>71</v>
      </c>
      <c r="D5" s="1">
        <v>55</v>
      </c>
      <c r="E5" s="1" t="s">
        <v>76</v>
      </c>
      <c r="F5" s="1" t="s">
        <v>73</v>
      </c>
      <c r="G5" s="1">
        <v>0</v>
      </c>
      <c r="H5" s="1">
        <v>1855</v>
      </c>
      <c r="I5" s="1">
        <v>0</v>
      </c>
      <c r="J5">
        <f>(W5-X5*(1000-Y5)/(1000-Z5))*AP5</f>
        <v>-0.69650149197653521</v>
      </c>
      <c r="K5">
        <f>IF(BA5&lt;&gt;0,1/(1/BA5-1/S5),0)</f>
        <v>4.8576690690854976E-2</v>
      </c>
      <c r="L5">
        <f>((BD5-AQ5/2)*X5-J5)/(BD5+AQ5/2)</f>
        <v>408.90171268632031</v>
      </c>
      <c r="M5">
        <f>AQ5*1000</f>
        <v>1.0711246541567401</v>
      </c>
      <c r="N5">
        <f>(AV5-BB5)</f>
        <v>2.0989059360037512</v>
      </c>
      <c r="O5">
        <f>(U5+AU5*I5)</f>
        <v>31.782526016235352</v>
      </c>
      <c r="P5" s="1">
        <v>4.5</v>
      </c>
      <c r="Q5">
        <f>(P5*AJ5+AK5)</f>
        <v>1.7493478804826736</v>
      </c>
      <c r="R5" s="1">
        <v>1</v>
      </c>
      <c r="S5">
        <f>Q5*(R5+1)*(R5+1)/(R5*R5+1)</f>
        <v>3.4986957609653473</v>
      </c>
      <c r="T5" s="1">
        <v>32.863094329833984</v>
      </c>
      <c r="U5" s="1">
        <v>31.782526016235352</v>
      </c>
      <c r="V5" s="1">
        <v>32.903537750244141</v>
      </c>
      <c r="W5" s="1">
        <v>399.82760620117188</v>
      </c>
      <c r="X5" s="1">
        <v>400.12896728515625</v>
      </c>
      <c r="Y5" s="1">
        <v>25.661693572998047</v>
      </c>
      <c r="Z5" s="1">
        <v>26.834211349487305</v>
      </c>
      <c r="AA5" s="1">
        <v>49.933113098144531</v>
      </c>
      <c r="AB5" s="1">
        <v>52.214622497558594</v>
      </c>
      <c r="AC5" s="1">
        <v>400.05520629882812</v>
      </c>
      <c r="AD5" s="1">
        <v>29.362272262573242</v>
      </c>
      <c r="AE5" s="1">
        <v>40.677635192871094</v>
      </c>
      <c r="AF5" s="1">
        <v>97.551368713378906</v>
      </c>
      <c r="AG5" s="1">
        <v>24.198520660400391</v>
      </c>
      <c r="AH5" s="1">
        <v>-0.59366589784622192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>AC5*0.000001/(P5*0.0001)</f>
        <v>0.88901156955295124</v>
      </c>
      <c r="AQ5">
        <f>(Z5-Y5)/(1000-Z5)*AP5</f>
        <v>1.07112465415674E-3</v>
      </c>
      <c r="AR5">
        <f>(U5+273.15)</f>
        <v>304.93252601623533</v>
      </c>
      <c r="AS5">
        <f>(T5+273.15)</f>
        <v>306.01309432983396</v>
      </c>
      <c r="AT5">
        <f>(AD5*AL5+AE5*AM5)*AN5</f>
        <v>5.5788316598838037</v>
      </c>
      <c r="AU5">
        <f>((AT5+0.00000010773*(AS5^4-AR5^4))-AQ5*44100)/(Q5*51.4+0.00000043092*AR5^3)</f>
        <v>-0.27791535597960437</v>
      </c>
      <c r="AV5">
        <f>0.61365*EXP(17.502*O5/(240.97+O5))</f>
        <v>4.7166199814903242</v>
      </c>
      <c r="AW5">
        <f>AV5*1000/AF5</f>
        <v>48.350115879444878</v>
      </c>
      <c r="AX5">
        <f>(AW5-Z5)</f>
        <v>21.515904529957574</v>
      </c>
      <c r="AY5">
        <f>IF(I5,U5,(T5+U5)/2)</f>
        <v>32.322810173034668</v>
      </c>
      <c r="AZ5">
        <f>0.61365*EXP(17.502*AY5/(240.97+AY5))</f>
        <v>4.8630268967059234</v>
      </c>
      <c r="BA5">
        <f>IF(AX5&lt;&gt;0,(1000-(AW5+Z5)/2)/AX5*AQ5,0)</f>
        <v>4.7911476808743025E-2</v>
      </c>
      <c r="BB5">
        <f>Z5*AF5/1000</f>
        <v>2.617714045486573</v>
      </c>
      <c r="BC5">
        <f>(AZ5-BB5)</f>
        <v>2.2453128512193503</v>
      </c>
      <c r="BD5">
        <f>1/(1.6/K5+1.37/S5)</f>
        <v>3.0003736150633887E-2</v>
      </c>
      <c r="BE5">
        <f>L5*AF5*0.001</f>
        <v>39.888921741795357</v>
      </c>
      <c r="BF5">
        <f>L5/X5</f>
        <v>1.0219247945498333</v>
      </c>
      <c r="BG5">
        <f>(1-AQ5*AF5/AV5/K5)*100</f>
        <v>54.394778292976874</v>
      </c>
      <c r="BH5">
        <f>(X5-J5/(S5/1.35))</f>
        <v>400.39771800782808</v>
      </c>
      <c r="BI5">
        <f>J5*BG5/100/BH5</f>
        <v>-9.4621029373725214E-4</v>
      </c>
    </row>
    <row r="6" spans="1:61">
      <c r="A6" s="1">
        <v>8</v>
      </c>
      <c r="B6" s="1" t="s">
        <v>83</v>
      </c>
      <c r="C6" s="1" t="s">
        <v>71</v>
      </c>
      <c r="D6" s="1">
        <v>58</v>
      </c>
      <c r="E6" s="1" t="s">
        <v>72</v>
      </c>
      <c r="F6" s="1" t="s">
        <v>73</v>
      </c>
      <c r="G6" s="1">
        <v>0</v>
      </c>
      <c r="H6" s="1">
        <v>3055.5</v>
      </c>
      <c r="I6" s="1">
        <v>0</v>
      </c>
      <c r="J6">
        <f>(W6-X6*(1000-Y6)/(1000-Z6))*AP6</f>
        <v>17.697806458351948</v>
      </c>
      <c r="K6">
        <f>IF(BA6&lt;&gt;0,1/(1/BA6-1/S6),0)</f>
        <v>0.53853317886971974</v>
      </c>
      <c r="L6">
        <f>((BD6-AQ6/2)*X6-J6)/(BD6+AQ6/2)</f>
        <v>303.59019363422743</v>
      </c>
      <c r="M6">
        <f>AQ6*1000</f>
        <v>8.8795280817394051</v>
      </c>
      <c r="N6">
        <f>(AV6-BB6)</f>
        <v>1.7829611754636887</v>
      </c>
      <c r="O6">
        <f>(U6+AU6*I6)</f>
        <v>34.744644165039062</v>
      </c>
      <c r="P6" s="1">
        <v>5</v>
      </c>
      <c r="Q6">
        <f>(P6*AJ6+AK6)</f>
        <v>1.6395652592182159</v>
      </c>
      <c r="R6" s="1">
        <v>1</v>
      </c>
      <c r="S6">
        <f>Q6*(R6+1)*(R6+1)/(R6*R6+1)</f>
        <v>3.2791305184364319</v>
      </c>
      <c r="T6" s="1">
        <v>35.200447082519531</v>
      </c>
      <c r="U6" s="1">
        <v>34.744644165039062</v>
      </c>
      <c r="V6" s="1">
        <v>35.220375061035156</v>
      </c>
      <c r="W6" s="1">
        <v>400.02032470703125</v>
      </c>
      <c r="X6" s="1">
        <v>373.75607299804688</v>
      </c>
      <c r="Y6" s="1">
        <v>28.141841888427734</v>
      </c>
      <c r="Z6" s="1">
        <v>38.807876586914062</v>
      </c>
      <c r="AA6" s="1">
        <v>48.070201873779297</v>
      </c>
      <c r="AB6" s="1">
        <v>66.289276123046875</v>
      </c>
      <c r="AC6" s="1">
        <v>400.09866333007812</v>
      </c>
      <c r="AD6" s="1">
        <v>1209.5791015625</v>
      </c>
      <c r="AE6" s="1">
        <v>978.49871826171875</v>
      </c>
      <c r="AF6" s="1">
        <v>97.558212280273438</v>
      </c>
      <c r="AG6" s="1">
        <v>24.198520660400391</v>
      </c>
      <c r="AH6" s="1">
        <v>-0.59366589784622192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f>AC6*0.000001/(P6*0.0001)</f>
        <v>0.80019732666015619</v>
      </c>
      <c r="AQ6">
        <f>(Z6-Y6)/(1000-Z6)*AP6</f>
        <v>8.8795280817394046E-3</v>
      </c>
      <c r="AR6">
        <f>(U6+273.15)</f>
        <v>307.89464416503904</v>
      </c>
      <c r="AS6">
        <f>(T6+273.15)</f>
        <v>308.35044708251951</v>
      </c>
      <c r="AT6">
        <f>(AD6*AL6+AE6*AM6)*AN6</f>
        <v>229.82002641301369</v>
      </c>
      <c r="AU6">
        <f>((AT6+0.00000010773*(AS6^4-AR6^4))-AQ6*44100)/(Q6*51.4+0.00000043092*AR6^3)</f>
        <v>-1.6109362490641439</v>
      </c>
      <c r="AV6">
        <f>0.61365*EXP(17.502*O6/(240.97+O6))</f>
        <v>5.5689882376765043</v>
      </c>
      <c r="AW6">
        <f>AV6*1000/AF6</f>
        <v>57.083746283474802</v>
      </c>
      <c r="AX6">
        <f>(AW6-Z6)</f>
        <v>18.27586969656074</v>
      </c>
      <c r="AY6">
        <f>IF(I6,U6,(T6+U6)/2)</f>
        <v>34.972545623779297</v>
      </c>
      <c r="AZ6">
        <f>0.61365*EXP(17.502*AY6/(240.97+AY6))</f>
        <v>5.6397896225494</v>
      </c>
      <c r="BA6">
        <f>IF(AX6&lt;&gt;0,(1000-(AW6+Z6)/2)/AX6*AQ6,0)</f>
        <v>0.46256577897847989</v>
      </c>
      <c r="BB6">
        <f>Z6*AF6/1000</f>
        <v>3.7860270622128156</v>
      </c>
      <c r="BC6">
        <f>(AZ6-BB6)</f>
        <v>1.8537625603365844</v>
      </c>
      <c r="BD6">
        <f>1/(1.6/K6+1.37/S6)</f>
        <v>0.29508735932467611</v>
      </c>
      <c r="BE6">
        <f>L6*AF6*0.001</f>
        <v>29.617716556777278</v>
      </c>
      <c r="BF6">
        <f>L6/X6</f>
        <v>0.81226825613563713</v>
      </c>
      <c r="BG6">
        <f>(1-AQ6*AF6/AV6/K6)*100</f>
        <v>71.115493450627426</v>
      </c>
      <c r="BH6">
        <f>(X6-J6/(S6/1.35))</f>
        <v>366.46998341288224</v>
      </c>
      <c r="BI6">
        <f>J6*BG6/100/BH6</f>
        <v>3.4343555986723617E-2</v>
      </c>
    </row>
    <row r="7" spans="1:61">
      <c r="A7" s="1">
        <v>9</v>
      </c>
      <c r="B7" s="1" t="s">
        <v>84</v>
      </c>
      <c r="C7" s="1" t="s">
        <v>71</v>
      </c>
      <c r="D7" s="1">
        <v>58</v>
      </c>
      <c r="E7" s="1" t="s">
        <v>76</v>
      </c>
      <c r="F7" s="1" t="s">
        <v>73</v>
      </c>
      <c r="G7" s="1">
        <v>0</v>
      </c>
      <c r="H7" s="1">
        <v>3269</v>
      </c>
      <c r="I7" s="1">
        <v>0</v>
      </c>
      <c r="J7">
        <f>(W7-X7*(1000-Y7)/(1000-Z7))*AP7</f>
        <v>-7.4235979296628765</v>
      </c>
      <c r="K7">
        <f>IF(BA7&lt;&gt;0,1/(1/BA7-1/S7),0)</f>
        <v>0.1529096534865555</v>
      </c>
      <c r="L7">
        <f>((BD7-AQ7/2)*X7-J7)/(BD7+AQ7/2)</f>
        <v>468.57846531011995</v>
      </c>
      <c r="M7">
        <f>AQ7*1000</f>
        <v>3.4505862926007564</v>
      </c>
      <c r="N7">
        <f>(AV7-BB7)</f>
        <v>2.1863756516007014</v>
      </c>
      <c r="O7">
        <f>(U7+AU7*I7)</f>
        <v>33.518302917480469</v>
      </c>
      <c r="P7" s="1">
        <v>3</v>
      </c>
      <c r="Q7">
        <f>(P7*AJ7+AK7)</f>
        <v>2.0786957442760468</v>
      </c>
      <c r="R7" s="1">
        <v>1</v>
      </c>
      <c r="S7">
        <f>Q7*(R7+1)*(R7+1)/(R7*R7+1)</f>
        <v>4.1573914885520935</v>
      </c>
      <c r="T7" s="1">
        <v>34.858776092529297</v>
      </c>
      <c r="U7" s="1">
        <v>33.518302917480469</v>
      </c>
      <c r="V7" s="1">
        <v>34.935279846191406</v>
      </c>
      <c r="W7" s="1">
        <v>400.19656372070312</v>
      </c>
      <c r="X7" s="1">
        <v>404.71591186523438</v>
      </c>
      <c r="Y7" s="1">
        <v>28.394552230834961</v>
      </c>
      <c r="Z7" s="1">
        <v>30.901981353759766</v>
      </c>
      <c r="AA7" s="1">
        <v>49.428024291992188</v>
      </c>
      <c r="AB7" s="1">
        <v>53.792850494384766</v>
      </c>
      <c r="AC7" s="1">
        <v>400.08584594726562</v>
      </c>
      <c r="AD7" s="1">
        <v>10.352804183959961</v>
      </c>
      <c r="AE7" s="1">
        <v>13.948519706726074</v>
      </c>
      <c r="AF7" s="1">
        <v>97.558097839355469</v>
      </c>
      <c r="AG7" s="1">
        <v>24.198520660400391</v>
      </c>
      <c r="AH7" s="1">
        <v>-0.59366589784622192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f>AC7*0.000001/(P7*0.0001)</f>
        <v>1.3336194864908852</v>
      </c>
      <c r="AQ7">
        <f>(Z7-Y7)/(1000-Z7)*AP7</f>
        <v>3.4505862926007564E-3</v>
      </c>
      <c r="AR7">
        <f>(U7+273.15)</f>
        <v>306.66830291748045</v>
      </c>
      <c r="AS7">
        <f>(T7+273.15)</f>
        <v>308.00877609252927</v>
      </c>
      <c r="AT7">
        <f>(AD7*AL7+AE7*AM7)*AN7</f>
        <v>1.9670327702693839</v>
      </c>
      <c r="AU7">
        <f>((AT7+0.00000010773*(AS7^4-AR7^4))-AQ7*44100)/(Q7*51.4+0.00000043092*AR7^3)</f>
        <v>-1.1187340865114253</v>
      </c>
      <c r="AV7">
        <f>0.61365*EXP(17.502*O7/(240.97+O7))</f>
        <v>5.201114171940735</v>
      </c>
      <c r="AW7">
        <f>AV7*1000/AF7</f>
        <v>53.312992843558469</v>
      </c>
      <c r="AX7">
        <f>(AW7-Z7)</f>
        <v>22.411011489798703</v>
      </c>
      <c r="AY7">
        <f>IF(I7,U7,(T7+U7)/2)</f>
        <v>34.188539505004883</v>
      </c>
      <c r="AZ7">
        <f>0.61365*EXP(17.502*AY7/(240.97+AY7))</f>
        <v>5.399458876443477</v>
      </c>
      <c r="BA7">
        <f>IF(AX7&lt;&gt;0,(1000-(AW7+Z7)/2)/AX7*AQ7,0)</f>
        <v>0.14748512249466295</v>
      </c>
      <c r="BB7">
        <f>Z7*AF7/1000</f>
        <v>3.0147385203400336</v>
      </c>
      <c r="BC7">
        <f>(AZ7-BB7)</f>
        <v>2.3847203561034434</v>
      </c>
      <c r="BD7">
        <f>1/(1.6/K7+1.37/S7)</f>
        <v>9.2650681923108033E-2</v>
      </c>
      <c r="BE7">
        <f>L7*AF7*0.001</f>
        <v>45.713623764139719</v>
      </c>
      <c r="BF7">
        <f>L7/X7</f>
        <v>1.1577960034992423</v>
      </c>
      <c r="BG7">
        <f>(1-AQ7*AF7/AV7/K7)*100</f>
        <v>57.672275159461975</v>
      </c>
      <c r="BH7">
        <f>(X7-J7/(S7/1.35))</f>
        <v>407.1265237194803</v>
      </c>
      <c r="BI7">
        <f>J7*BG7/100/BH7</f>
        <v>-1.0516037583631501E-2</v>
      </c>
    </row>
    <row r="8" spans="1:61">
      <c r="A8" s="1">
        <v>10</v>
      </c>
      <c r="B8" s="1" t="s">
        <v>85</v>
      </c>
      <c r="C8" s="1" t="s">
        <v>71</v>
      </c>
      <c r="D8" s="1">
        <v>4</v>
      </c>
      <c r="E8" s="1" t="s">
        <v>72</v>
      </c>
      <c r="F8" s="1" t="s">
        <v>73</v>
      </c>
      <c r="G8" s="1">
        <v>0</v>
      </c>
      <c r="H8" s="1">
        <v>4553</v>
      </c>
      <c r="I8" s="1">
        <v>0</v>
      </c>
      <c r="J8">
        <f>(W8-X8*(1000-Y8)/(1000-Z8))*AP8</f>
        <v>19.74549492051375</v>
      </c>
      <c r="K8">
        <f>IF(BA8&lt;&gt;0,1/(1/BA8-1/S8),0)</f>
        <v>0.46865777003206249</v>
      </c>
      <c r="L8">
        <f>((BD8-AQ8/2)*X8-J8)/(BD8+AQ8/2)</f>
        <v>289.85808102057666</v>
      </c>
      <c r="M8">
        <f>AQ8*1000</f>
        <v>9.1357530709223767</v>
      </c>
      <c r="N8">
        <f>(AV8-BB8)</f>
        <v>2.038818780321253</v>
      </c>
      <c r="O8">
        <f>(U8+AU8*I8)</f>
        <v>35.183433532714844</v>
      </c>
      <c r="P8" s="1">
        <v>4</v>
      </c>
      <c r="Q8">
        <f>(P8*AJ8+AK8)</f>
        <v>1.8591305017471313</v>
      </c>
      <c r="R8" s="1">
        <v>1</v>
      </c>
      <c r="S8">
        <f>Q8*(R8+1)*(R8+1)/(R8*R8+1)</f>
        <v>3.7182610034942627</v>
      </c>
      <c r="T8" s="1">
        <v>35.642364501953125</v>
      </c>
      <c r="U8" s="1">
        <v>35.183433532714844</v>
      </c>
      <c r="V8" s="1">
        <v>35.701072692871094</v>
      </c>
      <c r="W8" s="1">
        <v>399.225830078125</v>
      </c>
      <c r="X8" s="1">
        <v>376.04998779296875</v>
      </c>
      <c r="Y8" s="1">
        <v>28.794937133789062</v>
      </c>
      <c r="Z8" s="1">
        <v>37.585365295410156</v>
      </c>
      <c r="AA8" s="1">
        <v>48.005802154541016</v>
      </c>
      <c r="AB8" s="1">
        <v>62.660869598388672</v>
      </c>
      <c r="AC8" s="1">
        <v>400.08892822265625</v>
      </c>
      <c r="AD8" s="1">
        <v>1051.789794921875</v>
      </c>
      <c r="AE8" s="1">
        <v>778.579345703125</v>
      </c>
      <c r="AF8" s="1">
        <v>97.569419860839844</v>
      </c>
      <c r="AG8" s="1">
        <v>24.198520660400391</v>
      </c>
      <c r="AH8" s="1">
        <v>-0.59366589784622192</v>
      </c>
      <c r="AI8" s="1">
        <v>1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f>AC8*0.000001/(P8*0.0001)</f>
        <v>1.0002223205566405</v>
      </c>
      <c r="AQ8">
        <f>(Z8-Y8)/(1000-Z8)*AP8</f>
        <v>9.1357530709223773E-3</v>
      </c>
      <c r="AR8">
        <f>(U8+273.15)</f>
        <v>308.33343353271482</v>
      </c>
      <c r="AS8">
        <f>(T8+273.15)</f>
        <v>308.7923645019531</v>
      </c>
      <c r="AT8">
        <f>(AD8*AL8+AE8*AM8)*AN8</f>
        <v>199.84005852749397</v>
      </c>
      <c r="AU8">
        <f>((AT8+0.00000010773*(AS8^4-AR8^4))-AQ8*44100)/(Q8*51.4+0.00000043092*AR8^3)</f>
        <v>-1.8230427900091737</v>
      </c>
      <c r="AV8">
        <f>0.61365*EXP(17.502*O8/(240.97+O8))</f>
        <v>5.7060010674521653</v>
      </c>
      <c r="AW8">
        <f>AV8*1000/AF8</f>
        <v>58.481449162969845</v>
      </c>
      <c r="AX8">
        <f>(AW8-Z8)</f>
        <v>20.896083867559689</v>
      </c>
      <c r="AY8">
        <f>IF(I8,U8,(T8+U8)/2)</f>
        <v>35.412899017333984</v>
      </c>
      <c r="AZ8">
        <f>0.61365*EXP(17.502*AY8/(240.97+AY8))</f>
        <v>5.7788116515612646</v>
      </c>
      <c r="BA8">
        <f>IF(AX8&lt;&gt;0,(1000-(AW8+Z8)/2)/AX8*AQ8,0)</f>
        <v>0.41619912029655798</v>
      </c>
      <c r="BB8">
        <f>Z8*AF8/1000</f>
        <v>3.6671822871309123</v>
      </c>
      <c r="BC8">
        <f>(AZ8-BB8)</f>
        <v>2.1116293644303523</v>
      </c>
      <c r="BD8">
        <f>1/(1.6/K8+1.37/S8)</f>
        <v>0.2643784273504477</v>
      </c>
      <c r="BE8">
        <f>L8*AF8*0.001</f>
        <v>28.281284807153977</v>
      </c>
      <c r="BF8">
        <f>L8/X8</f>
        <v>0.77079667711664879</v>
      </c>
      <c r="BG8">
        <f>(1-AQ8*AF8/AV8/K8)*100</f>
        <v>66.667306801313472</v>
      </c>
      <c r="BH8">
        <f>(X8-J8/(S8/1.35))</f>
        <v>368.88093265734403</v>
      </c>
      <c r="BI8">
        <f>J8*BG8/100/BH8</f>
        <v>3.5685741692495124E-2</v>
      </c>
    </row>
    <row r="9" spans="1:61">
      <c r="A9" s="1">
        <v>11</v>
      </c>
      <c r="B9" s="1" t="s">
        <v>86</v>
      </c>
      <c r="C9" s="1" t="s">
        <v>71</v>
      </c>
      <c r="D9" s="1">
        <v>4</v>
      </c>
      <c r="E9" s="1" t="s">
        <v>76</v>
      </c>
      <c r="F9" s="1" t="s">
        <v>73</v>
      </c>
      <c r="G9" s="1">
        <v>0</v>
      </c>
      <c r="H9" s="1">
        <v>4724.5</v>
      </c>
      <c r="I9" s="1">
        <v>0</v>
      </c>
      <c r="J9">
        <f>(W9-X9*(1000-Y9)/(1000-Z9))*AP9</f>
        <v>-0.65384190143503085</v>
      </c>
      <c r="K9">
        <f>IF(BA9&lt;&gt;0,1/(1/BA9-1/S9),0)</f>
        <v>1.7366483574493718E-2</v>
      </c>
      <c r="L9">
        <f>((BD9-AQ9/2)*X9-J9)/(BD9+AQ9/2)</f>
        <v>440.83633572934713</v>
      </c>
      <c r="M9">
        <f>AQ9*1000</f>
        <v>0.5118575989093781</v>
      </c>
      <c r="N9">
        <f>(AV9-BB9)</f>
        <v>2.7650738981297716</v>
      </c>
      <c r="O9">
        <f>(U9+AU9*I9)</f>
        <v>34.784187316894531</v>
      </c>
      <c r="P9" s="1">
        <v>4</v>
      </c>
      <c r="Q9">
        <f>(P9*AJ9+AK9)</f>
        <v>1.8591305017471313</v>
      </c>
      <c r="R9" s="1">
        <v>1</v>
      </c>
      <c r="S9">
        <f>Q9*(R9+1)*(R9+1)/(R9*R9+1)</f>
        <v>3.7182610034942627</v>
      </c>
      <c r="T9" s="1">
        <v>35.394168853759766</v>
      </c>
      <c r="U9" s="1">
        <v>34.784187316894531</v>
      </c>
      <c r="V9" s="1">
        <v>35.505569458007812</v>
      </c>
      <c r="W9" s="1">
        <v>399.81890869140625</v>
      </c>
      <c r="X9" s="1">
        <v>400.26779174804688</v>
      </c>
      <c r="Y9" s="1">
        <v>28.363748550415039</v>
      </c>
      <c r="Z9" s="1">
        <v>28.860746383666992</v>
      </c>
      <c r="AA9" s="1">
        <v>47.942584991455078</v>
      </c>
      <c r="AB9" s="1">
        <v>48.782646179199219</v>
      </c>
      <c r="AC9" s="1">
        <v>400.07015991210938</v>
      </c>
      <c r="AD9" s="1">
        <v>14.918296813964844</v>
      </c>
      <c r="AE9" s="1">
        <v>33.722198486328125</v>
      </c>
      <c r="AF9" s="1">
        <v>97.576942443847656</v>
      </c>
      <c r="AG9" s="1">
        <v>24.198520660400391</v>
      </c>
      <c r="AH9" s="1">
        <v>-0.59366589784622192</v>
      </c>
      <c r="AI9" s="1">
        <v>1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f>AC9*0.000001/(P9*0.0001)</f>
        <v>1.0001753997802734</v>
      </c>
      <c r="AQ9">
        <f>(Z9-Y9)/(1000-Z9)*AP9</f>
        <v>5.1185759890937815E-4</v>
      </c>
      <c r="AR9">
        <f>(U9+273.15)</f>
        <v>307.93418731689451</v>
      </c>
      <c r="AS9">
        <f>(T9+273.15)</f>
        <v>308.54416885375974</v>
      </c>
      <c r="AT9">
        <f>(AD9*AL9+AE9*AM9)*AN9</f>
        <v>2.834476359085329</v>
      </c>
      <c r="AU9">
        <f>((AT9+0.00000010773*(AS9^4-AR9^4))-AQ9*44100)/(Q9*51.4+0.00000043092*AR9^3)</f>
        <v>-0.11133939802174857</v>
      </c>
      <c r="AV9">
        <f>0.61365*EXP(17.502*O9/(240.97+O9))</f>
        <v>5.5812172868953303</v>
      </c>
      <c r="AW9">
        <f>AV9*1000/AF9</f>
        <v>57.198116144161197</v>
      </c>
      <c r="AX9">
        <f>(AW9-Z9)</f>
        <v>28.337369760494205</v>
      </c>
      <c r="AY9">
        <f>IF(I9,U9,(T9+U9)/2)</f>
        <v>35.089178085327148</v>
      </c>
      <c r="AZ9">
        <f>0.61365*EXP(17.502*AY9/(240.97+AY9))</f>
        <v>5.6763251246047801</v>
      </c>
      <c r="BA9">
        <f>IF(AX9&lt;&gt;0,(1000-(AW9+Z9)/2)/AX9*AQ9,0)</f>
        <v>1.7285748877903344E-2</v>
      </c>
      <c r="BB9">
        <f>Z9*AF9/1000</f>
        <v>2.8161433887655587</v>
      </c>
      <c r="BC9">
        <f>(AZ9-BB9)</f>
        <v>2.8601817358392214</v>
      </c>
      <c r="BD9">
        <f>1/(1.6/K9+1.37/S9)</f>
        <v>1.0810817663939746E-2</v>
      </c>
      <c r="BE9">
        <f>L9*AF9*0.001</f>
        <v>43.015461758619203</v>
      </c>
      <c r="BF9">
        <f>L9/X9</f>
        <v>1.1013535058719803</v>
      </c>
      <c r="BG9">
        <f>(1-AQ9*AF9/AV9/K9)*100</f>
        <v>48.47054609803476</v>
      </c>
      <c r="BH9">
        <f>(X9-J9/(S9/1.35))</f>
        <v>400.50518405754525</v>
      </c>
      <c r="BI9">
        <f>J9*BG9/100/BH9</f>
        <v>-7.9130246713060755E-4</v>
      </c>
    </row>
    <row r="10" spans="1:61">
      <c r="A10" s="1">
        <v>14</v>
      </c>
      <c r="B10" s="1" t="s">
        <v>89</v>
      </c>
      <c r="C10" s="1" t="s">
        <v>71</v>
      </c>
      <c r="D10" s="1">
        <v>19</v>
      </c>
      <c r="E10" s="1" t="s">
        <v>72</v>
      </c>
      <c r="F10" s="1" t="s">
        <v>73</v>
      </c>
      <c r="G10" s="1">
        <v>0</v>
      </c>
      <c r="H10" s="1">
        <v>5247</v>
      </c>
      <c r="I10" s="1">
        <v>0</v>
      </c>
      <c r="J10">
        <f>(W10-X10*(1000-Y10)/(1000-Z10))*AP10</f>
        <v>13.347218364060074</v>
      </c>
      <c r="K10">
        <f>IF(BA10&lt;&gt;0,1/(1/BA10-1/S10),0)</f>
        <v>0.35697415621634737</v>
      </c>
      <c r="L10">
        <f>((BD10-AQ10/2)*X10-J10)/(BD10+AQ10/2)</f>
        <v>300.12744595433657</v>
      </c>
      <c r="M10">
        <f>AQ10*1000</f>
        <v>7.3134527396275342</v>
      </c>
      <c r="N10">
        <f>(AV10-BB10)</f>
        <v>2.1259239593666126</v>
      </c>
      <c r="O10">
        <f>(U10+AU10*I10)</f>
        <v>35.233314514160156</v>
      </c>
      <c r="P10" s="1">
        <v>5.5</v>
      </c>
      <c r="Q10">
        <f>(P10*AJ10+AK10)</f>
        <v>1.5297826379537582</v>
      </c>
      <c r="R10" s="1">
        <v>1</v>
      </c>
      <c r="S10">
        <f>Q10*(R10+1)*(R10+1)/(R10*R10+1)</f>
        <v>3.0595652759075165</v>
      </c>
      <c r="T10" s="1">
        <v>35.504669189453125</v>
      </c>
      <c r="U10" s="1">
        <v>35.233314514160156</v>
      </c>
      <c r="V10" s="1">
        <v>35.508525848388672</v>
      </c>
      <c r="W10" s="1">
        <v>400.304931640625</v>
      </c>
      <c r="X10" s="1">
        <v>378.1553955078125</v>
      </c>
      <c r="Y10" s="1">
        <v>27.165487289428711</v>
      </c>
      <c r="Z10" s="1">
        <v>36.848480224609375</v>
      </c>
      <c r="AA10" s="1">
        <v>45.641464233398438</v>
      </c>
      <c r="AB10" s="1">
        <v>61.910121917724609</v>
      </c>
      <c r="AC10" s="1">
        <v>400.10147094726562</v>
      </c>
      <c r="AD10" s="1">
        <v>1330.2891845703125</v>
      </c>
      <c r="AE10" s="1">
        <v>1417.8343505859375</v>
      </c>
      <c r="AF10" s="1">
        <v>97.584388732910156</v>
      </c>
      <c r="AG10" s="1">
        <v>24.198520660400391</v>
      </c>
      <c r="AH10" s="1">
        <v>-0.59366589784622192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>AC10*0.000001/(P10*0.0001)</f>
        <v>0.72745721990411927</v>
      </c>
      <c r="AQ10">
        <f>(Z10-Y10)/(1000-Z10)*AP10</f>
        <v>7.3134527396275344E-3</v>
      </c>
      <c r="AR10">
        <f>(U10+273.15)</f>
        <v>308.38331451416013</v>
      </c>
      <c r="AS10">
        <f>(T10+273.15)</f>
        <v>308.6546691894531</v>
      </c>
      <c r="AT10">
        <f>(AD10*AL10+AE10*AM10)*AN10</f>
        <v>252.7549418967028</v>
      </c>
      <c r="AU10">
        <f>((AT10+0.00000010773*(AS10^4-AR10^4))-AQ10*44100)/(Q10*51.4+0.00000043092*AR10^3)</f>
        <v>-0.7268054184211441</v>
      </c>
      <c r="AV10">
        <f>0.61365*EXP(17.502*O10/(240.97+O10))</f>
        <v>5.7217603778218464</v>
      </c>
      <c r="AW10">
        <f>AV10*1000/AF10</f>
        <v>58.633972627347035</v>
      </c>
      <c r="AX10">
        <f>(AW10-Z10)</f>
        <v>21.78549240273766</v>
      </c>
      <c r="AY10">
        <f>IF(I10,U10,(T10+U10)/2)</f>
        <v>35.368991851806641</v>
      </c>
      <c r="AZ10">
        <f>0.61365*EXP(17.502*AY10/(240.97+AY10))</f>
        <v>5.7648175544940914</v>
      </c>
      <c r="BA10">
        <f>IF(AX10&lt;&gt;0,(1000-(AW10+Z10)/2)/AX10*AQ10,0)</f>
        <v>0.31967602144049406</v>
      </c>
      <c r="BB10">
        <f>Z10*AF10/1000</f>
        <v>3.5958364184552338</v>
      </c>
      <c r="BC10">
        <f>(AZ10-BB10)</f>
        <v>2.1689811360388576</v>
      </c>
      <c r="BD10">
        <f>1/(1.6/K10+1.37/S10)</f>
        <v>0.20284415016928842</v>
      </c>
      <c r="BE10">
        <f>L10*AF10*0.001</f>
        <v>29.287753355423462</v>
      </c>
      <c r="BF10">
        <f>L10/X10</f>
        <v>0.79366167855758141</v>
      </c>
      <c r="BG10">
        <f>(1-AQ10*AF10/AV10/K10)*100</f>
        <v>65.058916855832294</v>
      </c>
      <c r="BH10">
        <f>(X10-J10/(S10/1.35))</f>
        <v>372.26608014220506</v>
      </c>
      <c r="BI10">
        <f>J10*BG10/100/BH10</f>
        <v>2.332620714388783E-2</v>
      </c>
    </row>
    <row r="11" spans="1:61">
      <c r="A11" s="1">
        <v>15</v>
      </c>
      <c r="B11" s="1" t="s">
        <v>90</v>
      </c>
      <c r="C11" s="1" t="s">
        <v>71</v>
      </c>
      <c r="D11" s="1">
        <v>19</v>
      </c>
      <c r="E11" s="1" t="s">
        <v>76</v>
      </c>
      <c r="F11" s="1" t="s">
        <v>73</v>
      </c>
      <c r="G11" s="1">
        <v>0</v>
      </c>
      <c r="H11" s="1">
        <v>5488</v>
      </c>
      <c r="I11" s="1">
        <v>0</v>
      </c>
      <c r="J11">
        <f>(W11-X11*(1000-Y11)/(1000-Z11))*AP11</f>
        <v>-4.4961029131834627</v>
      </c>
      <c r="K11">
        <f>IF(BA11&lt;&gt;0,1/(1/BA11-1/S11),0)</f>
        <v>0.1591779157331436</v>
      </c>
      <c r="L11">
        <f>((BD11-AQ11/2)*X11-J11)/(BD11+AQ11/2)</f>
        <v>430.78011621051201</v>
      </c>
      <c r="M11">
        <f>AQ11*1000</f>
        <v>4.4318358293453031</v>
      </c>
      <c r="N11">
        <f>(AV11-BB11)</f>
        <v>2.7046980920395498</v>
      </c>
      <c r="O11">
        <f>(U11+AU11*I11)</f>
        <v>35.422096252441406</v>
      </c>
      <c r="P11" s="1">
        <v>4</v>
      </c>
      <c r="Q11">
        <f>(P11*AJ11+AK11)</f>
        <v>1.8591305017471313</v>
      </c>
      <c r="R11" s="1">
        <v>1</v>
      </c>
      <c r="S11">
        <f>Q11*(R11+1)*(R11+1)/(R11*R11+1)</f>
        <v>3.7182610034942627</v>
      </c>
      <c r="T11" s="1">
        <v>35.955738067626953</v>
      </c>
      <c r="U11" s="1">
        <v>35.422096252441406</v>
      </c>
      <c r="V11" s="1">
        <v>35.975296020507812</v>
      </c>
      <c r="W11" s="1">
        <v>400.47769165039062</v>
      </c>
      <c r="X11" s="1">
        <v>403.1866455078125</v>
      </c>
      <c r="Y11" s="1">
        <v>27.240085601806641</v>
      </c>
      <c r="Z11" s="1">
        <v>31.531715393066406</v>
      </c>
      <c r="AA11" s="1">
        <v>44.644298553466797</v>
      </c>
      <c r="AB11" s="1">
        <v>51.677932739257812</v>
      </c>
      <c r="AC11" s="1">
        <v>400.04312133789062</v>
      </c>
      <c r="AD11" s="1">
        <v>38.172550201416016</v>
      </c>
      <c r="AE11" s="1">
        <v>253.1131591796875</v>
      </c>
      <c r="AF11" s="1">
        <v>97.585830688476562</v>
      </c>
      <c r="AG11" s="1">
        <v>24.198520660400391</v>
      </c>
      <c r="AH11" s="1">
        <v>-0.59366589784622192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>AC11*0.000001/(P11*0.0001)</f>
        <v>1.0001078033447266</v>
      </c>
      <c r="AQ11">
        <f>(Z11-Y11)/(1000-Z11)*AP11</f>
        <v>4.4318358293453028E-3</v>
      </c>
      <c r="AR11">
        <f>(U11+273.15)</f>
        <v>308.57209625244138</v>
      </c>
      <c r="AS11">
        <f>(T11+273.15)</f>
        <v>309.10573806762693</v>
      </c>
      <c r="AT11">
        <f>(AD11*AL11+AE11*AM11)*AN11</f>
        <v>7.2527844472585912</v>
      </c>
      <c r="AU11">
        <f>((AT11+0.00000010773*(AS11^4-AR11^4))-AQ11*44100)/(Q11*51.4+0.00000043092*AR11^3)</f>
        <v>-1.6763700260019361</v>
      </c>
      <c r="AV11">
        <f>0.61365*EXP(17.502*O11/(240.97+O11))</f>
        <v>5.7817467317045583</v>
      </c>
      <c r="AW11">
        <f>AV11*1000/AF11</f>
        <v>59.247809757972341</v>
      </c>
      <c r="AX11">
        <f>(AW11-Z11)</f>
        <v>27.716094364905935</v>
      </c>
      <c r="AY11">
        <f>IF(I11,U11,(T11+U11)/2)</f>
        <v>35.68891716003418</v>
      </c>
      <c r="AZ11">
        <f>0.61365*EXP(17.502*AY11/(240.97+AY11))</f>
        <v>5.8674621245505758</v>
      </c>
      <c r="BA11">
        <f>IF(AX11&lt;&gt;0,(1000-(AW11+Z11)/2)/AX11*AQ11,0)</f>
        <v>0.15264329084672595</v>
      </c>
      <c r="BB11">
        <f>Z11*AF11/1000</f>
        <v>3.0770486396650085</v>
      </c>
      <c r="BC11">
        <f>(AZ11-BB11)</f>
        <v>2.7904134848855673</v>
      </c>
      <c r="BD11">
        <f>1/(1.6/K11+1.37/S11)</f>
        <v>9.5968392457104618E-2</v>
      </c>
      <c r="BE11">
        <f>L11*AF11*0.001</f>
        <v>42.038035484481284</v>
      </c>
      <c r="BF11">
        <f>L11/X11</f>
        <v>1.0684384540265355</v>
      </c>
      <c r="BG11">
        <f>(1-AQ11*AF11/AV11/K11)*100</f>
        <v>53.007499982850149</v>
      </c>
      <c r="BH11">
        <f>(X11-J11/(S11/1.35))</f>
        <v>404.81905886639424</v>
      </c>
      <c r="BI11">
        <f>J11*BG11/100/BH11</f>
        <v>-5.8872518443387322E-3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"/>
  <sheetViews>
    <sheetView workbookViewId="0">
      <selection sqref="A1:BI1"/>
    </sheetView>
  </sheetViews>
  <sheetFormatPr baseColWidth="10" defaultRowHeight="15" x14ac:dyDescent="0"/>
  <sheetData>
    <row r="1" spans="1:6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57</v>
      </c>
      <c r="AW1" s="2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63</v>
      </c>
      <c r="BC1" s="2" t="s">
        <v>64</v>
      </c>
      <c r="BD1" s="2" t="s">
        <v>65</v>
      </c>
      <c r="BE1" s="2" t="s">
        <v>66</v>
      </c>
      <c r="BF1" s="2" t="s">
        <v>67</v>
      </c>
      <c r="BG1" s="2" t="s">
        <v>68</v>
      </c>
      <c r="BH1" s="2" t="s">
        <v>69</v>
      </c>
      <c r="BI1" s="2" t="s">
        <v>70</v>
      </c>
    </row>
    <row r="2" spans="1:61">
      <c r="A2" s="1">
        <v>4</v>
      </c>
      <c r="B2" s="1" t="s">
        <v>77</v>
      </c>
      <c r="C2" s="1" t="s">
        <v>71</v>
      </c>
      <c r="D2" s="1">
        <v>55</v>
      </c>
      <c r="E2" s="1" t="s">
        <v>72</v>
      </c>
      <c r="F2" s="1" t="s">
        <v>78</v>
      </c>
      <c r="G2" s="1">
        <v>0</v>
      </c>
      <c r="H2" s="1">
        <v>2093.5</v>
      </c>
      <c r="I2" s="1">
        <v>0</v>
      </c>
      <c r="J2">
        <f>(W2-X2*(1000-Y2)/(1000-Z2))*AP2</f>
        <v>29.622804641143556</v>
      </c>
      <c r="K2">
        <f>IF(BA2&lt;&gt;0,1/(1/BA2-1/S2),0)</f>
        <v>0.5504785548332739</v>
      </c>
      <c r="L2">
        <f>((BD2-AQ2/2)*X2-J2)/(BD2+AQ2/2)</f>
        <v>279.83436439988645</v>
      </c>
      <c r="M2">
        <f>AQ2*1000</f>
        <v>11.786298053901906</v>
      </c>
      <c r="N2">
        <f>(AV2-BB2)</f>
        <v>2.2298656993065107</v>
      </c>
      <c r="O2">
        <f>(U2+AU2*I2)</f>
        <v>33.532150268554688</v>
      </c>
      <c r="P2" s="1">
        <v>1.5</v>
      </c>
      <c r="Q2">
        <f>(P2*AJ2+AK2)</f>
        <v>2.4080436080694199</v>
      </c>
      <c r="R2" s="1">
        <v>1</v>
      </c>
      <c r="S2">
        <f>Q2*(R2+1)*(R2+1)/(R2*R2+1)</f>
        <v>4.8160872161388397</v>
      </c>
      <c r="T2" s="1">
        <v>33.415977478027344</v>
      </c>
      <c r="U2" s="1">
        <v>33.532150268554688</v>
      </c>
      <c r="V2" s="1">
        <v>33.39129638671875</v>
      </c>
      <c r="W2" s="1">
        <v>399.71435546875</v>
      </c>
      <c r="X2" s="1">
        <v>386.8995361328125</v>
      </c>
      <c r="Y2" s="1">
        <v>26.21527099609375</v>
      </c>
      <c r="Z2" s="1">
        <v>30.499069213867188</v>
      </c>
      <c r="AA2" s="1">
        <v>49.452461242675781</v>
      </c>
      <c r="AB2" s="1">
        <v>57.533416748046875</v>
      </c>
      <c r="AC2" s="1">
        <v>400.11782836914062</v>
      </c>
      <c r="AD2" s="1">
        <v>546.2789306640625</v>
      </c>
      <c r="AE2" s="1">
        <v>1114.286376953125</v>
      </c>
      <c r="AF2" s="1">
        <v>97.553184509277344</v>
      </c>
      <c r="AG2" s="1">
        <v>24.198520660400391</v>
      </c>
      <c r="AH2" s="1">
        <v>-0.59366589784622192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>AC2*0.000001/(P2*0.0001)</f>
        <v>2.6674521891276037</v>
      </c>
      <c r="AQ2">
        <f>(Z2-Y2)/(1000-Z2)*AP2</f>
        <v>1.1786298053901906E-2</v>
      </c>
      <c r="AR2">
        <f>(U2+273.15)</f>
        <v>306.68215026855466</v>
      </c>
      <c r="AS2">
        <f>(T2+273.15)</f>
        <v>306.56597747802732</v>
      </c>
      <c r="AT2">
        <f>(AD2*AL2+AE2*AM2)*AN2</f>
        <v>103.79299552374141</v>
      </c>
      <c r="AU2">
        <f>((AT2+0.00000010773*(AS2^4-AR2^4))-AQ2*44100)/(Q2*51.4+0.00000043092*AR2^3)</f>
        <v>-3.0647295648906723</v>
      </c>
      <c r="AV2">
        <f>0.61365*EXP(17.502*O2/(240.97+O2))</f>
        <v>5.2051470256881167</v>
      </c>
      <c r="AW2">
        <f>AV2*1000/AF2</f>
        <v>53.35701803966333</v>
      </c>
      <c r="AX2">
        <f>(AW2-Z2)</f>
        <v>22.857948825796143</v>
      </c>
      <c r="AY2">
        <f>IF(I2,U2,(T2+U2)/2)</f>
        <v>33.474063873291016</v>
      </c>
      <c r="AZ2">
        <f>0.61365*EXP(17.502*AY2/(240.97+AY2))</f>
        <v>5.1882483542888966</v>
      </c>
      <c r="BA2">
        <f>IF(AX2&lt;&gt;0,(1000-(AW2+Z2)/2)/AX2*AQ2,0)</f>
        <v>0.49401290207440751</v>
      </c>
      <c r="BB2">
        <f>Z2*AF2/1000</f>
        <v>2.975281326381606</v>
      </c>
      <c r="BC2">
        <f>(AZ2-BB2)</f>
        <v>2.2129670279072906</v>
      </c>
      <c r="BD2">
        <f>1/(1.6/K2+1.37/S2)</f>
        <v>0.31337891057605904</v>
      </c>
      <c r="BE2">
        <f>L2*AF2*0.001</f>
        <v>27.298733382338476</v>
      </c>
      <c r="BF2">
        <f>L2/X2</f>
        <v>0.72327397235189916</v>
      </c>
      <c r="BG2">
        <f>(1-AQ2*AF2/AV2/K2)*100</f>
        <v>59.872189442750098</v>
      </c>
      <c r="BH2">
        <f>(X2-J2/(S2/1.35))</f>
        <v>378.59595181823994</v>
      </c>
      <c r="BI2">
        <f>J2*BG2/100/BH2</f>
        <v>4.684630574580477E-2</v>
      </c>
    </row>
    <row r="3" spans="1:61">
      <c r="A3" s="1">
        <v>5</v>
      </c>
      <c r="B3" s="1" t="s">
        <v>79</v>
      </c>
      <c r="C3" s="1" t="s">
        <v>71</v>
      </c>
      <c r="D3" s="1">
        <v>55</v>
      </c>
      <c r="E3" s="1" t="s">
        <v>76</v>
      </c>
      <c r="F3" s="1" t="s">
        <v>78</v>
      </c>
      <c r="G3" s="1">
        <v>0</v>
      </c>
      <c r="H3" s="1">
        <v>2207.5</v>
      </c>
      <c r="I3" s="1">
        <v>0</v>
      </c>
      <c r="J3">
        <f>(W3-X3*(1000-Y3)/(1000-Z3))*AP3</f>
        <v>-6.4065068889232561</v>
      </c>
      <c r="K3">
        <f>IF(BA3&lt;&gt;0,1/(1/BA3-1/S3),0)</f>
        <v>2.908019227863106E-2</v>
      </c>
      <c r="L3">
        <f>((BD3-AQ3/2)*X3-J3)/(BD3+AQ3/2)</f>
        <v>737.12176498256963</v>
      </c>
      <c r="M3">
        <f>AQ3*1000</f>
        <v>0.68112848898551526</v>
      </c>
      <c r="N3">
        <f>(AV3-BB3)</f>
        <v>2.212776022931942</v>
      </c>
      <c r="O3">
        <f>(U3+AU3*I3)</f>
        <v>32.253860473632812</v>
      </c>
      <c r="P3" s="1">
        <v>3</v>
      </c>
      <c r="Q3">
        <f>(P3*AJ3+AK3)</f>
        <v>2.0786957442760468</v>
      </c>
      <c r="R3" s="1">
        <v>1</v>
      </c>
      <c r="S3">
        <f>Q3*(R3+1)*(R3+1)/(R3*R3+1)</f>
        <v>4.1573914885520935</v>
      </c>
      <c r="T3" s="1">
        <v>33.638145446777344</v>
      </c>
      <c r="U3" s="1">
        <v>32.253860473632812</v>
      </c>
      <c r="V3" s="1">
        <v>33.68414306640625</v>
      </c>
      <c r="W3" s="1">
        <v>399.43600463867188</v>
      </c>
      <c r="X3" s="1">
        <v>404.03384399414062</v>
      </c>
      <c r="Y3" s="1">
        <v>26.476242065429688</v>
      </c>
      <c r="Z3" s="1">
        <v>26.973239898681641</v>
      </c>
      <c r="AA3" s="1">
        <v>49.327968597412109</v>
      </c>
      <c r="AB3" s="1">
        <v>50.253925323486328</v>
      </c>
      <c r="AC3" s="1">
        <v>400.05581665039062</v>
      </c>
      <c r="AD3" s="1">
        <v>17.526763916015625</v>
      </c>
      <c r="AE3" s="1">
        <v>26.756492614746094</v>
      </c>
      <c r="AF3" s="1">
        <v>97.554069519042969</v>
      </c>
      <c r="AG3" s="1">
        <v>24.198520660400391</v>
      </c>
      <c r="AH3" s="1">
        <v>-0.59366589784622192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>AC3*0.000001/(P3*0.0001)</f>
        <v>1.3335193888346353</v>
      </c>
      <c r="AQ3">
        <f>(Z3-Y3)/(1000-Z3)*AP3</f>
        <v>6.811284889855153E-4</v>
      </c>
      <c r="AR3">
        <f>(U3+273.15)</f>
        <v>305.40386047363279</v>
      </c>
      <c r="AS3">
        <f>(T3+273.15)</f>
        <v>306.78814544677732</v>
      </c>
      <c r="AT3">
        <f>(AD3*AL3+AE3*AM3)*AN3</f>
        <v>3.3300851022559073</v>
      </c>
      <c r="AU3">
        <f>((AT3+0.00000010773*(AS3^4-AR3^4))-AQ3*44100)/(Q3*51.4+0.00000043092*AR3^3)</f>
        <v>-8.0589000533762042E-2</v>
      </c>
      <c r="AV3">
        <f>0.61365*EXP(17.502*O3/(240.97+O3))</f>
        <v>4.8441253431617541</v>
      </c>
      <c r="AW3">
        <f>AV3*1000/AF3</f>
        <v>49.655799773849111</v>
      </c>
      <c r="AX3">
        <f>(AW3-Z3)</f>
        <v>22.68255987516747</v>
      </c>
      <c r="AY3">
        <f>IF(I3,U3,(T3+U3)/2)</f>
        <v>32.946002960205078</v>
      </c>
      <c r="AZ3">
        <f>0.61365*EXP(17.502*AY3/(240.97+AY3))</f>
        <v>5.036799145537894</v>
      </c>
      <c r="BA3">
        <f>IF(AX3&lt;&gt;0,(1000-(AW3+Z3)/2)/AX3*AQ3,0)</f>
        <v>2.8878194594797606E-2</v>
      </c>
      <c r="BB3">
        <f>Z3*AF3/1000</f>
        <v>2.6313493202298122</v>
      </c>
      <c r="BC3">
        <f>(AZ3-BB3)</f>
        <v>2.4054498253080818</v>
      </c>
      <c r="BD3">
        <f>1/(1.6/K3+1.37/S3)</f>
        <v>1.8066911802882467E-2</v>
      </c>
      <c r="BE3">
        <f>L3*AF3*0.001</f>
        <v>71.909227905109248</v>
      </c>
      <c r="BF3">
        <f>L3/X3</f>
        <v>1.8244059895964049</v>
      </c>
      <c r="BG3">
        <f>(1-AQ3*AF3/AV3/K3)*100</f>
        <v>52.830443753016219</v>
      </c>
      <c r="BH3">
        <f>(X3-J3/(S3/1.35))</f>
        <v>406.11418315004209</v>
      </c>
      <c r="BI3">
        <f>J3*BG3/100/BH3</f>
        <v>-8.3340748954715722E-3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"/>
  <sheetViews>
    <sheetView tabSelected="1" workbookViewId="0">
      <selection activeCell="B4" sqref="B4"/>
    </sheetView>
  </sheetViews>
  <sheetFormatPr baseColWidth="10" defaultRowHeight="15" x14ac:dyDescent="0"/>
  <sheetData>
    <row r="1" spans="1:6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</row>
    <row r="2" spans="1:61">
      <c r="A2" s="1">
        <v>16</v>
      </c>
      <c r="B2" s="1" t="s">
        <v>91</v>
      </c>
      <c r="C2" s="1" t="s">
        <v>71</v>
      </c>
      <c r="D2" s="1">
        <v>19</v>
      </c>
      <c r="E2" s="1" t="s">
        <v>72</v>
      </c>
      <c r="F2" s="1" t="s">
        <v>92</v>
      </c>
      <c r="G2" s="1">
        <v>0</v>
      </c>
      <c r="H2" s="1">
        <v>5651.5</v>
      </c>
      <c r="I2" s="1">
        <v>0</v>
      </c>
      <c r="J2">
        <f>(W2-X2*(1000-Y2)/(1000-Z2))*AP2</f>
        <v>7.8464732685266796</v>
      </c>
      <c r="K2">
        <f>IF(BA2&lt;&gt;0,1/(1/BA2-1/S2),0)</f>
        <v>0.30543067580010969</v>
      </c>
      <c r="L2">
        <f>((BD2-AQ2/2)*X2-J2)/(BD2+AQ2/2)</f>
        <v>331.23285713938088</v>
      </c>
      <c r="M2">
        <f>AQ2*1000</f>
        <v>8.5838875439022093</v>
      </c>
      <c r="N2">
        <f>(AV2-BB2)</f>
        <v>2.802907294769525</v>
      </c>
      <c r="O2">
        <f>(U2+AU2*I2)</f>
        <v>36.337009429931641</v>
      </c>
      <c r="P2" s="1">
        <v>3</v>
      </c>
      <c r="Q2">
        <f>(P2*AJ2+AK2)</f>
        <v>2.0786957442760468</v>
      </c>
      <c r="R2" s="1">
        <v>1</v>
      </c>
      <c r="S2">
        <f>Q2*(R2+1)*(R2+1)/(R2*R2+1)</f>
        <v>4.1573914885520935</v>
      </c>
      <c r="T2" s="1">
        <v>36.455326080322266</v>
      </c>
      <c r="U2" s="1">
        <v>36.337009429931641</v>
      </c>
      <c r="V2" s="1">
        <v>36.3671875</v>
      </c>
      <c r="W2" s="1">
        <v>400.61932373046875</v>
      </c>
      <c r="X2" s="1">
        <v>392.21096801757812</v>
      </c>
      <c r="Y2" s="1">
        <v>27.363838195800781</v>
      </c>
      <c r="Z2" s="1">
        <v>33.584415435791016</v>
      </c>
      <c r="AA2" s="1">
        <v>43.633907318115234</v>
      </c>
      <c r="AB2" s="1">
        <v>53.553131103515625</v>
      </c>
      <c r="AC2" s="1">
        <v>400.07232666015625</v>
      </c>
      <c r="AD2" s="1">
        <v>1343.2532958984375</v>
      </c>
      <c r="AE2" s="1">
        <v>1342.9586181640625</v>
      </c>
      <c r="AF2" s="1">
        <v>97.58587646484375</v>
      </c>
      <c r="AG2" s="1">
        <v>24.198520660400391</v>
      </c>
      <c r="AH2" s="1">
        <v>-0.59366589784622192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>AC2*0.000001/(P2*0.0001)</f>
        <v>1.3335744222005206</v>
      </c>
      <c r="AQ2">
        <f>(Z2-Y2)/(1000-Z2)*AP2</f>
        <v>8.5838875439022098E-3</v>
      </c>
      <c r="AR2">
        <f>(U2+273.15)</f>
        <v>309.48700942993162</v>
      </c>
      <c r="AS2">
        <f>(T2+273.15)</f>
        <v>309.60532608032224</v>
      </c>
      <c r="AT2">
        <f>(AD2*AL2+AE2*AM2)*AN2</f>
        <v>255.2181230181377</v>
      </c>
      <c r="AU2">
        <f>((AT2+0.00000010773*(AS2^4-AR2^4))-AQ2*44100)/(Q2*51.4+0.00000043092*AR2^3)</f>
        <v>-1.0183935093912631</v>
      </c>
      <c r="AV2">
        <f>0.61365*EXP(17.502*O2/(240.97+O2))</f>
        <v>6.0802719106306187</v>
      </c>
      <c r="AW2">
        <f>AV2*1000/AF2</f>
        <v>62.306884263329799</v>
      </c>
      <c r="AX2">
        <f>(AW2-Z2)</f>
        <v>28.722468827538783</v>
      </c>
      <c r="AY2">
        <f>IF(I2,U2,(T2+U2)/2)</f>
        <v>36.396167755126953</v>
      </c>
      <c r="AZ2">
        <f>0.61365*EXP(17.502*AY2/(240.97+AY2))</f>
        <v>6.1000270348638637</v>
      </c>
      <c r="BA2">
        <f>IF(AX2&lt;&gt;0,(1000-(AW2+Z2)/2)/AX2*AQ2,0)</f>
        <v>0.28452733385991996</v>
      </c>
      <c r="BB2">
        <f>Z2*AF2/1000</f>
        <v>3.2773646158610936</v>
      </c>
      <c r="BC2">
        <f>(AZ2-BB2)</f>
        <v>2.82266241900277</v>
      </c>
      <c r="BD2">
        <f>1/(1.6/K2+1.37/S2)</f>
        <v>0.17959647044725474</v>
      </c>
      <c r="BE2">
        <f>L2*AF2*0.001</f>
        <v>32.323648677900863</v>
      </c>
      <c r="BF2">
        <f>L2/X2</f>
        <v>0.84452726759169994</v>
      </c>
      <c r="BG2">
        <f>(1-AQ2*AF2/AV2/K2)*100</f>
        <v>54.893894439022063</v>
      </c>
      <c r="BH2">
        <f>(X2-J2/(S2/1.35))</f>
        <v>389.66303887939631</v>
      </c>
      <c r="BI2">
        <f>J2*BG2/100/BH2</f>
        <v>1.1053742139870345E-2</v>
      </c>
    </row>
    <row r="3" spans="1:61">
      <c r="A3" s="1">
        <v>17</v>
      </c>
      <c r="B3" s="1" t="s">
        <v>93</v>
      </c>
      <c r="C3" s="1" t="s">
        <v>71</v>
      </c>
      <c r="D3" s="1">
        <v>19</v>
      </c>
      <c r="E3" s="1" t="s">
        <v>76</v>
      </c>
      <c r="F3" s="1" t="s">
        <v>92</v>
      </c>
      <c r="G3" s="1">
        <v>0</v>
      </c>
      <c r="H3" s="1">
        <v>5791.5</v>
      </c>
      <c r="I3" s="1">
        <v>0</v>
      </c>
      <c r="J3">
        <f>(W3-X3*(1000-Y3)/(1000-Z3))*AP3</f>
        <v>0.51403037474706847</v>
      </c>
      <c r="K3">
        <f>IF(BA3&lt;&gt;0,1/(1/BA3-1/S3),0)</f>
        <v>0.2403374696258698</v>
      </c>
      <c r="L3">
        <f>((BD3-AQ3/2)*X3-J3)/(BD3+AQ3/2)</f>
        <v>374.6974725606222</v>
      </c>
      <c r="M3">
        <f>AQ3*1000</f>
        <v>7.5919389095769141</v>
      </c>
      <c r="N3">
        <f>(AV3-BB3)</f>
        <v>3.091485825128653</v>
      </c>
      <c r="O3">
        <f>(U3+AU3*I3)</f>
        <v>36.485515594482422</v>
      </c>
      <c r="P3" s="1">
        <v>2</v>
      </c>
      <c r="Q3">
        <f>(P3*AJ3+AK3)</f>
        <v>2.2982609868049622</v>
      </c>
      <c r="R3" s="1">
        <v>1</v>
      </c>
      <c r="S3">
        <f>Q3*(R3+1)*(R3+1)/(R3*R3+1)</f>
        <v>4.5965219736099243</v>
      </c>
      <c r="T3" s="1">
        <v>36.805469512939453</v>
      </c>
      <c r="U3" s="1">
        <v>36.485515594482422</v>
      </c>
      <c r="V3" s="1">
        <v>36.752254486083984</v>
      </c>
      <c r="W3" s="1">
        <v>400.46218872070312</v>
      </c>
      <c r="X3" s="1">
        <v>398.6920166015625</v>
      </c>
      <c r="Y3" s="1">
        <v>27.458511352539062</v>
      </c>
      <c r="Z3" s="1">
        <v>31.135738372802734</v>
      </c>
      <c r="AA3" s="1">
        <v>42.954879760742188</v>
      </c>
      <c r="AB3" s="1">
        <v>48.707370758056641</v>
      </c>
      <c r="AC3" s="1">
        <v>400.06005859375</v>
      </c>
      <c r="AD3" s="1">
        <v>43.360561370849609</v>
      </c>
      <c r="AE3" s="1">
        <v>65.2781982421875</v>
      </c>
      <c r="AF3" s="1">
        <v>97.588287353515625</v>
      </c>
      <c r="AG3" s="1">
        <v>24.198520660400391</v>
      </c>
      <c r="AH3" s="1">
        <v>-0.59366589784622192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>AC3*0.000001/(P3*0.0001)</f>
        <v>2.0003002929687499</v>
      </c>
      <c r="AQ3">
        <f>(Z3-Y3)/(1000-Z3)*AP3</f>
        <v>7.5919389095769141E-3</v>
      </c>
      <c r="AR3">
        <f>(U3+273.15)</f>
        <v>309.6355155944824</v>
      </c>
      <c r="AS3">
        <f>(T3+273.15)</f>
        <v>309.95546951293943</v>
      </c>
      <c r="AT3">
        <f>(AD3*AL3+AE3*AM3)*AN3</f>
        <v>8.2385065570817915</v>
      </c>
      <c r="AU3">
        <f>((AT3+0.00000010773*(AS3^4-AR3^4))-AQ3*44100)/(Q3*51.4+0.00000043092*AR3^3)</f>
        <v>-2.46302703167173</v>
      </c>
      <c r="AV3">
        <f>0.61365*EXP(17.502*O3/(240.97+O3))</f>
        <v>6.1299692084176094</v>
      </c>
      <c r="AW3">
        <f>AV3*1000/AF3</f>
        <v>62.814599729695708</v>
      </c>
      <c r="AX3">
        <f>(AW3-Z3)</f>
        <v>31.678861356892973</v>
      </c>
      <c r="AY3">
        <f>IF(I3,U3,(T3+U3)/2)</f>
        <v>36.645492553710938</v>
      </c>
      <c r="AZ3">
        <f>0.61365*EXP(17.502*AY3/(240.97+AY3))</f>
        <v>6.1838995014350298</v>
      </c>
      <c r="BA3">
        <f>IF(AX3&lt;&gt;0,(1000-(AW3+Z3)/2)/AX3*AQ3,0)</f>
        <v>0.22839540267435965</v>
      </c>
      <c r="BB3">
        <f>Z3*AF3/1000</f>
        <v>3.0384833832889564</v>
      </c>
      <c r="BC3">
        <f>(AZ3-BB3)</f>
        <v>3.1454161181460734</v>
      </c>
      <c r="BD3">
        <f>1/(1.6/K3+1.37/S3)</f>
        <v>0.14377406990418398</v>
      </c>
      <c r="BE3">
        <f>L3*AF3*0.001</f>
        <v>36.566084622882038</v>
      </c>
      <c r="BF3">
        <f>L3/X3</f>
        <v>0.93981684347364414</v>
      </c>
      <c r="BG3">
        <f>(1-AQ3*AF3/AV3/K3)*100</f>
        <v>49.711275135393485</v>
      </c>
      <c r="BH3">
        <f>(X3-J3/(S3/1.35))</f>
        <v>398.54104571316196</v>
      </c>
      <c r="BI3">
        <f>J3*BG3/100/BH3</f>
        <v>6.4116621517052038E-4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tres rios m1e_.xls</vt:lpstr>
      <vt:lpstr>stab</vt:lpstr>
      <vt:lpstr>typha</vt:lpstr>
      <vt:lpstr>sac</vt:lpstr>
      <vt:lpstr>sam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2011-07-29T19:14:04Z</dcterms:created>
  <dcterms:modified xsi:type="dcterms:W3CDTF">2011-07-29T19:16:29Z</dcterms:modified>
</cp:coreProperties>
</file>