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3480" yWindow="0" windowWidth="25040" windowHeight="17000" tabRatio="500"/>
  </bookViews>
  <sheets>
    <sheet name="TR jan 2013_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27" i="1" l="1"/>
  <c r="J27" i="1"/>
  <c r="AT27" i="1"/>
  <c r="AS27" i="1"/>
  <c r="AR27" i="1"/>
  <c r="AQ27" i="1"/>
  <c r="Q27" i="1"/>
  <c r="AU27" i="1"/>
  <c r="O27" i="1"/>
  <c r="AV27" i="1"/>
  <c r="AW27" i="1"/>
  <c r="AX27" i="1"/>
  <c r="BA27" i="1"/>
  <c r="S27" i="1"/>
  <c r="K27" i="1"/>
  <c r="BD27" i="1"/>
  <c r="L27" i="1"/>
  <c r="M27" i="1"/>
  <c r="BB27" i="1"/>
  <c r="N27" i="1"/>
  <c r="AY27" i="1"/>
  <c r="AZ27" i="1"/>
  <c r="BC27" i="1"/>
  <c r="BE27" i="1"/>
  <c r="BF27" i="1"/>
  <c r="BG27" i="1"/>
  <c r="BH27" i="1"/>
  <c r="BI27" i="1"/>
  <c r="AP30" i="1"/>
  <c r="J30" i="1"/>
  <c r="AT30" i="1"/>
  <c r="AS30" i="1"/>
  <c r="AR30" i="1"/>
  <c r="AQ30" i="1"/>
  <c r="Q30" i="1"/>
  <c r="AU30" i="1"/>
  <c r="O30" i="1"/>
  <c r="AV30" i="1"/>
  <c r="AW30" i="1"/>
  <c r="AX30" i="1"/>
  <c r="BA30" i="1"/>
  <c r="S30" i="1"/>
  <c r="K30" i="1"/>
  <c r="BD30" i="1"/>
  <c r="L30" i="1"/>
  <c r="M30" i="1"/>
  <c r="BB30" i="1"/>
  <c r="N30" i="1"/>
  <c r="AY30" i="1"/>
  <c r="AZ30" i="1"/>
  <c r="BC30" i="1"/>
  <c r="BE30" i="1"/>
  <c r="BF30" i="1"/>
  <c r="BG30" i="1"/>
  <c r="BH30" i="1"/>
  <c r="BI30" i="1"/>
  <c r="AP10" i="1"/>
  <c r="J10" i="1"/>
  <c r="AT10" i="1"/>
  <c r="AS10" i="1"/>
  <c r="AR10" i="1"/>
  <c r="AQ10" i="1"/>
  <c r="Q10" i="1"/>
  <c r="AU10" i="1"/>
  <c r="O10" i="1"/>
  <c r="AV10" i="1"/>
  <c r="AW10" i="1"/>
  <c r="AX10" i="1"/>
  <c r="BA10" i="1"/>
  <c r="S10" i="1"/>
  <c r="K10" i="1"/>
  <c r="BD10" i="1"/>
  <c r="L10" i="1"/>
  <c r="M10" i="1"/>
  <c r="BB10" i="1"/>
  <c r="N10" i="1"/>
  <c r="AY10" i="1"/>
  <c r="AZ10" i="1"/>
  <c r="BC10" i="1"/>
  <c r="BE10" i="1"/>
  <c r="BF10" i="1"/>
  <c r="BG10" i="1"/>
  <c r="BH10" i="1"/>
  <c r="BI10" i="1"/>
  <c r="AP11" i="1"/>
  <c r="J11" i="1"/>
  <c r="AT11" i="1"/>
  <c r="AS11" i="1"/>
  <c r="AR11" i="1"/>
  <c r="AQ11" i="1"/>
  <c r="Q11" i="1"/>
  <c r="AU11" i="1"/>
  <c r="O11" i="1"/>
  <c r="AV11" i="1"/>
  <c r="AW11" i="1"/>
  <c r="AX11" i="1"/>
  <c r="BA11" i="1"/>
  <c r="S11" i="1"/>
  <c r="K11" i="1"/>
  <c r="BD11" i="1"/>
  <c r="L11" i="1"/>
  <c r="M11" i="1"/>
  <c r="BB11" i="1"/>
  <c r="N11" i="1"/>
  <c r="AY11" i="1"/>
  <c r="AZ11" i="1"/>
  <c r="BC11" i="1"/>
  <c r="BE11" i="1"/>
  <c r="BF11" i="1"/>
  <c r="BG11" i="1"/>
  <c r="BH11" i="1"/>
  <c r="BI11" i="1"/>
  <c r="AP12" i="1"/>
  <c r="J12" i="1"/>
  <c r="AT12" i="1"/>
  <c r="AS12" i="1"/>
  <c r="AR12" i="1"/>
  <c r="AQ12" i="1"/>
  <c r="Q12" i="1"/>
  <c r="AU12" i="1"/>
  <c r="O12" i="1"/>
  <c r="AV12" i="1"/>
  <c r="AW12" i="1"/>
  <c r="AX12" i="1"/>
  <c r="BA12" i="1"/>
  <c r="S12" i="1"/>
  <c r="K12" i="1"/>
  <c r="BD12" i="1"/>
  <c r="L12" i="1"/>
  <c r="M12" i="1"/>
  <c r="BB12" i="1"/>
  <c r="N12" i="1"/>
  <c r="AY12" i="1"/>
  <c r="AZ12" i="1"/>
  <c r="BC12" i="1"/>
  <c r="BE12" i="1"/>
  <c r="BF12" i="1"/>
  <c r="BG12" i="1"/>
  <c r="BH12" i="1"/>
  <c r="BI12" i="1"/>
  <c r="AP13" i="1"/>
  <c r="J13" i="1"/>
  <c r="AT13" i="1"/>
  <c r="AS13" i="1"/>
  <c r="AR13" i="1"/>
  <c r="AQ13" i="1"/>
  <c r="Q13" i="1"/>
  <c r="AU13" i="1"/>
  <c r="O13" i="1"/>
  <c r="AV13" i="1"/>
  <c r="AW13" i="1"/>
  <c r="AX13" i="1"/>
  <c r="BA13" i="1"/>
  <c r="S13" i="1"/>
  <c r="K13" i="1"/>
  <c r="BD13" i="1"/>
  <c r="L13" i="1"/>
  <c r="M13" i="1"/>
  <c r="BB13" i="1"/>
  <c r="N13" i="1"/>
  <c r="AY13" i="1"/>
  <c r="AZ13" i="1"/>
  <c r="BC13" i="1"/>
  <c r="BE13" i="1"/>
  <c r="BF13" i="1"/>
  <c r="BG13" i="1"/>
  <c r="BH13" i="1"/>
  <c r="BI13" i="1"/>
  <c r="AP14" i="1"/>
  <c r="J14" i="1"/>
  <c r="AT14" i="1"/>
  <c r="AS14" i="1"/>
  <c r="AR14" i="1"/>
  <c r="AQ14" i="1"/>
  <c r="Q14" i="1"/>
  <c r="AU14" i="1"/>
  <c r="O14" i="1"/>
  <c r="AV14" i="1"/>
  <c r="AW14" i="1"/>
  <c r="AX14" i="1"/>
  <c r="BA14" i="1"/>
  <c r="S14" i="1"/>
  <c r="K14" i="1"/>
  <c r="BD14" i="1"/>
  <c r="L14" i="1"/>
  <c r="M14" i="1"/>
  <c r="BB14" i="1"/>
  <c r="N14" i="1"/>
  <c r="AY14" i="1"/>
  <c r="AZ14" i="1"/>
  <c r="BC14" i="1"/>
  <c r="BE14" i="1"/>
  <c r="BF14" i="1"/>
  <c r="BG14" i="1"/>
  <c r="BH14" i="1"/>
  <c r="BI14" i="1"/>
  <c r="AP15" i="1"/>
  <c r="J15" i="1"/>
  <c r="AT15" i="1"/>
  <c r="AS15" i="1"/>
  <c r="AR15" i="1"/>
  <c r="AQ15" i="1"/>
  <c r="Q15" i="1"/>
  <c r="AU15" i="1"/>
  <c r="O15" i="1"/>
  <c r="AV15" i="1"/>
  <c r="AW15" i="1"/>
  <c r="AX15" i="1"/>
  <c r="BA15" i="1"/>
  <c r="S15" i="1"/>
  <c r="K15" i="1"/>
  <c r="BD15" i="1"/>
  <c r="L15" i="1"/>
  <c r="M15" i="1"/>
  <c r="BB15" i="1"/>
  <c r="N15" i="1"/>
  <c r="AY15" i="1"/>
  <c r="AZ15" i="1"/>
  <c r="BC15" i="1"/>
  <c r="BE15" i="1"/>
  <c r="BF15" i="1"/>
  <c r="BG15" i="1"/>
  <c r="BH15" i="1"/>
  <c r="BI15" i="1"/>
  <c r="AP16" i="1"/>
  <c r="J16" i="1"/>
  <c r="AT16" i="1"/>
  <c r="AS16" i="1"/>
  <c r="AR16" i="1"/>
  <c r="AQ16" i="1"/>
  <c r="Q16" i="1"/>
  <c r="AU16" i="1"/>
  <c r="O16" i="1"/>
  <c r="AV16" i="1"/>
  <c r="AW16" i="1"/>
  <c r="AX16" i="1"/>
  <c r="BA16" i="1"/>
  <c r="S16" i="1"/>
  <c r="K16" i="1"/>
  <c r="BD16" i="1"/>
  <c r="L16" i="1"/>
  <c r="M16" i="1"/>
  <c r="BB16" i="1"/>
  <c r="N16" i="1"/>
  <c r="AY16" i="1"/>
  <c r="AZ16" i="1"/>
  <c r="BC16" i="1"/>
  <c r="BE16" i="1"/>
  <c r="BF16" i="1"/>
  <c r="BG16" i="1"/>
  <c r="BH16" i="1"/>
  <c r="BI16" i="1"/>
  <c r="AP17" i="1"/>
  <c r="J17" i="1"/>
  <c r="AT17" i="1"/>
  <c r="AS17" i="1"/>
  <c r="AR17" i="1"/>
  <c r="AQ17" i="1"/>
  <c r="Q17" i="1"/>
  <c r="AU17" i="1"/>
  <c r="O17" i="1"/>
  <c r="AV17" i="1"/>
  <c r="AW17" i="1"/>
  <c r="AX17" i="1"/>
  <c r="BA17" i="1"/>
  <c r="S17" i="1"/>
  <c r="K17" i="1"/>
  <c r="BD17" i="1"/>
  <c r="L17" i="1"/>
  <c r="M17" i="1"/>
  <c r="BB17" i="1"/>
  <c r="N17" i="1"/>
  <c r="AY17" i="1"/>
  <c r="AZ17" i="1"/>
  <c r="BC17" i="1"/>
  <c r="BE17" i="1"/>
  <c r="BF17" i="1"/>
  <c r="BG17" i="1"/>
  <c r="BH17" i="1"/>
  <c r="BI17" i="1"/>
  <c r="AP18" i="1"/>
  <c r="J18" i="1"/>
  <c r="AT18" i="1"/>
  <c r="AS18" i="1"/>
  <c r="AR18" i="1"/>
  <c r="AQ18" i="1"/>
  <c r="Q18" i="1"/>
  <c r="AU18" i="1"/>
  <c r="O18" i="1"/>
  <c r="AV18" i="1"/>
  <c r="AW18" i="1"/>
  <c r="AX18" i="1"/>
  <c r="BA18" i="1"/>
  <c r="S18" i="1"/>
  <c r="K18" i="1"/>
  <c r="BD18" i="1"/>
  <c r="L18" i="1"/>
  <c r="M18" i="1"/>
  <c r="BB18" i="1"/>
  <c r="N18" i="1"/>
  <c r="AY18" i="1"/>
  <c r="AZ18" i="1"/>
  <c r="BC18" i="1"/>
  <c r="BE18" i="1"/>
  <c r="BF18" i="1"/>
  <c r="BG18" i="1"/>
  <c r="BH18" i="1"/>
  <c r="BI18" i="1"/>
  <c r="AP19" i="1"/>
  <c r="J19" i="1"/>
  <c r="AT19" i="1"/>
  <c r="AS19" i="1"/>
  <c r="AR19" i="1"/>
  <c r="AQ19" i="1"/>
  <c r="Q19" i="1"/>
  <c r="AU19" i="1"/>
  <c r="O19" i="1"/>
  <c r="AV19" i="1"/>
  <c r="AW19" i="1"/>
  <c r="AX19" i="1"/>
  <c r="BA19" i="1"/>
  <c r="S19" i="1"/>
  <c r="K19" i="1"/>
  <c r="BD19" i="1"/>
  <c r="L19" i="1"/>
  <c r="M19" i="1"/>
  <c r="BB19" i="1"/>
  <c r="N19" i="1"/>
  <c r="AY19" i="1"/>
  <c r="AZ19" i="1"/>
  <c r="BC19" i="1"/>
  <c r="BE19" i="1"/>
  <c r="BF19" i="1"/>
  <c r="BG19" i="1"/>
  <c r="BH19" i="1"/>
  <c r="BI19" i="1"/>
  <c r="AP20" i="1"/>
  <c r="J20" i="1"/>
  <c r="AT20" i="1"/>
  <c r="AS20" i="1"/>
  <c r="AR20" i="1"/>
  <c r="AQ20" i="1"/>
  <c r="Q20" i="1"/>
  <c r="AU20" i="1"/>
  <c r="O20" i="1"/>
  <c r="AV20" i="1"/>
  <c r="AW20" i="1"/>
  <c r="AX20" i="1"/>
  <c r="BA20" i="1"/>
  <c r="S20" i="1"/>
  <c r="K20" i="1"/>
  <c r="BD20" i="1"/>
  <c r="L20" i="1"/>
  <c r="M20" i="1"/>
  <c r="BB20" i="1"/>
  <c r="N20" i="1"/>
  <c r="AY20" i="1"/>
  <c r="AZ20" i="1"/>
  <c r="BC20" i="1"/>
  <c r="BE20" i="1"/>
  <c r="BF20" i="1"/>
  <c r="BG20" i="1"/>
  <c r="BH20" i="1"/>
  <c r="BI20" i="1"/>
  <c r="AP21" i="1"/>
  <c r="J21" i="1"/>
  <c r="AT21" i="1"/>
  <c r="AS21" i="1"/>
  <c r="AR21" i="1"/>
  <c r="AQ21" i="1"/>
  <c r="Q21" i="1"/>
  <c r="AU21" i="1"/>
  <c r="O21" i="1"/>
  <c r="AV21" i="1"/>
  <c r="AW21" i="1"/>
  <c r="AX21" i="1"/>
  <c r="BA21" i="1"/>
  <c r="S21" i="1"/>
  <c r="K21" i="1"/>
  <c r="BD21" i="1"/>
  <c r="L21" i="1"/>
  <c r="M21" i="1"/>
  <c r="BB21" i="1"/>
  <c r="N21" i="1"/>
  <c r="AY21" i="1"/>
  <c r="AZ21" i="1"/>
  <c r="BC21" i="1"/>
  <c r="BE21" i="1"/>
  <c r="BF21" i="1"/>
  <c r="BG21" i="1"/>
  <c r="BH21" i="1"/>
  <c r="BI21" i="1"/>
  <c r="AP22" i="1"/>
  <c r="J22" i="1"/>
  <c r="AT22" i="1"/>
  <c r="AS22" i="1"/>
  <c r="AR22" i="1"/>
  <c r="AQ22" i="1"/>
  <c r="Q22" i="1"/>
  <c r="AU22" i="1"/>
  <c r="O22" i="1"/>
  <c r="AV22" i="1"/>
  <c r="AW22" i="1"/>
  <c r="AX22" i="1"/>
  <c r="BA22" i="1"/>
  <c r="S22" i="1"/>
  <c r="K22" i="1"/>
  <c r="BD22" i="1"/>
  <c r="L22" i="1"/>
  <c r="M22" i="1"/>
  <c r="BB22" i="1"/>
  <c r="N22" i="1"/>
  <c r="AY22" i="1"/>
  <c r="AZ22" i="1"/>
  <c r="BC22" i="1"/>
  <c r="BE22" i="1"/>
  <c r="BF22" i="1"/>
  <c r="BG22" i="1"/>
  <c r="BH22" i="1"/>
  <c r="BI22" i="1"/>
  <c r="AP23" i="1"/>
  <c r="J23" i="1"/>
  <c r="AT23" i="1"/>
  <c r="AS23" i="1"/>
  <c r="AR23" i="1"/>
  <c r="AQ23" i="1"/>
  <c r="Q23" i="1"/>
  <c r="AU23" i="1"/>
  <c r="O23" i="1"/>
  <c r="AV23" i="1"/>
  <c r="AW23" i="1"/>
  <c r="AX23" i="1"/>
  <c r="BA23" i="1"/>
  <c r="S23" i="1"/>
  <c r="K23" i="1"/>
  <c r="BD23" i="1"/>
  <c r="L23" i="1"/>
  <c r="M23" i="1"/>
  <c r="BB23" i="1"/>
  <c r="N23" i="1"/>
  <c r="AY23" i="1"/>
  <c r="AZ23" i="1"/>
  <c r="BC23" i="1"/>
  <c r="BE23" i="1"/>
  <c r="BF23" i="1"/>
  <c r="BG23" i="1"/>
  <c r="BH23" i="1"/>
  <c r="BI23" i="1"/>
  <c r="AP24" i="1"/>
  <c r="J24" i="1"/>
  <c r="AT24" i="1"/>
  <c r="AS24" i="1"/>
  <c r="AR24" i="1"/>
  <c r="AQ24" i="1"/>
  <c r="Q24" i="1"/>
  <c r="AU24" i="1"/>
  <c r="O24" i="1"/>
  <c r="AV24" i="1"/>
  <c r="AW24" i="1"/>
  <c r="AX24" i="1"/>
  <c r="BA24" i="1"/>
  <c r="S24" i="1"/>
  <c r="K24" i="1"/>
  <c r="BD24" i="1"/>
  <c r="L24" i="1"/>
  <c r="M24" i="1"/>
  <c r="BB24" i="1"/>
  <c r="N24" i="1"/>
  <c r="AY24" i="1"/>
  <c r="AZ24" i="1"/>
  <c r="BC24" i="1"/>
  <c r="BE24" i="1"/>
  <c r="BF24" i="1"/>
  <c r="BG24" i="1"/>
  <c r="BH24" i="1"/>
  <c r="BI24" i="1"/>
  <c r="AP25" i="1"/>
  <c r="J25" i="1"/>
  <c r="AT25" i="1"/>
  <c r="AS25" i="1"/>
  <c r="AR25" i="1"/>
  <c r="AQ25" i="1"/>
  <c r="Q25" i="1"/>
  <c r="AU25" i="1"/>
  <c r="O25" i="1"/>
  <c r="AV25" i="1"/>
  <c r="AW25" i="1"/>
  <c r="AX25" i="1"/>
  <c r="BA25" i="1"/>
  <c r="S25" i="1"/>
  <c r="K25" i="1"/>
  <c r="BD25" i="1"/>
  <c r="L25" i="1"/>
  <c r="M25" i="1"/>
  <c r="BB25" i="1"/>
  <c r="N25" i="1"/>
  <c r="AY25" i="1"/>
  <c r="AZ25" i="1"/>
  <c r="BC25" i="1"/>
  <c r="BE25" i="1"/>
  <c r="BF25" i="1"/>
  <c r="BG25" i="1"/>
  <c r="BH25" i="1"/>
  <c r="BI25" i="1"/>
  <c r="AP26" i="1"/>
  <c r="J26" i="1"/>
  <c r="AT26" i="1"/>
  <c r="AS26" i="1"/>
  <c r="AR26" i="1"/>
  <c r="AQ26" i="1"/>
  <c r="Q26" i="1"/>
  <c r="AU26" i="1"/>
  <c r="O26" i="1"/>
  <c r="AV26" i="1"/>
  <c r="AW26" i="1"/>
  <c r="AX26" i="1"/>
  <c r="BA26" i="1"/>
  <c r="S26" i="1"/>
  <c r="K26" i="1"/>
  <c r="BD26" i="1"/>
  <c r="L26" i="1"/>
  <c r="M26" i="1"/>
  <c r="BB26" i="1"/>
  <c r="N26" i="1"/>
  <c r="AY26" i="1"/>
  <c r="AZ26" i="1"/>
  <c r="BC26" i="1"/>
  <c r="BE26" i="1"/>
  <c r="BF26" i="1"/>
  <c r="BG26" i="1"/>
  <c r="BH26" i="1"/>
  <c r="BI26" i="1"/>
  <c r="AP28" i="1"/>
  <c r="J28" i="1"/>
  <c r="AT28" i="1"/>
  <c r="AS28" i="1"/>
  <c r="AR28" i="1"/>
  <c r="AQ28" i="1"/>
  <c r="Q28" i="1"/>
  <c r="AU28" i="1"/>
  <c r="O28" i="1"/>
  <c r="AV28" i="1"/>
  <c r="AW28" i="1"/>
  <c r="AX28" i="1"/>
  <c r="BA28" i="1"/>
  <c r="S28" i="1"/>
  <c r="K28" i="1"/>
  <c r="BD28" i="1"/>
  <c r="L28" i="1"/>
  <c r="M28" i="1"/>
  <c r="BB28" i="1"/>
  <c r="N28" i="1"/>
  <c r="AY28" i="1"/>
  <c r="AZ28" i="1"/>
  <c r="BC28" i="1"/>
  <c r="BE28" i="1"/>
  <c r="BF28" i="1"/>
  <c r="BG28" i="1"/>
  <c r="BH28" i="1"/>
  <c r="BI28" i="1"/>
  <c r="AP29" i="1"/>
  <c r="J29" i="1"/>
  <c r="AT29" i="1"/>
  <c r="AS29" i="1"/>
  <c r="AR29" i="1"/>
  <c r="AQ29" i="1"/>
  <c r="Q29" i="1"/>
  <c r="AU29" i="1"/>
  <c r="O29" i="1"/>
  <c r="AV29" i="1"/>
  <c r="AW29" i="1"/>
  <c r="AX29" i="1"/>
  <c r="BA29" i="1"/>
  <c r="S29" i="1"/>
  <c r="K29" i="1"/>
  <c r="BD29" i="1"/>
  <c r="L29" i="1"/>
  <c r="M29" i="1"/>
  <c r="BB29" i="1"/>
  <c r="N29" i="1"/>
  <c r="AY29" i="1"/>
  <c r="AZ29" i="1"/>
  <c r="BC29" i="1"/>
  <c r="BE29" i="1"/>
  <c r="BF29" i="1"/>
  <c r="BG29" i="1"/>
  <c r="BH29" i="1"/>
  <c r="BI29" i="1"/>
  <c r="AP31" i="1"/>
  <c r="J31" i="1"/>
  <c r="AT31" i="1"/>
  <c r="AS31" i="1"/>
  <c r="AR31" i="1"/>
  <c r="AQ31" i="1"/>
  <c r="Q31" i="1"/>
  <c r="AU31" i="1"/>
  <c r="O31" i="1"/>
  <c r="AV31" i="1"/>
  <c r="AW31" i="1"/>
  <c r="AX31" i="1"/>
  <c r="BA31" i="1"/>
  <c r="S31" i="1"/>
  <c r="K31" i="1"/>
  <c r="BD31" i="1"/>
  <c r="L31" i="1"/>
  <c r="M31" i="1"/>
  <c r="BB31" i="1"/>
  <c r="N31" i="1"/>
  <c r="AY31" i="1"/>
  <c r="AZ31" i="1"/>
  <c r="BC31" i="1"/>
  <c r="BE31" i="1"/>
  <c r="BF31" i="1"/>
  <c r="BG31" i="1"/>
  <c r="BH31" i="1"/>
  <c r="BI31" i="1"/>
  <c r="AP32" i="1"/>
  <c r="J32" i="1"/>
  <c r="AT32" i="1"/>
  <c r="AS32" i="1"/>
  <c r="AR32" i="1"/>
  <c r="AQ32" i="1"/>
  <c r="Q32" i="1"/>
  <c r="AU32" i="1"/>
  <c r="O32" i="1"/>
  <c r="AV32" i="1"/>
  <c r="AW32" i="1"/>
  <c r="AX32" i="1"/>
  <c r="BA32" i="1"/>
  <c r="S32" i="1"/>
  <c r="K32" i="1"/>
  <c r="BD32" i="1"/>
  <c r="L32" i="1"/>
  <c r="M32" i="1"/>
  <c r="BB32" i="1"/>
  <c r="N32" i="1"/>
  <c r="AY32" i="1"/>
  <c r="AZ32" i="1"/>
  <c r="BC32" i="1"/>
  <c r="BE32" i="1"/>
  <c r="BF32" i="1"/>
  <c r="BG32" i="1"/>
  <c r="BH32" i="1"/>
  <c r="BI32" i="1"/>
  <c r="AP33" i="1"/>
  <c r="J33" i="1"/>
  <c r="AT33" i="1"/>
  <c r="AS33" i="1"/>
  <c r="AR33" i="1"/>
  <c r="AQ33" i="1"/>
  <c r="Q33" i="1"/>
  <c r="AU33" i="1"/>
  <c r="O33" i="1"/>
  <c r="AV33" i="1"/>
  <c r="AW33" i="1"/>
  <c r="AX33" i="1"/>
  <c r="BA33" i="1"/>
  <c r="S33" i="1"/>
  <c r="K33" i="1"/>
  <c r="BD33" i="1"/>
  <c r="L33" i="1"/>
  <c r="M33" i="1"/>
  <c r="BB33" i="1"/>
  <c r="N33" i="1"/>
  <c r="AY33" i="1"/>
  <c r="AZ33" i="1"/>
  <c r="BC33" i="1"/>
  <c r="BE33" i="1"/>
  <c r="BF33" i="1"/>
  <c r="BG33" i="1"/>
  <c r="BH33" i="1"/>
  <c r="BI33" i="1"/>
  <c r="AP34" i="1"/>
  <c r="J34" i="1"/>
  <c r="AT34" i="1"/>
  <c r="AS34" i="1"/>
  <c r="AR34" i="1"/>
  <c r="AQ34" i="1"/>
  <c r="Q34" i="1"/>
  <c r="AU34" i="1"/>
  <c r="O34" i="1"/>
  <c r="AV34" i="1"/>
  <c r="AW34" i="1"/>
  <c r="AX34" i="1"/>
  <c r="BA34" i="1"/>
  <c r="S34" i="1"/>
  <c r="K34" i="1"/>
  <c r="BD34" i="1"/>
  <c r="L34" i="1"/>
  <c r="M34" i="1"/>
  <c r="BB34" i="1"/>
  <c r="N34" i="1"/>
  <c r="AY34" i="1"/>
  <c r="AZ34" i="1"/>
  <c r="BC34" i="1"/>
  <c r="BE34" i="1"/>
  <c r="BF34" i="1"/>
  <c r="BG34" i="1"/>
  <c r="BH34" i="1"/>
  <c r="BI34" i="1"/>
  <c r="AP35" i="1"/>
  <c r="J35" i="1"/>
  <c r="AT35" i="1"/>
  <c r="AS35" i="1"/>
  <c r="AR35" i="1"/>
  <c r="AQ35" i="1"/>
  <c r="Q35" i="1"/>
  <c r="AU35" i="1"/>
  <c r="O35" i="1"/>
  <c r="AV35" i="1"/>
  <c r="AW35" i="1"/>
  <c r="AX35" i="1"/>
  <c r="BA35" i="1"/>
  <c r="S35" i="1"/>
  <c r="K35" i="1"/>
  <c r="BD35" i="1"/>
  <c r="L35" i="1"/>
  <c r="M35" i="1"/>
  <c r="BB35" i="1"/>
  <c r="N35" i="1"/>
  <c r="AY35" i="1"/>
  <c r="AZ35" i="1"/>
  <c r="BC35" i="1"/>
  <c r="BE35" i="1"/>
  <c r="BF35" i="1"/>
  <c r="BG35" i="1"/>
  <c r="BH35" i="1"/>
  <c r="BI35" i="1"/>
  <c r="AP36" i="1"/>
  <c r="J36" i="1"/>
  <c r="AT36" i="1"/>
  <c r="AS36" i="1"/>
  <c r="AR36" i="1"/>
  <c r="AQ36" i="1"/>
  <c r="Q36" i="1"/>
  <c r="AU36" i="1"/>
  <c r="O36" i="1"/>
  <c r="AV36" i="1"/>
  <c r="AW36" i="1"/>
  <c r="AX36" i="1"/>
  <c r="BA36" i="1"/>
  <c r="S36" i="1"/>
  <c r="K36" i="1"/>
  <c r="BD36" i="1"/>
  <c r="L36" i="1"/>
  <c r="M36" i="1"/>
  <c r="BB36" i="1"/>
  <c r="N36" i="1"/>
  <c r="AY36" i="1"/>
  <c r="AZ36" i="1"/>
  <c r="BC36" i="1"/>
  <c r="BE36" i="1"/>
  <c r="BF36" i="1"/>
  <c r="BG36" i="1"/>
  <c r="BH36" i="1"/>
  <c r="BI36" i="1"/>
  <c r="AP37" i="1"/>
  <c r="J37" i="1"/>
  <c r="AT37" i="1"/>
  <c r="AS37" i="1"/>
  <c r="AR37" i="1"/>
  <c r="AQ37" i="1"/>
  <c r="Q37" i="1"/>
  <c r="AU37" i="1"/>
  <c r="O37" i="1"/>
  <c r="AV37" i="1"/>
  <c r="AW37" i="1"/>
  <c r="AX37" i="1"/>
  <c r="BA37" i="1"/>
  <c r="S37" i="1"/>
  <c r="K37" i="1"/>
  <c r="BD37" i="1"/>
  <c r="L37" i="1"/>
  <c r="M37" i="1"/>
  <c r="BB37" i="1"/>
  <c r="N37" i="1"/>
  <c r="AY37" i="1"/>
  <c r="AZ37" i="1"/>
  <c r="BC37" i="1"/>
  <c r="BE37" i="1"/>
  <c r="BF37" i="1"/>
  <c r="BG37" i="1"/>
  <c r="BH37" i="1"/>
  <c r="BI37" i="1"/>
  <c r="AP38" i="1"/>
  <c r="J38" i="1"/>
  <c r="AT38" i="1"/>
  <c r="AS38" i="1"/>
  <c r="AR38" i="1"/>
  <c r="AQ38" i="1"/>
  <c r="Q38" i="1"/>
  <c r="AU38" i="1"/>
  <c r="O38" i="1"/>
  <c r="AV38" i="1"/>
  <c r="AW38" i="1"/>
  <c r="AX38" i="1"/>
  <c r="BA38" i="1"/>
  <c r="S38" i="1"/>
  <c r="K38" i="1"/>
  <c r="BD38" i="1"/>
  <c r="L38" i="1"/>
  <c r="M38" i="1"/>
  <c r="BB38" i="1"/>
  <c r="N38" i="1"/>
  <c r="AY38" i="1"/>
  <c r="AZ38" i="1"/>
  <c r="BC38" i="1"/>
  <c r="BE38" i="1"/>
  <c r="BF38" i="1"/>
  <c r="BG38" i="1"/>
  <c r="BH38" i="1"/>
  <c r="BI38" i="1"/>
  <c r="AP39" i="1"/>
  <c r="J39" i="1"/>
  <c r="AT39" i="1"/>
  <c r="AS39" i="1"/>
  <c r="AR39" i="1"/>
  <c r="AQ39" i="1"/>
  <c r="Q39" i="1"/>
  <c r="AU39" i="1"/>
  <c r="O39" i="1"/>
  <c r="AV39" i="1"/>
  <c r="AW39" i="1"/>
  <c r="AX39" i="1"/>
  <c r="BA39" i="1"/>
  <c r="S39" i="1"/>
  <c r="K39" i="1"/>
  <c r="BD39" i="1"/>
  <c r="L39" i="1"/>
  <c r="M39" i="1"/>
  <c r="BB39" i="1"/>
  <c r="N39" i="1"/>
  <c r="AY39" i="1"/>
  <c r="AZ39" i="1"/>
  <c r="BC39" i="1"/>
  <c r="BE39" i="1"/>
  <c r="BF39" i="1"/>
  <c r="BG39" i="1"/>
  <c r="BH39" i="1"/>
  <c r="BI39" i="1"/>
  <c r="AP40" i="1"/>
  <c r="J40" i="1"/>
  <c r="AT40" i="1"/>
  <c r="AS40" i="1"/>
  <c r="AR40" i="1"/>
  <c r="AQ40" i="1"/>
  <c r="Q40" i="1"/>
  <c r="AU40" i="1"/>
  <c r="O40" i="1"/>
  <c r="AV40" i="1"/>
  <c r="AW40" i="1"/>
  <c r="AX40" i="1"/>
  <c r="BA40" i="1"/>
  <c r="S40" i="1"/>
  <c r="K40" i="1"/>
  <c r="BD40" i="1"/>
  <c r="L40" i="1"/>
  <c r="M40" i="1"/>
  <c r="BB40" i="1"/>
  <c r="N40" i="1"/>
  <c r="AY40" i="1"/>
  <c r="AZ40" i="1"/>
  <c r="BC40" i="1"/>
  <c r="BE40" i="1"/>
  <c r="BF40" i="1"/>
  <c r="BG40" i="1"/>
  <c r="BH40" i="1"/>
  <c r="BI40" i="1"/>
  <c r="AP41" i="1"/>
  <c r="J41" i="1"/>
  <c r="AT41" i="1"/>
  <c r="AS41" i="1"/>
  <c r="AR41" i="1"/>
  <c r="AQ41" i="1"/>
  <c r="Q41" i="1"/>
  <c r="AU41" i="1"/>
  <c r="O41" i="1"/>
  <c r="AV41" i="1"/>
  <c r="AW41" i="1"/>
  <c r="AX41" i="1"/>
  <c r="BA41" i="1"/>
  <c r="S41" i="1"/>
  <c r="K41" i="1"/>
  <c r="BD41" i="1"/>
  <c r="L41" i="1"/>
  <c r="M41" i="1"/>
  <c r="BB41" i="1"/>
  <c r="N41" i="1"/>
  <c r="AY41" i="1"/>
  <c r="AZ41" i="1"/>
  <c r="BC41" i="1"/>
  <c r="BE41" i="1"/>
  <c r="BF41" i="1"/>
  <c r="BG41" i="1"/>
  <c r="BH41" i="1"/>
  <c r="BI41" i="1"/>
  <c r="AP42" i="1"/>
  <c r="J42" i="1"/>
  <c r="AT42" i="1"/>
  <c r="AS42" i="1"/>
  <c r="AR42" i="1"/>
  <c r="AQ42" i="1"/>
  <c r="Q42" i="1"/>
  <c r="AU42" i="1"/>
  <c r="O42" i="1"/>
  <c r="AV42" i="1"/>
  <c r="AW42" i="1"/>
  <c r="AX42" i="1"/>
  <c r="BA42" i="1"/>
  <c r="S42" i="1"/>
  <c r="K42" i="1"/>
  <c r="BD42" i="1"/>
  <c r="L42" i="1"/>
  <c r="M42" i="1"/>
  <c r="BB42" i="1"/>
  <c r="N42" i="1"/>
  <c r="AY42" i="1"/>
  <c r="AZ42" i="1"/>
  <c r="BC42" i="1"/>
  <c r="BE42" i="1"/>
  <c r="BF42" i="1"/>
  <c r="BG42" i="1"/>
  <c r="BH42" i="1"/>
  <c r="BI42" i="1"/>
  <c r="AP43" i="1"/>
  <c r="J43" i="1"/>
  <c r="AT43" i="1"/>
  <c r="AS43" i="1"/>
  <c r="AR43" i="1"/>
  <c r="AQ43" i="1"/>
  <c r="Q43" i="1"/>
  <c r="AU43" i="1"/>
  <c r="O43" i="1"/>
  <c r="AV43" i="1"/>
  <c r="AW43" i="1"/>
  <c r="AX43" i="1"/>
  <c r="BA43" i="1"/>
  <c r="S43" i="1"/>
  <c r="K43" i="1"/>
  <c r="BD43" i="1"/>
  <c r="L43" i="1"/>
  <c r="M43" i="1"/>
  <c r="BB43" i="1"/>
  <c r="N43" i="1"/>
  <c r="AY43" i="1"/>
  <c r="AZ43" i="1"/>
  <c r="BC43" i="1"/>
  <c r="BE43" i="1"/>
  <c r="BF43" i="1"/>
  <c r="BG43" i="1"/>
  <c r="BH43" i="1"/>
  <c r="BI43" i="1"/>
  <c r="AP44" i="1"/>
  <c r="J44" i="1"/>
  <c r="AT44" i="1"/>
  <c r="AS44" i="1"/>
  <c r="AR44" i="1"/>
  <c r="AQ44" i="1"/>
  <c r="Q44" i="1"/>
  <c r="AU44" i="1"/>
  <c r="O44" i="1"/>
  <c r="AV44" i="1"/>
  <c r="AW44" i="1"/>
  <c r="AX44" i="1"/>
  <c r="BA44" i="1"/>
  <c r="S44" i="1"/>
  <c r="K44" i="1"/>
  <c r="BD44" i="1"/>
  <c r="L44" i="1"/>
  <c r="M44" i="1"/>
  <c r="BB44" i="1"/>
  <c r="N44" i="1"/>
  <c r="AY44" i="1"/>
  <c r="AZ44" i="1"/>
  <c r="BC44" i="1"/>
  <c r="BE44" i="1"/>
  <c r="BF44" i="1"/>
  <c r="BG44" i="1"/>
  <c r="BH44" i="1"/>
  <c r="BI44" i="1"/>
  <c r="AP45" i="1"/>
  <c r="J45" i="1"/>
  <c r="AT45" i="1"/>
  <c r="AS45" i="1"/>
  <c r="AR45" i="1"/>
  <c r="AQ45" i="1"/>
  <c r="Q45" i="1"/>
  <c r="AU45" i="1"/>
  <c r="O45" i="1"/>
  <c r="AV45" i="1"/>
  <c r="AW45" i="1"/>
  <c r="AX45" i="1"/>
  <c r="BA45" i="1"/>
  <c r="S45" i="1"/>
  <c r="K45" i="1"/>
  <c r="BD45" i="1"/>
  <c r="L45" i="1"/>
  <c r="M45" i="1"/>
  <c r="BB45" i="1"/>
  <c r="N45" i="1"/>
  <c r="AY45" i="1"/>
  <c r="AZ45" i="1"/>
  <c r="BC45" i="1"/>
  <c r="BE45" i="1"/>
  <c r="BF45" i="1"/>
  <c r="BG45" i="1"/>
  <c r="BH45" i="1"/>
  <c r="BI45" i="1"/>
  <c r="AP46" i="1"/>
  <c r="J46" i="1"/>
  <c r="AT46" i="1"/>
  <c r="AS46" i="1"/>
  <c r="AR46" i="1"/>
  <c r="AQ46" i="1"/>
  <c r="Q46" i="1"/>
  <c r="AU46" i="1"/>
  <c r="O46" i="1"/>
  <c r="AV46" i="1"/>
  <c r="AW46" i="1"/>
  <c r="AX46" i="1"/>
  <c r="BA46" i="1"/>
  <c r="S46" i="1"/>
  <c r="K46" i="1"/>
  <c r="BD46" i="1"/>
  <c r="L46" i="1"/>
  <c r="M46" i="1"/>
  <c r="BB46" i="1"/>
  <c r="N46" i="1"/>
  <c r="AY46" i="1"/>
  <c r="AZ46" i="1"/>
  <c r="BC46" i="1"/>
  <c r="BE46" i="1"/>
  <c r="BF46" i="1"/>
  <c r="BG46" i="1"/>
  <c r="BH46" i="1"/>
  <c r="BI46" i="1"/>
  <c r="AP47" i="1"/>
  <c r="J47" i="1"/>
  <c r="AT47" i="1"/>
  <c r="AS47" i="1"/>
  <c r="AR47" i="1"/>
  <c r="AQ47" i="1"/>
  <c r="Q47" i="1"/>
  <c r="AU47" i="1"/>
  <c r="O47" i="1"/>
  <c r="AV47" i="1"/>
  <c r="AW47" i="1"/>
  <c r="AX47" i="1"/>
  <c r="BA47" i="1"/>
  <c r="S47" i="1"/>
  <c r="K47" i="1"/>
  <c r="BD47" i="1"/>
  <c r="L47" i="1"/>
  <c r="M47" i="1"/>
  <c r="BB47" i="1"/>
  <c r="N47" i="1"/>
  <c r="AY47" i="1"/>
  <c r="AZ47" i="1"/>
  <c r="BC47" i="1"/>
  <c r="BE47" i="1"/>
  <c r="BF47" i="1"/>
  <c r="BG47" i="1"/>
  <c r="BH47" i="1"/>
  <c r="BI47" i="1"/>
  <c r="AP48" i="1"/>
  <c r="J48" i="1"/>
  <c r="AT48" i="1"/>
  <c r="AS48" i="1"/>
  <c r="AR48" i="1"/>
  <c r="AQ48" i="1"/>
  <c r="Q48" i="1"/>
  <c r="AU48" i="1"/>
  <c r="O48" i="1"/>
  <c r="AV48" i="1"/>
  <c r="AW48" i="1"/>
  <c r="AX48" i="1"/>
  <c r="BA48" i="1"/>
  <c r="S48" i="1"/>
  <c r="K48" i="1"/>
  <c r="BD48" i="1"/>
  <c r="L48" i="1"/>
  <c r="M48" i="1"/>
  <c r="BB48" i="1"/>
  <c r="N48" i="1"/>
  <c r="AY48" i="1"/>
  <c r="AZ48" i="1"/>
  <c r="BC48" i="1"/>
  <c r="BE48" i="1"/>
  <c r="BF48" i="1"/>
  <c r="BG48" i="1"/>
  <c r="BH48" i="1"/>
  <c r="BI48" i="1"/>
</calcChain>
</file>

<file path=xl/sharedStrings.xml><?xml version="1.0" encoding="utf-8"?>
<sst xmlns="http://schemas.openxmlformats.org/spreadsheetml/2006/main" count="249" uniqueCount="122">
  <si>
    <t>OPEN 6.1.4</t>
  </si>
  <si>
    <t>Mon Jan  7 2013 08:15:25</t>
  </si>
  <si>
    <t>Unit=</t>
  </si>
  <si>
    <t>PSC-3149</t>
  </si>
  <si>
    <t>LightSource=</t>
  </si>
  <si>
    <t>Sun+Sky</t>
  </si>
  <si>
    <t>Config=</t>
  </si>
  <si>
    <t>/User/Configs/UserPrefs/Tres Rios ET config.xml</t>
  </si>
  <si>
    <t>Remark=</t>
  </si>
  <si>
    <t/>
  </si>
  <si>
    <t>Obs</t>
  </si>
  <si>
    <t>HHMMSS</t>
  </si>
  <si>
    <t>transect</t>
  </si>
  <si>
    <t>quad</t>
  </si>
  <si>
    <t>height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</si>
  <si>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</si>
  <si>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</si>
  <si>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</si>
  <si>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</si>
  <si>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</si>
  <si>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</si>
  <si>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</si>
  <si>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</si>
  <si>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</si>
  <si>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</si>
  <si>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</si>
  <si>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</si>
  <si>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</si>
  <si>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</si>
  <si>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</si>
  <si>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</si>
  <si>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</si>
  <si>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</si>
  <si>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</si>
  <si>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</si>
  <si>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</si>
  <si>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</si>
  <si>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</si>
  <si>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</si>
  <si>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</si>
  <si>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</si>
  <si>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</si>
  <si>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</si>
  <si>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</si>
  <si>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</si>
  <si>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</si>
  <si>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</si>
  <si>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</si>
  <si>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</si>
  <si>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</si>
  <si>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</si>
  <si>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</si>
  <si>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</si>
  <si>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</si>
  <si>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</si>
  <si>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</si>
  <si>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</si>
  <si>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</si>
  <si>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</si>
  <si>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</si>
  <si>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</si>
  <si>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</si>
  <si>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</si>
  <si>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</si>
  <si>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</si>
  <si>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</si>
  <si>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</si>
  <si>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</si>
  <si>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</si>
  <si>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</si>
  <si>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</si>
  <si>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</si>
  <si>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</si>
  <si>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08:38:51</t>
  </si>
  <si>
    <t>m3</t>
  </si>
  <si>
    <t>scal</t>
  </si>
  <si>
    <t>08:41:09</t>
  </si>
  <si>
    <t>08:43:01</t>
  </si>
  <si>
    <t>08:45:22</t>
  </si>
  <si>
    <t>08:46:55</t>
  </si>
  <si>
    <t>08:55:39</t>
  </si>
  <si>
    <t>tlat</t>
  </si>
  <si>
    <t>08:57:42</t>
  </si>
  <si>
    <t>09:01:31</t>
  </si>
  <si>
    <t>09:04:14</t>
  </si>
  <si>
    <t>09:11:06</t>
  </si>
  <si>
    <t>sac/stab</t>
  </si>
  <si>
    <t>09:12:22</t>
  </si>
  <si>
    <t>09:14:04</t>
  </si>
  <si>
    <t>09:16:19</t>
  </si>
  <si>
    <t>na</t>
  </si>
  <si>
    <t>09:29:18</t>
  </si>
  <si>
    <t>nm3a</t>
  </si>
  <si>
    <t>09:31:10</t>
  </si>
  <si>
    <t>09:33:49</t>
  </si>
  <si>
    <t>09:36:30</t>
  </si>
  <si>
    <t>09:41:19</t>
  </si>
  <si>
    <t>09:44:06</t>
  </si>
  <si>
    <t>09:46:52</t>
  </si>
  <si>
    <t>09:48:13</t>
  </si>
  <si>
    <t>09:50:03</t>
  </si>
  <si>
    <t>10:42:26</t>
  </si>
  <si>
    <t>c1</t>
  </si>
  <si>
    <t>sam</t>
  </si>
  <si>
    <t>10:45:07</t>
  </si>
  <si>
    <t>10:48:01</t>
  </si>
  <si>
    <t>10:51:44</t>
  </si>
  <si>
    <t>10:54:28</t>
  </si>
  <si>
    <t>11:07:02</t>
  </si>
  <si>
    <t>c2</t>
  </si>
  <si>
    <t>tdom</t>
  </si>
  <si>
    <t>11:09:52</t>
  </si>
  <si>
    <t>11:11:58</t>
  </si>
  <si>
    <t>11:18:20</t>
  </si>
  <si>
    <t>11:21:38</t>
  </si>
  <si>
    <t>11:25:22</t>
  </si>
  <si>
    <t>11:27:03</t>
  </si>
  <si>
    <t>11:28:00</t>
  </si>
  <si>
    <t>11:31:05</t>
  </si>
  <si>
    <t>11:33:28</t>
  </si>
  <si>
    <t>11:35:42</t>
  </si>
  <si>
    <t>11:38:57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</si>
</sst>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8"/>
  <sheetViews>
    <sheetView tabSelected="1" topLeftCell="A16" workbookViewId="0">
      <selection activeCell="A45" sqref="A45:XFD45"/>
    </sheetView>
  </sheetViews>
  <sheetFormatPr baseColWidth="10" defaultRowHeight="15" x14ac:dyDescent="0"/>
  <sheetData>
    <row r="1" spans="1:61">
      <c r="A1" s="1" t="s">
        <v>0</v>
      </c>
    </row>
    <row r="2" spans="1:61">
      <c r="A2" s="1" t="s">
        <v>1</v>
      </c>
    </row>
    <row r="3" spans="1:61">
      <c r="A3" s="1" t="s">
        <v>2</v>
      </c>
      <c r="B3" s="1" t="s">
        <v>3</v>
      </c>
    </row>
    <row r="4" spans="1:61">
      <c r="A4" s="1" t="s">
        <v>4</v>
      </c>
      <c r="B4" s="1" t="s">
        <v>5</v>
      </c>
      <c r="C4" s="1">
        <v>1</v>
      </c>
      <c r="D4" s="1">
        <v>0.18999999761581421</v>
      </c>
    </row>
    <row r="5" spans="1:61">
      <c r="A5" s="1" t="s">
        <v>6</v>
      </c>
      <c r="B5" s="1" t="s">
        <v>7</v>
      </c>
    </row>
    <row r="6" spans="1:61">
      <c r="A6" s="1" t="s">
        <v>8</v>
      </c>
      <c r="B6" s="1" t="s">
        <v>9</v>
      </c>
    </row>
    <row r="8" spans="1:61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1" t="s">
        <v>66</v>
      </c>
      <c r="BF8" s="1" t="s">
        <v>67</v>
      </c>
      <c r="BG8" s="1" t="s">
        <v>68</v>
      </c>
      <c r="BH8" s="1" t="s">
        <v>69</v>
      </c>
      <c r="BI8" s="1" t="s">
        <v>70</v>
      </c>
    </row>
    <row r="9" spans="1:61">
      <c r="A9" s="1" t="s">
        <v>71</v>
      </c>
      <c r="B9" s="1" t="s">
        <v>71</v>
      </c>
      <c r="C9" s="1" t="s">
        <v>71</v>
      </c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72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71</v>
      </c>
      <c r="Q9" s="1" t="s">
        <v>72</v>
      </c>
      <c r="R9" s="1" t="s">
        <v>71</v>
      </c>
      <c r="S9" s="1" t="s">
        <v>72</v>
      </c>
      <c r="T9" s="1" t="s">
        <v>71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72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</row>
    <row r="10" spans="1:61">
      <c r="A10" s="1">
        <v>1</v>
      </c>
      <c r="B10" s="1" t="s">
        <v>73</v>
      </c>
      <c r="C10" s="1" t="s">
        <v>74</v>
      </c>
      <c r="D10" s="1">
        <v>0</v>
      </c>
      <c r="E10" s="1">
        <v>50</v>
      </c>
      <c r="F10" s="1" t="s">
        <v>75</v>
      </c>
      <c r="G10" s="1">
        <v>0</v>
      </c>
      <c r="H10" s="1">
        <v>1412.5</v>
      </c>
      <c r="I10" s="1">
        <v>0</v>
      </c>
      <c r="J10">
        <f t="shared" ref="J10:J27" si="0">(W10-X10*(1000-Y10)/(1000-Z10))*AP10</f>
        <v>-4.5660668696685924</v>
      </c>
      <c r="K10">
        <f t="shared" ref="K10:K27" si="1">IF(BA10&lt;&gt;0,1/(1/BA10-1/S10),0)</f>
        <v>-6.0493778088938327E-2</v>
      </c>
      <c r="L10">
        <f t="shared" ref="L10:L27" si="2">((BD10-AQ10/2)*X10-J10)/(BD10+AQ10/2)</f>
        <v>287.28457576869471</v>
      </c>
      <c r="M10">
        <f t="shared" ref="M10:M27" si="3">AQ10*1000</f>
        <v>5.8193735102668995E-2</v>
      </c>
      <c r="N10">
        <f t="shared" ref="N10:N27" si="4">(AV10-BB10)</f>
        <v>-9.146469475279384E-2</v>
      </c>
      <c r="O10">
        <f t="shared" ref="O10:O27" si="5">(U10+AU10*I10)</f>
        <v>2.3879415988922119</v>
      </c>
      <c r="P10" s="1">
        <v>6</v>
      </c>
      <c r="Q10">
        <f t="shared" ref="Q10:Q27" si="6">(P10*AJ10+AK10)</f>
        <v>1.4200000166893005</v>
      </c>
      <c r="R10" s="1">
        <v>1</v>
      </c>
      <c r="S10">
        <f t="shared" ref="S10:S27" si="7">Q10*(R10+1)*(R10+1)/(R10*R10+1)</f>
        <v>2.8400000333786011</v>
      </c>
      <c r="T10" s="1">
        <v>9.3958225250244141</v>
      </c>
      <c r="U10" s="1">
        <v>2.3879415988922119</v>
      </c>
      <c r="V10" s="1">
        <v>9.4166727066040039</v>
      </c>
      <c r="W10" s="1">
        <v>399.87274169921875</v>
      </c>
      <c r="X10" s="1">
        <v>405.3265380859375</v>
      </c>
      <c r="Y10" s="1">
        <v>8.305546760559082</v>
      </c>
      <c r="Z10" s="1">
        <v>8.3748302459716797</v>
      </c>
      <c r="AA10" s="1">
        <v>68.719512939453125</v>
      </c>
      <c r="AB10" s="1">
        <v>69.292762756347656</v>
      </c>
      <c r="AC10" s="1">
        <v>499.74136352539062</v>
      </c>
      <c r="AD10" s="1">
        <v>3.4432249069213867</v>
      </c>
      <c r="AE10" s="1">
        <v>3.4559693336486816</v>
      </c>
      <c r="AF10" s="1">
        <v>97.923431396484375</v>
      </c>
      <c r="AG10" s="1">
        <v>4.4346823692321777</v>
      </c>
      <c r="AH10" s="1">
        <v>-0.63288801908493042</v>
      </c>
      <c r="AI10" s="1">
        <v>1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 t="shared" ref="AP10:AP27" si="8">AC10*0.000001/(P10*0.0001)</f>
        <v>0.83290227254231763</v>
      </c>
      <c r="AQ10">
        <f t="shared" ref="AQ10:AQ27" si="9">(Z10-Y10)/(1000-Z10)*AP10</f>
        <v>5.8193735102668993E-5</v>
      </c>
      <c r="AR10">
        <f t="shared" ref="AR10:AR27" si="10">(U10+273.15)</f>
        <v>275.53794159889219</v>
      </c>
      <c r="AS10">
        <f t="shared" ref="AS10:AS27" si="11">(T10+273.15)</f>
        <v>282.54582252502439</v>
      </c>
      <c r="AT10">
        <f t="shared" ref="AT10:AT27" si="12">(AD10*AL10+AE10*AM10)*AN10</f>
        <v>0.65421272410577558</v>
      </c>
      <c r="AU10">
        <f t="shared" ref="AU10:AU27" si="13">((AT10+0.00000010773*(AS10^4-AR10^4))-AQ10*44100)/(Q10*51.4+0.00000043092*AR10^3)</f>
        <v>0.77694552421448526</v>
      </c>
      <c r="AV10">
        <f t="shared" ref="AV10:AV27" si="14">0.61365*EXP(17.502*O10/(240.97+O10))</f>
        <v>0.72862742029581629</v>
      </c>
      <c r="AW10">
        <f t="shared" ref="AW10:AW27" si="15">AV10*1000/AF10</f>
        <v>7.4407872549488214</v>
      </c>
      <c r="AX10">
        <f t="shared" ref="AX10:AX27" si="16">(AW10-Z10)</f>
        <v>-0.93404299102285826</v>
      </c>
      <c r="AY10">
        <f t="shared" ref="AY10:AY27" si="17">IF(I10,U10,(T10+U10)/2)</f>
        <v>5.891882061958313</v>
      </c>
      <c r="AZ10">
        <f t="shared" ref="AZ10:AZ27" si="18">0.61365*EXP(17.502*AY10/(240.97+AY10))</f>
        <v>0.93182689284948717</v>
      </c>
      <c r="BA10">
        <f t="shared" ref="BA10:BA27" si="19">IF(AX10&lt;&gt;0,(1000-(AW10+Z10)/2)/AX10*AQ10,0)</f>
        <v>-6.1810377819739207E-2</v>
      </c>
      <c r="BB10">
        <f t="shared" ref="BB10:BB27" si="20">Z10*AF10/1000</f>
        <v>0.82009211504861013</v>
      </c>
      <c r="BC10">
        <f t="shared" ref="BC10:BC27" si="21">(AZ10-BB10)</f>
        <v>0.11173477780087704</v>
      </c>
      <c r="BD10">
        <f t="shared" ref="BD10:BD27" si="22">1/(1.6/K10+1.37/S10)</f>
        <v>-3.8511000381430835E-2</v>
      </c>
      <c r="BE10">
        <f t="shared" ref="BE10:BE27" si="23">L10*AF10*0.001</f>
        <v>28.131891446553894</v>
      </c>
      <c r="BF10">
        <f t="shared" ref="BF10:BF27" si="24">L10/X10</f>
        <v>0.70877317119508354</v>
      </c>
      <c r="BG10">
        <f t="shared" ref="BG10:BG27" si="25">(1-AQ10*AF10/AV10/K10)*100</f>
        <v>112.92845524867646</v>
      </c>
      <c r="BH10">
        <f t="shared" ref="BH10:BH27" si="26">(X10-J10/(S10/1.35))</f>
        <v>407.49702759354477</v>
      </c>
      <c r="BI10">
        <f t="shared" ref="BI10:BI27" si="27">J10*BG10/100/BH10</f>
        <v>-1.2653807101340491E-2</v>
      </c>
    </row>
    <row r="11" spans="1:61">
      <c r="A11" s="1">
        <v>2</v>
      </c>
      <c r="B11" s="1" t="s">
        <v>76</v>
      </c>
      <c r="C11" s="1" t="s">
        <v>74</v>
      </c>
      <c r="D11" s="1">
        <v>0</v>
      </c>
      <c r="E11" s="1">
        <v>100</v>
      </c>
      <c r="F11" s="1" t="s">
        <v>75</v>
      </c>
      <c r="G11" s="1">
        <v>0</v>
      </c>
      <c r="H11" s="1">
        <v>1566</v>
      </c>
      <c r="I11" s="1">
        <v>0</v>
      </c>
      <c r="J11">
        <f t="shared" si="0"/>
        <v>-1.9469778359355725</v>
      </c>
      <c r="K11">
        <f t="shared" si="1"/>
        <v>9.7919839153469676E-2</v>
      </c>
      <c r="L11">
        <f t="shared" si="2"/>
        <v>435.17920097863953</v>
      </c>
      <c r="M11">
        <f t="shared" si="3"/>
        <v>-0.11220642825008034</v>
      </c>
      <c r="N11">
        <f t="shared" si="4"/>
        <v>-0.11445773268231141</v>
      </c>
      <c r="O11">
        <f t="shared" si="5"/>
        <v>1.830522894859314</v>
      </c>
      <c r="P11" s="1">
        <v>4.5</v>
      </c>
      <c r="Q11">
        <f t="shared" si="6"/>
        <v>1.7493478804826736</v>
      </c>
      <c r="R11" s="1">
        <v>1</v>
      </c>
      <c r="S11">
        <f t="shared" si="7"/>
        <v>3.4986957609653473</v>
      </c>
      <c r="T11" s="1">
        <v>9.7529134750366211</v>
      </c>
      <c r="U11" s="1">
        <v>1.830522894859314</v>
      </c>
      <c r="V11" s="1">
        <v>9.8175621032714844</v>
      </c>
      <c r="W11" s="1">
        <v>400.02377319335938</v>
      </c>
      <c r="X11" s="1">
        <v>401.81771850585938</v>
      </c>
      <c r="Y11" s="1">
        <v>8.4196882247924805</v>
      </c>
      <c r="Z11" s="1">
        <v>8.3194818496704102</v>
      </c>
      <c r="AA11" s="1">
        <v>68.011825561523438</v>
      </c>
      <c r="AB11" s="1">
        <v>67.202384948730469</v>
      </c>
      <c r="AC11" s="1">
        <v>499.69692993164062</v>
      </c>
      <c r="AD11" s="1">
        <v>25.241596221923828</v>
      </c>
      <c r="AE11" s="1">
        <v>27.809675216674805</v>
      </c>
      <c r="AF11" s="1">
        <v>97.922523498535156</v>
      </c>
      <c r="AG11" s="1">
        <v>4.4346823692321777</v>
      </c>
      <c r="AH11" s="1">
        <v>-0.63288801908493042</v>
      </c>
      <c r="AI11" s="1">
        <v>1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 t="shared" si="8"/>
        <v>1.1104376220703123</v>
      </c>
      <c r="AQ11">
        <f t="shared" si="9"/>
        <v>-1.1220642825008034E-4</v>
      </c>
      <c r="AR11">
        <f t="shared" si="10"/>
        <v>274.98052289485929</v>
      </c>
      <c r="AS11">
        <f t="shared" si="11"/>
        <v>282.9029134750366</v>
      </c>
      <c r="AT11">
        <f t="shared" si="12"/>
        <v>4.7959032219848723</v>
      </c>
      <c r="AU11">
        <f t="shared" si="13"/>
        <v>0.84807831347380558</v>
      </c>
      <c r="AV11">
        <f t="shared" si="14"/>
        <v>0.70020692423767605</v>
      </c>
      <c r="AW11">
        <f t="shared" si="15"/>
        <v>7.1506217284948805</v>
      </c>
      <c r="AX11">
        <f t="shared" si="16"/>
        <v>-1.1688601211755296</v>
      </c>
      <c r="AY11">
        <f t="shared" si="17"/>
        <v>5.7917181849479675</v>
      </c>
      <c r="AZ11">
        <f t="shared" si="18"/>
        <v>0.92538727324713699</v>
      </c>
      <c r="BA11">
        <f t="shared" si="19"/>
        <v>9.5253917641166669E-2</v>
      </c>
      <c r="BB11">
        <f t="shared" si="20"/>
        <v>0.81466465691998746</v>
      </c>
      <c r="BC11">
        <f t="shared" si="21"/>
        <v>0.11072261632714953</v>
      </c>
      <c r="BD11">
        <f t="shared" si="22"/>
        <v>5.9767609396802937E-2</v>
      </c>
      <c r="BE11">
        <f t="shared" si="23"/>
        <v>42.613845533904581</v>
      </c>
      <c r="BF11">
        <f t="shared" si="24"/>
        <v>1.0830264095790332</v>
      </c>
      <c r="BG11">
        <f t="shared" si="25"/>
        <v>116.025192033851</v>
      </c>
      <c r="BH11">
        <f t="shared" si="26"/>
        <v>402.5689756193924</v>
      </c>
      <c r="BI11">
        <f t="shared" si="27"/>
        <v>-5.6114229108815252E-3</v>
      </c>
    </row>
    <row r="12" spans="1:61">
      <c r="A12" s="1">
        <v>3</v>
      </c>
      <c r="B12" s="1" t="s">
        <v>77</v>
      </c>
      <c r="C12" s="1" t="s">
        <v>74</v>
      </c>
      <c r="D12" s="1">
        <v>0</v>
      </c>
      <c r="E12" s="1">
        <v>150</v>
      </c>
      <c r="F12" s="1" t="s">
        <v>75</v>
      </c>
      <c r="G12" s="1">
        <v>0</v>
      </c>
      <c r="H12" s="1">
        <v>1684</v>
      </c>
      <c r="I12" s="1">
        <v>0</v>
      </c>
      <c r="J12">
        <f t="shared" si="0"/>
        <v>-7.123466315302645</v>
      </c>
      <c r="K12">
        <f t="shared" si="1"/>
        <v>-0.22145385026235601</v>
      </c>
      <c r="L12">
        <f t="shared" si="2"/>
        <v>357.31475802544168</v>
      </c>
      <c r="M12">
        <f t="shared" si="3"/>
        <v>0.40255523961272582</v>
      </c>
      <c r="N12">
        <f t="shared" si="4"/>
        <v>-0.16606717954840378</v>
      </c>
      <c r="O12">
        <f t="shared" si="5"/>
        <v>1.7585326433181763</v>
      </c>
      <c r="P12" s="1">
        <v>4</v>
      </c>
      <c r="Q12">
        <f t="shared" si="6"/>
        <v>1.8591305017471313</v>
      </c>
      <c r="R12" s="1">
        <v>1</v>
      </c>
      <c r="S12">
        <f t="shared" si="7"/>
        <v>3.7182610034942627</v>
      </c>
      <c r="T12" s="1">
        <v>10.101085662841797</v>
      </c>
      <c r="U12" s="1">
        <v>1.7585326433181763</v>
      </c>
      <c r="V12" s="1">
        <v>10.20450496673584</v>
      </c>
      <c r="W12" s="1">
        <v>399.5335693359375</v>
      </c>
      <c r="X12" s="1">
        <v>405.10482788085938</v>
      </c>
      <c r="Y12" s="1">
        <v>8.4904308319091797</v>
      </c>
      <c r="Z12" s="1">
        <v>8.8098068237304688</v>
      </c>
      <c r="AA12" s="1">
        <v>67.00177001953125</v>
      </c>
      <c r="AB12" s="1">
        <v>69.522102355957031</v>
      </c>
      <c r="AC12" s="1">
        <v>499.73550415039062</v>
      </c>
      <c r="AD12" s="1">
        <v>27.140680313110352</v>
      </c>
      <c r="AE12" s="1">
        <v>41.50299072265625</v>
      </c>
      <c r="AF12" s="1">
        <v>97.922248840332031</v>
      </c>
      <c r="AG12" s="1">
        <v>4.4346823692321777</v>
      </c>
      <c r="AH12" s="1">
        <v>-0.63288801908493042</v>
      </c>
      <c r="AI12" s="1">
        <v>1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f t="shared" si="8"/>
        <v>1.2493387603759762</v>
      </c>
      <c r="AQ12">
        <f t="shared" si="9"/>
        <v>4.0255523961272584E-4</v>
      </c>
      <c r="AR12">
        <f t="shared" si="10"/>
        <v>274.90853264331815</v>
      </c>
      <c r="AS12">
        <f t="shared" si="11"/>
        <v>283.25108566284177</v>
      </c>
      <c r="AT12">
        <f t="shared" si="12"/>
        <v>5.1567291947825424</v>
      </c>
      <c r="AU12">
        <f t="shared" si="13"/>
        <v>0.62732265337387205</v>
      </c>
      <c r="AV12">
        <f t="shared" si="14"/>
        <v>0.6966089164801863</v>
      </c>
      <c r="AW12">
        <f t="shared" si="15"/>
        <v>7.1138982685747747</v>
      </c>
      <c r="AX12">
        <f t="shared" si="16"/>
        <v>-1.6959085551556941</v>
      </c>
      <c r="AY12">
        <f t="shared" si="17"/>
        <v>5.9298091530799866</v>
      </c>
      <c r="AZ12">
        <f t="shared" si="18"/>
        <v>0.93427556500201792</v>
      </c>
      <c r="BA12">
        <f t="shared" si="19"/>
        <v>-0.23547858930199547</v>
      </c>
      <c r="BB12">
        <f t="shared" si="20"/>
        <v>0.86267609602859008</v>
      </c>
      <c r="BC12">
        <f t="shared" si="21"/>
        <v>7.1599468973427838E-2</v>
      </c>
      <c r="BD12">
        <f t="shared" si="22"/>
        <v>-0.14584637220335664</v>
      </c>
      <c r="BE12">
        <f t="shared" si="23"/>
        <v>34.989064649690327</v>
      </c>
      <c r="BF12">
        <f t="shared" si="24"/>
        <v>0.88203036210303409</v>
      </c>
      <c r="BG12">
        <f t="shared" si="25"/>
        <v>125.55257066333543</v>
      </c>
      <c r="BH12">
        <f t="shared" si="26"/>
        <v>407.69116582664134</v>
      </c>
      <c r="BI12">
        <f t="shared" si="27"/>
        <v>-2.1937426731003271E-2</v>
      </c>
    </row>
    <row r="13" spans="1:61">
      <c r="A13" s="1">
        <v>4</v>
      </c>
      <c r="B13" s="1" t="s">
        <v>78</v>
      </c>
      <c r="C13" s="1" t="s">
        <v>74</v>
      </c>
      <c r="D13" s="1">
        <v>0</v>
      </c>
      <c r="E13" s="1">
        <v>200</v>
      </c>
      <c r="F13" s="1" t="s">
        <v>75</v>
      </c>
      <c r="G13" s="1">
        <v>0</v>
      </c>
      <c r="H13" s="1">
        <v>1824.5</v>
      </c>
      <c r="I13" s="1">
        <v>0</v>
      </c>
      <c r="J13">
        <f t="shared" si="0"/>
        <v>-5.4461905168333713</v>
      </c>
      <c r="K13">
        <f t="shared" si="1"/>
        <v>-3.184042100034392E-2</v>
      </c>
      <c r="L13">
        <f t="shared" si="2"/>
        <v>132.42679032184103</v>
      </c>
      <c r="M13">
        <f t="shared" si="3"/>
        <v>5.1401070530344921E-2</v>
      </c>
      <c r="N13">
        <f t="shared" si="4"/>
        <v>-0.15558043606600158</v>
      </c>
      <c r="O13">
        <f t="shared" si="5"/>
        <v>1.5232130289077759</v>
      </c>
      <c r="P13" s="1">
        <v>3.5</v>
      </c>
      <c r="Q13">
        <f t="shared" si="6"/>
        <v>1.9689131230115891</v>
      </c>
      <c r="R13" s="1">
        <v>1</v>
      </c>
      <c r="S13">
        <f t="shared" si="7"/>
        <v>3.9378262460231781</v>
      </c>
      <c r="T13" s="1">
        <v>10.460990905761719</v>
      </c>
      <c r="U13" s="1">
        <v>1.5232130289077759</v>
      </c>
      <c r="V13" s="1">
        <v>10.597409248352051</v>
      </c>
      <c r="W13" s="1">
        <v>399.71917724609375</v>
      </c>
      <c r="X13" s="1">
        <v>403.51895141601562</v>
      </c>
      <c r="Y13" s="1">
        <v>8.5480365753173828</v>
      </c>
      <c r="Z13" s="1">
        <v>8.5837268829345703</v>
      </c>
      <c r="AA13" s="1">
        <v>65.854057312011719</v>
      </c>
      <c r="AB13" s="1">
        <v>66.129013061523438</v>
      </c>
      <c r="AC13" s="1">
        <v>499.74212646484375</v>
      </c>
      <c r="AD13" s="1">
        <v>57.999942779541016</v>
      </c>
      <c r="AE13" s="1">
        <v>55.059310913085938</v>
      </c>
      <c r="AF13" s="1">
        <v>97.922752380371094</v>
      </c>
      <c r="AG13" s="1">
        <v>4.4346823692321777</v>
      </c>
      <c r="AH13" s="1">
        <v>-0.63288801908493042</v>
      </c>
      <c r="AI13" s="1">
        <v>1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f t="shared" si="8"/>
        <v>1.4278346470424108</v>
      </c>
      <c r="AQ13">
        <f t="shared" si="9"/>
        <v>5.1401070530344922E-5</v>
      </c>
      <c r="AR13">
        <f t="shared" si="10"/>
        <v>274.67321302890775</v>
      </c>
      <c r="AS13">
        <f t="shared" si="11"/>
        <v>283.6109909057617</v>
      </c>
      <c r="AT13">
        <f t="shared" si="12"/>
        <v>11.019988989830154</v>
      </c>
      <c r="AU13">
        <f t="shared" si="13"/>
        <v>0.84033077602512718</v>
      </c>
      <c r="AV13">
        <f t="shared" si="14"/>
        <v>0.68496172599233496</v>
      </c>
      <c r="AW13">
        <f t="shared" si="15"/>
        <v>6.9949190493713864</v>
      </c>
      <c r="AX13">
        <f t="shared" si="16"/>
        <v>-1.5888078335631839</v>
      </c>
      <c r="AY13">
        <f t="shared" si="17"/>
        <v>5.9921019673347473</v>
      </c>
      <c r="AZ13">
        <f t="shared" si="18"/>
        <v>0.93830968183521335</v>
      </c>
      <c r="BA13">
        <f t="shared" si="19"/>
        <v>-3.2099974530462844E-2</v>
      </c>
      <c r="BB13">
        <f t="shared" si="20"/>
        <v>0.84054216205833654</v>
      </c>
      <c r="BC13">
        <f t="shared" si="21"/>
        <v>9.776751977687681E-2</v>
      </c>
      <c r="BD13">
        <f t="shared" si="22"/>
        <v>-2.0039002243633496E-2</v>
      </c>
      <c r="BE13">
        <f t="shared" si="23"/>
        <v>12.967595797212962</v>
      </c>
      <c r="BF13">
        <f t="shared" si="24"/>
        <v>0.3281798534049844</v>
      </c>
      <c r="BG13">
        <f t="shared" si="25"/>
        <v>123.07866429198108</v>
      </c>
      <c r="BH13">
        <f t="shared" si="26"/>
        <v>405.38606203450729</v>
      </c>
      <c r="BI13">
        <f t="shared" si="27"/>
        <v>-1.6535098689072523E-2</v>
      </c>
    </row>
    <row r="14" spans="1:61">
      <c r="A14" s="1">
        <v>5</v>
      </c>
      <c r="B14" s="1" t="s">
        <v>79</v>
      </c>
      <c r="C14" s="1" t="s">
        <v>74</v>
      </c>
      <c r="D14" s="1">
        <v>0</v>
      </c>
      <c r="E14" s="1">
        <v>250</v>
      </c>
      <c r="F14" s="1" t="s">
        <v>75</v>
      </c>
      <c r="G14" s="1">
        <v>0</v>
      </c>
      <c r="H14" s="1">
        <v>1919</v>
      </c>
      <c r="I14" s="1">
        <v>0</v>
      </c>
      <c r="J14">
        <f t="shared" si="0"/>
        <v>-4.727026432722603</v>
      </c>
      <c r="K14">
        <f t="shared" si="1"/>
        <v>5.6079564153846552E-2</v>
      </c>
      <c r="L14">
        <f t="shared" si="2"/>
        <v>540.14750441542753</v>
      </c>
      <c r="M14">
        <f t="shared" si="3"/>
        <v>-7.7824850106091539E-2</v>
      </c>
      <c r="N14">
        <f t="shared" si="4"/>
        <v>-0.13664629452228394</v>
      </c>
      <c r="O14">
        <f t="shared" si="5"/>
        <v>1.794323205947876</v>
      </c>
      <c r="P14" s="1">
        <v>3</v>
      </c>
      <c r="Q14">
        <f t="shared" si="6"/>
        <v>2.0786957442760468</v>
      </c>
      <c r="R14" s="1">
        <v>1</v>
      </c>
      <c r="S14">
        <f t="shared" si="7"/>
        <v>4.1573914885520935</v>
      </c>
      <c r="T14" s="1">
        <v>10.692208290100098</v>
      </c>
      <c r="U14" s="1">
        <v>1.794323205947876</v>
      </c>
      <c r="V14" s="1">
        <v>10.829340934753418</v>
      </c>
      <c r="W14" s="1">
        <v>399.80807495117188</v>
      </c>
      <c r="X14" s="1">
        <v>402.66470336914062</v>
      </c>
      <c r="Y14" s="1">
        <v>8.5739717483520508</v>
      </c>
      <c r="Z14" s="1">
        <v>8.52764892578125</v>
      </c>
      <c r="AA14" s="1">
        <v>65.043014526367188</v>
      </c>
      <c r="AB14" s="1">
        <v>64.691596984863281</v>
      </c>
      <c r="AC14" s="1">
        <v>499.71817016601562</v>
      </c>
      <c r="AD14" s="1">
        <v>67.448585510253906</v>
      </c>
      <c r="AE14" s="1">
        <v>85.529617309570312</v>
      </c>
      <c r="AF14" s="1">
        <v>97.921707153320312</v>
      </c>
      <c r="AG14" s="1">
        <v>4.4346823692321777</v>
      </c>
      <c r="AH14" s="1">
        <v>-0.63288801908493042</v>
      </c>
      <c r="AI14" s="1">
        <v>1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f t="shared" si="8"/>
        <v>1.6657272338867186</v>
      </c>
      <c r="AQ14">
        <f t="shared" si="9"/>
        <v>-7.7824850106091538E-5</v>
      </c>
      <c r="AR14">
        <f t="shared" si="10"/>
        <v>274.94432320594785</v>
      </c>
      <c r="AS14">
        <f t="shared" si="11"/>
        <v>283.84220829010007</v>
      </c>
      <c r="AT14">
        <f t="shared" si="12"/>
        <v>12.815231086138283</v>
      </c>
      <c r="AU14">
        <f t="shared" si="13"/>
        <v>0.86262039211403896</v>
      </c>
      <c r="AV14">
        <f t="shared" si="14"/>
        <v>0.69839564629439421</v>
      </c>
      <c r="AW14">
        <f t="shared" si="15"/>
        <v>7.1321841356471189</v>
      </c>
      <c r="AX14">
        <f t="shared" si="16"/>
        <v>-1.3954647901341311</v>
      </c>
      <c r="AY14">
        <f t="shared" si="17"/>
        <v>6.2432657480239868</v>
      </c>
      <c r="AZ14">
        <f t="shared" si="18"/>
        <v>0.9547316341492208</v>
      </c>
      <c r="BA14">
        <f t="shared" si="19"/>
        <v>5.5333168254516549E-2</v>
      </c>
      <c r="BB14">
        <f t="shared" si="20"/>
        <v>0.83504194081667815</v>
      </c>
      <c r="BC14">
        <f t="shared" si="21"/>
        <v>0.11968969333254265</v>
      </c>
      <c r="BD14">
        <f t="shared" si="22"/>
        <v>3.4649523473800153E-2</v>
      </c>
      <c r="BE14">
        <f t="shared" si="23"/>
        <v>52.892165746964288</v>
      </c>
      <c r="BF14">
        <f t="shared" si="24"/>
        <v>1.3414324620359146</v>
      </c>
      <c r="BG14">
        <f t="shared" si="25"/>
        <v>119.45768266185101</v>
      </c>
      <c r="BH14">
        <f t="shared" si="26"/>
        <v>404.19967684992724</v>
      </c>
      <c r="BI14">
        <f t="shared" si="27"/>
        <v>-1.3970313582017403E-2</v>
      </c>
    </row>
    <row r="15" spans="1:61">
      <c r="A15" s="1">
        <v>6</v>
      </c>
      <c r="B15" s="1" t="s">
        <v>80</v>
      </c>
      <c r="C15" s="1" t="s">
        <v>74</v>
      </c>
      <c r="D15" s="1">
        <v>0</v>
      </c>
      <c r="E15" s="1">
        <v>250</v>
      </c>
      <c r="F15" s="1" t="s">
        <v>81</v>
      </c>
      <c r="G15" s="1">
        <v>0</v>
      </c>
      <c r="H15" s="1">
        <v>2427</v>
      </c>
      <c r="I15" s="1">
        <v>0</v>
      </c>
      <c r="J15">
        <f t="shared" si="0"/>
        <v>1.716109815095219</v>
      </c>
      <c r="K15">
        <f t="shared" si="1"/>
        <v>-6.6597009253875461E-2</v>
      </c>
      <c r="L15">
        <f t="shared" si="2"/>
        <v>439.82657127087526</v>
      </c>
      <c r="M15">
        <f t="shared" si="3"/>
        <v>0.11196232059834345</v>
      </c>
      <c r="N15">
        <f t="shared" si="4"/>
        <v>-0.16038013722044642</v>
      </c>
      <c r="O15">
        <f t="shared" si="5"/>
        <v>1.9187167882919312</v>
      </c>
      <c r="P15" s="1">
        <v>4</v>
      </c>
      <c r="Q15">
        <f t="shared" si="6"/>
        <v>1.8591305017471313</v>
      </c>
      <c r="R15" s="1">
        <v>1</v>
      </c>
      <c r="S15">
        <f t="shared" si="7"/>
        <v>3.7182610034942627</v>
      </c>
      <c r="T15" s="1">
        <v>11.190710067749023</v>
      </c>
      <c r="U15" s="1">
        <v>1.9187167882919312</v>
      </c>
      <c r="V15" s="1">
        <v>11.291199684143066</v>
      </c>
      <c r="W15" s="1">
        <v>399.52877807617188</v>
      </c>
      <c r="X15" s="1">
        <v>398.11944580078125</v>
      </c>
      <c r="Y15" s="1">
        <v>8.7449703216552734</v>
      </c>
      <c r="Z15" s="1">
        <v>8.8337984085083008</v>
      </c>
      <c r="AA15" s="1">
        <v>64.178131103515625</v>
      </c>
      <c r="AB15" s="1">
        <v>64.830024719238281</v>
      </c>
      <c r="AC15" s="1">
        <v>499.72152709960938</v>
      </c>
      <c r="AD15" s="1">
        <v>55.022060394287109</v>
      </c>
      <c r="AE15" s="1">
        <v>56.362445831298828</v>
      </c>
      <c r="AF15" s="1">
        <v>97.921333312988281</v>
      </c>
      <c r="AG15" s="1">
        <v>4.4346823692321777</v>
      </c>
      <c r="AH15" s="1">
        <v>-0.63288801908493042</v>
      </c>
      <c r="AI15" s="1">
        <v>1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f t="shared" si="8"/>
        <v>1.2493038177490234</v>
      </c>
      <c r="AQ15">
        <f t="shared" si="9"/>
        <v>1.1196232059834344E-4</v>
      </c>
      <c r="AR15">
        <f t="shared" si="10"/>
        <v>275.06871678829191</v>
      </c>
      <c r="AS15">
        <f t="shared" si="11"/>
        <v>284.340710067749</v>
      </c>
      <c r="AT15">
        <f t="shared" si="12"/>
        <v>10.454191343731736</v>
      </c>
      <c r="AU15">
        <f t="shared" si="13"/>
        <v>0.88945137564824928</v>
      </c>
      <c r="AV15">
        <f t="shared" si="14"/>
        <v>0.70463718115884033</v>
      </c>
      <c r="AW15">
        <f t="shared" si="15"/>
        <v>7.1959516615913692</v>
      </c>
      <c r="AX15">
        <f t="shared" si="16"/>
        <v>-1.6378467469169316</v>
      </c>
      <c r="AY15">
        <f t="shared" si="17"/>
        <v>6.5547134280204773</v>
      </c>
      <c r="AZ15">
        <f t="shared" si="18"/>
        <v>0.97544717570445416</v>
      </c>
      <c r="BA15">
        <f t="shared" si="19"/>
        <v>-6.781156832846616E-2</v>
      </c>
      <c r="BB15">
        <f t="shared" si="20"/>
        <v>0.86501731837928675</v>
      </c>
      <c r="BC15">
        <f t="shared" si="21"/>
        <v>0.11042985732516741</v>
      </c>
      <c r="BD15">
        <f t="shared" si="22"/>
        <v>-4.2271410113438018E-2</v>
      </c>
      <c r="BE15">
        <f t="shared" si="23"/>
        <v>43.068404285324171</v>
      </c>
      <c r="BF15">
        <f t="shared" si="24"/>
        <v>1.1047603323826696</v>
      </c>
      <c r="BG15">
        <f t="shared" si="25"/>
        <v>123.36301714782358</v>
      </c>
      <c r="BH15">
        <f t="shared" si="26"/>
        <v>397.49637274372543</v>
      </c>
      <c r="BI15">
        <f t="shared" si="27"/>
        <v>5.3259475825111584E-3</v>
      </c>
    </row>
    <row r="16" spans="1:61">
      <c r="A16" s="1">
        <v>7</v>
      </c>
      <c r="B16" s="1" t="s">
        <v>82</v>
      </c>
      <c r="C16" s="1" t="s">
        <v>74</v>
      </c>
      <c r="D16" s="1">
        <v>0</v>
      </c>
      <c r="E16" s="1">
        <v>200</v>
      </c>
      <c r="F16" s="1" t="s">
        <v>81</v>
      </c>
      <c r="G16" s="1">
        <v>0</v>
      </c>
      <c r="H16" s="1">
        <v>2562.5</v>
      </c>
      <c r="I16" s="1">
        <v>0</v>
      </c>
      <c r="J16">
        <f t="shared" si="0"/>
        <v>3.0717167160644063</v>
      </c>
      <c r="K16">
        <f t="shared" si="1"/>
        <v>-8.1667497506551348E-2</v>
      </c>
      <c r="L16">
        <f t="shared" si="2"/>
        <v>456.80022547295738</v>
      </c>
      <c r="M16">
        <f t="shared" si="3"/>
        <v>0.12700754858788885</v>
      </c>
      <c r="N16">
        <f t="shared" si="4"/>
        <v>-0.14752734352278141</v>
      </c>
      <c r="O16">
        <f t="shared" si="5"/>
        <v>2.2156436443328857</v>
      </c>
      <c r="P16" s="1">
        <v>4.5</v>
      </c>
      <c r="Q16">
        <f t="shared" si="6"/>
        <v>1.7493478804826736</v>
      </c>
      <c r="R16" s="1">
        <v>1</v>
      </c>
      <c r="S16">
        <f t="shared" si="7"/>
        <v>3.4986957609653473</v>
      </c>
      <c r="T16" s="1">
        <v>11.434525489807129</v>
      </c>
      <c r="U16" s="1">
        <v>2.2156436443328857</v>
      </c>
      <c r="V16" s="1">
        <v>11.538625717163086</v>
      </c>
      <c r="W16" s="1">
        <v>399.59368896484375</v>
      </c>
      <c r="X16" s="1">
        <v>396.78231811523438</v>
      </c>
      <c r="Y16" s="1">
        <v>8.7432537078857422</v>
      </c>
      <c r="Z16" s="1">
        <v>8.8566074371337891</v>
      </c>
      <c r="AA16" s="1">
        <v>63.138076782226562</v>
      </c>
      <c r="AB16" s="1">
        <v>63.956642150878906</v>
      </c>
      <c r="AC16" s="1">
        <v>499.7384033203125</v>
      </c>
      <c r="AD16" s="1">
        <v>65.157745361328125</v>
      </c>
      <c r="AE16" s="1">
        <v>37.91119384765625</v>
      </c>
      <c r="AF16" s="1">
        <v>97.922706604003906</v>
      </c>
      <c r="AG16" s="1">
        <v>4.4346823692321777</v>
      </c>
      <c r="AH16" s="1">
        <v>-0.63288801908493042</v>
      </c>
      <c r="AI16" s="1">
        <v>1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f t="shared" si="8"/>
        <v>1.1105297851562499</v>
      </c>
      <c r="AQ16">
        <f t="shared" si="9"/>
        <v>1.2700754858788885E-4</v>
      </c>
      <c r="AR16">
        <f t="shared" si="10"/>
        <v>275.36564364433286</v>
      </c>
      <c r="AS16">
        <f t="shared" si="11"/>
        <v>284.58452548980711</v>
      </c>
      <c r="AT16">
        <f t="shared" si="12"/>
        <v>12.379971463304173</v>
      </c>
      <c r="AU16">
        <f t="shared" si="13"/>
        <v>0.95017649634218559</v>
      </c>
      <c r="AV16">
        <f t="shared" si="14"/>
        <v>0.71973562805050961</v>
      </c>
      <c r="AW16">
        <f t="shared" si="15"/>
        <v>7.3500381373351535</v>
      </c>
      <c r="AX16">
        <f t="shared" si="16"/>
        <v>-1.5065692997986355</v>
      </c>
      <c r="AY16">
        <f t="shared" si="17"/>
        <v>6.8250845670700073</v>
      </c>
      <c r="AZ16">
        <f t="shared" si="18"/>
        <v>0.99375120492534119</v>
      </c>
      <c r="BA16">
        <f t="shared" si="19"/>
        <v>-8.3619363173073946E-2</v>
      </c>
      <c r="BB16">
        <f t="shared" si="20"/>
        <v>0.86726297157329102</v>
      </c>
      <c r="BC16">
        <f t="shared" si="21"/>
        <v>0.12648823335205017</v>
      </c>
      <c r="BD16">
        <f t="shared" si="22"/>
        <v>-5.2083162623820553E-2</v>
      </c>
      <c r="BE16">
        <f t="shared" si="23"/>
        <v>44.731114455631236</v>
      </c>
      <c r="BF16">
        <f t="shared" si="24"/>
        <v>1.1512615472453902</v>
      </c>
      <c r="BG16">
        <f t="shared" si="25"/>
        <v>121.15878342070015</v>
      </c>
      <c r="BH16">
        <f t="shared" si="26"/>
        <v>395.59707142618169</v>
      </c>
      <c r="BI16">
        <f t="shared" si="27"/>
        <v>9.4076899758050326E-3</v>
      </c>
    </row>
    <row r="17" spans="1:61">
      <c r="A17" s="1">
        <v>8</v>
      </c>
      <c r="B17" s="1" t="s">
        <v>83</v>
      </c>
      <c r="C17" s="1" t="s">
        <v>74</v>
      </c>
      <c r="D17" s="1">
        <v>0</v>
      </c>
      <c r="E17" s="1">
        <v>150</v>
      </c>
      <c r="F17" s="1" t="s">
        <v>81</v>
      </c>
      <c r="G17" s="1">
        <v>0</v>
      </c>
      <c r="H17" s="1">
        <v>2793</v>
      </c>
      <c r="I17" s="1">
        <v>0</v>
      </c>
      <c r="J17">
        <f t="shared" si="0"/>
        <v>3.2056416405056574</v>
      </c>
      <c r="K17">
        <f t="shared" si="1"/>
        <v>-6.8176550514617573E-2</v>
      </c>
      <c r="L17">
        <f t="shared" si="2"/>
        <v>471.67564639001296</v>
      </c>
      <c r="M17">
        <f t="shared" si="3"/>
        <v>0.12240851515117769</v>
      </c>
      <c r="N17">
        <f t="shared" si="4"/>
        <v>-0.1707855037239896</v>
      </c>
      <c r="O17">
        <f t="shared" si="5"/>
        <v>1.7998390197753906</v>
      </c>
      <c r="P17" s="1">
        <v>5</v>
      </c>
      <c r="Q17">
        <f t="shared" si="6"/>
        <v>1.6395652592182159</v>
      </c>
      <c r="R17" s="1">
        <v>1</v>
      </c>
      <c r="S17">
        <f t="shared" si="7"/>
        <v>3.2791305184364319</v>
      </c>
      <c r="T17" s="1">
        <v>11.736928939819336</v>
      </c>
      <c r="U17" s="1">
        <v>1.7998390197753906</v>
      </c>
      <c r="V17" s="1">
        <v>11.884457588195801</v>
      </c>
      <c r="W17" s="1">
        <v>399.81475830078125</v>
      </c>
      <c r="X17" s="1">
        <v>396.55850219726562</v>
      </c>
      <c r="Y17" s="1">
        <v>8.7574710845947266</v>
      </c>
      <c r="Z17" s="1">
        <v>8.8788700103759766</v>
      </c>
      <c r="AA17" s="1">
        <v>61.989791870117188</v>
      </c>
      <c r="AB17" s="1">
        <v>62.849117279052734</v>
      </c>
      <c r="AC17" s="1">
        <v>499.68179321289062</v>
      </c>
      <c r="AD17" s="1">
        <v>51.957141876220703</v>
      </c>
      <c r="AE17" s="1">
        <v>48.078445434570312</v>
      </c>
      <c r="AF17" s="1">
        <v>97.924270629882812</v>
      </c>
      <c r="AG17" s="1">
        <v>4.4346823692321777</v>
      </c>
      <c r="AH17" s="1">
        <v>-0.63288801908493042</v>
      </c>
      <c r="AI17" s="1">
        <v>1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f t="shared" si="8"/>
        <v>0.99936358642578127</v>
      </c>
      <c r="AQ17">
        <f t="shared" si="9"/>
        <v>1.2240851515117769E-4</v>
      </c>
      <c r="AR17">
        <f t="shared" si="10"/>
        <v>274.94983901977537</v>
      </c>
      <c r="AS17">
        <f t="shared" si="11"/>
        <v>284.88692893981931</v>
      </c>
      <c r="AT17">
        <f t="shared" si="12"/>
        <v>9.8718568326064542</v>
      </c>
      <c r="AU17">
        <f t="shared" si="13"/>
        <v>1.0556788824699064</v>
      </c>
      <c r="AV17">
        <f t="shared" si="14"/>
        <v>0.69867136605961799</v>
      </c>
      <c r="AW17">
        <f t="shared" si="15"/>
        <v>7.1348130710141815</v>
      </c>
      <c r="AX17">
        <f t="shared" si="16"/>
        <v>-1.7440569393617951</v>
      </c>
      <c r="AY17">
        <f t="shared" si="17"/>
        <v>6.7683839797973633</v>
      </c>
      <c r="AZ17">
        <f t="shared" si="18"/>
        <v>0.98988767488035656</v>
      </c>
      <c r="BA17">
        <f t="shared" si="19"/>
        <v>-6.9624108494740378E-2</v>
      </c>
      <c r="BB17">
        <f t="shared" si="20"/>
        <v>0.86945686978360759</v>
      </c>
      <c r="BC17">
        <f t="shared" si="21"/>
        <v>0.12043080509674897</v>
      </c>
      <c r="BD17">
        <f t="shared" si="22"/>
        <v>-4.3382656542557366E-2</v>
      </c>
      <c r="BE17">
        <f t="shared" si="23"/>
        <v>46.188493646620543</v>
      </c>
      <c r="BF17">
        <f t="shared" si="24"/>
        <v>1.1894226041719835</v>
      </c>
      <c r="BG17">
        <f t="shared" si="25"/>
        <v>125.16483034593257</v>
      </c>
      <c r="BH17">
        <f t="shared" si="26"/>
        <v>395.23875716413835</v>
      </c>
      <c r="BI17">
        <f t="shared" si="27"/>
        <v>1.0151676292138517E-2</v>
      </c>
    </row>
    <row r="18" spans="1:61">
      <c r="A18" s="1">
        <v>9</v>
      </c>
      <c r="B18" s="1" t="s">
        <v>84</v>
      </c>
      <c r="C18" s="1" t="s">
        <v>74</v>
      </c>
      <c r="D18" s="1">
        <v>0</v>
      </c>
      <c r="E18" s="1">
        <v>100</v>
      </c>
      <c r="F18" s="1" t="s">
        <v>81</v>
      </c>
      <c r="G18" s="1">
        <v>0</v>
      </c>
      <c r="H18" s="1">
        <v>2953</v>
      </c>
      <c r="I18" s="1">
        <v>0</v>
      </c>
      <c r="J18">
        <f t="shared" si="0"/>
        <v>2.2080538731650532</v>
      </c>
      <c r="K18">
        <f t="shared" si="1"/>
        <v>-3.7436804500612833E-2</v>
      </c>
      <c r="L18">
        <f t="shared" si="2"/>
        <v>492.33257186954944</v>
      </c>
      <c r="M18">
        <f t="shared" si="3"/>
        <v>6.8085287888377338E-2</v>
      </c>
      <c r="N18">
        <f t="shared" si="4"/>
        <v>-0.17466774073832558</v>
      </c>
      <c r="O18">
        <f t="shared" si="5"/>
        <v>1.6529501676559448</v>
      </c>
      <c r="P18" s="1">
        <v>5</v>
      </c>
      <c r="Q18">
        <f t="shared" si="6"/>
        <v>1.6395652592182159</v>
      </c>
      <c r="R18" s="1">
        <v>1</v>
      </c>
      <c r="S18">
        <f t="shared" si="7"/>
        <v>3.2791305184364319</v>
      </c>
      <c r="T18" s="1">
        <v>12.21507453918457</v>
      </c>
      <c r="U18" s="1">
        <v>1.6529501676559448</v>
      </c>
      <c r="V18" s="1">
        <v>12.386567115783691</v>
      </c>
      <c r="W18" s="1">
        <v>399.84024047851562</v>
      </c>
      <c r="X18" s="1">
        <v>397.60360717773438</v>
      </c>
      <c r="Y18" s="1">
        <v>8.7758970260620117</v>
      </c>
      <c r="Z18" s="1">
        <v>8.8434257507324219</v>
      </c>
      <c r="AA18" s="1">
        <v>60.195873260498047</v>
      </c>
      <c r="AB18" s="1">
        <v>60.659072875976562</v>
      </c>
      <c r="AC18" s="1">
        <v>499.66278076171875</v>
      </c>
      <c r="AD18" s="1">
        <v>5.3844475746154785</v>
      </c>
      <c r="AE18" s="1">
        <v>20.138086318969727</v>
      </c>
      <c r="AF18" s="1">
        <v>97.929168701171875</v>
      </c>
      <c r="AG18" s="1">
        <v>4.4346823692321777</v>
      </c>
      <c r="AH18" s="1">
        <v>-0.63288801908493042</v>
      </c>
      <c r="AI18" s="1">
        <v>1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f t="shared" si="8"/>
        <v>0.99932556152343743</v>
      </c>
      <c r="AQ18">
        <f t="shared" si="9"/>
        <v>6.8085287888377345E-5</v>
      </c>
      <c r="AR18">
        <f t="shared" si="10"/>
        <v>274.80295016765592</v>
      </c>
      <c r="AS18">
        <f t="shared" si="11"/>
        <v>285.36507453918455</v>
      </c>
      <c r="AT18">
        <f t="shared" si="12"/>
        <v>1.0230450263394175</v>
      </c>
      <c r="AU18">
        <f t="shared" si="13"/>
        <v>1.0519524683203922</v>
      </c>
      <c r="AV18">
        <f t="shared" si="14"/>
        <v>0.69136159150143728</v>
      </c>
      <c r="AW18">
        <f t="shared" si="15"/>
        <v>7.0598127265953607</v>
      </c>
      <c r="AX18">
        <f t="shared" si="16"/>
        <v>-1.7836130241370611</v>
      </c>
      <c r="AY18">
        <f t="shared" si="17"/>
        <v>6.9340123534202576</v>
      </c>
      <c r="AZ18">
        <f t="shared" si="18"/>
        <v>1.0012108077143946</v>
      </c>
      <c r="BA18">
        <f t="shared" si="19"/>
        <v>-3.7869144645886921E-2</v>
      </c>
      <c r="BB18">
        <f t="shared" si="20"/>
        <v>0.86602933223976286</v>
      </c>
      <c r="BC18">
        <f t="shared" si="21"/>
        <v>0.13518147547463177</v>
      </c>
      <c r="BD18">
        <f t="shared" si="22"/>
        <v>-2.362898888342661E-2</v>
      </c>
      <c r="BE18">
        <f t="shared" si="23"/>
        <v>48.213719487694938</v>
      </c>
      <c r="BF18">
        <f t="shared" si="24"/>
        <v>1.2382497617771107</v>
      </c>
      <c r="BG18">
        <f t="shared" si="25"/>
        <v>125.76091744382869</v>
      </c>
      <c r="BH18">
        <f t="shared" si="26"/>
        <v>396.69456354192505</v>
      </c>
      <c r="BI18">
        <f t="shared" si="27"/>
        <v>7.0000173023618672E-3</v>
      </c>
    </row>
    <row r="19" spans="1:61">
      <c r="A19" s="1">
        <v>10</v>
      </c>
      <c r="B19" s="1" t="s">
        <v>85</v>
      </c>
      <c r="C19" s="1" t="s">
        <v>74</v>
      </c>
      <c r="D19" s="1">
        <v>0</v>
      </c>
      <c r="E19" s="1">
        <v>200</v>
      </c>
      <c r="F19" s="1" t="s">
        <v>86</v>
      </c>
      <c r="G19" s="1">
        <v>0</v>
      </c>
      <c r="H19" s="1">
        <v>3345</v>
      </c>
      <c r="I19" s="1">
        <v>0</v>
      </c>
      <c r="J19">
        <f t="shared" si="0"/>
        <v>3.5699773128402259</v>
      </c>
      <c r="K19">
        <f t="shared" si="1"/>
        <v>-0.36405526574400249</v>
      </c>
      <c r="L19">
        <f t="shared" si="2"/>
        <v>413.48130358937982</v>
      </c>
      <c r="M19">
        <f t="shared" si="3"/>
        <v>0.59124696228367923</v>
      </c>
      <c r="N19">
        <f t="shared" si="4"/>
        <v>-0.14457022962165023</v>
      </c>
      <c r="O19">
        <f t="shared" si="5"/>
        <v>3.1588647365570068</v>
      </c>
      <c r="P19" s="1">
        <v>2.5</v>
      </c>
      <c r="Q19">
        <f t="shared" si="6"/>
        <v>2.1884783655405045</v>
      </c>
      <c r="R19" s="1">
        <v>1</v>
      </c>
      <c r="S19">
        <f t="shared" si="7"/>
        <v>4.3769567310810089</v>
      </c>
      <c r="T19" s="1">
        <v>12.981700897216797</v>
      </c>
      <c r="U19" s="1">
        <v>3.1588647365570068</v>
      </c>
      <c r="V19" s="1">
        <v>13.044529914855957</v>
      </c>
      <c r="W19" s="1">
        <v>399.83355712890625</v>
      </c>
      <c r="X19" s="1">
        <v>397.92974853515625</v>
      </c>
      <c r="Y19" s="1">
        <v>9.0414981842041016</v>
      </c>
      <c r="Z19" s="1">
        <v>9.3345441818237305</v>
      </c>
      <c r="AA19" s="1">
        <v>58.980064392089844</v>
      </c>
      <c r="AB19" s="1">
        <v>60.891681671142578</v>
      </c>
      <c r="AC19" s="1">
        <v>499.68942260742188</v>
      </c>
      <c r="AD19" s="1">
        <v>272.77978515625</v>
      </c>
      <c r="AE19" s="1">
        <v>458.9974365234375</v>
      </c>
      <c r="AF19" s="1">
        <v>97.935592651367188</v>
      </c>
      <c r="AG19" s="1">
        <v>4.4346823692321777</v>
      </c>
      <c r="AH19" s="1">
        <v>-0.63288801908493042</v>
      </c>
      <c r="AI19" s="1">
        <v>1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f t="shared" si="8"/>
        <v>1.9987576904296873</v>
      </c>
      <c r="AQ19">
        <f t="shared" si="9"/>
        <v>5.912469622836792E-4</v>
      </c>
      <c r="AR19">
        <f t="shared" si="10"/>
        <v>276.30886473655698</v>
      </c>
      <c r="AS19">
        <f t="shared" si="11"/>
        <v>286.13170089721677</v>
      </c>
      <c r="AT19">
        <f t="shared" si="12"/>
        <v>51.828158529329812</v>
      </c>
      <c r="AU19">
        <f t="shared" si="13"/>
        <v>0.9863838759379836</v>
      </c>
      <c r="AV19">
        <f t="shared" si="14"/>
        <v>0.76961388695562827</v>
      </c>
      <c r="AW19">
        <f t="shared" si="15"/>
        <v>7.8583675875155317</v>
      </c>
      <c r="AX19">
        <f t="shared" si="16"/>
        <v>-1.4761765943081988</v>
      </c>
      <c r="AY19">
        <f t="shared" si="17"/>
        <v>8.0702828168869019</v>
      </c>
      <c r="AZ19">
        <f t="shared" si="18"/>
        <v>1.0820215234500592</v>
      </c>
      <c r="BA19">
        <f t="shared" si="19"/>
        <v>-0.39708279897918647</v>
      </c>
      <c r="BB19">
        <f t="shared" si="20"/>
        <v>0.91418411657727849</v>
      </c>
      <c r="BC19">
        <f t="shared" si="21"/>
        <v>0.1678374068727807</v>
      </c>
      <c r="BD19">
        <f t="shared" si="22"/>
        <v>-0.24498189791454572</v>
      </c>
      <c r="BE19">
        <f t="shared" si="23"/>
        <v>40.494536517285795</v>
      </c>
      <c r="BF19">
        <f t="shared" si="24"/>
        <v>1.0390811571928749</v>
      </c>
      <c r="BG19">
        <f t="shared" si="25"/>
        <v>120.66661102657517</v>
      </c>
      <c r="BH19">
        <f t="shared" si="26"/>
        <v>396.82864800608064</v>
      </c>
      <c r="BI19">
        <f t="shared" si="27"/>
        <v>1.0855493068524347E-2</v>
      </c>
    </row>
    <row r="20" spans="1:61">
      <c r="A20" s="1">
        <v>11</v>
      </c>
      <c r="B20" s="1" t="s">
        <v>87</v>
      </c>
      <c r="C20" s="1" t="s">
        <v>74</v>
      </c>
      <c r="D20" s="1">
        <v>0</v>
      </c>
      <c r="E20" s="1">
        <v>150</v>
      </c>
      <c r="F20" s="1" t="s">
        <v>86</v>
      </c>
      <c r="G20" s="1">
        <v>0</v>
      </c>
      <c r="H20" s="1">
        <v>3445</v>
      </c>
      <c r="I20" s="1">
        <v>0</v>
      </c>
      <c r="J20">
        <f t="shared" si="0"/>
        <v>5.4858754817501794</v>
      </c>
      <c r="K20">
        <f t="shared" si="1"/>
        <v>-0.41683722693456332</v>
      </c>
      <c r="L20">
        <f t="shared" si="2"/>
        <v>417.42978836846902</v>
      </c>
      <c r="M20">
        <f t="shared" si="3"/>
        <v>0.90086515450400217</v>
      </c>
      <c r="N20">
        <f t="shared" si="4"/>
        <v>-0.18878446879697452</v>
      </c>
      <c r="O20">
        <f t="shared" si="5"/>
        <v>2.9254488945007324</v>
      </c>
      <c r="P20" s="1">
        <v>3</v>
      </c>
      <c r="Q20">
        <f t="shared" si="6"/>
        <v>2.0786957442760468</v>
      </c>
      <c r="R20" s="1">
        <v>1</v>
      </c>
      <c r="S20">
        <f t="shared" si="7"/>
        <v>4.1573914885520935</v>
      </c>
      <c r="T20" s="1">
        <v>13.431404113769531</v>
      </c>
      <c r="U20" s="1">
        <v>2.9254488945007324</v>
      </c>
      <c r="V20" s="1">
        <v>13.471994400024414</v>
      </c>
      <c r="W20" s="1">
        <v>400.401611328125</v>
      </c>
      <c r="X20" s="1">
        <v>396.89337158203125</v>
      </c>
      <c r="Y20" s="1">
        <v>9.1213111877441406</v>
      </c>
      <c r="Z20" s="1">
        <v>9.6569442749023438</v>
      </c>
      <c r="AA20" s="1">
        <v>57.780590057373047</v>
      </c>
      <c r="AB20" s="1">
        <v>61.173652648925781</v>
      </c>
      <c r="AC20" s="1">
        <v>499.68844604492188</v>
      </c>
      <c r="AD20" s="1">
        <v>718.96240234375</v>
      </c>
      <c r="AE20" s="1">
        <v>645.02685546875</v>
      </c>
      <c r="AF20" s="1">
        <v>97.93768310546875</v>
      </c>
      <c r="AG20" s="1">
        <v>4.4346823692321777</v>
      </c>
      <c r="AH20" s="1">
        <v>-0.63288801908493042</v>
      </c>
      <c r="AI20" s="1">
        <v>0.5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f t="shared" si="8"/>
        <v>1.6656281534830728</v>
      </c>
      <c r="AQ20">
        <f t="shared" si="9"/>
        <v>9.0086515450400219E-4</v>
      </c>
      <c r="AR20">
        <f t="shared" si="10"/>
        <v>276.07544889450071</v>
      </c>
      <c r="AS20">
        <f t="shared" si="11"/>
        <v>286.58140411376951</v>
      </c>
      <c r="AT20">
        <f t="shared" si="12"/>
        <v>136.60285473117256</v>
      </c>
      <c r="AU20">
        <f t="shared" si="13"/>
        <v>1.705709788875917</v>
      </c>
      <c r="AV20">
        <f t="shared" si="14"/>
        <v>0.75699427936558195</v>
      </c>
      <c r="AW20">
        <f t="shared" si="15"/>
        <v>7.7293464105167518</v>
      </c>
      <c r="AX20">
        <f t="shared" si="16"/>
        <v>-1.927597864385592</v>
      </c>
      <c r="AY20">
        <f t="shared" si="17"/>
        <v>8.1784265041351318</v>
      </c>
      <c r="AZ20">
        <f t="shared" si="18"/>
        <v>1.0900043579478929</v>
      </c>
      <c r="BA20">
        <f t="shared" si="19"/>
        <v>-0.46328843753225701</v>
      </c>
      <c r="BB20">
        <f t="shared" si="20"/>
        <v>0.94577874816255647</v>
      </c>
      <c r="BC20">
        <f t="shared" si="21"/>
        <v>0.14422560978533638</v>
      </c>
      <c r="BD20">
        <f t="shared" si="22"/>
        <v>-0.28498998740947784</v>
      </c>
      <c r="BE20">
        <f t="shared" si="23"/>
        <v>40.882106332014004</v>
      </c>
      <c r="BF20">
        <f t="shared" si="24"/>
        <v>1.051742906928828</v>
      </c>
      <c r="BG20">
        <f t="shared" si="25"/>
        <v>127.96085960935626</v>
      </c>
      <c r="BH20">
        <f t="shared" si="26"/>
        <v>395.11198247764793</v>
      </c>
      <c r="BI20">
        <f t="shared" si="27"/>
        <v>1.776654147395685E-2</v>
      </c>
    </row>
    <row r="21" spans="1:61">
      <c r="A21" s="1">
        <v>12</v>
      </c>
      <c r="B21" s="1" t="s">
        <v>88</v>
      </c>
      <c r="C21" s="1" t="s">
        <v>74</v>
      </c>
      <c r="D21" s="1">
        <v>0</v>
      </c>
      <c r="E21" s="1">
        <v>100</v>
      </c>
      <c r="F21" s="1" t="s">
        <v>86</v>
      </c>
      <c r="G21" s="1">
        <v>0</v>
      </c>
      <c r="H21" s="1">
        <v>3548</v>
      </c>
      <c r="I21" s="1">
        <v>0</v>
      </c>
      <c r="J21">
        <f t="shared" si="0"/>
        <v>4.4183949457523033</v>
      </c>
      <c r="K21">
        <f t="shared" si="1"/>
        <v>-0.17899412738874726</v>
      </c>
      <c r="L21">
        <f t="shared" si="2"/>
        <v>436.42718013767501</v>
      </c>
      <c r="M21">
        <f t="shared" si="3"/>
        <v>0.32415160056017928</v>
      </c>
      <c r="N21">
        <f t="shared" si="4"/>
        <v>-0.16785521996933361</v>
      </c>
      <c r="O21">
        <f t="shared" si="5"/>
        <v>2.8700149059295654</v>
      </c>
      <c r="P21" s="1">
        <v>3.5</v>
      </c>
      <c r="Q21">
        <f t="shared" si="6"/>
        <v>1.9689131230115891</v>
      </c>
      <c r="R21" s="1">
        <v>1</v>
      </c>
      <c r="S21">
        <f t="shared" si="7"/>
        <v>3.9378262460231781</v>
      </c>
      <c r="T21" s="1">
        <v>13.820853233337402</v>
      </c>
      <c r="U21" s="1">
        <v>2.8700149059295654</v>
      </c>
      <c r="V21" s="1">
        <v>13.918381690979004</v>
      </c>
      <c r="W21" s="1">
        <v>400.49285888671875</v>
      </c>
      <c r="X21" s="1">
        <v>397.30816650390625</v>
      </c>
      <c r="Y21" s="1">
        <v>9.1877937316894531</v>
      </c>
      <c r="Z21" s="1">
        <v>9.4126815795898438</v>
      </c>
      <c r="AA21" s="1">
        <v>56.746894836425781</v>
      </c>
      <c r="AB21" s="1">
        <v>58.135875701904297</v>
      </c>
      <c r="AC21" s="1">
        <v>499.73870849609375</v>
      </c>
      <c r="AD21" s="1">
        <v>63.156749725341797</v>
      </c>
      <c r="AE21" s="1">
        <v>78.057937622070312</v>
      </c>
      <c r="AF21" s="1">
        <v>97.940155029296875</v>
      </c>
      <c r="AG21" s="1">
        <v>4.4346823692321777</v>
      </c>
      <c r="AH21" s="1">
        <v>-0.63288801908493042</v>
      </c>
      <c r="AI21" s="1">
        <v>1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f t="shared" si="8"/>
        <v>1.4278248814174106</v>
      </c>
      <c r="AQ21">
        <f t="shared" si="9"/>
        <v>3.2415160056017929E-4</v>
      </c>
      <c r="AR21">
        <f t="shared" si="10"/>
        <v>276.02001490592954</v>
      </c>
      <c r="AS21">
        <f t="shared" si="11"/>
        <v>286.97085323333738</v>
      </c>
      <c r="AT21">
        <f t="shared" si="12"/>
        <v>11.999782297237516</v>
      </c>
      <c r="AU21">
        <f t="shared" si="13"/>
        <v>0.9341510007174002</v>
      </c>
      <c r="AV21">
        <f t="shared" si="14"/>
        <v>0.75402427317710263</v>
      </c>
      <c r="AW21">
        <f t="shared" si="15"/>
        <v>7.6988266248052293</v>
      </c>
      <c r="AX21">
        <f t="shared" si="16"/>
        <v>-1.7138549547846145</v>
      </c>
      <c r="AY21">
        <f t="shared" si="17"/>
        <v>8.3454340696334839</v>
      </c>
      <c r="AZ21">
        <f t="shared" si="18"/>
        <v>1.1024343917420591</v>
      </c>
      <c r="BA21">
        <f t="shared" si="19"/>
        <v>-0.1875177583008133</v>
      </c>
      <c r="BB21">
        <f t="shared" si="20"/>
        <v>0.92187949314643625</v>
      </c>
      <c r="BC21">
        <f t="shared" si="21"/>
        <v>0.1805548985956229</v>
      </c>
      <c r="BD21">
        <f t="shared" si="22"/>
        <v>-0.11640179151527211</v>
      </c>
      <c r="BE21">
        <f t="shared" si="23"/>
        <v>42.743745681682761</v>
      </c>
      <c r="BF21">
        <f t="shared" si="24"/>
        <v>1.0984601297728023</v>
      </c>
      <c r="BG21">
        <f t="shared" si="25"/>
        <v>123.5225742638371</v>
      </c>
      <c r="BH21">
        <f t="shared" si="26"/>
        <v>395.79341374334717</v>
      </c>
      <c r="BI21">
        <f t="shared" si="27"/>
        <v>1.3789302673125272E-2</v>
      </c>
    </row>
    <row r="22" spans="1:61">
      <c r="A22" s="1">
        <v>13</v>
      </c>
      <c r="B22" s="1" t="s">
        <v>89</v>
      </c>
      <c r="C22" s="1" t="s">
        <v>90</v>
      </c>
      <c r="D22" s="1">
        <v>0</v>
      </c>
      <c r="E22" s="1">
        <v>50</v>
      </c>
      <c r="F22" s="1" t="s">
        <v>86</v>
      </c>
      <c r="G22" s="1">
        <v>0</v>
      </c>
      <c r="H22" s="1">
        <v>3667</v>
      </c>
      <c r="I22" s="1">
        <v>0</v>
      </c>
      <c r="J22">
        <f t="shared" si="0"/>
        <v>-227.19739231669689</v>
      </c>
      <c r="K22">
        <f t="shared" si="1"/>
        <v>0.1255156426362177</v>
      </c>
      <c r="L22">
        <f t="shared" si="2"/>
        <v>3566.6611012998974</v>
      </c>
      <c r="M22">
        <f t="shared" si="3"/>
        <v>-0.17231198394611119</v>
      </c>
      <c r="N22">
        <f t="shared" si="4"/>
        <v>-0.13783085497081116</v>
      </c>
      <c r="O22">
        <f t="shared" si="5"/>
        <v>2.8864152431488037</v>
      </c>
      <c r="P22" s="1">
        <v>4</v>
      </c>
      <c r="Q22">
        <f t="shared" si="6"/>
        <v>1.8591305017471313</v>
      </c>
      <c r="R22" s="1">
        <v>1</v>
      </c>
      <c r="S22">
        <f t="shared" si="7"/>
        <v>3.7182610034942627</v>
      </c>
      <c r="T22" s="1">
        <v>14.11046028137207</v>
      </c>
      <c r="U22" s="1">
        <v>2.8864152431488037</v>
      </c>
      <c r="V22" s="1">
        <v>14.254319190979004</v>
      </c>
      <c r="W22" s="1">
        <v>400.1453857421875</v>
      </c>
      <c r="X22" s="1">
        <v>582.08221435546875</v>
      </c>
      <c r="Y22" s="1">
        <v>9.2513713836669922</v>
      </c>
      <c r="Z22" s="1">
        <v>9.1147041320800781</v>
      </c>
      <c r="AA22" s="1">
        <v>56.078105926513672</v>
      </c>
      <c r="AB22" s="1">
        <v>55.249683380126953</v>
      </c>
      <c r="AC22" s="1">
        <v>499.72882080078125</v>
      </c>
      <c r="AD22" s="1">
        <v>8.4124279022216797</v>
      </c>
      <c r="AE22" s="1">
        <v>7.2837271690368652</v>
      </c>
      <c r="AF22" s="1">
        <v>97.944236755371094</v>
      </c>
      <c r="AG22" s="1">
        <v>4.4346823692321777</v>
      </c>
      <c r="AH22" s="1">
        <v>-0.63288801908493042</v>
      </c>
      <c r="AI22" s="1">
        <v>1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f t="shared" si="8"/>
        <v>1.249322052001953</v>
      </c>
      <c r="AQ22">
        <f t="shared" si="9"/>
        <v>-1.7231198394611119E-4</v>
      </c>
      <c r="AR22">
        <f t="shared" si="10"/>
        <v>276.03641524314878</v>
      </c>
      <c r="AS22">
        <f t="shared" si="11"/>
        <v>287.26046028137205</v>
      </c>
      <c r="AT22">
        <f t="shared" si="12"/>
        <v>1.5983612813653281</v>
      </c>
      <c r="AU22">
        <f t="shared" si="13"/>
        <v>1.121180053400608</v>
      </c>
      <c r="AV22">
        <f t="shared" si="14"/>
        <v>0.75490188449679918</v>
      </c>
      <c r="AW22">
        <f t="shared" si="15"/>
        <v>7.7074661001470481</v>
      </c>
      <c r="AX22">
        <f t="shared" si="16"/>
        <v>-1.40723803193303</v>
      </c>
      <c r="AY22">
        <f t="shared" si="17"/>
        <v>8.498437762260437</v>
      </c>
      <c r="AZ22">
        <f t="shared" si="18"/>
        <v>1.1139316794521301</v>
      </c>
      <c r="BA22">
        <f t="shared" si="19"/>
        <v>0.12141702349240185</v>
      </c>
      <c r="BB22">
        <f t="shared" si="20"/>
        <v>0.89273273946761034</v>
      </c>
      <c r="BC22">
        <f t="shared" si="21"/>
        <v>0.22119893998451978</v>
      </c>
      <c r="BD22">
        <f t="shared" si="22"/>
        <v>7.6243530505392773E-2</v>
      </c>
      <c r="BE22">
        <f t="shared" si="23"/>
        <v>349.33389933188977</v>
      </c>
      <c r="BF22">
        <f t="shared" si="24"/>
        <v>6.1274181092257045</v>
      </c>
      <c r="BG22">
        <f t="shared" si="25"/>
        <v>117.81172599365672</v>
      </c>
      <c r="BH22">
        <f t="shared" si="26"/>
        <v>664.57144234115935</v>
      </c>
      <c r="BI22">
        <f t="shared" si="27"/>
        <v>-0.40276357400785462</v>
      </c>
    </row>
    <row r="23" spans="1:61">
      <c r="A23" s="1">
        <v>14</v>
      </c>
      <c r="B23" s="1" t="s">
        <v>91</v>
      </c>
      <c r="C23" s="1" t="s">
        <v>92</v>
      </c>
      <c r="D23" s="1">
        <v>0</v>
      </c>
      <c r="E23" s="1">
        <v>250</v>
      </c>
      <c r="F23" s="1" t="s">
        <v>81</v>
      </c>
      <c r="G23" s="1">
        <v>0</v>
      </c>
      <c r="H23" s="1">
        <v>4438</v>
      </c>
      <c r="I23" s="1">
        <v>0</v>
      </c>
      <c r="J23">
        <f t="shared" si="0"/>
        <v>1.4139714781001684</v>
      </c>
      <c r="K23">
        <f t="shared" si="1"/>
        <v>-5.3206458339774568E-2</v>
      </c>
      <c r="L23">
        <f t="shared" si="2"/>
        <v>440.46681935346993</v>
      </c>
      <c r="M23">
        <f t="shared" si="3"/>
        <v>4.5255903793972964E-2</v>
      </c>
      <c r="N23">
        <f t="shared" si="4"/>
        <v>-8.1096919366962728E-2</v>
      </c>
      <c r="O23">
        <f t="shared" si="5"/>
        <v>5.0667548179626465</v>
      </c>
      <c r="P23" s="1">
        <v>5.5</v>
      </c>
      <c r="Q23">
        <f t="shared" si="6"/>
        <v>1.5297826379537582</v>
      </c>
      <c r="R23" s="1">
        <v>1</v>
      </c>
      <c r="S23">
        <f t="shared" si="7"/>
        <v>3.0595652759075165</v>
      </c>
      <c r="T23" s="1">
        <v>14.336822509765625</v>
      </c>
      <c r="U23" s="1">
        <v>5.0667548179626465</v>
      </c>
      <c r="V23" s="1">
        <v>14.368682861328125</v>
      </c>
      <c r="W23" s="1">
        <v>399.59384155273438</v>
      </c>
      <c r="X23" s="1">
        <v>398.01760864257812</v>
      </c>
      <c r="Y23" s="1">
        <v>9.7619724273681641</v>
      </c>
      <c r="Z23" s="1">
        <v>9.8112983703613281</v>
      </c>
      <c r="AA23" s="1">
        <v>58.316612243652344</v>
      </c>
      <c r="AB23" s="1">
        <v>58.611282348632812</v>
      </c>
      <c r="AC23" s="1">
        <v>499.66680908203125</v>
      </c>
      <c r="AD23" s="1">
        <v>178.50149536132812</v>
      </c>
      <c r="AE23" s="1">
        <v>101.96131896972656</v>
      </c>
      <c r="AF23" s="1">
        <v>97.951904296875</v>
      </c>
      <c r="AG23" s="1">
        <v>4.4346823692321777</v>
      </c>
      <c r="AH23" s="1">
        <v>-0.63288801908493042</v>
      </c>
      <c r="AI23" s="1">
        <v>1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f t="shared" si="8"/>
        <v>0.90848510742187494</v>
      </c>
      <c r="AQ23">
        <f t="shared" si="9"/>
        <v>4.5255903793972963E-5</v>
      </c>
      <c r="AR23">
        <f t="shared" si="10"/>
        <v>278.21675481796262</v>
      </c>
      <c r="AS23">
        <f t="shared" si="11"/>
        <v>287.4868225097656</v>
      </c>
      <c r="AT23">
        <f t="shared" si="12"/>
        <v>33.915283693071615</v>
      </c>
      <c r="AU23">
        <f t="shared" si="13"/>
        <v>1.3916522496604444</v>
      </c>
      <c r="AV23">
        <f t="shared" si="14"/>
        <v>0.87993843963475571</v>
      </c>
      <c r="AW23">
        <f t="shared" si="15"/>
        <v>8.9833724617320048</v>
      </c>
      <c r="AX23">
        <f t="shared" si="16"/>
        <v>-0.82792590862932336</v>
      </c>
      <c r="AY23">
        <f t="shared" si="17"/>
        <v>9.7017886638641357</v>
      </c>
      <c r="AZ23">
        <f t="shared" si="18"/>
        <v>1.2081038242710511</v>
      </c>
      <c r="BA23">
        <f t="shared" si="19"/>
        <v>-5.4148104823394411E-2</v>
      </c>
      <c r="BB23">
        <f t="shared" si="20"/>
        <v>0.96103535900171844</v>
      </c>
      <c r="BC23">
        <f t="shared" si="21"/>
        <v>0.24706846526933268</v>
      </c>
      <c r="BD23">
        <f t="shared" si="22"/>
        <v>-3.3756685681686084E-2</v>
      </c>
      <c r="BE23">
        <f t="shared" si="23"/>
        <v>43.144563735260014</v>
      </c>
      <c r="BF23">
        <f t="shared" si="24"/>
        <v>1.1066515897516771</v>
      </c>
      <c r="BG23">
        <f t="shared" si="25"/>
        <v>109.46828854993169</v>
      </c>
      <c r="BH23">
        <f t="shared" si="26"/>
        <v>397.3937090610047</v>
      </c>
      <c r="BI23">
        <f t="shared" si="27"/>
        <v>3.8950047330085259E-3</v>
      </c>
    </row>
    <row r="24" spans="1:61">
      <c r="A24" s="1">
        <v>15</v>
      </c>
      <c r="B24" s="1" t="s">
        <v>93</v>
      </c>
      <c r="C24" s="1" t="s">
        <v>74</v>
      </c>
      <c r="D24" s="1">
        <v>0</v>
      </c>
      <c r="E24" s="1">
        <v>200</v>
      </c>
      <c r="F24" s="1" t="s">
        <v>81</v>
      </c>
      <c r="G24" s="1">
        <v>0</v>
      </c>
      <c r="H24" s="1">
        <v>4561</v>
      </c>
      <c r="I24" s="1">
        <v>0</v>
      </c>
      <c r="J24">
        <f t="shared" si="0"/>
        <v>1.5452331982558838</v>
      </c>
      <c r="K24">
        <f t="shared" si="1"/>
        <v>-0.19700608738514858</v>
      </c>
      <c r="L24">
        <f t="shared" si="2"/>
        <v>410.33199080520438</v>
      </c>
      <c r="M24">
        <f t="shared" si="3"/>
        <v>0.21566942149938911</v>
      </c>
      <c r="N24">
        <f t="shared" si="4"/>
        <v>-9.8837893003001942E-2</v>
      </c>
      <c r="O24">
        <f t="shared" si="5"/>
        <v>5.2123808860778809</v>
      </c>
      <c r="P24" s="1">
        <v>6</v>
      </c>
      <c r="Q24">
        <f t="shared" si="6"/>
        <v>1.4200000166893005</v>
      </c>
      <c r="R24" s="1">
        <v>1</v>
      </c>
      <c r="S24">
        <f t="shared" si="7"/>
        <v>2.8400000333786011</v>
      </c>
      <c r="T24" s="1">
        <v>14.526540756225586</v>
      </c>
      <c r="U24" s="1">
        <v>5.2123808860778809</v>
      </c>
      <c r="V24" s="1">
        <v>14.564078330993652</v>
      </c>
      <c r="W24" s="1">
        <v>399.82028198242188</v>
      </c>
      <c r="X24" s="1">
        <v>397.86190795898438</v>
      </c>
      <c r="Y24" s="1">
        <v>9.8275337219238281</v>
      </c>
      <c r="Z24" s="1">
        <v>10.083874702453613</v>
      </c>
      <c r="AA24" s="1">
        <v>57.993091583251953</v>
      </c>
      <c r="AB24" s="1">
        <v>59.505783081054688</v>
      </c>
      <c r="AC24" s="1">
        <v>499.71246337890625</v>
      </c>
      <c r="AD24" s="1">
        <v>340.01242065429688</v>
      </c>
      <c r="AE24" s="1">
        <v>221.40914916992188</v>
      </c>
      <c r="AF24" s="1">
        <v>97.952842712402344</v>
      </c>
      <c r="AG24" s="1">
        <v>4.4346823692321777</v>
      </c>
      <c r="AH24" s="1">
        <v>-0.63288801908493042</v>
      </c>
      <c r="AI24" s="1">
        <v>1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f t="shared" si="8"/>
        <v>0.8328541056315103</v>
      </c>
      <c r="AQ24">
        <f t="shared" si="9"/>
        <v>2.1566942149938911E-4</v>
      </c>
      <c r="AR24">
        <f t="shared" si="10"/>
        <v>278.36238088607786</v>
      </c>
      <c r="AS24">
        <f t="shared" si="11"/>
        <v>287.67654075622556</v>
      </c>
      <c r="AT24">
        <f t="shared" si="12"/>
        <v>64.602359113663624</v>
      </c>
      <c r="AU24">
        <f t="shared" si="13"/>
        <v>1.7756504696664965</v>
      </c>
      <c r="AV24">
        <f t="shared" si="14"/>
        <v>0.88890629965800982</v>
      </c>
      <c r="AW24">
        <f t="shared" si="15"/>
        <v>9.074839229198405</v>
      </c>
      <c r="AX24">
        <f t="shared" si="16"/>
        <v>-1.0090354732552083</v>
      </c>
      <c r="AY24">
        <f t="shared" si="17"/>
        <v>9.8694608211517334</v>
      </c>
      <c r="AZ24">
        <f t="shared" si="18"/>
        <v>1.2217672293810449</v>
      </c>
      <c r="BA24">
        <f t="shared" si="19"/>
        <v>-0.21169072127378821</v>
      </c>
      <c r="BB24">
        <f t="shared" si="20"/>
        <v>0.98774419266101177</v>
      </c>
      <c r="BC24">
        <f t="shared" si="21"/>
        <v>0.23402303672003311</v>
      </c>
      <c r="BD24">
        <f t="shared" si="22"/>
        <v>-0.13090406645161964</v>
      </c>
      <c r="BE24">
        <f t="shared" si="23"/>
        <v>40.193184955209112</v>
      </c>
      <c r="BF24">
        <f t="shared" si="24"/>
        <v>1.0313427412797345</v>
      </c>
      <c r="BG24">
        <f t="shared" si="25"/>
        <v>112.06340720342058</v>
      </c>
      <c r="BH24">
        <f t="shared" si="26"/>
        <v>397.12737810224922</v>
      </c>
      <c r="BI24">
        <f t="shared" si="27"/>
        <v>4.3604170014137911E-3</v>
      </c>
    </row>
    <row r="25" spans="1:61">
      <c r="A25" s="1">
        <v>16</v>
      </c>
      <c r="B25" s="1" t="s">
        <v>94</v>
      </c>
      <c r="C25" s="1" t="s">
        <v>74</v>
      </c>
      <c r="D25" s="1">
        <v>0</v>
      </c>
      <c r="E25" s="1">
        <v>150</v>
      </c>
      <c r="F25" s="1" t="s">
        <v>81</v>
      </c>
      <c r="G25" s="1">
        <v>0</v>
      </c>
      <c r="H25" s="1">
        <v>4729.5</v>
      </c>
      <c r="I25" s="1">
        <v>0</v>
      </c>
      <c r="J25">
        <f t="shared" si="0"/>
        <v>2.484746699249115</v>
      </c>
      <c r="K25">
        <f t="shared" si="1"/>
        <v>-0.37430044978813243</v>
      </c>
      <c r="L25">
        <f t="shared" si="2"/>
        <v>407.59791002815513</v>
      </c>
      <c r="M25">
        <f t="shared" si="3"/>
        <v>0.98099814411043529</v>
      </c>
      <c r="N25">
        <f t="shared" si="4"/>
        <v>-0.22066044859734113</v>
      </c>
      <c r="O25">
        <f t="shared" si="5"/>
        <v>4.8758583068847656</v>
      </c>
      <c r="P25" s="1">
        <v>6</v>
      </c>
      <c r="Q25">
        <f t="shared" si="6"/>
        <v>1.4200000166893005</v>
      </c>
      <c r="R25" s="1">
        <v>1</v>
      </c>
      <c r="S25">
        <f t="shared" si="7"/>
        <v>2.8400000333786011</v>
      </c>
      <c r="T25" s="1">
        <v>15.141109466552734</v>
      </c>
      <c r="U25" s="1">
        <v>4.8758583068847656</v>
      </c>
      <c r="V25" s="1">
        <v>15.224265098571777</v>
      </c>
      <c r="W25" s="1">
        <v>400.13003540039062</v>
      </c>
      <c r="X25" s="1">
        <v>396.67910766601562</v>
      </c>
      <c r="Y25" s="1">
        <v>9.9523916244506836</v>
      </c>
      <c r="Z25" s="1">
        <v>11.117265701293945</v>
      </c>
      <c r="AA25" s="1">
        <v>56.448871612548828</v>
      </c>
      <c r="AB25" s="1">
        <v>63.055912017822266</v>
      </c>
      <c r="AC25" s="1">
        <v>499.67227172851562</v>
      </c>
      <c r="AD25" s="1">
        <v>513.98101806640625</v>
      </c>
      <c r="AE25" s="1">
        <v>469.47280883789062</v>
      </c>
      <c r="AF25" s="1">
        <v>97.952529907226562</v>
      </c>
      <c r="AG25" s="1">
        <v>4.4346823692321777</v>
      </c>
      <c r="AH25" s="1">
        <v>-0.63288801908493042</v>
      </c>
      <c r="AI25" s="1">
        <v>0.5</v>
      </c>
      <c r="AJ25" s="1">
        <v>-0.21956524252891541</v>
      </c>
      <c r="AK25" s="1">
        <v>2.737391471862793</v>
      </c>
      <c r="AL25" s="1">
        <v>1</v>
      </c>
      <c r="AM25" s="1">
        <v>0</v>
      </c>
      <c r="AN25" s="1">
        <v>0.18999999761581421</v>
      </c>
      <c r="AO25" s="1">
        <v>111115</v>
      </c>
      <c r="AP25">
        <f t="shared" si="8"/>
        <v>0.83278711954752593</v>
      </c>
      <c r="AQ25">
        <f t="shared" si="9"/>
        <v>9.8099814411043524E-4</v>
      </c>
      <c r="AR25">
        <f t="shared" si="10"/>
        <v>278.02585830688474</v>
      </c>
      <c r="AS25">
        <f t="shared" si="11"/>
        <v>288.29110946655271</v>
      </c>
      <c r="AT25">
        <f t="shared" si="12"/>
        <v>97.656392207190947</v>
      </c>
      <c r="AU25">
        <f t="shared" si="13"/>
        <v>1.8827661364357473</v>
      </c>
      <c r="AV25">
        <f t="shared" si="14"/>
        <v>0.86830385249523823</v>
      </c>
      <c r="AW25">
        <f t="shared" si="15"/>
        <v>8.8645372745107434</v>
      </c>
      <c r="AX25">
        <f t="shared" si="16"/>
        <v>-2.252728426783202</v>
      </c>
      <c r="AY25">
        <f t="shared" si="17"/>
        <v>10.00848388671875</v>
      </c>
      <c r="AZ25">
        <f t="shared" si="18"/>
        <v>1.2331991072054898</v>
      </c>
      <c r="BA25">
        <f t="shared" si="19"/>
        <v>-0.43112035909256941</v>
      </c>
      <c r="BB25">
        <f t="shared" si="20"/>
        <v>1.0889643010925794</v>
      </c>
      <c r="BC25">
        <f t="shared" si="21"/>
        <v>0.1442348061129104</v>
      </c>
      <c r="BD25">
        <f t="shared" si="22"/>
        <v>-0.26369593794344198</v>
      </c>
      <c r="BE25">
        <f t="shared" si="23"/>
        <v>39.925246472155912</v>
      </c>
      <c r="BF25">
        <f t="shared" si="24"/>
        <v>1.0275255292026435</v>
      </c>
      <c r="BG25">
        <f t="shared" si="25"/>
        <v>129.56594510732367</v>
      </c>
      <c r="BH25">
        <f t="shared" si="26"/>
        <v>395.49797808694456</v>
      </c>
      <c r="BI25">
        <f t="shared" si="27"/>
        <v>8.1400809176764219E-3</v>
      </c>
    </row>
    <row r="26" spans="1:61">
      <c r="A26" s="1">
        <v>17</v>
      </c>
      <c r="B26" s="1" t="s">
        <v>95</v>
      </c>
      <c r="C26" s="1" t="s">
        <v>74</v>
      </c>
      <c r="D26" s="1">
        <v>0</v>
      </c>
      <c r="E26" s="1">
        <v>100</v>
      </c>
      <c r="F26" s="1" t="s">
        <v>81</v>
      </c>
      <c r="G26" s="1">
        <v>0</v>
      </c>
      <c r="H26" s="1">
        <v>4893.5</v>
      </c>
      <c r="I26" s="1">
        <v>0</v>
      </c>
      <c r="J26">
        <f t="shared" si="0"/>
        <v>1.7386391502135454</v>
      </c>
      <c r="K26">
        <f t="shared" si="1"/>
        <v>-0.14628084935880709</v>
      </c>
      <c r="L26">
        <f t="shared" si="2"/>
        <v>416.59791126576289</v>
      </c>
      <c r="M26">
        <f t="shared" si="3"/>
        <v>0.1862019207328704</v>
      </c>
      <c r="N26">
        <f t="shared" si="4"/>
        <v>-0.11710863032945196</v>
      </c>
      <c r="O26">
        <f t="shared" si="5"/>
        <v>5.3131260871887207</v>
      </c>
      <c r="P26" s="1">
        <v>6</v>
      </c>
      <c r="Q26">
        <f t="shared" si="6"/>
        <v>1.4200000166893005</v>
      </c>
      <c r="R26" s="1">
        <v>1</v>
      </c>
      <c r="S26">
        <f t="shared" si="7"/>
        <v>2.8400000333786011</v>
      </c>
      <c r="T26" s="1">
        <v>15.709506034851074</v>
      </c>
      <c r="U26" s="1">
        <v>5.3131260871887207</v>
      </c>
      <c r="V26" s="1">
        <v>15.841858863830566</v>
      </c>
      <c r="W26" s="1">
        <v>399.80361938476562</v>
      </c>
      <c r="X26" s="1">
        <v>397.62704467773438</v>
      </c>
      <c r="Y26" s="1">
        <v>10.113173484802246</v>
      </c>
      <c r="Z26" s="1">
        <v>10.334444999694824</v>
      </c>
      <c r="AA26" s="1">
        <v>55.305763244628906</v>
      </c>
      <c r="AB26" s="1">
        <v>56.515823364257812</v>
      </c>
      <c r="AC26" s="1">
        <v>499.68734741210938</v>
      </c>
      <c r="AD26" s="1">
        <v>67.960304260253906</v>
      </c>
      <c r="AE26" s="1">
        <v>242.26535034179688</v>
      </c>
      <c r="AF26" s="1">
        <v>97.950698852539062</v>
      </c>
      <c r="AG26" s="1">
        <v>4.4346823692321777</v>
      </c>
      <c r="AH26" s="1">
        <v>-0.63288801908493042</v>
      </c>
      <c r="AI26" s="1">
        <v>1</v>
      </c>
      <c r="AJ26" s="1">
        <v>-0.21956524252891541</v>
      </c>
      <c r="AK26" s="1">
        <v>2.737391471862793</v>
      </c>
      <c r="AL26" s="1">
        <v>1</v>
      </c>
      <c r="AM26" s="1">
        <v>0</v>
      </c>
      <c r="AN26" s="1">
        <v>0.18999999761581421</v>
      </c>
      <c r="AO26" s="1">
        <v>111115</v>
      </c>
      <c r="AP26">
        <f t="shared" si="8"/>
        <v>0.83281224568684886</v>
      </c>
      <c r="AQ26">
        <f t="shared" si="9"/>
        <v>1.8620192073287039E-4</v>
      </c>
      <c r="AR26">
        <f t="shared" si="10"/>
        <v>278.4631260871887</v>
      </c>
      <c r="AS26">
        <f t="shared" si="11"/>
        <v>288.85950603485105</v>
      </c>
      <c r="AT26">
        <f t="shared" si="12"/>
        <v>12.91245764741825</v>
      </c>
      <c r="AU26">
        <f t="shared" si="13"/>
        <v>1.3001042409076009</v>
      </c>
      <c r="AV26">
        <f t="shared" si="14"/>
        <v>0.895157479643784</v>
      </c>
      <c r="AW26">
        <f t="shared" si="15"/>
        <v>9.1388575082185834</v>
      </c>
      <c r="AX26">
        <f t="shared" si="16"/>
        <v>-1.1955874914762408</v>
      </c>
      <c r="AY26">
        <f t="shared" si="17"/>
        <v>10.511316061019897</v>
      </c>
      <c r="AZ26">
        <f t="shared" si="18"/>
        <v>1.2753378084919731</v>
      </c>
      <c r="BA26">
        <f t="shared" si="19"/>
        <v>-0.15422454557483284</v>
      </c>
      <c r="BB26">
        <f t="shared" si="20"/>
        <v>1.012266109973236</v>
      </c>
      <c r="BC26">
        <f t="shared" si="21"/>
        <v>0.26307169851873713</v>
      </c>
      <c r="BD26">
        <f t="shared" si="22"/>
        <v>-9.5643721236814971E-2</v>
      </c>
      <c r="BE26">
        <f t="shared" si="23"/>
        <v>40.806056548989531</v>
      </c>
      <c r="BF26">
        <f t="shared" si="24"/>
        <v>1.0477102019139666</v>
      </c>
      <c r="BG26">
        <f t="shared" si="25"/>
        <v>113.92851375119042</v>
      </c>
      <c r="BH26">
        <f t="shared" si="26"/>
        <v>396.80057889421255</v>
      </c>
      <c r="BI26">
        <f t="shared" si="27"/>
        <v>4.9919426752215107E-3</v>
      </c>
    </row>
    <row r="27" spans="1:61">
      <c r="A27" s="1">
        <v>18</v>
      </c>
      <c r="B27" s="1" t="s">
        <v>96</v>
      </c>
      <c r="C27" s="1" t="s">
        <v>74</v>
      </c>
      <c r="D27" s="1">
        <v>0</v>
      </c>
      <c r="E27" s="1">
        <v>200</v>
      </c>
      <c r="F27" s="1" t="s">
        <v>86</v>
      </c>
      <c r="G27" s="1">
        <v>0</v>
      </c>
      <c r="H27" s="1">
        <v>5164.5</v>
      </c>
      <c r="I27" s="1">
        <v>0</v>
      </c>
      <c r="J27">
        <f t="shared" si="0"/>
        <v>11.957428807494036</v>
      </c>
      <c r="K27">
        <f t="shared" si="1"/>
        <v>-1.2587067584141247</v>
      </c>
      <c r="L27">
        <f t="shared" si="2"/>
        <v>406.83379532915296</v>
      </c>
      <c r="M27">
        <f t="shared" si="3"/>
        <v>3.6311113856592629</v>
      </c>
      <c r="N27">
        <f t="shared" si="4"/>
        <v>-0.20297361690474602</v>
      </c>
      <c r="O27">
        <f t="shared" si="5"/>
        <v>6.2565212249755859</v>
      </c>
      <c r="P27" s="1">
        <v>2</v>
      </c>
      <c r="Q27">
        <f t="shared" si="6"/>
        <v>2.2982609868049622</v>
      </c>
      <c r="R27" s="1">
        <v>1</v>
      </c>
      <c r="S27">
        <f t="shared" si="7"/>
        <v>4.5965219736099243</v>
      </c>
      <c r="T27" s="1">
        <v>16.34466552734375</v>
      </c>
      <c r="U27" s="1">
        <v>6.2565212249755859</v>
      </c>
      <c r="V27" s="1">
        <v>16.422145843505859</v>
      </c>
      <c r="W27" s="1">
        <v>399.1422119140625</v>
      </c>
      <c r="X27" s="1">
        <v>393.78363037109375</v>
      </c>
      <c r="Y27" s="1">
        <v>10.392032623291016</v>
      </c>
      <c r="Z27" s="1">
        <v>11.828278541564941</v>
      </c>
      <c r="AA27" s="1">
        <v>54.571491241455078</v>
      </c>
      <c r="AB27" s="1">
        <v>62.113624572753906</v>
      </c>
      <c r="AC27" s="1">
        <v>499.65838623046875</v>
      </c>
      <c r="AD27" s="1">
        <v>516.0548095703125</v>
      </c>
      <c r="AE27" s="1">
        <v>555.567138671875</v>
      </c>
      <c r="AF27" s="1">
        <v>97.949920654296875</v>
      </c>
      <c r="AG27" s="1">
        <v>4.4346823692321777</v>
      </c>
      <c r="AH27" s="1">
        <v>-0.63288801908493042</v>
      </c>
      <c r="AI27" s="1">
        <v>0.5</v>
      </c>
      <c r="AJ27" s="1">
        <v>-0.21956524252891541</v>
      </c>
      <c r="AK27" s="1">
        <v>2.737391471862793</v>
      </c>
      <c r="AL27" s="1">
        <v>1</v>
      </c>
      <c r="AM27" s="1">
        <v>0</v>
      </c>
      <c r="AN27" s="1">
        <v>0.18999999761581421</v>
      </c>
      <c r="AO27" s="1">
        <v>111115</v>
      </c>
      <c r="AP27">
        <f t="shared" si="8"/>
        <v>2.4982919311523437</v>
      </c>
      <c r="AQ27">
        <f t="shared" si="9"/>
        <v>3.631111385659263E-3</v>
      </c>
      <c r="AR27">
        <f t="shared" si="10"/>
        <v>279.40652122497556</v>
      </c>
      <c r="AS27">
        <f t="shared" si="11"/>
        <v>289.49466552734373</v>
      </c>
      <c r="AT27">
        <f t="shared" si="12"/>
        <v>98.050412587988831</v>
      </c>
      <c r="AU27">
        <f t="shared" si="13"/>
        <v>0.2979882278545401</v>
      </c>
      <c r="AV27">
        <f t="shared" si="14"/>
        <v>0.95560532771846241</v>
      </c>
      <c r="AW27">
        <f t="shared" si="15"/>
        <v>9.7560602533938017</v>
      </c>
      <c r="AX27">
        <f t="shared" si="16"/>
        <v>-2.0722182881711397</v>
      </c>
      <c r="AY27">
        <f t="shared" si="17"/>
        <v>11.300593376159668</v>
      </c>
      <c r="AZ27">
        <f t="shared" si="18"/>
        <v>1.3440409522522943</v>
      </c>
      <c r="BA27">
        <f t="shared" si="19"/>
        <v>-1.7333713523270786</v>
      </c>
      <c r="BB27">
        <f t="shared" si="20"/>
        <v>1.1585789446232084</v>
      </c>
      <c r="BC27">
        <f t="shared" si="21"/>
        <v>0.18546200762908582</v>
      </c>
      <c r="BD27">
        <f t="shared" si="22"/>
        <v>-1.0276494109923588</v>
      </c>
      <c r="BE27">
        <f t="shared" si="23"/>
        <v>39.849337971976986</v>
      </c>
      <c r="BF27">
        <f t="shared" si="24"/>
        <v>1.0331404455430537</v>
      </c>
      <c r="BG27">
        <f t="shared" si="25"/>
        <v>129.56926526437078</v>
      </c>
      <c r="BH27">
        <f t="shared" si="26"/>
        <v>390.27172963771397</v>
      </c>
      <c r="BI27">
        <f t="shared" si="27"/>
        <v>3.9698372886917542E-2</v>
      </c>
    </row>
    <row r="28" spans="1:61">
      <c r="A28" s="1">
        <v>19</v>
      </c>
      <c r="B28" s="1" t="s">
        <v>97</v>
      </c>
      <c r="C28" s="1" t="s">
        <v>74</v>
      </c>
      <c r="D28" s="1">
        <v>0</v>
      </c>
      <c r="E28" s="1">
        <v>150</v>
      </c>
      <c r="F28" s="1" t="s">
        <v>86</v>
      </c>
      <c r="G28" s="1">
        <v>0</v>
      </c>
      <c r="H28" s="1">
        <v>5346</v>
      </c>
      <c r="I28" s="1">
        <v>0</v>
      </c>
      <c r="J28">
        <f>(W28-X28*(1000-Y28)/(1000-Z28))*AP28</f>
        <v>9.5147816505939318</v>
      </c>
      <c r="K28">
        <f>IF(BA28&lt;&gt;0,1/(1/BA28-1/S28),0)</f>
        <v>-0.65913360705759294</v>
      </c>
      <c r="L28">
        <f>((BD28-AQ28/2)*X28-J28)/(BD28+AQ28/2)</f>
        <v>411.27845555514006</v>
      </c>
      <c r="M28">
        <f>AQ28*1000</f>
        <v>2.7140576522566211</v>
      </c>
      <c r="N28">
        <f>(AV28-BB28)</f>
        <v>-0.32362525754916005</v>
      </c>
      <c r="O28">
        <f>(U28+AU28*I28)</f>
        <v>6.1600193977355957</v>
      </c>
      <c r="P28" s="1">
        <v>4.5</v>
      </c>
      <c r="Q28">
        <f>(P28*AJ28+AK28)</f>
        <v>1.7493478804826736</v>
      </c>
      <c r="R28" s="1">
        <v>1</v>
      </c>
      <c r="S28">
        <f>Q28*(R28+1)*(R28+1)/(R28*R28+1)</f>
        <v>3.4986957609653473</v>
      </c>
      <c r="T28" s="1">
        <v>16.854999542236328</v>
      </c>
      <c r="U28" s="1">
        <v>6.1600193977355957</v>
      </c>
      <c r="V28" s="1">
        <v>16.944664001464844</v>
      </c>
      <c r="W28" s="1">
        <v>399.216064453125</v>
      </c>
      <c r="X28" s="1">
        <v>389.69488525390625</v>
      </c>
      <c r="Y28" s="1">
        <v>10.582789421081543</v>
      </c>
      <c r="Z28" s="1">
        <v>12.99521541595459</v>
      </c>
      <c r="AA28" s="1">
        <v>53.799446105957031</v>
      </c>
      <c r="AB28" s="1">
        <v>66.063430786132812</v>
      </c>
      <c r="AC28" s="1">
        <v>499.68560791015625</v>
      </c>
      <c r="AD28" s="1">
        <v>408.31817626953125</v>
      </c>
      <c r="AE28" s="1">
        <v>480.30560302734375</v>
      </c>
      <c r="AF28" s="1">
        <v>97.950363159179688</v>
      </c>
      <c r="AG28" s="1">
        <v>4.4346823692321777</v>
      </c>
      <c r="AH28" s="1">
        <v>-0.63288801908493042</v>
      </c>
      <c r="AI28" s="1">
        <v>1</v>
      </c>
      <c r="AJ28" s="1">
        <v>-0.21956524252891541</v>
      </c>
      <c r="AK28" s="1">
        <v>2.737391471862793</v>
      </c>
      <c r="AL28" s="1">
        <v>1</v>
      </c>
      <c r="AM28" s="1">
        <v>0</v>
      </c>
      <c r="AN28" s="1">
        <v>0.18999999761581421</v>
      </c>
      <c r="AO28" s="1">
        <v>111115</v>
      </c>
      <c r="AP28">
        <f>AC28*0.000001/(P28*0.0001)</f>
        <v>1.1104124620225695</v>
      </c>
      <c r="AQ28">
        <f>(Z28-Y28)/(1000-Z28)*AP28</f>
        <v>2.7140576522566213E-3</v>
      </c>
      <c r="AR28">
        <f>(U28+273.15)</f>
        <v>279.31001939773557</v>
      </c>
      <c r="AS28">
        <f>(T28+273.15)</f>
        <v>290.00499954223631</v>
      </c>
      <c r="AT28">
        <f>(AD28*AL28+AE28*AM28)*AN28</f>
        <v>77.580452517704543</v>
      </c>
      <c r="AU28">
        <f>((AT28+0.00000010773*(AS28^4-AR28^4))-AQ28*44100)/(Q28*51.4+0.00000043092*AR28^3)</f>
        <v>0.64679487605382502</v>
      </c>
      <c r="AV28">
        <f>0.61365*EXP(17.502*O28/(240.97+O28))</f>
        <v>0.94926081177536226</v>
      </c>
      <c r="AW28">
        <f>AV28*1000/AF28</f>
        <v>9.6912434130817182</v>
      </c>
      <c r="AX28">
        <f>(AW28-Z28)</f>
        <v>-3.3039720028728716</v>
      </c>
      <c r="AY28">
        <f>IF(I28,U28,(T28+U28)/2)</f>
        <v>11.507509469985962</v>
      </c>
      <c r="AZ28">
        <f>0.61365*EXP(17.502*AY28/(240.97+AY28))</f>
        <v>1.3625825287754245</v>
      </c>
      <c r="BA28">
        <f>IF(AX28&lt;&gt;0,(1000-(AW28+Z28)/2)/AX28*AQ28,0)</f>
        <v>-0.81213505178908485</v>
      </c>
      <c r="BB28">
        <f>Z28*AF28/1000</f>
        <v>1.2728860693245223</v>
      </c>
      <c r="BC28">
        <f>(AZ28-BB28)</f>
        <v>8.9696459450902211E-2</v>
      </c>
      <c r="BD28">
        <f>1/(1.6/K28+1.37/S28)</f>
        <v>-0.49119424706236336</v>
      </c>
      <c r="BE28">
        <f>L28*AF28*0.001</f>
        <v>40.284874081172511</v>
      </c>
      <c r="BF28">
        <f>L28/X28</f>
        <v>1.0553858187981373</v>
      </c>
      <c r="BG28">
        <f>(1-AQ28*AF28/AV28/K28)*100</f>
        <v>142.48798269168768</v>
      </c>
      <c r="BH28">
        <f>(X28-J28/(S28/1.35))</f>
        <v>386.02352995299327</v>
      </c>
      <c r="BI28">
        <f>J28*BG28/100/BH28</f>
        <v>3.5120709955429576E-2</v>
      </c>
    </row>
    <row r="29" spans="1:61">
      <c r="A29" s="1">
        <v>20</v>
      </c>
      <c r="B29" s="1" t="s">
        <v>98</v>
      </c>
      <c r="C29" s="1" t="s">
        <v>74</v>
      </c>
      <c r="D29" s="1">
        <v>0</v>
      </c>
      <c r="E29" s="1">
        <v>100</v>
      </c>
      <c r="F29" s="1" t="s">
        <v>86</v>
      </c>
      <c r="G29" s="1">
        <v>0</v>
      </c>
      <c r="H29" s="1">
        <v>5516</v>
      </c>
      <c r="I29" s="1">
        <v>0</v>
      </c>
      <c r="J29">
        <f>(W29-X29*(1000-Y29)/(1000-Z29))*AP29</f>
        <v>5.0429488186454536</v>
      </c>
      <c r="K29">
        <f>IF(BA29&lt;&gt;0,1/(1/BA29-1/S29),0)</f>
        <v>-0.49241431714949141</v>
      </c>
      <c r="L29">
        <f>((BD29-AQ29/2)*X29-J29)/(BD29+AQ29/2)</f>
        <v>408.33155739476598</v>
      </c>
      <c r="M29">
        <f>AQ29*1000</f>
        <v>1.7713741985597138</v>
      </c>
      <c r="N29">
        <f>(AV29-BB29)</f>
        <v>-0.28795160545552123</v>
      </c>
      <c r="O29">
        <f>(U29+AU29*I29)</f>
        <v>6.4740166664123535</v>
      </c>
      <c r="P29" s="1">
        <v>6</v>
      </c>
      <c r="Q29">
        <f>(P29*AJ29+AK29)</f>
        <v>1.4200000166893005</v>
      </c>
      <c r="R29" s="1">
        <v>1</v>
      </c>
      <c r="S29">
        <f>Q29*(R29+1)*(R29+1)/(R29*R29+1)</f>
        <v>2.8400000333786011</v>
      </c>
      <c r="T29" s="1">
        <v>17.199151992797852</v>
      </c>
      <c r="U29" s="1">
        <v>6.4740166664123535</v>
      </c>
      <c r="V29" s="1">
        <v>17.311918258666992</v>
      </c>
      <c r="W29" s="1">
        <v>399.30496215820312</v>
      </c>
      <c r="X29" s="1">
        <v>392.4158935546875</v>
      </c>
      <c r="Y29" s="1">
        <v>10.743840217590332</v>
      </c>
      <c r="Z29" s="1">
        <v>12.843222618103027</v>
      </c>
      <c r="AA29" s="1">
        <v>53.439872741699219</v>
      </c>
      <c r="AB29" s="1">
        <v>63.882198333740234</v>
      </c>
      <c r="AC29" s="1">
        <v>499.75384521484375</v>
      </c>
      <c r="AD29" s="1">
        <v>125.00139617919922</v>
      </c>
      <c r="AE29" s="1">
        <v>115.37339019775391</v>
      </c>
      <c r="AF29" s="1">
        <v>97.949996948242188</v>
      </c>
      <c r="AG29" s="1">
        <v>4.4346823692321777</v>
      </c>
      <c r="AH29" s="1">
        <v>-0.63288801908493042</v>
      </c>
      <c r="AI29" s="1">
        <v>1</v>
      </c>
      <c r="AJ29" s="1">
        <v>-0.21956524252891541</v>
      </c>
      <c r="AK29" s="1">
        <v>2.737391471862793</v>
      </c>
      <c r="AL29" s="1">
        <v>1</v>
      </c>
      <c r="AM29" s="1">
        <v>0</v>
      </c>
      <c r="AN29" s="1">
        <v>0.18999999761581421</v>
      </c>
      <c r="AO29" s="1">
        <v>111115</v>
      </c>
      <c r="AP29">
        <f>AC29*0.000001/(P29*0.0001)</f>
        <v>0.83292307535807286</v>
      </c>
      <c r="AQ29">
        <f>(Z29-Y29)/(1000-Z29)*AP29</f>
        <v>1.7713741985597138E-3</v>
      </c>
      <c r="AR29">
        <f>(U29+273.15)</f>
        <v>279.62401666641233</v>
      </c>
      <c r="AS29">
        <f>(T29+273.15)</f>
        <v>290.34915199279783</v>
      </c>
      <c r="AT29">
        <f>(AD29*AL29+AE29*AM29)*AN29</f>
        <v>23.750264976021299</v>
      </c>
      <c r="AU29">
        <f>((AT29+0.00000010773*(AS29^4-AR29^4))-AQ29*44100)/(Q29*51.4+0.00000043092*AR29^3)</f>
        <v>0.63879977859228143</v>
      </c>
      <c r="AV29">
        <f>0.61365*EXP(17.502*O29/(240.97+O29))</f>
        <v>0.97004201079326535</v>
      </c>
      <c r="AW29">
        <f>AV29*1000/AF29</f>
        <v>9.9034409496290827</v>
      </c>
      <c r="AX29">
        <f>(AW29-Z29)</f>
        <v>-2.9397816684739446</v>
      </c>
      <c r="AY29">
        <f>IF(I29,U29,(T29+U29)/2)</f>
        <v>11.836584329605103</v>
      </c>
      <c r="AZ29">
        <f>0.61365*EXP(17.502*AY29/(240.97+AY29))</f>
        <v>1.3925346268029155</v>
      </c>
      <c r="BA29">
        <f>IF(AX29&lt;&gt;0,(1000-(AW29+Z29)/2)/AX29*AQ29,0)</f>
        <v>-0.59569994291283046</v>
      </c>
      <c r="BB29">
        <f>Z29*AF29/1000</f>
        <v>1.2579936162487866</v>
      </c>
      <c r="BC29">
        <f>(AZ29-BB29)</f>
        <v>0.13454101055412893</v>
      </c>
      <c r="BD29">
        <f>1/(1.6/K29+1.37/S29)</f>
        <v>-0.36141505397014023</v>
      </c>
      <c r="BE29">
        <f>L29*AF29*0.001</f>
        <v>39.996074800688305</v>
      </c>
      <c r="BF29">
        <f>L29/X29</f>
        <v>1.0405581529736396</v>
      </c>
      <c r="BG29">
        <f>(1-AQ29*AF29/AV29/K29)*100</f>
        <v>136.32398824187359</v>
      </c>
      <c r="BH29">
        <f>(X29-J29/(S29/1.35))</f>
        <v>390.01871720780122</v>
      </c>
      <c r="BI29">
        <f>J29*BG29/100/BH29</f>
        <v>1.7626715465840267E-2</v>
      </c>
    </row>
    <row r="30" spans="1:61">
      <c r="A30" s="1">
        <v>21</v>
      </c>
      <c r="B30" s="1" t="s">
        <v>99</v>
      </c>
      <c r="C30" s="1" t="s">
        <v>74</v>
      </c>
      <c r="D30" s="1">
        <v>0</v>
      </c>
      <c r="E30" s="1">
        <v>100</v>
      </c>
      <c r="F30" s="1" t="s">
        <v>9</v>
      </c>
      <c r="G30" s="1">
        <v>0</v>
      </c>
      <c r="H30" s="1">
        <v>5609</v>
      </c>
      <c r="I30" s="1">
        <v>0</v>
      </c>
      <c r="J30">
        <f>(W30-X30*(1000-Y30)/(1000-Z30))*AP30</f>
        <v>-13.476454214242986</v>
      </c>
      <c r="K30">
        <f>IF(BA30&lt;&gt;0,1/(1/BA30-1/S30),0)</f>
        <v>-0.27750314411022614</v>
      </c>
      <c r="L30">
        <f>((BD30-AQ30/2)*X30-J30)/(BD30+AQ30/2)</f>
        <v>344.80066153884763</v>
      </c>
      <c r="M30">
        <f>AQ30*1000</f>
        <v>0.42699015962019221</v>
      </c>
      <c r="N30">
        <f>(AV30-BB30)</f>
        <v>-0.13454239093230758</v>
      </c>
      <c r="O30">
        <f>(U30+AU30*I30)</f>
        <v>6.5535035133361816</v>
      </c>
      <c r="P30" s="1">
        <v>6</v>
      </c>
      <c r="Q30">
        <f>(P30*AJ30+AK30)</f>
        <v>1.4200000166893005</v>
      </c>
      <c r="R30" s="1">
        <v>1</v>
      </c>
      <c r="S30">
        <f>Q30*(R30+1)*(R30+1)/(R30*R30+1)</f>
        <v>2.8400000333786011</v>
      </c>
      <c r="T30" s="1">
        <v>17.323640823364258</v>
      </c>
      <c r="U30" s="1">
        <v>6.5535035133361816</v>
      </c>
      <c r="V30" s="1">
        <v>17.49476432800293</v>
      </c>
      <c r="W30" s="1">
        <v>399.1739501953125</v>
      </c>
      <c r="X30" s="1">
        <v>415.14370727539062</v>
      </c>
      <c r="Y30" s="1">
        <v>10.824262619018555</v>
      </c>
      <c r="Z30" s="1">
        <v>11.331185340881348</v>
      </c>
      <c r="AA30" s="1">
        <v>53.418552398681641</v>
      </c>
      <c r="AB30" s="1">
        <v>55.920257568359375</v>
      </c>
      <c r="AC30" s="1">
        <v>499.66415405273438</v>
      </c>
      <c r="AD30" s="1">
        <v>64.472023010253906</v>
      </c>
      <c r="AE30" s="1">
        <v>89.149581909179688</v>
      </c>
      <c r="AF30" s="1">
        <v>97.951652526855469</v>
      </c>
      <c r="AG30" s="1">
        <v>4.4346823692321777</v>
      </c>
      <c r="AH30" s="1">
        <v>-0.63288801908493042</v>
      </c>
      <c r="AI30" s="1">
        <v>0</v>
      </c>
      <c r="AJ30" s="1">
        <v>-0.21956524252891541</v>
      </c>
      <c r="AK30" s="1">
        <v>2.737391471862793</v>
      </c>
      <c r="AL30" s="1">
        <v>1</v>
      </c>
      <c r="AM30" s="1">
        <v>0</v>
      </c>
      <c r="AN30" s="1">
        <v>0.18999999761581421</v>
      </c>
      <c r="AO30" s="1">
        <v>111115</v>
      </c>
      <c r="AP30">
        <f>AC30*0.000001/(P30*0.0001)</f>
        <v>0.83277359008789054</v>
      </c>
      <c r="AQ30">
        <f>(Z30-Y30)/(1000-Z30)*AP30</f>
        <v>4.269901596201922E-4</v>
      </c>
      <c r="AR30">
        <f>(U30+273.15)</f>
        <v>279.70350351333616</v>
      </c>
      <c r="AS30">
        <f>(T30+273.15)</f>
        <v>290.47364082336424</v>
      </c>
      <c r="AT30">
        <f>(AD30*AL30+AE30*AM30)*AN30</f>
        <v>12.249684218234961</v>
      </c>
      <c r="AU30">
        <f>((AT30+0.00000010773*(AS30^4-AR30^4))-AQ30*44100)/(Q30*51.4+0.00000043092*AR30^3)</f>
        <v>1.2254022811818153</v>
      </c>
      <c r="AV30">
        <f>0.61365*EXP(17.502*O30/(240.97+O30))</f>
        <v>0.97536593829510054</v>
      </c>
      <c r="AW30">
        <f>AV30*1000/AF30</f>
        <v>9.9576261669264223</v>
      </c>
      <c r="AX30">
        <f>(AW30-Z30)</f>
        <v>-1.3735591739549253</v>
      </c>
      <c r="AY30">
        <f>IF(I30,U30,(T30+U30)/2)</f>
        <v>11.93857216835022</v>
      </c>
      <c r="AZ30">
        <f>0.61365*EXP(17.502*AY30/(240.97+AY30))</f>
        <v>1.4019343436900709</v>
      </c>
      <c r="BA30">
        <f>IF(AX30&lt;&gt;0,(1000-(AW30+Z30)/2)/AX30*AQ30,0)</f>
        <v>-0.30755508107591267</v>
      </c>
      <c r="BB30">
        <f>Z30*AF30/1000</f>
        <v>1.1099083292274081</v>
      </c>
      <c r="BC30">
        <f>(AZ30-BB30)</f>
        <v>0.29202601446266274</v>
      </c>
      <c r="BD30">
        <f>1/(1.6/K30+1.37/S30)</f>
        <v>-0.18927542433174854</v>
      </c>
      <c r="BE30">
        <f>L30*AF30*0.001</f>
        <v>33.773794590083106</v>
      </c>
      <c r="BF30">
        <f>L30/X30</f>
        <v>0.830557360008639</v>
      </c>
      <c r="BG30">
        <f>(1-AQ30*AF30/AV30/K30)*100</f>
        <v>115.45233591430961</v>
      </c>
      <c r="BH30">
        <f>(X30-J30/(S30/1.35))</f>
        <v>421.54976818222258</v>
      </c>
      <c r="BI30">
        <f>J30*BG30/100/BH30</f>
        <v>-3.6908764665813637E-2</v>
      </c>
    </row>
    <row r="31" spans="1:61">
      <c r="A31" s="1">
        <v>23</v>
      </c>
      <c r="B31" s="1" t="s">
        <v>100</v>
      </c>
      <c r="C31" s="1" t="s">
        <v>74</v>
      </c>
      <c r="D31" s="1">
        <v>0</v>
      </c>
      <c r="E31" s="1">
        <v>50</v>
      </c>
      <c r="F31" s="1" t="s">
        <v>86</v>
      </c>
      <c r="G31" s="1">
        <v>0</v>
      </c>
      <c r="H31" s="1">
        <v>5693</v>
      </c>
      <c r="I31" s="1">
        <v>0</v>
      </c>
      <c r="J31">
        <f t="shared" ref="J31:J40" si="28">(W31-X31*(1000-Y31)/(1000-Z31))*AP31</f>
        <v>-1.6671949114325373</v>
      </c>
      <c r="K31">
        <f t="shared" ref="K31:K40" si="29">IF(BA31&lt;&gt;0,1/(1/BA31-1/S31),0)</f>
        <v>-0.43092201729277502</v>
      </c>
      <c r="L31">
        <f t="shared" ref="L31:L40" si="30">((BD31-AQ31/2)*X31-J31)/(BD31+AQ31/2)</f>
        <v>396.50115645062556</v>
      </c>
      <c r="M31">
        <f t="shared" ref="M31:M40" si="31">AQ31*1000</f>
        <v>1.2260416672376804</v>
      </c>
      <c r="N31">
        <f t="shared" ref="N31:N40" si="32">(AV31-BB31)</f>
        <v>-0.23376768643411849</v>
      </c>
      <c r="O31">
        <f t="shared" ref="O31:O40" si="33">(U31+AU31*I31)</f>
        <v>6.566563606262207</v>
      </c>
      <c r="P31" s="1">
        <v>6</v>
      </c>
      <c r="Q31">
        <f t="shared" ref="Q31:Q40" si="34">(P31*AJ31+AK31)</f>
        <v>1.4200000166893005</v>
      </c>
      <c r="R31" s="1">
        <v>1</v>
      </c>
      <c r="S31">
        <f t="shared" ref="S31:S40" si="35">Q31*(R31+1)*(R31+1)/(R31*R31+1)</f>
        <v>2.8400000333786011</v>
      </c>
      <c r="T31" s="1">
        <v>17.444690704345703</v>
      </c>
      <c r="U31" s="1">
        <v>6.566563606262207</v>
      </c>
      <c r="V31" s="1">
        <v>17.61384391784668</v>
      </c>
      <c r="W31" s="1">
        <v>398.89663696289062</v>
      </c>
      <c r="X31" s="1">
        <v>400.30914306640625</v>
      </c>
      <c r="Y31" s="1">
        <v>10.899003982543945</v>
      </c>
      <c r="Z31" s="1">
        <v>12.352931022644043</v>
      </c>
      <c r="AA31" s="1">
        <v>53.378501892089844</v>
      </c>
      <c r="AB31" s="1">
        <v>60.499195098876953</v>
      </c>
      <c r="AC31" s="1">
        <v>499.70724487304688</v>
      </c>
      <c r="AD31" s="1">
        <v>63.653942108154297</v>
      </c>
      <c r="AE31" s="1">
        <v>94.61846923828125</v>
      </c>
      <c r="AF31" s="1">
        <v>97.953338623046875</v>
      </c>
      <c r="AG31" s="1">
        <v>4.4346823692321777</v>
      </c>
      <c r="AH31" s="1">
        <v>-0.63288801908493042</v>
      </c>
      <c r="AI31" s="1">
        <v>0.5</v>
      </c>
      <c r="AJ31" s="1">
        <v>-0.21956524252891541</v>
      </c>
      <c r="AK31" s="1">
        <v>2.737391471862793</v>
      </c>
      <c r="AL31" s="1">
        <v>1</v>
      </c>
      <c r="AM31" s="1">
        <v>0</v>
      </c>
      <c r="AN31" s="1">
        <v>0.18999999761581421</v>
      </c>
      <c r="AO31" s="1">
        <v>111115</v>
      </c>
      <c r="AP31">
        <f t="shared" ref="AP31:AP40" si="36">AC31*0.000001/(P31*0.0001)</f>
        <v>0.83284540812174457</v>
      </c>
      <c r="AQ31">
        <f t="shared" ref="AQ31:AQ40" si="37">(Z31-Y31)/(1000-Z31)*AP31</f>
        <v>1.2260416672376805E-3</v>
      </c>
      <c r="AR31">
        <f t="shared" ref="AR31:AR40" si="38">(U31+273.15)</f>
        <v>279.71656360626218</v>
      </c>
      <c r="AS31">
        <f t="shared" ref="AS31:AS40" si="39">(T31+273.15)</f>
        <v>290.59469070434568</v>
      </c>
      <c r="AT31">
        <f t="shared" ref="AT31:AT40" si="40">(AD31*AL31+AE31*AM31)*AN31</f>
        <v>12.094248848786492</v>
      </c>
      <c r="AU31">
        <f t="shared" ref="AU31:AU40" si="41">((AT31+0.00000010773*(AS31^4-AR31^4))-AQ31*44100)/(Q31*51.4+0.00000043092*AR31^3)</f>
        <v>0.80997378105415729</v>
      </c>
      <c r="AV31">
        <f t="shared" ref="AV31:AV40" si="42">0.61365*EXP(17.502*O31/(240.97+O31))</f>
        <v>0.97624314901407416</v>
      </c>
      <c r="AW31">
        <f t="shared" ref="AW31:AW40" si="43">AV31*1000/AF31</f>
        <v>9.9664101575030895</v>
      </c>
      <c r="AX31">
        <f t="shared" ref="AX31:AX40" si="44">(AW31-Z31)</f>
        <v>-2.3865208651409535</v>
      </c>
      <c r="AY31">
        <f t="shared" ref="AY31:AY40" si="45">IF(I31,U31,(T31+U31)/2)</f>
        <v>12.005627155303955</v>
      </c>
      <c r="AZ31">
        <f t="shared" ref="AZ31:AZ40" si="46">0.61365*EXP(17.502*AY31/(240.97+AY31))</f>
        <v>1.4081448551277664</v>
      </c>
      <c r="BA31">
        <f t="shared" ref="BA31:BA40" si="47">IF(AX31&lt;&gt;0,(1000-(AW31+Z31)/2)/AX31*AQ31,0)</f>
        <v>-0.5080028688665994</v>
      </c>
      <c r="BB31">
        <f t="shared" ref="BB31:BB40" si="48">Z31*AF31/1000</f>
        <v>1.2100108354481927</v>
      </c>
      <c r="BC31">
        <f t="shared" ref="BC31:BC40" si="49">(AZ31-BB31)</f>
        <v>0.19813401967957378</v>
      </c>
      <c r="BD31">
        <f t="shared" ref="BD31:BD40" si="50">1/(1.6/K31+1.37/S31)</f>
        <v>-0.30954247383688793</v>
      </c>
      <c r="BE31">
        <f t="shared" ref="BE31:BE40" si="51">L31*AF31*0.001</f>
        <v>38.838612042237813</v>
      </c>
      <c r="BF31">
        <f t="shared" ref="BF31:BF40" si="52">L31/X31</f>
        <v>0.99048738535769842</v>
      </c>
      <c r="BG31">
        <f t="shared" ref="BG31:BG40" si="53">(1-AQ31*AF31/AV31/K31)*100</f>
        <v>128.54748080384221</v>
      </c>
      <c r="BH31">
        <f t="shared" ref="BH31:BH40" si="54">(X31-J31/(S31/1.35))</f>
        <v>401.10164768048412</v>
      </c>
      <c r="BI31">
        <f t="shared" ref="BI31:BI40" si="55">J31*BG31/100/BH31</f>
        <v>-5.3431270380708811E-3</v>
      </c>
    </row>
    <row r="32" spans="1:61">
      <c r="A32" s="1">
        <v>24</v>
      </c>
      <c r="B32" s="1" t="s">
        <v>101</v>
      </c>
      <c r="C32" s="1" t="s">
        <v>102</v>
      </c>
      <c r="D32" s="1">
        <v>0</v>
      </c>
      <c r="E32" s="1">
        <v>125</v>
      </c>
      <c r="F32" s="1" t="s">
        <v>103</v>
      </c>
      <c r="G32" s="1">
        <v>0</v>
      </c>
      <c r="H32" s="1">
        <v>8825.5</v>
      </c>
      <c r="I32" s="1">
        <v>0</v>
      </c>
      <c r="J32">
        <f t="shared" si="28"/>
        <v>29.278318647708893</v>
      </c>
      <c r="K32">
        <f t="shared" si="29"/>
        <v>-0.79467790109190417</v>
      </c>
      <c r="L32">
        <f t="shared" si="30"/>
        <v>439.31377161083128</v>
      </c>
      <c r="M32">
        <f t="shared" si="31"/>
        <v>1.8076314922962409</v>
      </c>
      <c r="N32">
        <f t="shared" si="32"/>
        <v>-0.18196097323550675</v>
      </c>
      <c r="O32">
        <f t="shared" si="33"/>
        <v>9.1047706604003906</v>
      </c>
      <c r="P32" s="1">
        <v>2</v>
      </c>
      <c r="Q32">
        <f t="shared" si="34"/>
        <v>2.2982609868049622</v>
      </c>
      <c r="R32" s="1">
        <v>1</v>
      </c>
      <c r="S32">
        <f t="shared" si="35"/>
        <v>4.5965219736099243</v>
      </c>
      <c r="T32" s="1">
        <v>15.946602821350098</v>
      </c>
      <c r="U32" s="1">
        <v>9.1047706604003906</v>
      </c>
      <c r="V32" s="1">
        <v>15.894134521484375</v>
      </c>
      <c r="W32" s="1">
        <v>399.80917358398438</v>
      </c>
      <c r="X32" s="1">
        <v>387.80908203125</v>
      </c>
      <c r="Y32" s="1">
        <v>12.990011215209961</v>
      </c>
      <c r="Z32" s="1">
        <v>13.703652381896973</v>
      </c>
      <c r="AA32" s="1">
        <v>69.98065185546875</v>
      </c>
      <c r="AB32" s="1">
        <v>73.825225830078125</v>
      </c>
      <c r="AC32" s="1">
        <v>499.65176391601562</v>
      </c>
      <c r="AD32" s="1">
        <v>409.50347900390625</v>
      </c>
      <c r="AE32" s="1">
        <v>331.614990234375</v>
      </c>
      <c r="AF32" s="1">
        <v>97.9666748046875</v>
      </c>
      <c r="AG32" s="1">
        <v>-4.1942849159240723</v>
      </c>
      <c r="AH32" s="1">
        <v>-0.36611098051071167</v>
      </c>
      <c r="AI32" s="1">
        <v>1</v>
      </c>
      <c r="AJ32" s="1">
        <v>-0.21956524252891541</v>
      </c>
      <c r="AK32" s="1">
        <v>2.737391471862793</v>
      </c>
      <c r="AL32" s="1">
        <v>1</v>
      </c>
      <c r="AM32" s="1">
        <v>0</v>
      </c>
      <c r="AN32" s="1">
        <v>0.18999999761581421</v>
      </c>
      <c r="AO32" s="1">
        <v>111115</v>
      </c>
      <c r="AP32">
        <f t="shared" si="36"/>
        <v>2.4982588195800779</v>
      </c>
      <c r="AQ32">
        <f t="shared" si="37"/>
        <v>1.807631492296241E-3</v>
      </c>
      <c r="AR32">
        <f t="shared" si="38"/>
        <v>282.25477066040037</v>
      </c>
      <c r="AS32">
        <f t="shared" si="39"/>
        <v>289.09660282135007</v>
      </c>
      <c r="AT32">
        <f t="shared" si="40"/>
        <v>77.805660034409811</v>
      </c>
      <c r="AU32">
        <f t="shared" si="41"/>
        <v>0.5228870337166599</v>
      </c>
      <c r="AV32">
        <f t="shared" si="42"/>
        <v>1.1605402832982752</v>
      </c>
      <c r="AW32">
        <f t="shared" si="43"/>
        <v>11.846276150660426</v>
      </c>
      <c r="AX32">
        <f t="shared" si="44"/>
        <v>-1.8573762312365467</v>
      </c>
      <c r="AY32">
        <f t="shared" si="45"/>
        <v>12.525686740875244</v>
      </c>
      <c r="AZ32">
        <f t="shared" si="46"/>
        <v>1.4571396483701646</v>
      </c>
      <c r="BA32">
        <f t="shared" si="47"/>
        <v>-0.96078491506672337</v>
      </c>
      <c r="BB32">
        <f t="shared" si="48"/>
        <v>1.3425012565337819</v>
      </c>
      <c r="BC32">
        <f t="shared" si="49"/>
        <v>0.11463839183638269</v>
      </c>
      <c r="BD32">
        <f t="shared" si="50"/>
        <v>-0.58297381368420431</v>
      </c>
      <c r="BE32">
        <f t="shared" si="51"/>
        <v>43.038109400619064</v>
      </c>
      <c r="BF32">
        <f t="shared" si="52"/>
        <v>1.1328093950502969</v>
      </c>
      <c r="BG32">
        <f t="shared" si="53"/>
        <v>119.20157754635024</v>
      </c>
      <c r="BH32">
        <f t="shared" si="54"/>
        <v>379.21003031316042</v>
      </c>
      <c r="BI32">
        <f t="shared" si="55"/>
        <v>9.2034004686782245E-2</v>
      </c>
    </row>
    <row r="33" spans="1:61">
      <c r="A33" s="1">
        <v>25</v>
      </c>
      <c r="B33" s="1" t="s">
        <v>104</v>
      </c>
      <c r="C33" s="1" t="s">
        <v>102</v>
      </c>
      <c r="D33" s="1">
        <v>0</v>
      </c>
      <c r="E33" s="1">
        <v>100</v>
      </c>
      <c r="F33" s="1" t="s">
        <v>103</v>
      </c>
      <c r="G33" s="1">
        <v>0</v>
      </c>
      <c r="H33" s="1">
        <v>9008</v>
      </c>
      <c r="I33" s="1">
        <v>0</v>
      </c>
      <c r="J33">
        <f t="shared" si="28"/>
        <v>31.803255607931245</v>
      </c>
      <c r="K33">
        <f t="shared" si="29"/>
        <v>-0.90818592185986646</v>
      </c>
      <c r="L33">
        <f t="shared" si="30"/>
        <v>434.02781526025956</v>
      </c>
      <c r="M33">
        <f t="shared" si="31"/>
        <v>2.1685127228473435</v>
      </c>
      <c r="N33">
        <f t="shared" si="32"/>
        <v>-0.18527193520124507</v>
      </c>
      <c r="O33">
        <f t="shared" si="33"/>
        <v>9.2323465347290039</v>
      </c>
      <c r="P33" s="1">
        <v>2</v>
      </c>
      <c r="Q33">
        <f t="shared" si="34"/>
        <v>2.2982609868049622</v>
      </c>
      <c r="R33" s="1">
        <v>1</v>
      </c>
      <c r="S33">
        <f t="shared" si="35"/>
        <v>4.5965219736099243</v>
      </c>
      <c r="T33" s="1">
        <v>16.791219711303711</v>
      </c>
      <c r="U33" s="1">
        <v>9.2323465347290039</v>
      </c>
      <c r="V33" s="1">
        <v>16.829837799072266</v>
      </c>
      <c r="W33" s="1">
        <v>399.24111938476562</v>
      </c>
      <c r="X33" s="1">
        <v>386.17562866210938</v>
      </c>
      <c r="Y33" s="1">
        <v>12.984407424926758</v>
      </c>
      <c r="Z33" s="1">
        <v>13.840411186218262</v>
      </c>
      <c r="AA33" s="1">
        <v>66.284103393554688</v>
      </c>
      <c r="AB33" s="1">
        <v>70.653915405273438</v>
      </c>
      <c r="AC33" s="1">
        <v>499.64724731445312</v>
      </c>
      <c r="AD33" s="1">
        <v>446.02139282226562</v>
      </c>
      <c r="AE33" s="1">
        <v>718.4547119140625</v>
      </c>
      <c r="AF33" s="1">
        <v>97.962043762207031</v>
      </c>
      <c r="AG33" s="1">
        <v>-4.1942849159240723</v>
      </c>
      <c r="AH33" s="1">
        <v>-0.36611098051071167</v>
      </c>
      <c r="AI33" s="1">
        <v>1</v>
      </c>
      <c r="AJ33" s="1">
        <v>-0.21956524252891541</v>
      </c>
      <c r="AK33" s="1">
        <v>2.737391471862793</v>
      </c>
      <c r="AL33" s="1">
        <v>1</v>
      </c>
      <c r="AM33" s="1">
        <v>0</v>
      </c>
      <c r="AN33" s="1">
        <v>0.18999999761581421</v>
      </c>
      <c r="AO33" s="1">
        <v>111115</v>
      </c>
      <c r="AP33">
        <f t="shared" si="36"/>
        <v>2.4982362365722652</v>
      </c>
      <c r="AQ33">
        <f t="shared" si="37"/>
        <v>2.1685127228473437E-3</v>
      </c>
      <c r="AR33">
        <f t="shared" si="38"/>
        <v>282.38234653472898</v>
      </c>
      <c r="AS33">
        <f t="shared" si="39"/>
        <v>289.94121971130369</v>
      </c>
      <c r="AT33">
        <f t="shared" si="40"/>
        <v>84.744063572832601</v>
      </c>
      <c r="AU33">
        <f t="shared" si="41"/>
        <v>0.5120308973828388</v>
      </c>
      <c r="AV33">
        <f t="shared" si="42"/>
        <v>1.1705630311100079</v>
      </c>
      <c r="AW33">
        <f t="shared" si="43"/>
        <v>11.949148733068814</v>
      </c>
      <c r="AX33">
        <f t="shared" si="44"/>
        <v>-1.891262453149448</v>
      </c>
      <c r="AY33">
        <f t="shared" si="45"/>
        <v>13.011783123016357</v>
      </c>
      <c r="AZ33">
        <f t="shared" si="46"/>
        <v>1.5042844510048956</v>
      </c>
      <c r="BA33">
        <f t="shared" si="47"/>
        <v>-1.1318102492237194</v>
      </c>
      <c r="BB33">
        <f t="shared" si="48"/>
        <v>1.355834966311253</v>
      </c>
      <c r="BC33">
        <f t="shared" si="49"/>
        <v>0.14844948469364261</v>
      </c>
      <c r="BD33">
        <f t="shared" si="50"/>
        <v>-0.68319900789924226</v>
      </c>
      <c r="BE33">
        <f t="shared" si="51"/>
        <v>42.518251832540656</v>
      </c>
      <c r="BF33">
        <f t="shared" si="52"/>
        <v>1.1239130153395029</v>
      </c>
      <c r="BG33">
        <f t="shared" si="53"/>
        <v>119.9825193497646</v>
      </c>
      <c r="BH33">
        <f t="shared" si="54"/>
        <v>376.83500213683504</v>
      </c>
      <c r="BI33">
        <f t="shared" si="55"/>
        <v>0.10126009287158859</v>
      </c>
    </row>
    <row r="34" spans="1:61">
      <c r="A34" s="1">
        <v>26</v>
      </c>
      <c r="B34" s="1" t="s">
        <v>105</v>
      </c>
      <c r="C34" s="1" t="s">
        <v>102</v>
      </c>
      <c r="D34" s="1">
        <v>0</v>
      </c>
      <c r="E34" s="1">
        <v>50</v>
      </c>
      <c r="F34" s="1" t="s">
        <v>103</v>
      </c>
      <c r="G34" s="1">
        <v>0</v>
      </c>
      <c r="H34" s="1">
        <v>9180.5</v>
      </c>
      <c r="I34" s="1">
        <v>0</v>
      </c>
      <c r="J34">
        <f t="shared" si="28"/>
        <v>21.436246749824342</v>
      </c>
      <c r="K34">
        <f t="shared" si="29"/>
        <v>-0.73579193114225105</v>
      </c>
      <c r="L34">
        <f t="shared" si="30"/>
        <v>429.15639352055359</v>
      </c>
      <c r="M34">
        <f t="shared" si="31"/>
        <v>1.5014005834072901</v>
      </c>
      <c r="N34">
        <f t="shared" si="32"/>
        <v>-0.16414816119877385</v>
      </c>
      <c r="O34">
        <f t="shared" si="33"/>
        <v>9.2878522872924805</v>
      </c>
      <c r="P34" s="1">
        <v>2.5</v>
      </c>
      <c r="Q34">
        <f t="shared" si="34"/>
        <v>2.1884783655405045</v>
      </c>
      <c r="R34" s="1">
        <v>1</v>
      </c>
      <c r="S34">
        <f t="shared" si="35"/>
        <v>4.3769567310810089</v>
      </c>
      <c r="T34" s="1">
        <v>17.375965118408203</v>
      </c>
      <c r="U34" s="1">
        <v>9.2878522872924805</v>
      </c>
      <c r="V34" s="1">
        <v>17.477350234985352</v>
      </c>
      <c r="W34" s="1">
        <v>399.12701416015625</v>
      </c>
      <c r="X34" s="1">
        <v>388.11019897460938</v>
      </c>
      <c r="Y34" s="1">
        <v>12.92930793762207</v>
      </c>
      <c r="Z34" s="1">
        <v>13.670239448547363</v>
      </c>
      <c r="AA34" s="1">
        <v>63.599922180175781</v>
      </c>
      <c r="AB34" s="1">
        <v>67.244598388671875</v>
      </c>
      <c r="AC34" s="1">
        <v>499.6669921875</v>
      </c>
      <c r="AD34" s="1">
        <v>58.690849304199219</v>
      </c>
      <c r="AE34" s="1">
        <v>258.91574096679688</v>
      </c>
      <c r="AF34" s="1">
        <v>97.957000732421875</v>
      </c>
      <c r="AG34" s="1">
        <v>-4.1942849159240723</v>
      </c>
      <c r="AH34" s="1">
        <v>-0.36611098051071167</v>
      </c>
      <c r="AI34" s="1">
        <v>1</v>
      </c>
      <c r="AJ34" s="1">
        <v>-0.21956524252891541</v>
      </c>
      <c r="AK34" s="1">
        <v>2.737391471862793</v>
      </c>
      <c r="AL34" s="1">
        <v>1</v>
      </c>
      <c r="AM34" s="1">
        <v>0</v>
      </c>
      <c r="AN34" s="1">
        <v>0.18999999761581421</v>
      </c>
      <c r="AO34" s="1">
        <v>111115</v>
      </c>
      <c r="AP34">
        <f t="shared" si="36"/>
        <v>1.99866796875</v>
      </c>
      <c r="AQ34">
        <f t="shared" si="37"/>
        <v>1.5014005834072901E-3</v>
      </c>
      <c r="AR34">
        <f t="shared" si="38"/>
        <v>282.43785228729246</v>
      </c>
      <c r="AS34">
        <f t="shared" si="39"/>
        <v>290.52596511840818</v>
      </c>
      <c r="AT34">
        <f t="shared" si="40"/>
        <v>11.151261227867963</v>
      </c>
      <c r="AU34">
        <f t="shared" si="41"/>
        <v>0.22016390945352204</v>
      </c>
      <c r="AV34">
        <f t="shared" si="42"/>
        <v>1.1749474944749627</v>
      </c>
      <c r="AW34">
        <f t="shared" si="43"/>
        <v>11.994522960992187</v>
      </c>
      <c r="AX34">
        <f t="shared" si="44"/>
        <v>-1.6757164875551762</v>
      </c>
      <c r="AY34">
        <f t="shared" si="45"/>
        <v>13.331908702850342</v>
      </c>
      <c r="AZ34">
        <f t="shared" si="46"/>
        <v>1.5360602044158385</v>
      </c>
      <c r="BA34">
        <f t="shared" si="47"/>
        <v>-0.88447780384516983</v>
      </c>
      <c r="BB34">
        <f t="shared" si="48"/>
        <v>1.3390956556737366</v>
      </c>
      <c r="BC34">
        <f t="shared" si="49"/>
        <v>0.1969645487421019</v>
      </c>
      <c r="BD34">
        <f t="shared" si="50"/>
        <v>-0.53719398992101863</v>
      </c>
      <c r="BE34">
        <f t="shared" si="51"/>
        <v>42.0388731544164</v>
      </c>
      <c r="BF34">
        <f t="shared" si="52"/>
        <v>1.1057591237086493</v>
      </c>
      <c r="BG34">
        <f t="shared" si="53"/>
        <v>117.01212555111509</v>
      </c>
      <c r="BH34">
        <f t="shared" si="54"/>
        <v>381.49854277367734</v>
      </c>
      <c r="BI34">
        <f t="shared" si="55"/>
        <v>6.5748633737853349E-2</v>
      </c>
    </row>
    <row r="35" spans="1:61">
      <c r="A35" s="1">
        <v>27</v>
      </c>
      <c r="B35" s="1" t="s">
        <v>106</v>
      </c>
      <c r="C35" s="1" t="s">
        <v>102</v>
      </c>
      <c r="D35" s="1">
        <v>0</v>
      </c>
      <c r="E35" s="1">
        <v>100</v>
      </c>
      <c r="F35" s="1" t="s">
        <v>103</v>
      </c>
      <c r="G35" s="1">
        <v>0</v>
      </c>
      <c r="H35" s="1">
        <v>9404.5</v>
      </c>
      <c r="I35" s="1">
        <v>0</v>
      </c>
      <c r="J35">
        <f t="shared" si="28"/>
        <v>24.607309259811899</v>
      </c>
      <c r="K35">
        <f t="shared" si="29"/>
        <v>-0.70770783537965309</v>
      </c>
      <c r="L35">
        <f t="shared" si="30"/>
        <v>435.84551302171184</v>
      </c>
      <c r="M35">
        <f t="shared" si="31"/>
        <v>2.3452441019952279</v>
      </c>
      <c r="N35">
        <f t="shared" si="32"/>
        <v>-0.26865723111510964</v>
      </c>
      <c r="O35">
        <f t="shared" si="33"/>
        <v>8.3603963851928711</v>
      </c>
      <c r="P35" s="1">
        <v>2.5</v>
      </c>
      <c r="Q35">
        <f t="shared" si="34"/>
        <v>2.1884783655405045</v>
      </c>
      <c r="R35" s="1">
        <v>1</v>
      </c>
      <c r="S35">
        <f t="shared" si="35"/>
        <v>4.3769567310810089</v>
      </c>
      <c r="T35" s="1">
        <v>17.893125534057617</v>
      </c>
      <c r="U35" s="1">
        <v>8.3603963851928711</v>
      </c>
      <c r="V35" s="1">
        <v>18.000312805175781</v>
      </c>
      <c r="W35" s="1">
        <v>398.80374145507812</v>
      </c>
      <c r="X35" s="1">
        <v>386.03775024414062</v>
      </c>
      <c r="Y35" s="1">
        <v>12.852913856506348</v>
      </c>
      <c r="Z35" s="1">
        <v>14.009983062744141</v>
      </c>
      <c r="AA35" s="1">
        <v>61.188072204589844</v>
      </c>
      <c r="AB35" s="1">
        <v>66.696456909179688</v>
      </c>
      <c r="AC35" s="1">
        <v>499.62164306640625</v>
      </c>
      <c r="AD35" s="1">
        <v>655.88592529296875</v>
      </c>
      <c r="AE35" s="1">
        <v>597.21820068359375</v>
      </c>
      <c r="AF35" s="1">
        <v>97.94525146484375</v>
      </c>
      <c r="AG35" s="1">
        <v>-4.1942849159240723</v>
      </c>
      <c r="AH35" s="1">
        <v>-0.36611098051071167</v>
      </c>
      <c r="AI35" s="1">
        <v>1</v>
      </c>
      <c r="AJ35" s="1">
        <v>-0.21956524252891541</v>
      </c>
      <c r="AK35" s="1">
        <v>2.737391471862793</v>
      </c>
      <c r="AL35" s="1">
        <v>1</v>
      </c>
      <c r="AM35" s="1">
        <v>0</v>
      </c>
      <c r="AN35" s="1">
        <v>0.18999999761581421</v>
      </c>
      <c r="AO35" s="1">
        <v>111115</v>
      </c>
      <c r="AP35">
        <f t="shared" si="36"/>
        <v>1.9984865722656249</v>
      </c>
      <c r="AQ35">
        <f t="shared" si="37"/>
        <v>2.345244101995228E-3</v>
      </c>
      <c r="AR35">
        <f t="shared" si="38"/>
        <v>281.51039638519285</v>
      </c>
      <c r="AS35">
        <f t="shared" si="39"/>
        <v>291.04312553405759</v>
      </c>
      <c r="AT35">
        <f t="shared" si="40"/>
        <v>124.61832424191016</v>
      </c>
      <c r="AU35">
        <f t="shared" si="41"/>
        <v>0.96310646149757473</v>
      </c>
      <c r="AV35">
        <f t="shared" si="42"/>
        <v>1.1035540829835671</v>
      </c>
      <c r="AW35">
        <f t="shared" si="43"/>
        <v>11.267050382525939</v>
      </c>
      <c r="AX35">
        <f t="shared" si="44"/>
        <v>-2.7429326802182015</v>
      </c>
      <c r="AY35">
        <f t="shared" si="45"/>
        <v>13.126760959625244</v>
      </c>
      <c r="AZ35">
        <f t="shared" si="46"/>
        <v>1.5156300046886924</v>
      </c>
      <c r="BA35">
        <f t="shared" si="47"/>
        <v>-0.84420726468915486</v>
      </c>
      <c r="BB35">
        <f t="shared" si="48"/>
        <v>1.3722113140986767</v>
      </c>
      <c r="BC35">
        <f t="shared" si="49"/>
        <v>0.14341869059001566</v>
      </c>
      <c r="BD35">
        <f t="shared" si="50"/>
        <v>-0.51339522740375299</v>
      </c>
      <c r="BE35">
        <f t="shared" si="51"/>
        <v>42.688998372735398</v>
      </c>
      <c r="BF35">
        <f t="shared" si="52"/>
        <v>1.1290230365969947</v>
      </c>
      <c r="BG35">
        <f t="shared" si="53"/>
        <v>129.41194953760166</v>
      </c>
      <c r="BH35">
        <f t="shared" si="54"/>
        <v>378.4480321953306</v>
      </c>
      <c r="BI35">
        <f t="shared" si="55"/>
        <v>8.4145763573248322E-2</v>
      </c>
    </row>
    <row r="36" spans="1:61">
      <c r="A36" s="1">
        <v>28</v>
      </c>
      <c r="B36" s="1" t="s">
        <v>107</v>
      </c>
      <c r="C36" s="1" t="s">
        <v>102</v>
      </c>
      <c r="D36" s="1">
        <v>0</v>
      </c>
      <c r="E36" s="1">
        <v>50</v>
      </c>
      <c r="F36" s="1" t="s">
        <v>103</v>
      </c>
      <c r="G36" s="1">
        <v>0</v>
      </c>
      <c r="H36" s="1">
        <v>9569.5</v>
      </c>
      <c r="I36" s="1">
        <v>0</v>
      </c>
      <c r="J36">
        <f t="shared" si="28"/>
        <v>18.245805994982181</v>
      </c>
      <c r="K36">
        <f t="shared" si="29"/>
        <v>-0.57180810316222708</v>
      </c>
      <c r="L36">
        <f t="shared" si="30"/>
        <v>434.72934942525126</v>
      </c>
      <c r="M36">
        <f t="shared" si="31"/>
        <v>1.6413148304027638</v>
      </c>
      <c r="N36">
        <f t="shared" si="32"/>
        <v>-0.23941990461453311</v>
      </c>
      <c r="O36">
        <f t="shared" si="33"/>
        <v>8.3899927139282227</v>
      </c>
      <c r="P36" s="1">
        <v>3</v>
      </c>
      <c r="Q36">
        <f t="shared" si="34"/>
        <v>2.0786957442760468</v>
      </c>
      <c r="R36" s="1">
        <v>1</v>
      </c>
      <c r="S36">
        <f t="shared" si="35"/>
        <v>4.1573914885520935</v>
      </c>
      <c r="T36" s="1">
        <v>18.527769088745117</v>
      </c>
      <c r="U36" s="1">
        <v>8.3899927139282227</v>
      </c>
      <c r="V36" s="1">
        <v>18.688133239746094</v>
      </c>
      <c r="W36" s="1">
        <v>399.35855102539062</v>
      </c>
      <c r="X36" s="1">
        <v>388.02081298828125</v>
      </c>
      <c r="Y36" s="1">
        <v>12.763267517089844</v>
      </c>
      <c r="Z36" s="1">
        <v>13.735227584838867</v>
      </c>
      <c r="AA36" s="1">
        <v>58.383132934570312</v>
      </c>
      <c r="AB36" s="1">
        <v>62.829177856445312</v>
      </c>
      <c r="AC36" s="1">
        <v>499.64120483398438</v>
      </c>
      <c r="AD36" s="1">
        <v>42.961524963378906</v>
      </c>
      <c r="AE36" s="1">
        <v>73.735115051269531</v>
      </c>
      <c r="AF36" s="1">
        <v>97.937347412109375</v>
      </c>
      <c r="AG36" s="1">
        <v>-4.1942849159240723</v>
      </c>
      <c r="AH36" s="1">
        <v>-0.36611098051071167</v>
      </c>
      <c r="AI36" s="1">
        <v>1</v>
      </c>
      <c r="AJ36" s="1">
        <v>-0.21956524252891541</v>
      </c>
      <c r="AK36" s="1">
        <v>2.737391471862793</v>
      </c>
      <c r="AL36" s="1">
        <v>1</v>
      </c>
      <c r="AM36" s="1">
        <v>0</v>
      </c>
      <c r="AN36" s="1">
        <v>0.18999999761581421</v>
      </c>
      <c r="AO36" s="1">
        <v>111115</v>
      </c>
      <c r="AP36">
        <f t="shared" si="36"/>
        <v>1.6654706827799479</v>
      </c>
      <c r="AQ36">
        <f t="shared" si="37"/>
        <v>1.6413148304027638E-3</v>
      </c>
      <c r="AR36">
        <f t="shared" si="38"/>
        <v>281.5399927139282</v>
      </c>
      <c r="AS36">
        <f t="shared" si="39"/>
        <v>291.67776908874509</v>
      </c>
      <c r="AT36">
        <f t="shared" si="40"/>
        <v>8.1626896406137348</v>
      </c>
      <c r="AU36">
        <f t="shared" si="41"/>
        <v>0.33198812429408564</v>
      </c>
      <c r="AV36">
        <f t="shared" si="42"/>
        <v>1.1057718511462191</v>
      </c>
      <c r="AW36">
        <f t="shared" si="43"/>
        <v>11.290604456472108</v>
      </c>
      <c r="AX36">
        <f t="shared" si="44"/>
        <v>-2.444623128366759</v>
      </c>
      <c r="AY36">
        <f t="shared" si="45"/>
        <v>13.45888090133667</v>
      </c>
      <c r="AZ36">
        <f t="shared" si="46"/>
        <v>1.5488260607064939</v>
      </c>
      <c r="BA36">
        <f t="shared" si="47"/>
        <v>-0.66299675273436165</v>
      </c>
      <c r="BB36">
        <f t="shared" si="48"/>
        <v>1.3451917557607522</v>
      </c>
      <c r="BC36">
        <f t="shared" si="49"/>
        <v>0.20363430494574164</v>
      </c>
      <c r="BD36">
        <f t="shared" si="50"/>
        <v>-0.40508659572662009</v>
      </c>
      <c r="BE36">
        <f t="shared" si="51"/>
        <v>42.576239324901124</v>
      </c>
      <c r="BF36">
        <f t="shared" si="52"/>
        <v>1.1203763686727306</v>
      </c>
      <c r="BG36">
        <f t="shared" si="53"/>
        <v>125.4228593705853</v>
      </c>
      <c r="BH36">
        <f t="shared" si="54"/>
        <v>382.09598292090539</v>
      </c>
      <c r="BI36">
        <f t="shared" si="55"/>
        <v>5.9891787972168868E-2</v>
      </c>
    </row>
    <row r="37" spans="1:61">
      <c r="A37" s="1">
        <v>29</v>
      </c>
      <c r="B37" s="1" t="s">
        <v>108</v>
      </c>
      <c r="C37" s="1" t="s">
        <v>109</v>
      </c>
      <c r="D37" s="1">
        <v>0</v>
      </c>
      <c r="E37" s="1">
        <v>150</v>
      </c>
      <c r="F37" s="1" t="s">
        <v>110</v>
      </c>
      <c r="G37" s="1">
        <v>0</v>
      </c>
      <c r="H37" s="1">
        <v>10303.5</v>
      </c>
      <c r="I37" s="1">
        <v>0</v>
      </c>
      <c r="J37">
        <f t="shared" si="28"/>
        <v>27.20309162666641</v>
      </c>
      <c r="K37">
        <f t="shared" si="29"/>
        <v>-1.2048736301821656</v>
      </c>
      <c r="L37">
        <f t="shared" si="30"/>
        <v>414.22069963791552</v>
      </c>
      <c r="M37">
        <f t="shared" si="31"/>
        <v>1.4020875039389094</v>
      </c>
      <c r="N37">
        <f t="shared" si="32"/>
        <v>-8.148037391416052E-2</v>
      </c>
      <c r="O37">
        <f t="shared" si="33"/>
        <v>10.583277702331543</v>
      </c>
      <c r="P37" s="1">
        <v>2.5</v>
      </c>
      <c r="Q37">
        <f t="shared" si="34"/>
        <v>2.1884783655405045</v>
      </c>
      <c r="R37" s="1">
        <v>1</v>
      </c>
      <c r="S37">
        <f t="shared" si="35"/>
        <v>4.3769567310810089</v>
      </c>
      <c r="T37" s="1">
        <v>19.161922454833984</v>
      </c>
      <c r="U37" s="1">
        <v>10.583277702331543</v>
      </c>
      <c r="V37" s="1">
        <v>19.213558197021484</v>
      </c>
      <c r="W37" s="1">
        <v>399.925537109375</v>
      </c>
      <c r="X37" s="1">
        <v>386.0418701171875</v>
      </c>
      <c r="Y37" s="1">
        <v>13.224642753601074</v>
      </c>
      <c r="Z37" s="1">
        <v>13.916502952575684</v>
      </c>
      <c r="AA37" s="1">
        <v>58.143943786621094</v>
      </c>
      <c r="AB37" s="1">
        <v>61.185802459716797</v>
      </c>
      <c r="AC37" s="1">
        <v>499.58624267578125</v>
      </c>
      <c r="AD37" s="1">
        <v>175.98017883300781</v>
      </c>
      <c r="AE37" s="1">
        <v>67.839218139648438</v>
      </c>
      <c r="AF37" s="1">
        <v>97.937774658203125</v>
      </c>
      <c r="AG37" s="1">
        <v>-4.1942849159240723</v>
      </c>
      <c r="AH37" s="1">
        <v>-0.36611098051071167</v>
      </c>
      <c r="AI37" s="1">
        <v>0.5</v>
      </c>
      <c r="AJ37" s="1">
        <v>-0.21956524252891541</v>
      </c>
      <c r="AK37" s="1">
        <v>2.737391471862793</v>
      </c>
      <c r="AL37" s="1">
        <v>1</v>
      </c>
      <c r="AM37" s="1">
        <v>0</v>
      </c>
      <c r="AN37" s="1">
        <v>0.18999999761581421</v>
      </c>
      <c r="AO37" s="1">
        <v>111115</v>
      </c>
      <c r="AP37">
        <f t="shared" si="36"/>
        <v>1.9983449707031251</v>
      </c>
      <c r="AQ37">
        <f t="shared" si="37"/>
        <v>1.4020875039389093E-3</v>
      </c>
      <c r="AR37">
        <f t="shared" si="38"/>
        <v>283.73327770233152</v>
      </c>
      <c r="AS37">
        <f t="shared" si="39"/>
        <v>292.31192245483396</v>
      </c>
      <c r="AT37">
        <f t="shared" si="40"/>
        <v>33.436233558702043</v>
      </c>
      <c r="AU37">
        <f t="shared" si="41"/>
        <v>0.49007352305449625</v>
      </c>
      <c r="AV37">
        <f t="shared" si="42"/>
        <v>1.2814709562854152</v>
      </c>
      <c r="AW37">
        <f t="shared" si="43"/>
        <v>13.08454231023393</v>
      </c>
      <c r="AX37">
        <f t="shared" si="44"/>
        <v>-0.8319606423417536</v>
      </c>
      <c r="AY37">
        <f t="shared" si="45"/>
        <v>14.872600078582764</v>
      </c>
      <c r="AZ37">
        <f t="shared" si="46"/>
        <v>1.6973918182049277</v>
      </c>
      <c r="BA37">
        <f t="shared" si="47"/>
        <v>-1.6625288739230972</v>
      </c>
      <c r="BB37">
        <f t="shared" si="48"/>
        <v>1.3629513301995757</v>
      </c>
      <c r="BC37">
        <f t="shared" si="49"/>
        <v>0.33444048800535198</v>
      </c>
      <c r="BD37">
        <f t="shared" si="50"/>
        <v>-0.98528261014905993</v>
      </c>
      <c r="BE37">
        <f t="shared" si="51"/>
        <v>40.567853539901407</v>
      </c>
      <c r="BF37">
        <f t="shared" si="52"/>
        <v>1.0729942312013305</v>
      </c>
      <c r="BG37">
        <f t="shared" si="53"/>
        <v>108.89354861268478</v>
      </c>
      <c r="BH37">
        <f t="shared" si="54"/>
        <v>377.65152587749708</v>
      </c>
      <c r="BI37">
        <f t="shared" si="55"/>
        <v>7.8438480384284512E-2</v>
      </c>
    </row>
    <row r="38" spans="1:61">
      <c r="A38" s="1">
        <v>30</v>
      </c>
      <c r="B38" s="1" t="s">
        <v>111</v>
      </c>
      <c r="C38" s="1" t="s">
        <v>109</v>
      </c>
      <c r="D38" s="1">
        <v>0</v>
      </c>
      <c r="E38" s="1">
        <v>100</v>
      </c>
      <c r="F38" s="1" t="s">
        <v>110</v>
      </c>
      <c r="G38" s="1">
        <v>0</v>
      </c>
      <c r="H38" s="1">
        <v>10488</v>
      </c>
      <c r="I38" s="1">
        <v>0</v>
      </c>
      <c r="J38">
        <f t="shared" si="28"/>
        <v>23.203406291588379</v>
      </c>
      <c r="K38">
        <f t="shared" si="29"/>
        <v>-1.6619255645219118</v>
      </c>
      <c r="L38">
        <f t="shared" si="30"/>
        <v>400.95563011270207</v>
      </c>
      <c r="M38">
        <f t="shared" si="31"/>
        <v>1.8133138189377227</v>
      </c>
      <c r="N38">
        <f t="shared" si="32"/>
        <v>-6.3277707933560245E-2</v>
      </c>
      <c r="O38">
        <f t="shared" si="33"/>
        <v>10.645327568054199</v>
      </c>
      <c r="P38" s="1">
        <v>3</v>
      </c>
      <c r="Q38">
        <f t="shared" si="34"/>
        <v>2.0786957442760468</v>
      </c>
      <c r="R38" s="1">
        <v>1</v>
      </c>
      <c r="S38">
        <f t="shared" si="35"/>
        <v>4.1573914885520935</v>
      </c>
      <c r="T38" s="1">
        <v>19.563732147216797</v>
      </c>
      <c r="U38" s="1">
        <v>10.645327568054199</v>
      </c>
      <c r="V38" s="1">
        <v>19.665275573730469</v>
      </c>
      <c r="W38" s="1">
        <v>400.16519165039062</v>
      </c>
      <c r="X38" s="1">
        <v>385.81143188476562</v>
      </c>
      <c r="Y38" s="1">
        <v>12.711141586303711</v>
      </c>
      <c r="Z38" s="1">
        <v>13.785026550292969</v>
      </c>
      <c r="AA38" s="1">
        <v>54.505519866943359</v>
      </c>
      <c r="AB38" s="1">
        <v>59.1103515625</v>
      </c>
      <c r="AC38" s="1">
        <v>499.58346557617188</v>
      </c>
      <c r="AD38" s="1">
        <v>35.519340515136719</v>
      </c>
      <c r="AE38" s="1">
        <v>108.66831207275391</v>
      </c>
      <c r="AF38" s="1">
        <v>97.936546325683594</v>
      </c>
      <c r="AG38" s="1">
        <v>-4.1942849159240723</v>
      </c>
      <c r="AH38" s="1">
        <v>-0.36611098051071167</v>
      </c>
      <c r="AI38" s="1">
        <v>1</v>
      </c>
      <c r="AJ38" s="1">
        <v>-0.21956524252891541</v>
      </c>
      <c r="AK38" s="1">
        <v>2.737391471862793</v>
      </c>
      <c r="AL38" s="1">
        <v>1</v>
      </c>
      <c r="AM38" s="1">
        <v>0</v>
      </c>
      <c r="AN38" s="1">
        <v>0.18999999761581421</v>
      </c>
      <c r="AO38" s="1">
        <v>111115</v>
      </c>
      <c r="AP38">
        <f t="shared" si="36"/>
        <v>1.6652782185872395</v>
      </c>
      <c r="AQ38">
        <f t="shared" si="37"/>
        <v>1.8133138189377227E-3</v>
      </c>
      <c r="AR38">
        <f t="shared" si="38"/>
        <v>283.79532756805418</v>
      </c>
      <c r="AS38">
        <f t="shared" si="39"/>
        <v>292.71373214721677</v>
      </c>
      <c r="AT38">
        <f t="shared" si="40"/>
        <v>6.7486746131912696</v>
      </c>
      <c r="AU38">
        <f t="shared" si="41"/>
        <v>0.16154255966563441</v>
      </c>
      <c r="AV38">
        <f t="shared" si="42"/>
        <v>1.2867801834099855</v>
      </c>
      <c r="AW38">
        <f t="shared" si="43"/>
        <v>13.138917306016241</v>
      </c>
      <c r="AX38">
        <f t="shared" si="44"/>
        <v>-0.64610924427672778</v>
      </c>
      <c r="AY38">
        <f t="shared" si="45"/>
        <v>15.104529857635498</v>
      </c>
      <c r="AZ38">
        <f t="shared" si="46"/>
        <v>1.7229244824574104</v>
      </c>
      <c r="BA38">
        <f t="shared" si="47"/>
        <v>-2.7687315342667707</v>
      </c>
      <c r="BB38">
        <f t="shared" si="48"/>
        <v>1.3500578913435457</v>
      </c>
      <c r="BC38">
        <f t="shared" si="49"/>
        <v>0.37286659111386466</v>
      </c>
      <c r="BD38">
        <f t="shared" si="50"/>
        <v>-1.579267104439499</v>
      </c>
      <c r="BE38">
        <f t="shared" si="51"/>
        <v>39.268209643076304</v>
      </c>
      <c r="BF38">
        <f t="shared" si="52"/>
        <v>1.0392528499063753</v>
      </c>
      <c r="BG38">
        <f t="shared" si="53"/>
        <v>108.30427693048854</v>
      </c>
      <c r="BH38">
        <f t="shared" si="54"/>
        <v>378.27675573509327</v>
      </c>
      <c r="BI38">
        <f t="shared" si="55"/>
        <v>6.6433586061912256E-2</v>
      </c>
    </row>
    <row r="39" spans="1:61">
      <c r="A39" s="1">
        <v>31</v>
      </c>
      <c r="B39" s="1" t="s">
        <v>112</v>
      </c>
      <c r="C39" s="1" t="s">
        <v>109</v>
      </c>
      <c r="D39" s="1">
        <v>0</v>
      </c>
      <c r="E39" s="1">
        <v>75</v>
      </c>
      <c r="F39" s="1" t="s">
        <v>110</v>
      </c>
      <c r="G39" s="1">
        <v>0</v>
      </c>
      <c r="H39" s="1">
        <v>10614.5</v>
      </c>
      <c r="I39" s="1">
        <v>0</v>
      </c>
      <c r="J39">
        <f t="shared" si="28"/>
        <v>15.258171199634385</v>
      </c>
      <c r="K39">
        <f t="shared" si="29"/>
        <v>-4.6818467498440359</v>
      </c>
      <c r="L39">
        <f t="shared" si="30"/>
        <v>387.14649582375955</v>
      </c>
      <c r="M39">
        <f t="shared" si="31"/>
        <v>0.89977157305349076</v>
      </c>
      <c r="N39">
        <f t="shared" si="32"/>
        <v>4.8135126664856642E-3</v>
      </c>
      <c r="O39">
        <f t="shared" si="33"/>
        <v>10.661755561828613</v>
      </c>
      <c r="P39" s="1">
        <v>4</v>
      </c>
      <c r="Q39">
        <f t="shared" si="34"/>
        <v>1.8591305017471313</v>
      </c>
      <c r="R39" s="1">
        <v>1</v>
      </c>
      <c r="S39">
        <f t="shared" si="35"/>
        <v>3.7182610034942627</v>
      </c>
      <c r="T39" s="1">
        <v>19.742767333984375</v>
      </c>
      <c r="U39" s="1">
        <v>10.661755561828613</v>
      </c>
      <c r="V39" s="1">
        <v>19.869016647338867</v>
      </c>
      <c r="W39" s="1">
        <v>400.05844116210938</v>
      </c>
      <c r="X39" s="1">
        <v>387.56329345703125</v>
      </c>
      <c r="Y39" s="1">
        <v>12.393481254577637</v>
      </c>
      <c r="Z39" s="1">
        <v>13.104413986206055</v>
      </c>
      <c r="AA39" s="1">
        <v>52.554855346679688</v>
      </c>
      <c r="AB39" s="1">
        <v>55.569580078125</v>
      </c>
      <c r="AC39" s="1">
        <v>499.61441040039062</v>
      </c>
      <c r="AD39" s="1">
        <v>26.402444839477539</v>
      </c>
      <c r="AE39" s="1">
        <v>33.910289764404297</v>
      </c>
      <c r="AF39" s="1">
        <v>97.934600830078125</v>
      </c>
      <c r="AG39" s="1">
        <v>-4.1942849159240723</v>
      </c>
      <c r="AH39" s="1">
        <v>-0.36611098051071167</v>
      </c>
      <c r="AI39" s="1">
        <v>1</v>
      </c>
      <c r="AJ39" s="1">
        <v>-0.21956524252891541</v>
      </c>
      <c r="AK39" s="1">
        <v>2.737391471862793</v>
      </c>
      <c r="AL39" s="1">
        <v>1</v>
      </c>
      <c r="AM39" s="1">
        <v>0</v>
      </c>
      <c r="AN39" s="1">
        <v>0.18999999761581421</v>
      </c>
      <c r="AO39" s="1">
        <v>111115</v>
      </c>
      <c r="AP39">
        <f t="shared" si="36"/>
        <v>1.2490360260009765</v>
      </c>
      <c r="AQ39">
        <f t="shared" si="37"/>
        <v>8.9977157305349078E-4</v>
      </c>
      <c r="AR39">
        <f t="shared" si="38"/>
        <v>283.81175556182859</v>
      </c>
      <c r="AS39">
        <f t="shared" si="39"/>
        <v>292.89276733398435</v>
      </c>
      <c r="AT39">
        <f t="shared" si="40"/>
        <v>5.0164644565523986</v>
      </c>
      <c r="AU39">
        <f t="shared" si="41"/>
        <v>0.56143374622142184</v>
      </c>
      <c r="AV39">
        <f t="shared" si="42"/>
        <v>1.2881890655176684</v>
      </c>
      <c r="AW39">
        <f t="shared" si="43"/>
        <v>13.15356426226464</v>
      </c>
      <c r="AX39">
        <f t="shared" si="44"/>
        <v>4.9150276058584907E-2</v>
      </c>
      <c r="AY39">
        <f t="shared" si="45"/>
        <v>15.202261447906494</v>
      </c>
      <c r="AZ39">
        <f t="shared" si="46"/>
        <v>1.7337841990715461</v>
      </c>
      <c r="BA39">
        <f t="shared" si="47"/>
        <v>18.066195209120881</v>
      </c>
      <c r="BB39">
        <f t="shared" si="48"/>
        <v>1.2833755528511828</v>
      </c>
      <c r="BC39">
        <f t="shared" si="49"/>
        <v>0.45040864622036336</v>
      </c>
      <c r="BD39">
        <f t="shared" si="50"/>
        <v>37.444315602297642</v>
      </c>
      <c r="BE39">
        <f t="shared" si="51"/>
        <v>37.915037531263401</v>
      </c>
      <c r="BF39">
        <f t="shared" si="52"/>
        <v>0.99892456886318126</v>
      </c>
      <c r="BG39">
        <f t="shared" si="53"/>
        <v>101.46107201798633</v>
      </c>
      <c r="BH39">
        <f t="shared" si="54"/>
        <v>382.02346419271959</v>
      </c>
      <c r="BI39">
        <f t="shared" si="55"/>
        <v>4.0523961276051172E-2</v>
      </c>
    </row>
    <row r="40" spans="1:61">
      <c r="A40" s="1">
        <v>32</v>
      </c>
      <c r="B40" s="1" t="s">
        <v>113</v>
      </c>
      <c r="C40" s="1" t="s">
        <v>109</v>
      </c>
      <c r="D40" s="1">
        <v>0</v>
      </c>
      <c r="E40" s="1">
        <v>250</v>
      </c>
      <c r="F40" s="1" t="s">
        <v>86</v>
      </c>
      <c r="G40" s="1">
        <v>0</v>
      </c>
      <c r="H40" s="1">
        <v>10987.5</v>
      </c>
      <c r="I40" s="1">
        <v>0</v>
      </c>
      <c r="J40">
        <f t="shared" si="28"/>
        <v>31.264167276557583</v>
      </c>
      <c r="K40">
        <f t="shared" si="29"/>
        <v>-0.90334337211849791</v>
      </c>
      <c r="L40">
        <f t="shared" si="30"/>
        <v>433.78868003843951</v>
      </c>
      <c r="M40">
        <f t="shared" si="31"/>
        <v>0.68070768647151325</v>
      </c>
      <c r="N40">
        <f t="shared" si="32"/>
        <v>-5.850929574870789E-2</v>
      </c>
      <c r="O40">
        <f t="shared" si="33"/>
        <v>10.329113006591797</v>
      </c>
      <c r="P40" s="1">
        <v>2</v>
      </c>
      <c r="Q40">
        <f t="shared" si="34"/>
        <v>2.2982609868049622</v>
      </c>
      <c r="R40" s="1">
        <v>1</v>
      </c>
      <c r="S40">
        <f t="shared" si="35"/>
        <v>4.5965219736099243</v>
      </c>
      <c r="T40" s="1">
        <v>19.734399795532227</v>
      </c>
      <c r="U40" s="1">
        <v>10.329113006591797</v>
      </c>
      <c r="V40" s="1">
        <v>19.727027893066406</v>
      </c>
      <c r="W40" s="1">
        <v>399.9417724609375</v>
      </c>
      <c r="X40" s="1">
        <v>387.32028198242188</v>
      </c>
      <c r="Y40" s="1">
        <v>13.19462776184082</v>
      </c>
      <c r="Z40" s="1">
        <v>13.463465690612793</v>
      </c>
      <c r="AA40" s="1">
        <v>55.976715087890625</v>
      </c>
      <c r="AB40" s="1">
        <v>57.117229461669922</v>
      </c>
      <c r="AC40" s="1">
        <v>499.5894775390625</v>
      </c>
      <c r="AD40" s="1">
        <v>1137.111083984375</v>
      </c>
      <c r="AE40" s="1">
        <v>1148.4498291015625</v>
      </c>
      <c r="AF40" s="1">
        <v>97.926773071289062</v>
      </c>
      <c r="AG40" s="1">
        <v>-4.1942849159240723</v>
      </c>
      <c r="AH40" s="1">
        <v>-0.36611098051071167</v>
      </c>
      <c r="AI40" s="1">
        <v>1</v>
      </c>
      <c r="AJ40" s="1">
        <v>-0.21956524252891541</v>
      </c>
      <c r="AK40" s="1">
        <v>2.737391471862793</v>
      </c>
      <c r="AL40" s="1">
        <v>1</v>
      </c>
      <c r="AM40" s="1">
        <v>0</v>
      </c>
      <c r="AN40" s="1">
        <v>0.18999999761581421</v>
      </c>
      <c r="AO40" s="1">
        <v>111115</v>
      </c>
      <c r="AP40">
        <f t="shared" si="36"/>
        <v>2.4979473876953122</v>
      </c>
      <c r="AQ40">
        <f t="shared" si="37"/>
        <v>6.8070768647151322E-4</v>
      </c>
      <c r="AR40">
        <f t="shared" si="38"/>
        <v>283.47911300659177</v>
      </c>
      <c r="AS40">
        <f t="shared" si="39"/>
        <v>292.8843997955322</v>
      </c>
      <c r="AT40">
        <f t="shared" si="40"/>
        <v>216.05110324594716</v>
      </c>
      <c r="AU40">
        <f t="shared" si="41"/>
        <v>2.2122950117493265</v>
      </c>
      <c r="AV40">
        <f t="shared" si="42"/>
        <v>1.2599244536890171</v>
      </c>
      <c r="AW40">
        <f t="shared" si="43"/>
        <v>12.865985615310873</v>
      </c>
      <c r="AX40">
        <f t="shared" si="44"/>
        <v>-0.59748007530192027</v>
      </c>
      <c r="AY40">
        <f t="shared" si="45"/>
        <v>15.031756401062012</v>
      </c>
      <c r="AZ40">
        <f t="shared" si="46"/>
        <v>1.7148769205346406</v>
      </c>
      <c r="BA40">
        <f t="shared" si="47"/>
        <v>-1.1242991763194861</v>
      </c>
      <c r="BB40">
        <f t="shared" si="48"/>
        <v>1.318433749437725</v>
      </c>
      <c r="BC40">
        <f t="shared" si="49"/>
        <v>0.39644317109691563</v>
      </c>
      <c r="BD40">
        <f t="shared" si="50"/>
        <v>-0.67881907246879691</v>
      </c>
      <c r="BE40">
        <f t="shared" si="51"/>
        <v>42.479525631018291</v>
      </c>
      <c r="BF40">
        <f t="shared" si="52"/>
        <v>1.1199740891909362</v>
      </c>
      <c r="BG40">
        <f t="shared" si="53"/>
        <v>105.85685848570509</v>
      </c>
      <c r="BH40">
        <f t="shared" si="54"/>
        <v>378.1379858755667</v>
      </c>
      <c r="BI40">
        <f t="shared" si="55"/>
        <v>8.7521662850265164E-2</v>
      </c>
    </row>
    <row r="41" spans="1:61">
      <c r="A41" s="1">
        <v>33</v>
      </c>
      <c r="B41" s="1" t="s">
        <v>114</v>
      </c>
      <c r="C41" s="1" t="s">
        <v>109</v>
      </c>
      <c r="D41" s="1">
        <v>0</v>
      </c>
      <c r="E41" s="1">
        <v>200</v>
      </c>
      <c r="F41" s="1" t="s">
        <v>86</v>
      </c>
      <c r="G41" s="1">
        <v>0</v>
      </c>
      <c r="H41" s="1">
        <v>11194.5</v>
      </c>
      <c r="I41" s="1">
        <v>0</v>
      </c>
      <c r="J41">
        <f>(W41-X41*(1000-Y41)/(1000-Z41))*AP41</f>
        <v>24.316875208704531</v>
      </c>
      <c r="K41">
        <f>IF(BA41&lt;&gt;0,1/(1/BA41-1/S41),0)</f>
        <v>-1.1273135617044556</v>
      </c>
      <c r="L41">
        <f>((BD41-AQ41/2)*X41-J41)/(BD41+AQ41/2)</f>
        <v>408.90640680863055</v>
      </c>
      <c r="M41">
        <f>AQ41*1000</f>
        <v>1.5936737386501558</v>
      </c>
      <c r="N41">
        <f>(AV41-BB41)</f>
        <v>-9.7361762781063232E-2</v>
      </c>
      <c r="O41">
        <f>(U41+AU41*I41)</f>
        <v>11.659355163574219</v>
      </c>
      <c r="P41" s="1">
        <v>3.5</v>
      </c>
      <c r="Q41">
        <f>(P41*AJ41+AK41)</f>
        <v>1.9689131230115891</v>
      </c>
      <c r="R41" s="1">
        <v>1</v>
      </c>
      <c r="S41">
        <f>Q41*(R41+1)*(R41+1)/(R41*R41+1)</f>
        <v>3.9378262460231781</v>
      </c>
      <c r="T41" s="1">
        <v>20.885547637939453</v>
      </c>
      <c r="U41" s="1">
        <v>11.659355163574219</v>
      </c>
      <c r="V41" s="1">
        <v>20.881784439086914</v>
      </c>
      <c r="W41" s="1">
        <v>399.63998413085938</v>
      </c>
      <c r="X41" s="1">
        <v>382.17803955078125</v>
      </c>
      <c r="Y41" s="1">
        <v>13.950328826904297</v>
      </c>
      <c r="Z41" s="1">
        <v>15.049979209899902</v>
      </c>
      <c r="AA41" s="1">
        <v>55.116172790527344</v>
      </c>
      <c r="AB41" s="1">
        <v>59.460769653320312</v>
      </c>
      <c r="AC41" s="1">
        <v>499.60528564453125</v>
      </c>
      <c r="AD41" s="1">
        <v>972.3494873046875</v>
      </c>
      <c r="AE41" s="1">
        <v>1494.1820068359375</v>
      </c>
      <c r="AF41" s="1">
        <v>97.919998168945312</v>
      </c>
      <c r="AG41" s="1">
        <v>-4.1942849159240723</v>
      </c>
      <c r="AH41" s="1">
        <v>-0.36611098051071167</v>
      </c>
      <c r="AI41" s="1">
        <v>0.5</v>
      </c>
      <c r="AJ41" s="1">
        <v>-0.21956524252891541</v>
      </c>
      <c r="AK41" s="1">
        <v>2.737391471862793</v>
      </c>
      <c r="AL41" s="1">
        <v>1</v>
      </c>
      <c r="AM41" s="1">
        <v>0</v>
      </c>
      <c r="AN41" s="1">
        <v>0.18999999761581421</v>
      </c>
      <c r="AO41" s="1">
        <v>111115</v>
      </c>
      <c r="AP41">
        <f>AC41*0.000001/(P41*0.0001)</f>
        <v>1.4274436732700893</v>
      </c>
      <c r="AQ41">
        <f>(Z41-Y41)/(1000-Z41)*AP41</f>
        <v>1.5936737386501559E-3</v>
      </c>
      <c r="AR41">
        <f>(U41+273.15)</f>
        <v>284.8093551635742</v>
      </c>
      <c r="AS41">
        <f>(T41+273.15)</f>
        <v>294.03554763793943</v>
      </c>
      <c r="AT41">
        <f>(AD41*AL41+AE41*AM41)*AN41</f>
        <v>184.74640026962879</v>
      </c>
      <c r="AU41">
        <f>((AT41+0.00000010773*(AS41^4-AR41^4))-AQ41*44100)/(Q41*51.4+0.00000043092*AR41^3)</f>
        <v>1.8970936930530176</v>
      </c>
      <c r="AV41">
        <f>0.61365*EXP(17.502*O41/(240.97+O41))</f>
        <v>1.3763321738950003</v>
      </c>
      <c r="AW41">
        <f>AV41*1000/AF41</f>
        <v>14.055680143297787</v>
      </c>
      <c r="AX41">
        <f>(AW41-Z41)</f>
        <v>-0.99429906660211564</v>
      </c>
      <c r="AY41">
        <f>IF(I41,U41,(T41+U41)/2)</f>
        <v>16.272451400756836</v>
      </c>
      <c r="AZ41">
        <f>0.61365*EXP(17.502*AY41/(240.97+AY41))</f>
        <v>1.8566948317490348</v>
      </c>
      <c r="BA41">
        <f>IF(AX41&lt;&gt;0,(1000-(AW41+Z41)/2)/AX41*AQ41,0)</f>
        <v>-1.5794858196321373</v>
      </c>
      <c r="BB41">
        <f>Z41*AF41/1000</f>
        <v>1.4736939366760635</v>
      </c>
      <c r="BC41">
        <f>(AZ41-BB41)</f>
        <v>0.3830008950729713</v>
      </c>
      <c r="BD41">
        <f>1/(1.6/K41+1.37/S41)</f>
        <v>-0.93336193047807869</v>
      </c>
      <c r="BE41">
        <f>L41*AF41*0.001</f>
        <v>40.040114605971112</v>
      </c>
      <c r="BF41">
        <f>L41/X41</f>
        <v>1.0699369521316984</v>
      </c>
      <c r="BG41">
        <f>(1-AQ41*AF41/AV41/K41)*100</f>
        <v>110.05779591285929</v>
      </c>
      <c r="BH41">
        <f>(X41-J41/(S41/1.35))</f>
        <v>373.84151592562029</v>
      </c>
      <c r="BI41">
        <f>J41*BG41/100/BH41</f>
        <v>7.1588134943539591E-2</v>
      </c>
    </row>
    <row r="42" spans="1:61">
      <c r="A42" s="1">
        <v>34</v>
      </c>
      <c r="B42" s="1" t="s">
        <v>115</v>
      </c>
      <c r="C42" s="1" t="s">
        <v>109</v>
      </c>
      <c r="D42" s="1">
        <v>0</v>
      </c>
      <c r="E42" s="1">
        <v>150</v>
      </c>
      <c r="F42" s="1" t="s">
        <v>86</v>
      </c>
      <c r="G42" s="1">
        <v>0</v>
      </c>
      <c r="H42" s="1">
        <v>11427</v>
      </c>
      <c r="I42" s="1">
        <v>0</v>
      </c>
      <c r="J42">
        <f>(W42-X42*(1000-Y42)/(1000-Z42))*AP42</f>
        <v>22.00729526925565</v>
      </c>
      <c r="K42">
        <f>IF(BA42&lt;&gt;0,1/(1/BA42-1/S42),0)</f>
        <v>-2.7012128774810171</v>
      </c>
      <c r="L42">
        <f>((BD42-AQ42/2)*X42-J42)/(BD42+AQ42/2)</f>
        <v>384.27238785587281</v>
      </c>
      <c r="M42">
        <f>AQ42*1000</f>
        <v>2.3294633132602294</v>
      </c>
      <c r="N42">
        <f>(AV42-BB42)</f>
        <v>-1.8959555238795556E-2</v>
      </c>
      <c r="O42">
        <f>(U42+AU42*I42)</f>
        <v>12.468494415283203</v>
      </c>
      <c r="P42" s="1">
        <v>4.5</v>
      </c>
      <c r="Q42">
        <f>(P42*AJ42+AK42)</f>
        <v>1.7493478804826736</v>
      </c>
      <c r="R42" s="1">
        <v>1</v>
      </c>
      <c r="S42">
        <f>Q42*(R42+1)*(R42+1)/(R42*R42+1)</f>
        <v>3.4986957609653473</v>
      </c>
      <c r="T42" s="1">
        <v>21.760282516479492</v>
      </c>
      <c r="U42" s="1">
        <v>12.468494415283203</v>
      </c>
      <c r="V42" s="1">
        <v>21.753467559814453</v>
      </c>
      <c r="W42" s="1">
        <v>400.29501342773438</v>
      </c>
      <c r="X42" s="1">
        <v>379.67575073242188</v>
      </c>
      <c r="Y42" s="1">
        <v>12.952966690063477</v>
      </c>
      <c r="Z42" s="1">
        <v>15.019668579101562</v>
      </c>
      <c r="AA42" s="1">
        <v>48.500888824462891</v>
      </c>
      <c r="AB42" s="1">
        <v>56.239418029785156</v>
      </c>
      <c r="AC42" s="1">
        <v>499.59503173828125</v>
      </c>
      <c r="AD42" s="1">
        <v>823.69952392578125</v>
      </c>
      <c r="AE42" s="1">
        <v>1128.97998046875</v>
      </c>
      <c r="AF42" s="1">
        <v>97.914192199707031</v>
      </c>
      <c r="AG42" s="1">
        <v>-4.1942849159240723</v>
      </c>
      <c r="AH42" s="1">
        <v>-0.36611098051071167</v>
      </c>
      <c r="AI42" s="1">
        <v>1</v>
      </c>
      <c r="AJ42" s="1">
        <v>-0.21956524252891541</v>
      </c>
      <c r="AK42" s="1">
        <v>2.737391471862793</v>
      </c>
      <c r="AL42" s="1">
        <v>1</v>
      </c>
      <c r="AM42" s="1">
        <v>0</v>
      </c>
      <c r="AN42" s="1">
        <v>0.18999999761581421</v>
      </c>
      <c r="AO42" s="1">
        <v>111115</v>
      </c>
      <c r="AP42">
        <f>AC42*0.000001/(P42*0.0001)</f>
        <v>1.1102111816406248</v>
      </c>
      <c r="AQ42">
        <f>(Z42-Y42)/(1000-Z42)*AP42</f>
        <v>2.3294633132602293E-3</v>
      </c>
      <c r="AR42">
        <f>(U42+273.15)</f>
        <v>285.61849441528318</v>
      </c>
      <c r="AS42">
        <f>(T42+273.15)</f>
        <v>294.91028251647947</v>
      </c>
      <c r="AT42">
        <f>(AD42*AL42+AE42*AM42)*AN42</f>
        <v>156.50290758204574</v>
      </c>
      <c r="AU42">
        <f>((AT42+0.00000010773*(AS42^4-AR42^4))-AQ42*44100)/(Q42*51.4+0.00000043092*AR42^3)</f>
        <v>1.5178525863922909</v>
      </c>
      <c r="AV42">
        <f>0.61365*EXP(17.502*O42/(240.97+O42))</f>
        <v>1.4516791607912554</v>
      </c>
      <c r="AW42">
        <f>AV42*1000/AF42</f>
        <v>14.826034185426277</v>
      </c>
      <c r="AX42">
        <f>(AW42-Z42)</f>
        <v>-0.19363439367528557</v>
      </c>
      <c r="AY42">
        <f>IF(I42,U42,(T42+U42)/2)</f>
        <v>17.114388465881348</v>
      </c>
      <c r="AZ42">
        <f>0.61365*EXP(17.502*AY42/(240.97+AY42))</f>
        <v>1.9587023449537795</v>
      </c>
      <c r="BA42">
        <f>IF(AX42&lt;&gt;0,(1000-(AW42+Z42)/2)/AX42*AQ42,0)</f>
        <v>-11.850689512753094</v>
      </c>
      <c r="BB42">
        <f>Z42*AF42/1000</f>
        <v>1.4706387160300509</v>
      </c>
      <c r="BC42">
        <f>(AZ42-BB42)</f>
        <v>0.48806362892372857</v>
      </c>
      <c r="BD42">
        <f>1/(1.6/K42+1.37/S42)</f>
        <v>-4.9812698360455645</v>
      </c>
      <c r="BE42">
        <f>L42*AF42*0.001</f>
        <v>37.625720441560297</v>
      </c>
      <c r="BF42">
        <f>L42/X42</f>
        <v>1.0121067440166607</v>
      </c>
      <c r="BG42">
        <f>(1-AQ42*AF42/AV42/K42)*100</f>
        <v>105.81663840566897</v>
      </c>
      <c r="BH42">
        <f>(X42-J42/(S42/1.35))</f>
        <v>371.18405821518007</v>
      </c>
      <c r="BI42">
        <f>J42*BG42/100/BH42</f>
        <v>6.2738093251936369E-2</v>
      </c>
    </row>
    <row r="43" spans="1:61">
      <c r="A43" s="1">
        <v>35</v>
      </c>
      <c r="B43" s="1" t="s">
        <v>116</v>
      </c>
      <c r="C43" s="1" t="s">
        <v>109</v>
      </c>
      <c r="D43" s="1">
        <v>0</v>
      </c>
      <c r="E43" s="1">
        <v>100</v>
      </c>
      <c r="F43" s="1" t="s">
        <v>86</v>
      </c>
      <c r="G43" s="1">
        <v>0</v>
      </c>
      <c r="H43" s="1">
        <v>11522</v>
      </c>
      <c r="I43" s="1">
        <v>0</v>
      </c>
      <c r="J43">
        <f>(W43-X43*(1000-Y43)/(1000-Z43))*AP43</f>
        <v>13.27049433892552</v>
      </c>
      <c r="K43">
        <f>IF(BA43&lt;&gt;0,1/(1/BA43-1/S43),0)</f>
        <v>121.71169904393611</v>
      </c>
      <c r="L43">
        <f>((BD43-AQ43/2)*X43-J43)/(BD43+AQ43/2)</f>
        <v>378.29476156057143</v>
      </c>
      <c r="M43">
        <f>AQ43*1000</f>
        <v>1.9772206749718133</v>
      </c>
      <c r="N43">
        <f>(AV43-BB43)</f>
        <v>6.3879953014515989E-2</v>
      </c>
      <c r="O43">
        <f>(U43+AU43*I43)</f>
        <v>13.16706657409668</v>
      </c>
      <c r="P43" s="1">
        <v>5.5</v>
      </c>
      <c r="Q43">
        <f>(P43*AJ43+AK43)</f>
        <v>1.5297826379537582</v>
      </c>
      <c r="R43" s="1">
        <v>1</v>
      </c>
      <c r="S43">
        <f>Q43*(R43+1)*(R43+1)/(R43*R43+1)</f>
        <v>3.0595652759075165</v>
      </c>
      <c r="T43" s="1">
        <v>22.170042037963867</v>
      </c>
      <c r="U43" s="1">
        <v>13.16706657409668</v>
      </c>
      <c r="V43" s="1">
        <v>22.204740524291992</v>
      </c>
      <c r="W43" s="1">
        <v>400.20660400390625</v>
      </c>
      <c r="X43" s="1">
        <v>384.75912475585938</v>
      </c>
      <c r="Y43" s="1">
        <v>12.723454475402832</v>
      </c>
      <c r="Z43" s="1">
        <v>14.867879867553711</v>
      </c>
      <c r="AA43" s="1">
        <v>46.464385986328125</v>
      </c>
      <c r="AB43" s="1">
        <v>54.295551300048828</v>
      </c>
      <c r="AC43" s="1">
        <v>499.57577514648438</v>
      </c>
      <c r="AD43" s="1">
        <v>218.29106140136719</v>
      </c>
      <c r="AE43" s="1">
        <v>74.6619873046875</v>
      </c>
      <c r="AF43" s="1">
        <v>97.912078857421875</v>
      </c>
      <c r="AG43" s="1">
        <v>-4.1942849159240723</v>
      </c>
      <c r="AH43" s="1">
        <v>-0.36611098051071167</v>
      </c>
      <c r="AI43" s="1">
        <v>1</v>
      </c>
      <c r="AJ43" s="1">
        <v>-0.21956524252891541</v>
      </c>
      <c r="AK43" s="1">
        <v>2.737391471862793</v>
      </c>
      <c r="AL43" s="1">
        <v>1</v>
      </c>
      <c r="AM43" s="1">
        <v>0</v>
      </c>
      <c r="AN43" s="1">
        <v>0.18999999761581421</v>
      </c>
      <c r="AO43" s="1">
        <v>111115</v>
      </c>
      <c r="AP43">
        <f>AC43*0.000001/(P43*0.0001)</f>
        <v>0.90831959117542604</v>
      </c>
      <c r="AQ43">
        <f>(Z43-Y43)/(1000-Z43)*AP43</f>
        <v>1.9772206749718133E-3</v>
      </c>
      <c r="AR43">
        <f>(U43+273.15)</f>
        <v>286.31706657409666</v>
      </c>
      <c r="AS43">
        <f>(T43+273.15)</f>
        <v>295.32004203796384</v>
      </c>
      <c r="AT43">
        <f>(AD43*AL43+AE43*AM43)*AN43</f>
        <v>41.475301145813319</v>
      </c>
      <c r="AU43">
        <f>((AT43+0.00000010773*(AS43^4-AR43^4))-AQ43*44100)/(Q43*51.4+0.00000043092*AR43^3)</f>
        <v>0.56031038246869047</v>
      </c>
      <c r="AV43">
        <f>0.61365*EXP(17.502*O43/(240.97+O43))</f>
        <v>1.5196249790491101</v>
      </c>
      <c r="AW43">
        <f>AV43*1000/AF43</f>
        <v>15.520301445769174</v>
      </c>
      <c r="AX43">
        <f>(AW43-Z43)</f>
        <v>0.65242157821546343</v>
      </c>
      <c r="AY43">
        <f>IF(I43,U43,(T43+U43)/2)</f>
        <v>17.668554306030273</v>
      </c>
      <c r="AZ43">
        <f>0.61365*EXP(17.502*AY43/(240.97+AY43))</f>
        <v>2.0284981176969059</v>
      </c>
      <c r="BA43">
        <f>IF(AX43&lt;&gt;0,(1000-(AW43+Z43)/2)/AX43*AQ43,0)</f>
        <v>2.9845404716902344</v>
      </c>
      <c r="BB43">
        <f>Z43*AF43/1000</f>
        <v>1.4557450260345941</v>
      </c>
      <c r="BC43">
        <f>(AZ43-BB43)</f>
        <v>0.57275309166231181</v>
      </c>
      <c r="BD43">
        <f>1/(1.6/K43+1.37/S43)</f>
        <v>2.1695651799422158</v>
      </c>
      <c r="BE43">
        <f>L43*AF43*0.001</f>
        <v>37.039626525268282</v>
      </c>
      <c r="BF43">
        <f>L43/X43</f>
        <v>0.98319893465973085</v>
      </c>
      <c r="BG43">
        <f>(1-AQ43*AF43/AV43/K43)*100</f>
        <v>99.895329893549373</v>
      </c>
      <c r="BH43">
        <f>(X43-J43/(S43/1.35))</f>
        <v>378.90366303434553</v>
      </c>
      <c r="BI43">
        <f>J43*BG43/100/BH43</f>
        <v>3.4986740408399809E-2</v>
      </c>
    </row>
    <row r="44" spans="1:61">
      <c r="A44" s="1">
        <v>36</v>
      </c>
      <c r="B44" s="1" t="s">
        <v>117</v>
      </c>
      <c r="C44" s="1" t="s">
        <v>109</v>
      </c>
      <c r="D44" s="1">
        <v>0</v>
      </c>
      <c r="E44" s="1">
        <v>50</v>
      </c>
      <c r="F44" s="1" t="s">
        <v>86</v>
      </c>
      <c r="G44" s="1">
        <v>0</v>
      </c>
      <c r="H44" s="1">
        <v>11585</v>
      </c>
      <c r="I44" s="1">
        <v>0</v>
      </c>
      <c r="J44">
        <f>(W44-X44*(1000-Y44)/(1000-Z44))*AP44</f>
        <v>8.5237221632248552</v>
      </c>
      <c r="K44">
        <f>IF(BA44&lt;&gt;0,1/(1/BA44-1/S44),0)</f>
        <v>9.6926306108621366E-2</v>
      </c>
      <c r="L44">
        <f>((BD44-AQ44/2)*X44-J44)/(BD44+AQ44/2)</f>
        <v>244.71718912944237</v>
      </c>
      <c r="M44">
        <f>AQ44*1000</f>
        <v>0.25711965155658784</v>
      </c>
      <c r="N44">
        <f>(AV44-BB44)</f>
        <v>0.26411611019762327</v>
      </c>
      <c r="O44">
        <f>(U44+AU44*I44)</f>
        <v>13.330942153930664</v>
      </c>
      <c r="P44" s="1">
        <v>5.5</v>
      </c>
      <c r="Q44">
        <f>(P44*AJ44+AK44)</f>
        <v>1.5297826379537582</v>
      </c>
      <c r="R44" s="1">
        <v>1</v>
      </c>
      <c r="S44">
        <f>Q44*(R44+1)*(R44+1)/(R44*R44+1)</f>
        <v>3.0595652759075165</v>
      </c>
      <c r="T44" s="1">
        <v>22.316390991210938</v>
      </c>
      <c r="U44" s="1">
        <v>13.330942153930664</v>
      </c>
      <c r="V44" s="1">
        <v>22.417009353637695</v>
      </c>
      <c r="W44" s="1">
        <v>400.1175537109375</v>
      </c>
      <c r="X44" s="1">
        <v>390.6231689453125</v>
      </c>
      <c r="Y44" s="1">
        <v>12.710527420043945</v>
      </c>
      <c r="Z44" s="1">
        <v>12.989914894104004</v>
      </c>
      <c r="AA44" s="1">
        <v>46.004680633544922</v>
      </c>
      <c r="AB44" s="1">
        <v>47.015903472900391</v>
      </c>
      <c r="AC44" s="1">
        <v>499.58871459960938</v>
      </c>
      <c r="AD44" s="1">
        <v>51.601554870605469</v>
      </c>
      <c r="AE44" s="1">
        <v>81.148155212402344</v>
      </c>
      <c r="AF44" s="1">
        <v>97.910362243652344</v>
      </c>
      <c r="AG44" s="1">
        <v>-4.1942849159240723</v>
      </c>
      <c r="AH44" s="1">
        <v>-0.36611098051071167</v>
      </c>
      <c r="AI44" s="1">
        <v>1</v>
      </c>
      <c r="AJ44" s="1">
        <v>-0.21956524252891541</v>
      </c>
      <c r="AK44" s="1">
        <v>2.737391471862793</v>
      </c>
      <c r="AL44" s="1">
        <v>1</v>
      </c>
      <c r="AM44" s="1">
        <v>0</v>
      </c>
      <c r="AN44" s="1">
        <v>0.18999999761581421</v>
      </c>
      <c r="AO44" s="1">
        <v>111115</v>
      </c>
      <c r="AP44">
        <f>AC44*0.000001/(P44*0.0001)</f>
        <v>0.90834311745383511</v>
      </c>
      <c r="AQ44">
        <f>(Z44-Y44)/(1000-Z44)*AP44</f>
        <v>2.5711965155658786E-4</v>
      </c>
      <c r="AR44">
        <f>(U44+273.15)</f>
        <v>286.48094215393064</v>
      </c>
      <c r="AS44">
        <f>(T44+273.15)</f>
        <v>295.46639099121091</v>
      </c>
      <c r="AT44">
        <f>(AD44*AL44+AE44*AM44)*AN44</f>
        <v>9.8042953023873451</v>
      </c>
      <c r="AU44">
        <f>((AT44+0.00000010773*(AS44^4-AR44^4))-AQ44*44100)/(Q44*51.4+0.00000043092*AR44^3)</f>
        <v>1.0576179673181321</v>
      </c>
      <c r="AV44">
        <f>0.61365*EXP(17.502*O44/(240.97+O44))</f>
        <v>1.5359633829935611</v>
      </c>
      <c r="AW44">
        <f>AV44*1000/AF44</f>
        <v>15.687444595203093</v>
      </c>
      <c r="AX44">
        <f>(AW44-Z44)</f>
        <v>2.6975297010990893</v>
      </c>
      <c r="AY44">
        <f>IF(I44,U44,(T44+U44)/2)</f>
        <v>17.823666572570801</v>
      </c>
      <c r="AZ44">
        <f>0.61365*EXP(17.502*AY44/(240.97+AY44))</f>
        <v>2.0484208325155682</v>
      </c>
      <c r="BA44">
        <f>IF(AX44&lt;&gt;0,(1000-(AW44+Z44)/2)/AX44*AQ44,0)</f>
        <v>9.3949992511148842E-2</v>
      </c>
      <c r="BB44">
        <f>Z44*AF44/1000</f>
        <v>1.2718472727959378</v>
      </c>
      <c r="BC44">
        <f>(AZ44-BB44)</f>
        <v>0.77657355971963038</v>
      </c>
      <c r="BD44">
        <f>1/(1.6/K44+1.37/S44)</f>
        <v>5.897908653112556E-2</v>
      </c>
      <c r="BE44">
        <f>L44*AF44*0.001</f>
        <v>23.960348634912084</v>
      </c>
      <c r="BF44">
        <f>L44/X44</f>
        <v>0.62647894079140742</v>
      </c>
      <c r="BG44">
        <f>(1-AQ44*AF44/AV44/K44)*100</f>
        <v>83.090085803504451</v>
      </c>
      <c r="BH44">
        <f>(X44-J44/(S44/1.35))</f>
        <v>386.86216897222306</v>
      </c>
      <c r="BI44">
        <f>J44*BG44/100/BH44</f>
        <v>1.8307212819210494E-2</v>
      </c>
    </row>
    <row r="45" spans="1:61">
      <c r="A45" s="1">
        <v>37</v>
      </c>
      <c r="B45" s="1" t="s">
        <v>118</v>
      </c>
      <c r="C45" s="1" t="s">
        <v>109</v>
      </c>
      <c r="D45" s="1">
        <v>0</v>
      </c>
      <c r="E45" s="1">
        <v>200</v>
      </c>
      <c r="F45" s="1" t="s">
        <v>75</v>
      </c>
      <c r="G45" s="1">
        <v>0</v>
      </c>
      <c r="H45" s="1">
        <v>11757</v>
      </c>
      <c r="I45" s="1">
        <v>0</v>
      </c>
      <c r="J45">
        <f>(W45-X45*(1000-Y45)/(1000-Z45))*AP45</f>
        <v>-9.1373331516976535</v>
      </c>
      <c r="K45">
        <f>IF(BA45&lt;&gt;0,1/(1/BA45-1/S45),0)</f>
        <v>0.82595577105046791</v>
      </c>
      <c r="L45">
        <f>((BD45-AQ45/2)*X45-J45)/(BD45+AQ45/2)</f>
        <v>425.50483802991698</v>
      </c>
      <c r="M45">
        <f>AQ45*1000</f>
        <v>1.5137961178565429</v>
      </c>
      <c r="N45">
        <f>(AV45-BB45)</f>
        <v>0.21385114292312757</v>
      </c>
      <c r="O45">
        <f>(U45+AU45*I45)</f>
        <v>13.601300239562988</v>
      </c>
      <c r="P45" s="1">
        <v>3.5</v>
      </c>
      <c r="Q45">
        <f>(P45*AJ45+AK45)</f>
        <v>1.9689131230115891</v>
      </c>
      <c r="R45" s="1">
        <v>1</v>
      </c>
      <c r="S45">
        <f>Q45*(R45+1)*(R45+1)/(R45*R45+1)</f>
        <v>3.9378262460231781</v>
      </c>
      <c r="T45" s="1">
        <v>22.804555892944336</v>
      </c>
      <c r="U45" s="1">
        <v>13.601300239562988</v>
      </c>
      <c r="V45" s="1">
        <v>22.852615356445312</v>
      </c>
      <c r="W45" s="1">
        <v>400.09201049804688</v>
      </c>
      <c r="X45" s="1">
        <v>406.06375122070312</v>
      </c>
      <c r="Y45" s="1">
        <v>12.736417770385742</v>
      </c>
      <c r="Z45" s="1">
        <v>13.782503128051758</v>
      </c>
      <c r="AA45" s="1">
        <v>44.750350952148438</v>
      </c>
      <c r="AB45" s="1">
        <v>48.425849914550781</v>
      </c>
      <c r="AC45" s="1">
        <v>499.50634765625</v>
      </c>
      <c r="AD45" s="1">
        <v>1183.21923828125</v>
      </c>
      <c r="AE45" s="1">
        <v>1341.0855712890625</v>
      </c>
      <c r="AF45" s="1">
        <v>97.907089233398438</v>
      </c>
      <c r="AG45" s="1">
        <v>-4.1942849159240723</v>
      </c>
      <c r="AH45" s="1">
        <v>-0.36611098051071167</v>
      </c>
      <c r="AI45" s="1">
        <v>1</v>
      </c>
      <c r="AJ45" s="1">
        <v>-0.21956524252891541</v>
      </c>
      <c r="AK45" s="1">
        <v>2.737391471862793</v>
      </c>
      <c r="AL45" s="1">
        <v>1</v>
      </c>
      <c r="AM45" s="1">
        <v>0</v>
      </c>
      <c r="AN45" s="1">
        <v>0.18999999761581421</v>
      </c>
      <c r="AO45" s="1">
        <v>111115</v>
      </c>
      <c r="AP45">
        <f>AC45*0.000001/(P45*0.0001)</f>
        <v>1.4271609933035714</v>
      </c>
      <c r="AQ45">
        <f>(Z45-Y45)/(1000-Z45)*AP45</f>
        <v>1.5137961178565429E-3</v>
      </c>
      <c r="AR45">
        <f>(U45+273.15)</f>
        <v>286.75130023956297</v>
      </c>
      <c r="AS45">
        <f>(T45+273.15)</f>
        <v>295.95455589294431</v>
      </c>
      <c r="AT45">
        <f>(AD45*AL45+AE45*AM45)*AN45</f>
        <v>224.811652452423</v>
      </c>
      <c r="AU45">
        <f>((AT45+0.00000010773*(AS45^4-AR45^4))-AQ45*44100)/(Q45*51.4+0.00000043092*AR45^3)</f>
        <v>2.3002455898221892</v>
      </c>
      <c r="AV45">
        <f>0.61365*EXP(17.502*O45/(240.97+O45))</f>
        <v>1.5632559065408842</v>
      </c>
      <c r="AW45">
        <f>AV45*1000/AF45</f>
        <v>15.966728444089219</v>
      </c>
      <c r="AX45">
        <f>(AW45-Z45)</f>
        <v>2.1842253160374607</v>
      </c>
      <c r="AY45">
        <f>IF(I45,U45,(T45+U45)/2)</f>
        <v>18.202928066253662</v>
      </c>
      <c r="AZ45">
        <f>0.61365*EXP(17.502*AY45/(240.97+AY45))</f>
        <v>2.0978580549238623</v>
      </c>
      <c r="BA45">
        <f>IF(AX45&lt;&gt;0,(1000-(AW45+Z45)/2)/AX45*AQ45,0)</f>
        <v>0.68274960979318922</v>
      </c>
      <c r="BB45">
        <f>Z45*AF45/1000</f>
        <v>1.3494047636177566</v>
      </c>
      <c r="BC45">
        <f>(AZ45-BB45)</f>
        <v>0.74845329130610572</v>
      </c>
      <c r="BD45">
        <f>1/(1.6/K45+1.37/S45)</f>
        <v>0.43762576568486555</v>
      </c>
      <c r="BE45">
        <f>L45*AF45*0.001</f>
        <v>41.65994014623783</v>
      </c>
      <c r="BF45">
        <f>L45/X45</f>
        <v>1.0478769325032593</v>
      </c>
      <c r="BG45">
        <f>(1-AQ45*AF45/AV45/K45)*100</f>
        <v>88.521248446034889</v>
      </c>
      <c r="BH45">
        <f>(X45-J45/(S45/1.35))</f>
        <v>409.19629160824547</v>
      </c>
      <c r="BI45">
        <f>J45*BG45/100/BH45</f>
        <v>-1.9766751425743377E-2</v>
      </c>
    </row>
    <row r="46" spans="1:61">
      <c r="A46" s="1">
        <v>38</v>
      </c>
      <c r="B46" s="1" t="s">
        <v>119</v>
      </c>
      <c r="C46" s="1" t="s">
        <v>109</v>
      </c>
      <c r="D46" s="1">
        <v>0</v>
      </c>
      <c r="E46" s="1">
        <v>150</v>
      </c>
      <c r="F46" s="1" t="s">
        <v>75</v>
      </c>
      <c r="G46" s="1">
        <v>0</v>
      </c>
      <c r="H46" s="1">
        <v>11906</v>
      </c>
      <c r="I46" s="1">
        <v>0</v>
      </c>
      <c r="J46">
        <f>(W46-X46*(1000-Y46)/(1000-Z46))*AP46</f>
        <v>17.348395482742919</v>
      </c>
      <c r="K46">
        <f>IF(BA46&lt;&gt;0,1/(1/BA46-1/S46),0)</f>
        <v>5.6955768427348978</v>
      </c>
      <c r="L46">
        <f>((BD46-AQ46/2)*X46-J46)/(BD46+AQ46/2)</f>
        <v>373.35144398472028</v>
      </c>
      <c r="M46">
        <f>AQ46*1000</f>
        <v>2.7633272398388717</v>
      </c>
      <c r="N46">
        <f>(AV46-BB46)</f>
        <v>0.11838965027229653</v>
      </c>
      <c r="O46">
        <f>(U46+AU46*I46)</f>
        <v>13.758387565612793</v>
      </c>
      <c r="P46" s="1">
        <v>4</v>
      </c>
      <c r="Q46">
        <f>(P46*AJ46+AK46)</f>
        <v>1.8591305017471313</v>
      </c>
      <c r="R46" s="1">
        <v>1</v>
      </c>
      <c r="S46">
        <f>Q46*(R46+1)*(R46+1)/(R46*R46+1)</f>
        <v>3.7182610034942627</v>
      </c>
      <c r="T46" s="1">
        <v>23.171442031860352</v>
      </c>
      <c r="U46" s="1">
        <v>13.758387565612793</v>
      </c>
      <c r="V46" s="1">
        <v>23.213550567626953</v>
      </c>
      <c r="W46" s="1">
        <v>400.04202270507812</v>
      </c>
      <c r="X46" s="1">
        <v>385.29766845703125</v>
      </c>
      <c r="Y46" s="1">
        <v>12.742642402648926</v>
      </c>
      <c r="Z46" s="1">
        <v>14.922367095947266</v>
      </c>
      <c r="AA46" s="1">
        <v>43.786289215087891</v>
      </c>
      <c r="AB46" s="1">
        <v>51.276264190673828</v>
      </c>
      <c r="AC46" s="1">
        <v>499.52947998046875</v>
      </c>
      <c r="AD46" s="1">
        <v>826.027587890625</v>
      </c>
      <c r="AE46" s="1">
        <v>1470.4703369140625</v>
      </c>
      <c r="AF46" s="1">
        <v>97.90130615234375</v>
      </c>
      <c r="AG46" s="1">
        <v>-4.1942849159240723</v>
      </c>
      <c r="AH46" s="1">
        <v>-0.36611098051071167</v>
      </c>
      <c r="AI46" s="1">
        <v>1</v>
      </c>
      <c r="AJ46" s="1">
        <v>-0.21956524252891541</v>
      </c>
      <c r="AK46" s="1">
        <v>2.737391471862793</v>
      </c>
      <c r="AL46" s="1">
        <v>1</v>
      </c>
      <c r="AM46" s="1">
        <v>0</v>
      </c>
      <c r="AN46" s="1">
        <v>0.18999999761581421</v>
      </c>
      <c r="AO46" s="1">
        <v>111115</v>
      </c>
      <c r="AP46">
        <f>AC46*0.000001/(P46*0.0001)</f>
        <v>1.2488236999511717</v>
      </c>
      <c r="AQ46">
        <f>(Z46-Y46)/(1000-Z46)*AP46</f>
        <v>2.7633272398388717E-3</v>
      </c>
      <c r="AR46">
        <f>(U46+273.15)</f>
        <v>286.90838756561277</v>
      </c>
      <c r="AS46">
        <f>(T46+273.15)</f>
        <v>296.32144203186033</v>
      </c>
      <c r="AT46">
        <f>(AD46*AL46+AE46*AM46)*AN46</f>
        <v>156.94523972981551</v>
      </c>
      <c r="AU46">
        <f>((AT46+0.00000010773*(AS46^4-AR46^4))-AQ46*44100)/(Q46*51.4+0.00000043092*AR46^3)</f>
        <v>1.2833707555538392</v>
      </c>
      <c r="AV46">
        <f>0.61365*EXP(17.502*O46/(240.97+O46))</f>
        <v>1.5793088798502906</v>
      </c>
      <c r="AW46">
        <f>AV46*1000/AF46</f>
        <v>16.131642589045089</v>
      </c>
      <c r="AX46">
        <f>(AW46-Z46)</f>
        <v>1.2092754930978238</v>
      </c>
      <c r="AY46">
        <f>IF(I46,U46,(T46+U46)/2)</f>
        <v>18.464914798736572</v>
      </c>
      <c r="AZ46">
        <f>0.61365*EXP(17.502*AY46/(240.97+AY46))</f>
        <v>2.1326165706811646</v>
      </c>
      <c r="BA46">
        <f>IF(AX46&lt;&gt;0,(1000-(AW46+Z46)/2)/AX46*AQ46,0)</f>
        <v>2.2496288562298887</v>
      </c>
      <c r="BB46">
        <f>Z46*AF46/1000</f>
        <v>1.460919229577994</v>
      </c>
      <c r="BC46">
        <f>(AZ46-BB46)</f>
        <v>0.67169734110317059</v>
      </c>
      <c r="BD46">
        <f>1/(1.6/K46+1.37/S46)</f>
        <v>1.5399504173329199</v>
      </c>
      <c r="BE46">
        <f>L46*AF46*0.001</f>
        <v>36.551594019967723</v>
      </c>
      <c r="BF46">
        <f>L46/X46</f>
        <v>0.96899481764280848</v>
      </c>
      <c r="BG46">
        <f>(1-AQ46*AF46/AV46/K46)*100</f>
        <v>96.992428149935179</v>
      </c>
      <c r="BH46">
        <f>(X46-J46/(S46/1.35))</f>
        <v>378.99893529126007</v>
      </c>
      <c r="BI46">
        <f>J46*BG46/100/BH46</f>
        <v>4.439756542016348E-2</v>
      </c>
    </row>
    <row r="47" spans="1:61">
      <c r="A47" s="1">
        <v>39</v>
      </c>
      <c r="B47" s="1" t="s">
        <v>120</v>
      </c>
      <c r="C47" s="1" t="s">
        <v>109</v>
      </c>
      <c r="D47" s="1">
        <v>0</v>
      </c>
      <c r="E47" s="1">
        <v>100</v>
      </c>
      <c r="F47" s="1" t="s">
        <v>75</v>
      </c>
      <c r="G47" s="1">
        <v>0</v>
      </c>
      <c r="H47" s="1">
        <v>12043.5</v>
      </c>
      <c r="I47" s="1">
        <v>0</v>
      </c>
      <c r="J47">
        <f>(W47-X47*(1000-Y47)/(1000-Z47))*AP47</f>
        <v>12.466952304263918</v>
      </c>
      <c r="K47">
        <f>IF(BA47&lt;&gt;0,1/(1/BA47-1/S47),0)</f>
        <v>0.11953316076211368</v>
      </c>
      <c r="L47">
        <f>((BD47-AQ47/2)*X47-J47)/(BD47+AQ47/2)</f>
        <v>213.29919211131667</v>
      </c>
      <c r="M47">
        <f>AQ47*1000</f>
        <v>0.3783840778386191</v>
      </c>
      <c r="N47">
        <f>(AV47-BB47)</f>
        <v>0.3164651039062043</v>
      </c>
      <c r="O47">
        <f>(U47+AU47*I47)</f>
        <v>13.964084625244141</v>
      </c>
      <c r="P47" s="1">
        <v>5</v>
      </c>
      <c r="Q47">
        <f>(P47*AJ47+AK47)</f>
        <v>1.6395652592182159</v>
      </c>
      <c r="R47" s="1">
        <v>1</v>
      </c>
      <c r="S47">
        <f>Q47*(R47+1)*(R47+1)/(R47*R47+1)</f>
        <v>3.2791305184364319</v>
      </c>
      <c r="T47" s="1">
        <v>23.131887435913086</v>
      </c>
      <c r="U47" s="1">
        <v>13.964084625244141</v>
      </c>
      <c r="V47" s="1">
        <v>23.206903457641602</v>
      </c>
      <c r="W47" s="1">
        <v>399.57406616210938</v>
      </c>
      <c r="X47" s="1">
        <v>386.9505615234375</v>
      </c>
      <c r="Y47" s="1">
        <v>12.742700576782227</v>
      </c>
      <c r="Z47" s="1">
        <v>13.116421699523926</v>
      </c>
      <c r="AA47" s="1">
        <v>43.890239715576172</v>
      </c>
      <c r="AB47" s="1">
        <v>45.177463531494141</v>
      </c>
      <c r="AC47" s="1">
        <v>499.5985107421875</v>
      </c>
      <c r="AD47" s="1">
        <v>254.46006774902344</v>
      </c>
      <c r="AE47" s="1">
        <v>58.509681701660156</v>
      </c>
      <c r="AF47" s="1">
        <v>97.898902893066406</v>
      </c>
      <c r="AG47" s="1">
        <v>-4.1942849159240723</v>
      </c>
      <c r="AH47" s="1">
        <v>-0.36611098051071167</v>
      </c>
      <c r="AI47" s="1">
        <v>1</v>
      </c>
      <c r="AJ47" s="1">
        <v>-0.21956524252891541</v>
      </c>
      <c r="AK47" s="1">
        <v>2.737391471862793</v>
      </c>
      <c r="AL47" s="1">
        <v>1</v>
      </c>
      <c r="AM47" s="1">
        <v>0</v>
      </c>
      <c r="AN47" s="1">
        <v>0.18999999761581421</v>
      </c>
      <c r="AO47" s="1">
        <v>111115</v>
      </c>
      <c r="AP47">
        <f>AC47*0.000001/(P47*0.0001)</f>
        <v>0.99919702148437484</v>
      </c>
      <c r="AQ47">
        <f>(Z47-Y47)/(1000-Z47)*AP47</f>
        <v>3.7838407783861912E-4</v>
      </c>
      <c r="AR47">
        <f>(U47+273.15)</f>
        <v>287.11408462524412</v>
      </c>
      <c r="AS47">
        <f>(T47+273.15)</f>
        <v>296.28188743591306</v>
      </c>
      <c r="AT47">
        <f>(AD47*AL47+AE47*AM47)*AN47</f>
        <v>48.347412265634375</v>
      </c>
      <c r="AU47">
        <f>((AT47+0.00000010773*(AS47^4-AR47^4))-AQ47*44100)/(Q47*51.4+0.00000043092*AR47^3)</f>
        <v>1.3732873837667179</v>
      </c>
      <c r="AV47">
        <f>0.61365*EXP(17.502*O47/(240.97+O47))</f>
        <v>1.6005483981724062</v>
      </c>
      <c r="AW47">
        <f>AV47*1000/AF47</f>
        <v>16.348992183504475</v>
      </c>
      <c r="AX47">
        <f>(AW47-Z47)</f>
        <v>3.2325704839805489</v>
      </c>
      <c r="AY47">
        <f>IF(I47,U47,(T47+U47)/2)</f>
        <v>18.547986030578613</v>
      </c>
      <c r="AZ47">
        <f>0.61365*EXP(17.502*AY47/(240.97+AY47))</f>
        <v>2.1437428163014189</v>
      </c>
      <c r="BA47">
        <f>IF(AX47&lt;&gt;0,(1000-(AW47+Z47)/2)/AX47*AQ47,0)</f>
        <v>0.1153291035589159</v>
      </c>
      <c r="BB47">
        <f>Z47*AF47/1000</f>
        <v>1.2840832942662019</v>
      </c>
      <c r="BC47">
        <f>(AZ47-BB47)</f>
        <v>0.85965952203521701</v>
      </c>
      <c r="BD47">
        <f>1/(1.6/K47+1.37/S47)</f>
        <v>7.2446965558664742E-2</v>
      </c>
      <c r="BE47">
        <f>L47*AF47*0.001</f>
        <v>20.881756895675306</v>
      </c>
      <c r="BF47">
        <f>L47/X47</f>
        <v>0.55123112180416667</v>
      </c>
      <c r="BG47">
        <f>(1-AQ47*AF47/AV47/K47)*100</f>
        <v>80.637855204529103</v>
      </c>
      <c r="BH47">
        <f>(X47-J47/(S47/1.35))</f>
        <v>381.81798582505348</v>
      </c>
      <c r="BI47">
        <f>J47*BG47/100/BH47</f>
        <v>2.6329516473161375E-2</v>
      </c>
    </row>
    <row r="48" spans="1:61">
      <c r="A48" s="1">
        <v>40</v>
      </c>
      <c r="B48" s="1" t="s">
        <v>121</v>
      </c>
      <c r="C48" s="1" t="s">
        <v>109</v>
      </c>
      <c r="D48" s="1">
        <v>0</v>
      </c>
      <c r="E48" s="1">
        <v>50</v>
      </c>
      <c r="F48" s="1" t="s">
        <v>75</v>
      </c>
      <c r="G48" s="1">
        <v>0</v>
      </c>
      <c r="H48" s="1">
        <v>12241</v>
      </c>
      <c r="I48" s="1">
        <v>0</v>
      </c>
      <c r="J48">
        <f>(W48-X48*(1000-Y48)/(1000-Z48))*AP48</f>
        <v>9.3811535090101206</v>
      </c>
      <c r="K48">
        <f>IF(BA48&lt;&gt;0,1/(1/BA48-1/S48),0)</f>
        <v>6.7391721478862063E-2</v>
      </c>
      <c r="L48">
        <f>((BD48-AQ48/2)*X48-J48)/(BD48+AQ48/2)</f>
        <v>159.93712233622921</v>
      </c>
      <c r="M48">
        <f>AQ48*1000</f>
        <v>0.22873296133727844</v>
      </c>
      <c r="N48">
        <f>(AV48-BB48)</f>
        <v>0.33512972028421673</v>
      </c>
      <c r="O48">
        <f>(U48+AU48*I48)</f>
        <v>14.030254364013672</v>
      </c>
      <c r="P48" s="1">
        <v>6</v>
      </c>
      <c r="Q48">
        <f>(P48*AJ48+AK48)</f>
        <v>1.4200000166893005</v>
      </c>
      <c r="R48" s="1">
        <v>1</v>
      </c>
      <c r="S48">
        <f>Q48*(R48+1)*(R48+1)/(R48*R48+1)</f>
        <v>2.8400000333786011</v>
      </c>
      <c r="T48" s="1">
        <v>22.751079559326172</v>
      </c>
      <c r="U48" s="1">
        <v>14.030254364013672</v>
      </c>
      <c r="V48" s="1">
        <v>22.844753265380859</v>
      </c>
      <c r="W48" s="1">
        <v>400.08236694335938</v>
      </c>
      <c r="X48" s="1">
        <v>388.7078857421875</v>
      </c>
      <c r="Y48" s="1">
        <v>12.726045608520508</v>
      </c>
      <c r="Z48" s="1">
        <v>12.99720573425293</v>
      </c>
      <c r="AA48" s="1">
        <v>44.851558685302734</v>
      </c>
      <c r="AB48" s="1">
        <v>45.807235717773438</v>
      </c>
      <c r="AC48" s="1">
        <v>499.54263305664062</v>
      </c>
      <c r="AD48" s="1">
        <v>13.481647491455078</v>
      </c>
      <c r="AE48" s="1">
        <v>76.935844421386719</v>
      </c>
      <c r="AF48" s="1">
        <v>97.890602111816406</v>
      </c>
      <c r="AG48" s="1">
        <v>-4.1942849159240723</v>
      </c>
      <c r="AH48" s="1">
        <v>-0.36611098051071167</v>
      </c>
      <c r="AI48" s="1">
        <v>1</v>
      </c>
      <c r="AJ48" s="1">
        <v>-0.21956524252891541</v>
      </c>
      <c r="AK48" s="1">
        <v>2.737391471862793</v>
      </c>
      <c r="AL48" s="1">
        <v>1</v>
      </c>
      <c r="AM48" s="1">
        <v>0</v>
      </c>
      <c r="AN48" s="1">
        <v>0.18999999761581421</v>
      </c>
      <c r="AO48" s="1">
        <v>111115</v>
      </c>
      <c r="AP48">
        <f>AC48*0.000001/(P48*0.0001)</f>
        <v>0.83257105509440088</v>
      </c>
      <c r="AQ48">
        <f>(Z48-Y48)/(1000-Z48)*AP48</f>
        <v>2.2873296133727844E-4</v>
      </c>
      <c r="AR48">
        <f>(U48+273.15)</f>
        <v>287.18025436401365</v>
      </c>
      <c r="AS48">
        <f>(T48+273.15)</f>
        <v>295.90107955932615</v>
      </c>
      <c r="AT48">
        <f>(AD48*AL48+AE48*AM48)*AN48</f>
        <v>2.5615129912337125</v>
      </c>
      <c r="AU48">
        <f>((AT48+0.00000010773*(AS48^4-AR48^4))-AQ48*44100)/(Q48*51.4+0.00000043092*AR48^3)</f>
        <v>1.0291243021726526</v>
      </c>
      <c r="AV48">
        <f>0.61365*EXP(17.502*O48/(240.97+O48))</f>
        <v>1.6074340153813889</v>
      </c>
      <c r="AW48">
        <f>AV48*1000/AF48</f>
        <v>16.420718441850866</v>
      </c>
      <c r="AX48">
        <f>(AW48-Z48)</f>
        <v>3.4235127075979364</v>
      </c>
      <c r="AY48">
        <f>IF(I48,U48,(T48+U48)/2)</f>
        <v>18.390666961669922</v>
      </c>
      <c r="AZ48">
        <f>0.61365*EXP(17.502*AY48/(240.97+AY48))</f>
        <v>2.1227149895278075</v>
      </c>
      <c r="BA48">
        <f>IF(AX48&lt;&gt;0,(1000-(AW48+Z48)/2)/AX48*AQ48,0)</f>
        <v>6.5829618911742702E-2</v>
      </c>
      <c r="BB48">
        <f>Z48*AF48/1000</f>
        <v>1.2723042950971721</v>
      </c>
      <c r="BC48">
        <f>(AZ48-BB48)</f>
        <v>0.85041069443063533</v>
      </c>
      <c r="BD48">
        <f>1/(1.6/K48+1.37/S48)</f>
        <v>4.1281062173849886E-2</v>
      </c>
      <c r="BE48">
        <f>L48*AF48*0.001</f>
        <v>15.656341205524718</v>
      </c>
      <c r="BF48">
        <f>L48/X48</f>
        <v>0.41145839382921168</v>
      </c>
      <c r="BG48">
        <f>(1-AQ48*AF48/AV48/K48)*100</f>
        <v>79.330496344221459</v>
      </c>
      <c r="BH48">
        <f>(X48-J48/(S48/1.35))</f>
        <v>384.24853465475201</v>
      </c>
      <c r="BI48">
        <f>J48*BG48/100/BH48</f>
        <v>1.9367974033259051E-2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 jan 2013_.xls</vt:lpstr>
    </vt:vector>
  </TitlesOfParts>
  <Company>asu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Childers</dc:creator>
  <cp:lastModifiedBy>Dan Childers</cp:lastModifiedBy>
  <dcterms:created xsi:type="dcterms:W3CDTF">2013-07-29T17:41:53Z</dcterms:created>
  <dcterms:modified xsi:type="dcterms:W3CDTF">2013-07-29T17:41:53Z</dcterms:modified>
</cp:coreProperties>
</file>