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date1904="1"/>
  <mc:AlternateContent xmlns:mc="http://schemas.openxmlformats.org/markup-compatibility/2006">
    <mc:Choice Requires="x15">
      <x15ac:absPath xmlns:x15ac="http://schemas.microsoft.com/office/spreadsheetml/2010/11/ac" url="/Volumes/Wetland Ecosystems Ecology/Tres Rios/Water Quality Data/"/>
    </mc:Choice>
  </mc:AlternateContent>
  <bookViews>
    <workbookView xWindow="8740" yWindow="1200" windowWidth="28620" windowHeight="21960" firstSheet="23" activeTab="34"/>
  </bookViews>
  <sheets>
    <sheet name="28 July 2011" sheetId="2" r:id="rId1"/>
    <sheet name="27 Sept 2011" sheetId="1" r:id="rId2"/>
    <sheet name="27 November 2011" sheetId="3" r:id="rId3"/>
    <sheet name="25 January 2012" sheetId="4" r:id="rId4"/>
    <sheet name="March 2012" sheetId="7" r:id="rId5"/>
    <sheet name="May 2012" sheetId="8" r:id="rId6"/>
    <sheet name="July 2012" sheetId="11" r:id="rId7"/>
    <sheet name="Sept 2012" sheetId="12" r:id="rId8"/>
    <sheet name="Nov 2012" sheetId="13" r:id="rId9"/>
    <sheet name="Jan 2013" sheetId="14" r:id="rId10"/>
    <sheet name="Mar 2013" sheetId="15" r:id="rId11"/>
    <sheet name="May 2013" sheetId="16" r:id="rId12"/>
    <sheet name="July 2013" sheetId="17" r:id="rId13"/>
    <sheet name="Sept 2013" sheetId="18" r:id="rId14"/>
    <sheet name="Nov 2013" sheetId="19" r:id="rId15"/>
    <sheet name="Jan 2014" sheetId="20" r:id="rId16"/>
    <sheet name="Mar 2014" sheetId="21" r:id="rId17"/>
    <sheet name="May 2014" sheetId="22" r:id="rId18"/>
    <sheet name="July 14" sheetId="24" r:id="rId19"/>
    <sheet name="Sept 2014" sheetId="23" r:id="rId20"/>
    <sheet name="Nov 2014" sheetId="25" r:id="rId21"/>
    <sheet name="Jan 2015" sheetId="26" r:id="rId22"/>
    <sheet name="Mar 2015" sheetId="27" r:id="rId23"/>
    <sheet name="May 2015" sheetId="28" r:id="rId24"/>
    <sheet name="July 2015" sheetId="29" r:id="rId25"/>
    <sheet name="September 2015" sheetId="30" r:id="rId26"/>
    <sheet name="November 2015" sheetId="32" r:id="rId27"/>
    <sheet name="January 2016" sheetId="33" r:id="rId28"/>
    <sheet name="March 2016" sheetId="34" r:id="rId29"/>
    <sheet name="May 2016" sheetId="35" r:id="rId30"/>
    <sheet name="July 2016" sheetId="36" r:id="rId31"/>
    <sheet name="September 2016" sheetId="37" r:id="rId32"/>
    <sheet name="November 2016" sheetId="38" r:id="rId33"/>
    <sheet name="Inflow-outflow summary data" sheetId="9" r:id="rId34"/>
    <sheet name="Transect summary data" sheetId="10" r:id="rId35"/>
  </sheets>
  <externalReferences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72" i="10" l="1"/>
  <c r="AH72" i="10"/>
  <c r="AG72" i="10"/>
  <c r="AF72" i="10"/>
  <c r="AE72" i="10"/>
  <c r="AD72" i="10"/>
  <c r="AC72" i="10"/>
  <c r="AB72" i="10"/>
  <c r="AA72" i="10"/>
  <c r="Z72" i="10"/>
  <c r="Y72" i="10"/>
  <c r="X72" i="10"/>
  <c r="U72" i="10"/>
  <c r="T72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E72" i="10"/>
  <c r="D72" i="10"/>
  <c r="AI70" i="10"/>
  <c r="AH70" i="10"/>
  <c r="AG70" i="10"/>
  <c r="AF70" i="10"/>
  <c r="AE70" i="10"/>
  <c r="AD70" i="10"/>
  <c r="AC70" i="10"/>
  <c r="AB70" i="10"/>
  <c r="AA70" i="10"/>
  <c r="Z70" i="10"/>
  <c r="Y70" i="10"/>
  <c r="X70" i="10"/>
  <c r="U70" i="10"/>
  <c r="T70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E70" i="10"/>
  <c r="D70" i="10"/>
  <c r="U15" i="37"/>
  <c r="S15" i="37"/>
  <c r="U21" i="38"/>
  <c r="T21" i="38"/>
  <c r="S21" i="38"/>
  <c r="R21" i="38"/>
  <c r="Q21" i="38"/>
  <c r="P21" i="38"/>
  <c r="O21" i="38"/>
  <c r="N21" i="38"/>
  <c r="M21" i="38"/>
  <c r="L21" i="38"/>
  <c r="K21" i="38"/>
  <c r="J21" i="38"/>
  <c r="I21" i="38"/>
  <c r="H21" i="38"/>
  <c r="G21" i="38"/>
  <c r="F21" i="38"/>
  <c r="U20" i="38"/>
  <c r="T20" i="38"/>
  <c r="S20" i="38"/>
  <c r="R20" i="38"/>
  <c r="Q20" i="38"/>
  <c r="P20" i="38"/>
  <c r="O20" i="38"/>
  <c r="N20" i="38"/>
  <c r="M20" i="38"/>
  <c r="L20" i="38"/>
  <c r="K20" i="38"/>
  <c r="J20" i="38"/>
  <c r="I20" i="38"/>
  <c r="H20" i="38"/>
  <c r="G20" i="38"/>
  <c r="F20" i="38"/>
  <c r="U16" i="38"/>
  <c r="T16" i="38"/>
  <c r="S16" i="38"/>
  <c r="R16" i="38"/>
  <c r="Q16" i="38"/>
  <c r="P16" i="38"/>
  <c r="O16" i="38"/>
  <c r="N16" i="38"/>
  <c r="M16" i="38"/>
  <c r="L16" i="38"/>
  <c r="K16" i="38"/>
  <c r="J16" i="38"/>
  <c r="I16" i="38"/>
  <c r="H16" i="38"/>
  <c r="G16" i="38"/>
  <c r="F16" i="38"/>
  <c r="T15" i="38"/>
  <c r="S15" i="38"/>
  <c r="R15" i="38"/>
  <c r="Q15" i="38"/>
  <c r="P15" i="38"/>
  <c r="O15" i="38"/>
  <c r="N15" i="38"/>
  <c r="M15" i="38"/>
  <c r="L15" i="38"/>
  <c r="K15" i="38"/>
  <c r="J15" i="38"/>
  <c r="I15" i="38"/>
  <c r="H15" i="38"/>
  <c r="G15" i="38"/>
  <c r="F15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U21" i="37"/>
  <c r="T21" i="37"/>
  <c r="S21" i="37"/>
  <c r="R21" i="37"/>
  <c r="Q21" i="37"/>
  <c r="P21" i="37"/>
  <c r="O21" i="37"/>
  <c r="N21" i="37"/>
  <c r="M21" i="37"/>
  <c r="L21" i="37"/>
  <c r="K21" i="37"/>
  <c r="J21" i="37"/>
  <c r="I21" i="37"/>
  <c r="H21" i="37"/>
  <c r="G21" i="37"/>
  <c r="F21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T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P21" i="36"/>
  <c r="AI68" i="10"/>
  <c r="P20" i="36"/>
  <c r="AH68" i="10"/>
  <c r="Q21" i="36"/>
  <c r="AG68" i="10"/>
  <c r="Q20" i="36"/>
  <c r="AF68" i="10"/>
  <c r="N21" i="36"/>
  <c r="AE68" i="10"/>
  <c r="N20" i="36"/>
  <c r="AD68" i="10"/>
  <c r="K21" i="36"/>
  <c r="AC68" i="10"/>
  <c r="K20" i="36"/>
  <c r="AB68" i="10"/>
  <c r="L21" i="36"/>
  <c r="AA68" i="10"/>
  <c r="L20" i="36"/>
  <c r="Z68" i="10"/>
  <c r="J21" i="36"/>
  <c r="Y68" i="10"/>
  <c r="J20" i="36"/>
  <c r="X68" i="10"/>
  <c r="H21" i="36"/>
  <c r="U68" i="10"/>
  <c r="H20" i="36"/>
  <c r="T68" i="10"/>
  <c r="P16" i="36"/>
  <c r="S68" i="10"/>
  <c r="P15" i="36"/>
  <c r="R68" i="10"/>
  <c r="Q16" i="36"/>
  <c r="Q68" i="10"/>
  <c r="Q15" i="36"/>
  <c r="P68" i="10"/>
  <c r="N16" i="36"/>
  <c r="O68" i="10"/>
  <c r="N15" i="36"/>
  <c r="N68" i="10"/>
  <c r="K16" i="36"/>
  <c r="M68" i="10"/>
  <c r="K15" i="36"/>
  <c r="L68" i="10"/>
  <c r="L16" i="36"/>
  <c r="K68" i="10"/>
  <c r="L15" i="36"/>
  <c r="J68" i="10"/>
  <c r="J16" i="36"/>
  <c r="I68" i="10"/>
  <c r="J15" i="36"/>
  <c r="H68" i="10"/>
  <c r="H16" i="36"/>
  <c r="E68" i="10"/>
  <c r="H15" i="36"/>
  <c r="D68" i="10"/>
  <c r="P21" i="35"/>
  <c r="AI66" i="10"/>
  <c r="P20" i="35"/>
  <c r="AH66" i="10"/>
  <c r="Q20" i="35"/>
  <c r="AF66" i="10"/>
  <c r="N21" i="35"/>
  <c r="AE66" i="10"/>
  <c r="N20" i="35"/>
  <c r="AD66" i="10"/>
  <c r="K21" i="35"/>
  <c r="AC66" i="10"/>
  <c r="K20" i="35"/>
  <c r="AB66" i="10"/>
  <c r="L21" i="35"/>
  <c r="AA66" i="10"/>
  <c r="L20" i="35"/>
  <c r="Z66" i="10"/>
  <c r="J21" i="35"/>
  <c r="Y66" i="10"/>
  <c r="J20" i="35"/>
  <c r="X66" i="10"/>
  <c r="H21" i="35"/>
  <c r="U66" i="10"/>
  <c r="H20" i="35"/>
  <c r="T66" i="10"/>
  <c r="P16" i="35"/>
  <c r="S66" i="10"/>
  <c r="P15" i="35"/>
  <c r="R66" i="10"/>
  <c r="Q16" i="35"/>
  <c r="Q66" i="10"/>
  <c r="Q15" i="35"/>
  <c r="P66" i="10"/>
  <c r="N16" i="35"/>
  <c r="O66" i="10"/>
  <c r="N15" i="35"/>
  <c r="N66" i="10"/>
  <c r="K16" i="35"/>
  <c r="M66" i="10"/>
  <c r="K15" i="35"/>
  <c r="L66" i="10"/>
  <c r="L16" i="35"/>
  <c r="K66" i="10"/>
  <c r="L15" i="35"/>
  <c r="J66" i="10"/>
  <c r="J16" i="35"/>
  <c r="I66" i="10"/>
  <c r="J15" i="35"/>
  <c r="H66" i="10"/>
  <c r="H16" i="35"/>
  <c r="E66" i="10"/>
  <c r="H15" i="35"/>
  <c r="D66" i="10"/>
  <c r="Q21" i="34"/>
  <c r="AG66" i="10"/>
  <c r="P21" i="34"/>
  <c r="AI64" i="10"/>
  <c r="P20" i="34"/>
  <c r="AH64" i="10"/>
  <c r="AG64" i="10"/>
  <c r="Q20" i="34"/>
  <c r="AF64" i="10"/>
  <c r="N21" i="34"/>
  <c r="AE64" i="10"/>
  <c r="N20" i="34"/>
  <c r="AD64" i="10"/>
  <c r="K21" i="34"/>
  <c r="AC64" i="10"/>
  <c r="K20" i="34"/>
  <c r="AB64" i="10"/>
  <c r="L21" i="34"/>
  <c r="AA64" i="10"/>
  <c r="L20" i="34"/>
  <c r="Z64" i="10"/>
  <c r="J21" i="34"/>
  <c r="Y64" i="10"/>
  <c r="J20" i="34"/>
  <c r="X64" i="10"/>
  <c r="H21" i="34"/>
  <c r="U64" i="10"/>
  <c r="H20" i="34"/>
  <c r="T64" i="10"/>
  <c r="P16" i="34"/>
  <c r="S64" i="10"/>
  <c r="P15" i="34"/>
  <c r="R64" i="10"/>
  <c r="Q16" i="34"/>
  <c r="Q64" i="10"/>
  <c r="Q15" i="34"/>
  <c r="P64" i="10"/>
  <c r="N16" i="34"/>
  <c r="O64" i="10"/>
  <c r="N15" i="34"/>
  <c r="N64" i="10"/>
  <c r="K16" i="34"/>
  <c r="M64" i="10"/>
  <c r="K15" i="34"/>
  <c r="L64" i="10"/>
  <c r="L16" i="34"/>
  <c r="K64" i="10"/>
  <c r="L15" i="34"/>
  <c r="J64" i="10"/>
  <c r="J16" i="34"/>
  <c r="I64" i="10"/>
  <c r="J15" i="34"/>
  <c r="H64" i="10"/>
  <c r="H16" i="34"/>
  <c r="E64" i="10"/>
  <c r="H15" i="34"/>
  <c r="D64" i="10"/>
  <c r="P21" i="33"/>
  <c r="AI62" i="10"/>
  <c r="P20" i="33"/>
  <c r="AH62" i="10"/>
  <c r="Q21" i="33"/>
  <c r="AG62" i="10"/>
  <c r="Q20" i="33"/>
  <c r="AF62" i="10"/>
  <c r="N21" i="33"/>
  <c r="AE62" i="10"/>
  <c r="N20" i="33"/>
  <c r="AD62" i="10"/>
  <c r="K21" i="33"/>
  <c r="AC62" i="10"/>
  <c r="K20" i="33"/>
  <c r="AB62" i="10"/>
  <c r="L21" i="33"/>
  <c r="AA62" i="10"/>
  <c r="L20" i="33"/>
  <c r="Z62" i="10"/>
  <c r="J21" i="33"/>
  <c r="Y62" i="10"/>
  <c r="J20" i="33"/>
  <c r="X62" i="10"/>
  <c r="H21" i="33"/>
  <c r="U62" i="10"/>
  <c r="H20" i="33"/>
  <c r="T62" i="10"/>
  <c r="N16" i="33"/>
  <c r="O62" i="10"/>
  <c r="P21" i="32"/>
  <c r="AI60" i="10"/>
  <c r="P20" i="32"/>
  <c r="AH60" i="10"/>
  <c r="Q21" i="32"/>
  <c r="AG60" i="10"/>
  <c r="Q20" i="32"/>
  <c r="AF60" i="10"/>
  <c r="N21" i="32"/>
  <c r="AE60" i="10"/>
  <c r="N20" i="32"/>
  <c r="AD60" i="10"/>
  <c r="K21" i="32"/>
  <c r="AC60" i="10"/>
  <c r="K20" i="32"/>
  <c r="AB60" i="10"/>
  <c r="L21" i="32"/>
  <c r="AA60" i="10"/>
  <c r="L20" i="32"/>
  <c r="Z60" i="10"/>
  <c r="J21" i="32"/>
  <c r="Y60" i="10"/>
  <c r="J20" i="32"/>
  <c r="X60" i="10"/>
  <c r="H21" i="32"/>
  <c r="U60" i="10"/>
  <c r="H20" i="32"/>
  <c r="T60" i="10"/>
  <c r="P16" i="33"/>
  <c r="S62" i="10"/>
  <c r="P15" i="33"/>
  <c r="R62" i="10"/>
  <c r="Q16" i="33"/>
  <c r="Q62" i="10"/>
  <c r="Q15" i="33"/>
  <c r="P62" i="10"/>
  <c r="N15" i="33"/>
  <c r="N62" i="10"/>
  <c r="K16" i="33"/>
  <c r="M62" i="10"/>
  <c r="K15" i="33"/>
  <c r="L62" i="10"/>
  <c r="L16" i="33"/>
  <c r="K62" i="10"/>
  <c r="L15" i="33"/>
  <c r="J62" i="10"/>
  <c r="J16" i="33"/>
  <c r="I62" i="10"/>
  <c r="J15" i="33"/>
  <c r="H62" i="10"/>
  <c r="H16" i="33"/>
  <c r="E62" i="10"/>
  <c r="H15" i="33"/>
  <c r="D62" i="10"/>
  <c r="P16" i="32"/>
  <c r="S60" i="10"/>
  <c r="P15" i="32"/>
  <c r="R60" i="10"/>
  <c r="Q16" i="32"/>
  <c r="Q60" i="10"/>
  <c r="Q15" i="32"/>
  <c r="P60" i="10"/>
  <c r="N16" i="32"/>
  <c r="O60" i="10"/>
  <c r="N15" i="32"/>
  <c r="N60" i="10"/>
  <c r="K16" i="32"/>
  <c r="M60" i="10"/>
  <c r="K15" i="32"/>
  <c r="L60" i="10"/>
  <c r="L16" i="32"/>
  <c r="K60" i="10"/>
  <c r="L15" i="32"/>
  <c r="J60" i="10"/>
  <c r="J16" i="32"/>
  <c r="I60" i="10"/>
  <c r="J15" i="32"/>
  <c r="H60" i="10"/>
  <c r="H16" i="32"/>
  <c r="E60" i="10"/>
  <c r="H15" i="32"/>
  <c r="D60" i="10"/>
  <c r="H20" i="30"/>
  <c r="T58" i="10"/>
  <c r="P10" i="36"/>
  <c r="AH68" i="9"/>
  <c r="Q10" i="36"/>
  <c r="AF68" i="9"/>
  <c r="N11" i="36"/>
  <c r="AE68" i="9"/>
  <c r="N10" i="36"/>
  <c r="AD68" i="9"/>
  <c r="K6" i="36"/>
  <c r="AC68" i="9"/>
  <c r="K5" i="36"/>
  <c r="AB68" i="9"/>
  <c r="L6" i="36"/>
  <c r="AA68" i="9"/>
  <c r="L5" i="36"/>
  <c r="Z68" i="9"/>
  <c r="J6" i="36"/>
  <c r="Y68" i="9"/>
  <c r="J5" i="36"/>
  <c r="X68" i="9"/>
  <c r="G6" i="36"/>
  <c r="W68" i="9"/>
  <c r="G5" i="36"/>
  <c r="V68" i="9"/>
  <c r="H6" i="36"/>
  <c r="U68" i="9"/>
  <c r="H5" i="36"/>
  <c r="T68" i="9"/>
  <c r="P5" i="36"/>
  <c r="R68" i="9"/>
  <c r="Q5" i="36"/>
  <c r="P68" i="9"/>
  <c r="N6" i="36"/>
  <c r="O68" i="9"/>
  <c r="N5" i="36"/>
  <c r="N68" i="9"/>
  <c r="M68" i="9"/>
  <c r="L68" i="9"/>
  <c r="K68" i="9"/>
  <c r="J68" i="9"/>
  <c r="I68" i="9"/>
  <c r="H68" i="9"/>
  <c r="G68" i="9"/>
  <c r="F68" i="9"/>
  <c r="E68" i="9"/>
  <c r="D68" i="9"/>
  <c r="P10" i="35"/>
  <c r="AH66" i="9"/>
  <c r="Q10" i="35"/>
  <c r="AF66" i="9"/>
  <c r="N11" i="35"/>
  <c r="AE66" i="9"/>
  <c r="N10" i="35"/>
  <c r="AD66" i="9"/>
  <c r="K11" i="35"/>
  <c r="AC66" i="9"/>
  <c r="K10" i="35"/>
  <c r="AB66" i="9"/>
  <c r="L11" i="35"/>
  <c r="AA66" i="9"/>
  <c r="L10" i="35"/>
  <c r="Z66" i="9"/>
  <c r="J11" i="35"/>
  <c r="Y66" i="9"/>
  <c r="J10" i="35"/>
  <c r="X66" i="9"/>
  <c r="G11" i="35"/>
  <c r="W66" i="9"/>
  <c r="G10" i="35"/>
  <c r="V66" i="9"/>
  <c r="H11" i="35"/>
  <c r="U66" i="9"/>
  <c r="H10" i="35"/>
  <c r="T66" i="9"/>
  <c r="P5" i="35"/>
  <c r="R66" i="9"/>
  <c r="P66" i="9"/>
  <c r="N6" i="35"/>
  <c r="O66" i="9"/>
  <c r="N5" i="35"/>
  <c r="N66" i="9"/>
  <c r="K6" i="35"/>
  <c r="M66" i="9"/>
  <c r="K5" i="35"/>
  <c r="L66" i="9"/>
  <c r="L6" i="35"/>
  <c r="K66" i="9"/>
  <c r="L5" i="35"/>
  <c r="J66" i="9"/>
  <c r="J6" i="35"/>
  <c r="I66" i="9"/>
  <c r="J5" i="35"/>
  <c r="H66" i="9"/>
  <c r="G6" i="35"/>
  <c r="G66" i="9"/>
  <c r="G5" i="35"/>
  <c r="F66" i="9"/>
  <c r="H6" i="35"/>
  <c r="E66" i="9"/>
  <c r="H5" i="35"/>
  <c r="D66" i="9"/>
  <c r="P10" i="34"/>
  <c r="AH64" i="9"/>
  <c r="Q10" i="34"/>
  <c r="AF64" i="9"/>
  <c r="N11" i="34"/>
  <c r="AE64" i="9"/>
  <c r="N10" i="34"/>
  <c r="AD64" i="9"/>
  <c r="K11" i="34"/>
  <c r="AC64" i="9"/>
  <c r="K10" i="34"/>
  <c r="AB64" i="9"/>
  <c r="L11" i="34"/>
  <c r="AA64" i="9"/>
  <c r="L10" i="34"/>
  <c r="Z64" i="9"/>
  <c r="J11" i="34"/>
  <c r="Y64" i="9"/>
  <c r="J10" i="34"/>
  <c r="X64" i="9"/>
  <c r="G11" i="34"/>
  <c r="W64" i="9"/>
  <c r="G10" i="34"/>
  <c r="V64" i="9"/>
  <c r="H11" i="34"/>
  <c r="U64" i="9"/>
  <c r="H10" i="34"/>
  <c r="T64" i="9"/>
  <c r="P5" i="34"/>
  <c r="R64" i="9"/>
  <c r="R5" i="34"/>
  <c r="P64" i="9"/>
  <c r="H11" i="33"/>
  <c r="U62" i="9"/>
  <c r="H10" i="33"/>
  <c r="T62" i="9"/>
  <c r="H6" i="33"/>
  <c r="E62" i="9"/>
  <c r="H5" i="33"/>
  <c r="D62" i="9"/>
  <c r="N6" i="34"/>
  <c r="O64" i="9"/>
  <c r="N5" i="34"/>
  <c r="N64" i="9"/>
  <c r="K6" i="34"/>
  <c r="M64" i="9"/>
  <c r="K5" i="34"/>
  <c r="L64" i="9"/>
  <c r="L6" i="34"/>
  <c r="K64" i="9"/>
  <c r="L5" i="34"/>
  <c r="J64" i="9"/>
  <c r="J6" i="34"/>
  <c r="I64" i="9"/>
  <c r="J5" i="34"/>
  <c r="H64" i="9"/>
  <c r="G6" i="34"/>
  <c r="G64" i="9"/>
  <c r="G5" i="34"/>
  <c r="F64" i="9"/>
  <c r="H6" i="34"/>
  <c r="E64" i="9"/>
  <c r="H5" i="34"/>
  <c r="D64" i="9"/>
  <c r="P10" i="33"/>
  <c r="AH62" i="9"/>
  <c r="Q10" i="33"/>
  <c r="AF62" i="9"/>
  <c r="N11" i="33"/>
  <c r="AE62" i="9"/>
  <c r="N10" i="33"/>
  <c r="AD62" i="9"/>
  <c r="K11" i="33"/>
  <c r="AC62" i="9"/>
  <c r="K10" i="33"/>
  <c r="AB62" i="9"/>
  <c r="L11" i="33"/>
  <c r="AA62" i="9"/>
  <c r="L10" i="33"/>
  <c r="Z62" i="9"/>
  <c r="J11" i="33"/>
  <c r="Y62" i="9"/>
  <c r="J10" i="33"/>
  <c r="X62" i="9"/>
  <c r="G11" i="33"/>
  <c r="W62" i="9"/>
  <c r="G10" i="33"/>
  <c r="V62" i="9"/>
  <c r="P5" i="33"/>
  <c r="R62" i="9"/>
  <c r="Q5" i="33"/>
  <c r="P62" i="9"/>
  <c r="N6" i="33"/>
  <c r="O62" i="9"/>
  <c r="N5" i="33"/>
  <c r="N62" i="9"/>
  <c r="K6" i="33"/>
  <c r="M62" i="9"/>
  <c r="K5" i="33"/>
  <c r="L62" i="9"/>
  <c r="L6" i="33"/>
  <c r="K62" i="9"/>
  <c r="L5" i="33"/>
  <c r="J62" i="9"/>
  <c r="J6" i="33"/>
  <c r="I62" i="9"/>
  <c r="J5" i="33"/>
  <c r="H62" i="9"/>
  <c r="G6" i="33"/>
  <c r="G62" i="9"/>
  <c r="G5" i="33"/>
  <c r="F62" i="9"/>
  <c r="P5" i="32"/>
  <c r="R60" i="9"/>
  <c r="P10" i="32"/>
  <c r="AH60" i="9"/>
  <c r="Q10" i="32"/>
  <c r="AF60" i="9"/>
  <c r="N11" i="32"/>
  <c r="AE60" i="9"/>
  <c r="N10" i="32"/>
  <c r="AD60" i="9"/>
  <c r="K11" i="32"/>
  <c r="AC60" i="9"/>
  <c r="K10" i="32"/>
  <c r="AB60" i="9"/>
  <c r="L11" i="32"/>
  <c r="AA60" i="9"/>
  <c r="L10" i="32"/>
  <c r="Z60" i="9"/>
  <c r="J11" i="32"/>
  <c r="Y60" i="9"/>
  <c r="J10" i="32"/>
  <c r="X60" i="9"/>
  <c r="G11" i="32"/>
  <c r="W60" i="9"/>
  <c r="G10" i="32"/>
  <c r="V60" i="9"/>
  <c r="H11" i="32"/>
  <c r="U60" i="9"/>
  <c r="H10" i="32"/>
  <c r="T60" i="9"/>
  <c r="P60" i="9"/>
  <c r="N6" i="32"/>
  <c r="O60" i="9"/>
  <c r="N5" i="32"/>
  <c r="N60" i="9"/>
  <c r="U21" i="36"/>
  <c r="T21" i="36"/>
  <c r="S21" i="36"/>
  <c r="R21" i="36"/>
  <c r="O21" i="36"/>
  <c r="M21" i="36"/>
  <c r="I21" i="36"/>
  <c r="G21" i="36"/>
  <c r="F21" i="36"/>
  <c r="U20" i="36"/>
  <c r="T20" i="36"/>
  <c r="S20" i="36"/>
  <c r="R20" i="36"/>
  <c r="O20" i="36"/>
  <c r="M20" i="36"/>
  <c r="I20" i="36"/>
  <c r="G20" i="36"/>
  <c r="F20" i="36"/>
  <c r="U16" i="36"/>
  <c r="T16" i="36"/>
  <c r="S16" i="36"/>
  <c r="R16" i="36"/>
  <c r="O16" i="36"/>
  <c r="M16" i="36"/>
  <c r="I16" i="36"/>
  <c r="G16" i="36"/>
  <c r="F16" i="36"/>
  <c r="T15" i="36"/>
  <c r="S15" i="36"/>
  <c r="R15" i="36"/>
  <c r="O15" i="36"/>
  <c r="M15" i="36"/>
  <c r="I15" i="36"/>
  <c r="G15" i="36"/>
  <c r="F15" i="36"/>
  <c r="U11" i="36"/>
  <c r="T11" i="36"/>
  <c r="S11" i="36"/>
  <c r="R11" i="36"/>
  <c r="Q11" i="36"/>
  <c r="P11" i="36"/>
  <c r="O11" i="36"/>
  <c r="M11" i="36"/>
  <c r="L11" i="36"/>
  <c r="K11" i="36"/>
  <c r="J11" i="36"/>
  <c r="I11" i="36"/>
  <c r="H11" i="36"/>
  <c r="G11" i="36"/>
  <c r="F11" i="36"/>
  <c r="U10" i="36"/>
  <c r="T10" i="36"/>
  <c r="S10" i="36"/>
  <c r="R10" i="36"/>
  <c r="O10" i="36"/>
  <c r="M10" i="36"/>
  <c r="L10" i="36"/>
  <c r="K10" i="36"/>
  <c r="J10" i="36"/>
  <c r="I10" i="36"/>
  <c r="H10" i="36"/>
  <c r="G10" i="36"/>
  <c r="F10" i="36"/>
  <c r="U6" i="36"/>
  <c r="T6" i="36"/>
  <c r="S6" i="36"/>
  <c r="R6" i="36"/>
  <c r="Q6" i="36"/>
  <c r="P6" i="36"/>
  <c r="O6" i="36"/>
  <c r="M6" i="36"/>
  <c r="I6" i="36"/>
  <c r="F6" i="36"/>
  <c r="U5" i="36"/>
  <c r="T5" i="36"/>
  <c r="S5" i="36"/>
  <c r="R5" i="36"/>
  <c r="O5" i="36"/>
  <c r="M5" i="36"/>
  <c r="I5" i="36"/>
  <c r="F5" i="36"/>
  <c r="M5" i="35"/>
  <c r="M6" i="35"/>
  <c r="M10" i="35"/>
  <c r="M11" i="35"/>
  <c r="U21" i="35"/>
  <c r="T21" i="35"/>
  <c r="S21" i="35"/>
  <c r="R21" i="35"/>
  <c r="Q21" i="35"/>
  <c r="O21" i="35"/>
  <c r="M21" i="35"/>
  <c r="I21" i="35"/>
  <c r="G21" i="35"/>
  <c r="F21" i="35"/>
  <c r="U20" i="35"/>
  <c r="T20" i="35"/>
  <c r="S20" i="35"/>
  <c r="R20" i="35"/>
  <c r="O20" i="35"/>
  <c r="M20" i="35"/>
  <c r="I20" i="35"/>
  <c r="G20" i="35"/>
  <c r="F20" i="35"/>
  <c r="U16" i="35"/>
  <c r="T16" i="35"/>
  <c r="S16" i="35"/>
  <c r="R16" i="35"/>
  <c r="O16" i="35"/>
  <c r="M16" i="35"/>
  <c r="I16" i="35"/>
  <c r="G16" i="35"/>
  <c r="F16" i="35"/>
  <c r="T15" i="35"/>
  <c r="S15" i="35"/>
  <c r="R15" i="35"/>
  <c r="O15" i="35"/>
  <c r="M15" i="35"/>
  <c r="I15" i="35"/>
  <c r="G15" i="35"/>
  <c r="F15" i="35"/>
  <c r="U11" i="35"/>
  <c r="T11" i="35"/>
  <c r="S11" i="35"/>
  <c r="R11" i="35"/>
  <c r="Q11" i="35"/>
  <c r="P11" i="35"/>
  <c r="O11" i="35"/>
  <c r="I11" i="35"/>
  <c r="F11" i="35"/>
  <c r="U10" i="35"/>
  <c r="T10" i="35"/>
  <c r="S10" i="35"/>
  <c r="R10" i="35"/>
  <c r="O10" i="35"/>
  <c r="I10" i="35"/>
  <c r="F10" i="35"/>
  <c r="U6" i="35"/>
  <c r="T6" i="35"/>
  <c r="S6" i="35"/>
  <c r="R6" i="35"/>
  <c r="Q6" i="35"/>
  <c r="P6" i="35"/>
  <c r="O6" i="35"/>
  <c r="I6" i="35"/>
  <c r="F6" i="35"/>
  <c r="U5" i="35"/>
  <c r="T5" i="35"/>
  <c r="S5" i="35"/>
  <c r="R5" i="35"/>
  <c r="Q5" i="35"/>
  <c r="O5" i="35"/>
  <c r="I5" i="35"/>
  <c r="F5" i="35"/>
  <c r="U21" i="34"/>
  <c r="T21" i="34"/>
  <c r="S21" i="34"/>
  <c r="R21" i="34"/>
  <c r="O21" i="34"/>
  <c r="M21" i="34"/>
  <c r="I21" i="34"/>
  <c r="G21" i="34"/>
  <c r="F21" i="34"/>
  <c r="U20" i="34"/>
  <c r="T20" i="34"/>
  <c r="S20" i="34"/>
  <c r="R20" i="34"/>
  <c r="O20" i="34"/>
  <c r="M20" i="34"/>
  <c r="I20" i="34"/>
  <c r="G20" i="34"/>
  <c r="F20" i="34"/>
  <c r="U16" i="34"/>
  <c r="T16" i="34"/>
  <c r="S16" i="34"/>
  <c r="R16" i="34"/>
  <c r="O16" i="34"/>
  <c r="M16" i="34"/>
  <c r="I16" i="34"/>
  <c r="G16" i="34"/>
  <c r="F16" i="34"/>
  <c r="U15" i="34"/>
  <c r="T15" i="34"/>
  <c r="S15" i="34"/>
  <c r="R15" i="34"/>
  <c r="O15" i="34"/>
  <c r="M15" i="34"/>
  <c r="I15" i="34"/>
  <c r="G15" i="34"/>
  <c r="F15" i="34"/>
  <c r="U11" i="34"/>
  <c r="T11" i="34"/>
  <c r="S11" i="34"/>
  <c r="R11" i="34"/>
  <c r="Q11" i="34"/>
  <c r="P11" i="34"/>
  <c r="O11" i="34"/>
  <c r="M11" i="34"/>
  <c r="I11" i="34"/>
  <c r="F11" i="34"/>
  <c r="U10" i="34"/>
  <c r="T10" i="34"/>
  <c r="S10" i="34"/>
  <c r="R10" i="34"/>
  <c r="O10" i="34"/>
  <c r="M10" i="34"/>
  <c r="I10" i="34"/>
  <c r="F10" i="34"/>
  <c r="U6" i="34"/>
  <c r="T6" i="34"/>
  <c r="S6" i="34"/>
  <c r="R6" i="34"/>
  <c r="Q6" i="34"/>
  <c r="P6" i="34"/>
  <c r="O6" i="34"/>
  <c r="M6" i="34"/>
  <c r="I6" i="34"/>
  <c r="F6" i="34"/>
  <c r="U5" i="34"/>
  <c r="T5" i="34"/>
  <c r="S5" i="34"/>
  <c r="Q5" i="34"/>
  <c r="O5" i="34"/>
  <c r="M5" i="34"/>
  <c r="I5" i="34"/>
  <c r="F5" i="34"/>
  <c r="M15" i="32"/>
  <c r="M16" i="32"/>
  <c r="M5" i="32"/>
  <c r="M6" i="32"/>
  <c r="J5" i="32"/>
  <c r="I5" i="32"/>
  <c r="U21" i="33"/>
  <c r="T21" i="33"/>
  <c r="S21" i="33"/>
  <c r="R21" i="33"/>
  <c r="O21" i="33"/>
  <c r="M21" i="33"/>
  <c r="I21" i="33"/>
  <c r="G21" i="33"/>
  <c r="F21" i="33"/>
  <c r="U20" i="33"/>
  <c r="T20" i="33"/>
  <c r="S20" i="33"/>
  <c r="R20" i="33"/>
  <c r="O20" i="33"/>
  <c r="M20" i="33"/>
  <c r="I20" i="33"/>
  <c r="G20" i="33"/>
  <c r="F20" i="33"/>
  <c r="U16" i="33"/>
  <c r="T16" i="33"/>
  <c r="S16" i="33"/>
  <c r="R16" i="33"/>
  <c r="O16" i="33"/>
  <c r="M16" i="33"/>
  <c r="I16" i="33"/>
  <c r="G16" i="33"/>
  <c r="F16" i="33"/>
  <c r="U15" i="33"/>
  <c r="T15" i="33"/>
  <c r="S15" i="33"/>
  <c r="R15" i="33"/>
  <c r="O15" i="33"/>
  <c r="M15" i="33"/>
  <c r="I15" i="33"/>
  <c r="G15" i="33"/>
  <c r="F15" i="33"/>
  <c r="U11" i="33"/>
  <c r="T11" i="33"/>
  <c r="S11" i="33"/>
  <c r="R11" i="33"/>
  <c r="Q11" i="33"/>
  <c r="P11" i="33"/>
  <c r="O11" i="33"/>
  <c r="M11" i="33"/>
  <c r="I11" i="33"/>
  <c r="F11" i="33"/>
  <c r="U10" i="33"/>
  <c r="T10" i="33"/>
  <c r="S10" i="33"/>
  <c r="R10" i="33"/>
  <c r="O10" i="33"/>
  <c r="M10" i="33"/>
  <c r="I10" i="33"/>
  <c r="F10" i="33"/>
  <c r="U6" i="33"/>
  <c r="T6" i="33"/>
  <c r="S6" i="33"/>
  <c r="R6" i="33"/>
  <c r="Q6" i="33"/>
  <c r="P6" i="33"/>
  <c r="O6" i="33"/>
  <c r="M6" i="33"/>
  <c r="I6" i="33"/>
  <c r="F6" i="33"/>
  <c r="U5" i="33"/>
  <c r="T5" i="33"/>
  <c r="S5" i="33"/>
  <c r="R5" i="33"/>
  <c r="O5" i="33"/>
  <c r="M5" i="33"/>
  <c r="I5" i="33"/>
  <c r="F5" i="33"/>
  <c r="U21" i="32"/>
  <c r="T21" i="32"/>
  <c r="S21" i="32"/>
  <c r="R21" i="32"/>
  <c r="O21" i="32"/>
  <c r="M21" i="32"/>
  <c r="I21" i="32"/>
  <c r="G21" i="32"/>
  <c r="F21" i="32"/>
  <c r="U20" i="32"/>
  <c r="T20" i="32"/>
  <c r="S20" i="32"/>
  <c r="R20" i="32"/>
  <c r="O20" i="32"/>
  <c r="M20" i="32"/>
  <c r="I20" i="32"/>
  <c r="G20" i="32"/>
  <c r="F20" i="32"/>
  <c r="U16" i="32"/>
  <c r="T16" i="32"/>
  <c r="S16" i="32"/>
  <c r="R16" i="32"/>
  <c r="O16" i="32"/>
  <c r="I16" i="32"/>
  <c r="G16" i="32"/>
  <c r="F16" i="32"/>
  <c r="U15" i="32"/>
  <c r="T15" i="32"/>
  <c r="S15" i="32"/>
  <c r="R15" i="32"/>
  <c r="O15" i="32"/>
  <c r="I15" i="32"/>
  <c r="G15" i="32"/>
  <c r="F15" i="32"/>
  <c r="U11" i="32"/>
  <c r="T11" i="32"/>
  <c r="S11" i="32"/>
  <c r="R11" i="32"/>
  <c r="Q11" i="32"/>
  <c r="P11" i="32"/>
  <c r="O11" i="32"/>
  <c r="M11" i="32"/>
  <c r="I11" i="32"/>
  <c r="F11" i="32"/>
  <c r="U10" i="32"/>
  <c r="T10" i="32"/>
  <c r="S10" i="32"/>
  <c r="R10" i="32"/>
  <c r="O10" i="32"/>
  <c r="M10" i="32"/>
  <c r="I10" i="32"/>
  <c r="F10" i="32"/>
  <c r="U6" i="32"/>
  <c r="T6" i="32"/>
  <c r="S6" i="32"/>
  <c r="R6" i="32"/>
  <c r="Q6" i="32"/>
  <c r="P6" i="32"/>
  <c r="O6" i="32"/>
  <c r="L6" i="32"/>
  <c r="K6" i="32"/>
  <c r="J6" i="32"/>
  <c r="I6" i="32"/>
  <c r="H6" i="32"/>
  <c r="G6" i="32"/>
  <c r="F6" i="32"/>
  <c r="U5" i="32"/>
  <c r="T5" i="32"/>
  <c r="S5" i="32"/>
  <c r="R5" i="32"/>
  <c r="Q5" i="32"/>
  <c r="O5" i="32"/>
  <c r="L5" i="32"/>
  <c r="K5" i="32"/>
  <c r="H5" i="32"/>
  <c r="G5" i="32"/>
  <c r="F5" i="32"/>
  <c r="N34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U34" i="1"/>
  <c r="T34" i="1"/>
  <c r="S34" i="1"/>
  <c r="R34" i="1"/>
  <c r="Q34" i="1"/>
  <c r="P34" i="1"/>
  <c r="O34" i="1"/>
  <c r="M34" i="1"/>
  <c r="L34" i="1"/>
  <c r="K34" i="1"/>
  <c r="J34" i="1"/>
  <c r="I34" i="1"/>
  <c r="H34" i="1"/>
  <c r="G34" i="1"/>
  <c r="F3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F6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F5" i="1"/>
  <c r="G6" i="1"/>
  <c r="G5" i="1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F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F6" i="4"/>
  <c r="I35" i="7"/>
  <c r="I34" i="7"/>
  <c r="I23" i="7"/>
  <c r="I22" i="7"/>
  <c r="I11" i="7"/>
  <c r="I10" i="7"/>
  <c r="I6" i="7"/>
  <c r="I5" i="7"/>
  <c r="U35" i="7"/>
  <c r="T35" i="7"/>
  <c r="S35" i="7"/>
  <c r="R35" i="7"/>
  <c r="Q35" i="7"/>
  <c r="P35" i="7"/>
  <c r="O35" i="7"/>
  <c r="N35" i="7"/>
  <c r="M35" i="7"/>
  <c r="L35" i="7"/>
  <c r="K35" i="7"/>
  <c r="J35" i="7"/>
  <c r="G35" i="7"/>
  <c r="H35" i="7"/>
  <c r="F35" i="7"/>
  <c r="U34" i="7"/>
  <c r="T34" i="7"/>
  <c r="S34" i="7"/>
  <c r="R34" i="7"/>
  <c r="Q34" i="7"/>
  <c r="P34" i="7"/>
  <c r="O34" i="7"/>
  <c r="N34" i="7"/>
  <c r="M34" i="7"/>
  <c r="L34" i="7"/>
  <c r="K34" i="7"/>
  <c r="J34" i="7"/>
  <c r="G34" i="7"/>
  <c r="H34" i="7"/>
  <c r="F34" i="7"/>
  <c r="U23" i="7"/>
  <c r="T23" i="7"/>
  <c r="S23" i="7"/>
  <c r="R23" i="7"/>
  <c r="Q23" i="7"/>
  <c r="P23" i="7"/>
  <c r="O23" i="7"/>
  <c r="N23" i="7"/>
  <c r="M23" i="7"/>
  <c r="L23" i="7"/>
  <c r="K23" i="7"/>
  <c r="J23" i="7"/>
  <c r="G23" i="7"/>
  <c r="H23" i="7"/>
  <c r="F23" i="7"/>
  <c r="U22" i="7"/>
  <c r="T22" i="7"/>
  <c r="S22" i="7"/>
  <c r="R22" i="7"/>
  <c r="Q22" i="7"/>
  <c r="P22" i="7"/>
  <c r="O22" i="7"/>
  <c r="N22" i="7"/>
  <c r="M22" i="7"/>
  <c r="L22" i="7"/>
  <c r="K22" i="7"/>
  <c r="J22" i="7"/>
  <c r="G22" i="7"/>
  <c r="H22" i="7"/>
  <c r="F22" i="7"/>
  <c r="U11" i="7"/>
  <c r="T11" i="7"/>
  <c r="S11" i="7"/>
  <c r="R11" i="7"/>
  <c r="Q11" i="7"/>
  <c r="P11" i="7"/>
  <c r="O11" i="7"/>
  <c r="N11" i="7"/>
  <c r="M11" i="7"/>
  <c r="L11" i="7"/>
  <c r="K11" i="7"/>
  <c r="J11" i="7"/>
  <c r="G11" i="7"/>
  <c r="H11" i="7"/>
  <c r="F11" i="7"/>
  <c r="U10" i="7"/>
  <c r="T10" i="7"/>
  <c r="S10" i="7"/>
  <c r="R10" i="7"/>
  <c r="Q10" i="7"/>
  <c r="P10" i="7"/>
  <c r="O10" i="7"/>
  <c r="N10" i="7"/>
  <c r="M10" i="7"/>
  <c r="L10" i="7"/>
  <c r="K10" i="7"/>
  <c r="J10" i="7"/>
  <c r="G10" i="7"/>
  <c r="H10" i="7"/>
  <c r="F10" i="7"/>
  <c r="U6" i="7"/>
  <c r="T6" i="7"/>
  <c r="S6" i="7"/>
  <c r="R6" i="7"/>
  <c r="Q6" i="7"/>
  <c r="P6" i="7"/>
  <c r="O6" i="7"/>
  <c r="N6" i="7"/>
  <c r="M6" i="7"/>
  <c r="L6" i="7"/>
  <c r="K6" i="7"/>
  <c r="J6" i="7"/>
  <c r="G6" i="7"/>
  <c r="H6" i="7"/>
  <c r="U5" i="7"/>
  <c r="T5" i="7"/>
  <c r="S5" i="7"/>
  <c r="R5" i="7"/>
  <c r="Q5" i="7"/>
  <c r="P5" i="7"/>
  <c r="O5" i="7"/>
  <c r="N5" i="7"/>
  <c r="M5" i="7"/>
  <c r="L5" i="7"/>
  <c r="K5" i="7"/>
  <c r="J5" i="7"/>
  <c r="G5" i="7"/>
  <c r="H5" i="7"/>
  <c r="F6" i="7"/>
  <c r="F5" i="7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6" i="8"/>
  <c r="F5" i="8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I21" i="13"/>
  <c r="I20" i="13"/>
  <c r="I16" i="13"/>
  <c r="I15" i="13"/>
  <c r="I11" i="13"/>
  <c r="I10" i="13"/>
  <c r="I6" i="13"/>
  <c r="I5" i="13"/>
  <c r="G5" i="13"/>
  <c r="G24" i="9"/>
  <c r="F5" i="13"/>
  <c r="F24" i="9"/>
  <c r="U21" i="13"/>
  <c r="T21" i="13"/>
  <c r="S21" i="13"/>
  <c r="R21" i="13"/>
  <c r="Q21" i="13"/>
  <c r="P21" i="13"/>
  <c r="O21" i="13"/>
  <c r="N21" i="13"/>
  <c r="M21" i="13"/>
  <c r="L21" i="13"/>
  <c r="K21" i="13"/>
  <c r="J21" i="13"/>
  <c r="G21" i="13"/>
  <c r="F21" i="13"/>
  <c r="H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G20" i="13"/>
  <c r="F20" i="13"/>
  <c r="H20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G16" i="13"/>
  <c r="F16" i="13"/>
  <c r="H16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G15" i="13"/>
  <c r="F15" i="13"/>
  <c r="H15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G11" i="13"/>
  <c r="F11" i="13"/>
  <c r="H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G10" i="13"/>
  <c r="F10" i="13"/>
  <c r="H10" i="13"/>
  <c r="U6" i="13"/>
  <c r="T6" i="13"/>
  <c r="S6" i="13"/>
  <c r="R6" i="13"/>
  <c r="Q6" i="13"/>
  <c r="P6" i="13"/>
  <c r="O6" i="13"/>
  <c r="N6" i="13"/>
  <c r="M6" i="13"/>
  <c r="L6" i="13"/>
  <c r="K6" i="13"/>
  <c r="J6" i="13"/>
  <c r="G6" i="13"/>
  <c r="F6" i="13"/>
  <c r="U5" i="13"/>
  <c r="T5" i="13"/>
  <c r="S5" i="13"/>
  <c r="R5" i="13"/>
  <c r="Q5" i="13"/>
  <c r="P5" i="13"/>
  <c r="O5" i="13"/>
  <c r="N5" i="13"/>
  <c r="M5" i="13"/>
  <c r="L5" i="13"/>
  <c r="K5" i="13"/>
  <c r="J5" i="13"/>
  <c r="F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N5" i="17"/>
  <c r="O5" i="17"/>
  <c r="N6" i="17"/>
  <c r="O6" i="17"/>
  <c r="N10" i="17"/>
  <c r="O10" i="17"/>
  <c r="N11" i="17"/>
  <c r="O11" i="17"/>
  <c r="U21" i="25"/>
  <c r="T21" i="25"/>
  <c r="S21" i="25"/>
  <c r="R21" i="25"/>
  <c r="Q21" i="25"/>
  <c r="P21" i="25"/>
  <c r="O21" i="25"/>
  <c r="N17" i="25"/>
  <c r="N18" i="25"/>
  <c r="N19" i="25"/>
  <c r="N21" i="25"/>
  <c r="M21" i="25"/>
  <c r="L17" i="25"/>
  <c r="L18" i="25"/>
  <c r="L19" i="25"/>
  <c r="L21" i="25"/>
  <c r="K17" i="25"/>
  <c r="K18" i="25"/>
  <c r="K19" i="25"/>
  <c r="K21" i="25"/>
  <c r="J17" i="25"/>
  <c r="J18" i="25"/>
  <c r="J19" i="25"/>
  <c r="J21" i="25"/>
  <c r="I21" i="25"/>
  <c r="H21" i="25"/>
  <c r="G21" i="25"/>
  <c r="F21" i="25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U16" i="25"/>
  <c r="T16" i="25"/>
  <c r="S16" i="25"/>
  <c r="R16" i="25"/>
  <c r="Q16" i="25"/>
  <c r="P16" i="25"/>
  <c r="O16" i="25"/>
  <c r="N12" i="25"/>
  <c r="N13" i="25"/>
  <c r="N14" i="25"/>
  <c r="N16" i="25"/>
  <c r="M16" i="25"/>
  <c r="L12" i="25"/>
  <c r="L13" i="25"/>
  <c r="L14" i="25"/>
  <c r="L16" i="25"/>
  <c r="K12" i="25"/>
  <c r="K13" i="25"/>
  <c r="K14" i="25"/>
  <c r="K16" i="25"/>
  <c r="J12" i="25"/>
  <c r="J13" i="25"/>
  <c r="J14" i="25"/>
  <c r="J16" i="25"/>
  <c r="I16" i="25"/>
  <c r="H16" i="25"/>
  <c r="G16" i="25"/>
  <c r="F16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U11" i="25"/>
  <c r="T11" i="25"/>
  <c r="S11" i="25"/>
  <c r="R11" i="25"/>
  <c r="Q11" i="25"/>
  <c r="P11" i="25"/>
  <c r="O11" i="25"/>
  <c r="N7" i="25"/>
  <c r="N8" i="25"/>
  <c r="N9" i="25"/>
  <c r="N11" i="25"/>
  <c r="M11" i="25"/>
  <c r="L7" i="25"/>
  <c r="L8" i="25"/>
  <c r="L9" i="25"/>
  <c r="L11" i="25"/>
  <c r="K7" i="25"/>
  <c r="K8" i="25"/>
  <c r="K9" i="25"/>
  <c r="K11" i="25"/>
  <c r="J7" i="25"/>
  <c r="J8" i="25"/>
  <c r="J9" i="25"/>
  <c r="J11" i="25"/>
  <c r="I11" i="25"/>
  <c r="H11" i="25"/>
  <c r="G7" i="25"/>
  <c r="G8" i="25"/>
  <c r="G9" i="25"/>
  <c r="G11" i="25"/>
  <c r="F7" i="25"/>
  <c r="F8" i="25"/>
  <c r="F9" i="25"/>
  <c r="F11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U6" i="25"/>
  <c r="T6" i="25"/>
  <c r="S6" i="25"/>
  <c r="R6" i="25"/>
  <c r="Q6" i="25"/>
  <c r="P6" i="25"/>
  <c r="O6" i="25"/>
  <c r="N2" i="25"/>
  <c r="N3" i="25"/>
  <c r="N4" i="25"/>
  <c r="N6" i="25"/>
  <c r="M6" i="25"/>
  <c r="L2" i="25"/>
  <c r="L3" i="25"/>
  <c r="L4" i="25"/>
  <c r="L6" i="25"/>
  <c r="K2" i="25"/>
  <c r="K3" i="25"/>
  <c r="K4" i="25"/>
  <c r="K6" i="25"/>
  <c r="J2" i="25"/>
  <c r="J3" i="25"/>
  <c r="J4" i="25"/>
  <c r="J6" i="25"/>
  <c r="I6" i="25"/>
  <c r="H6" i="25"/>
  <c r="G2" i="25"/>
  <c r="G3" i="25"/>
  <c r="G4" i="25"/>
  <c r="G6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U21" i="26"/>
  <c r="T21" i="26"/>
  <c r="S21" i="26"/>
  <c r="R21" i="26"/>
  <c r="Q21" i="26"/>
  <c r="P21" i="26"/>
  <c r="O21" i="26"/>
  <c r="N17" i="26"/>
  <c r="N18" i="26"/>
  <c r="N19" i="26"/>
  <c r="N21" i="26"/>
  <c r="M21" i="26"/>
  <c r="L17" i="26"/>
  <c r="L18" i="26"/>
  <c r="L19" i="26"/>
  <c r="L21" i="26"/>
  <c r="K17" i="26"/>
  <c r="K18" i="26"/>
  <c r="K19" i="26"/>
  <c r="K21" i="26"/>
  <c r="J17" i="26"/>
  <c r="J18" i="26"/>
  <c r="J19" i="26"/>
  <c r="J21" i="26"/>
  <c r="I21" i="26"/>
  <c r="H21" i="26"/>
  <c r="G21" i="26"/>
  <c r="F21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U16" i="26"/>
  <c r="T16" i="26"/>
  <c r="S16" i="26"/>
  <c r="R16" i="26"/>
  <c r="Q16" i="26"/>
  <c r="P16" i="26"/>
  <c r="O16" i="26"/>
  <c r="N12" i="26"/>
  <c r="N13" i="26"/>
  <c r="N14" i="26"/>
  <c r="N16" i="26"/>
  <c r="M16" i="26"/>
  <c r="L12" i="26"/>
  <c r="L13" i="26"/>
  <c r="L14" i="26"/>
  <c r="L16" i="26"/>
  <c r="K12" i="26"/>
  <c r="K13" i="26"/>
  <c r="K14" i="26"/>
  <c r="K16" i="26"/>
  <c r="J12" i="26"/>
  <c r="J13" i="26"/>
  <c r="J14" i="26"/>
  <c r="J16" i="26"/>
  <c r="I16" i="26"/>
  <c r="H16" i="26"/>
  <c r="G16" i="26"/>
  <c r="F16" i="26"/>
  <c r="U15" i="26"/>
  <c r="T15" i="26"/>
  <c r="S15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U11" i="26"/>
  <c r="T11" i="26"/>
  <c r="S11" i="26"/>
  <c r="R11" i="26"/>
  <c r="Q11" i="26"/>
  <c r="P11" i="26"/>
  <c r="O11" i="26"/>
  <c r="N7" i="26"/>
  <c r="N8" i="26"/>
  <c r="N9" i="26"/>
  <c r="N11" i="26"/>
  <c r="M11" i="26"/>
  <c r="L7" i="26"/>
  <c r="L8" i="26"/>
  <c r="L9" i="26"/>
  <c r="L11" i="26"/>
  <c r="K7" i="26"/>
  <c r="K8" i="26"/>
  <c r="K9" i="26"/>
  <c r="K11" i="26"/>
  <c r="J7" i="26"/>
  <c r="J8" i="26"/>
  <c r="J9" i="26"/>
  <c r="J11" i="26"/>
  <c r="I11" i="26"/>
  <c r="H11" i="26"/>
  <c r="G11" i="26"/>
  <c r="F11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U6" i="26"/>
  <c r="T6" i="26"/>
  <c r="S6" i="26"/>
  <c r="R6" i="26"/>
  <c r="Q6" i="26"/>
  <c r="P6" i="26"/>
  <c r="O6" i="26"/>
  <c r="N2" i="26"/>
  <c r="N3" i="26"/>
  <c r="N4" i="26"/>
  <c r="N6" i="26"/>
  <c r="M6" i="26"/>
  <c r="L2" i="26"/>
  <c r="L3" i="26"/>
  <c r="L4" i="26"/>
  <c r="L6" i="26"/>
  <c r="K2" i="26"/>
  <c r="K3" i="26"/>
  <c r="K4" i="26"/>
  <c r="K6" i="26"/>
  <c r="J2" i="26"/>
  <c r="J3" i="26"/>
  <c r="J4" i="26"/>
  <c r="J6" i="26"/>
  <c r="I6" i="26"/>
  <c r="H6" i="26"/>
  <c r="G6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U21" i="27"/>
  <c r="T21" i="27"/>
  <c r="S21" i="27"/>
  <c r="R21" i="27"/>
  <c r="Q21" i="27"/>
  <c r="P21" i="27"/>
  <c r="O21" i="27"/>
  <c r="N17" i="27"/>
  <c r="N18" i="27"/>
  <c r="N19" i="27"/>
  <c r="N21" i="27"/>
  <c r="M21" i="27"/>
  <c r="L17" i="27"/>
  <c r="L18" i="27"/>
  <c r="L19" i="27"/>
  <c r="L21" i="27"/>
  <c r="K17" i="27"/>
  <c r="K18" i="27"/>
  <c r="K19" i="27"/>
  <c r="K21" i="27"/>
  <c r="J17" i="27"/>
  <c r="J18" i="27"/>
  <c r="J19" i="27"/>
  <c r="J21" i="27"/>
  <c r="I21" i="27"/>
  <c r="H21" i="27"/>
  <c r="G21" i="27"/>
  <c r="F21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U16" i="27"/>
  <c r="T16" i="27"/>
  <c r="S16" i="27"/>
  <c r="R16" i="27"/>
  <c r="Q16" i="27"/>
  <c r="P16" i="27"/>
  <c r="O16" i="27"/>
  <c r="N12" i="27"/>
  <c r="N13" i="27"/>
  <c r="N14" i="27"/>
  <c r="N16" i="27"/>
  <c r="M16" i="27"/>
  <c r="L12" i="27"/>
  <c r="L13" i="27"/>
  <c r="L14" i="27"/>
  <c r="L16" i="27"/>
  <c r="K12" i="27"/>
  <c r="K13" i="27"/>
  <c r="K14" i="27"/>
  <c r="K16" i="27"/>
  <c r="J12" i="27"/>
  <c r="J13" i="27"/>
  <c r="J14" i="27"/>
  <c r="J16" i="27"/>
  <c r="I16" i="27"/>
  <c r="H16" i="27"/>
  <c r="G16" i="27"/>
  <c r="F16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U11" i="27"/>
  <c r="T11" i="27"/>
  <c r="S11" i="27"/>
  <c r="R11" i="27"/>
  <c r="Q11" i="27"/>
  <c r="P11" i="27"/>
  <c r="O11" i="27"/>
  <c r="N7" i="27"/>
  <c r="N8" i="27"/>
  <c r="N9" i="27"/>
  <c r="N11" i="27"/>
  <c r="M11" i="27"/>
  <c r="L7" i="27"/>
  <c r="L8" i="27"/>
  <c r="L9" i="27"/>
  <c r="L11" i="27"/>
  <c r="K7" i="27"/>
  <c r="K8" i="27"/>
  <c r="K9" i="27"/>
  <c r="K11" i="27"/>
  <c r="J7" i="27"/>
  <c r="J8" i="27"/>
  <c r="J9" i="27"/>
  <c r="J11" i="27"/>
  <c r="I11" i="27"/>
  <c r="H11" i="27"/>
  <c r="G11" i="27"/>
  <c r="F11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U6" i="27"/>
  <c r="T6" i="27"/>
  <c r="S6" i="27"/>
  <c r="R6" i="27"/>
  <c r="Q6" i="27"/>
  <c r="P6" i="27"/>
  <c r="O6" i="27"/>
  <c r="N2" i="27"/>
  <c r="N3" i="27"/>
  <c r="N4" i="27"/>
  <c r="N6" i="27"/>
  <c r="M6" i="27"/>
  <c r="L2" i="27"/>
  <c r="L3" i="27"/>
  <c r="L4" i="27"/>
  <c r="L6" i="27"/>
  <c r="K2" i="27"/>
  <c r="K3" i="27"/>
  <c r="K4" i="27"/>
  <c r="K6" i="27"/>
  <c r="J2" i="27"/>
  <c r="J3" i="27"/>
  <c r="J4" i="27"/>
  <c r="J6" i="27"/>
  <c r="I6" i="27"/>
  <c r="H6" i="27"/>
  <c r="G6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6" i="27"/>
  <c r="F5" i="27"/>
  <c r="U21" i="28"/>
  <c r="T21" i="28"/>
  <c r="S21" i="28"/>
  <c r="R21" i="28"/>
  <c r="Q21" i="28"/>
  <c r="P21" i="28"/>
  <c r="O21" i="28"/>
  <c r="N21" i="28"/>
  <c r="M21" i="28"/>
  <c r="L21" i="28"/>
  <c r="K21" i="28"/>
  <c r="J21" i="28"/>
  <c r="I21" i="28"/>
  <c r="H21" i="28"/>
  <c r="G21" i="28"/>
  <c r="F21" i="28"/>
  <c r="U20" i="28"/>
  <c r="T20" i="28"/>
  <c r="S20" i="28"/>
  <c r="R20" i="28"/>
  <c r="Q20" i="28"/>
  <c r="P20" i="28"/>
  <c r="O20" i="28"/>
  <c r="N20" i="28"/>
  <c r="M20" i="28"/>
  <c r="L20" i="28"/>
  <c r="K20" i="28"/>
  <c r="J20" i="28"/>
  <c r="I20" i="28"/>
  <c r="H20" i="28"/>
  <c r="G20" i="28"/>
  <c r="F20" i="28"/>
  <c r="U16" i="28"/>
  <c r="T16" i="28"/>
  <c r="S16" i="28"/>
  <c r="R16" i="28"/>
  <c r="Q16" i="28"/>
  <c r="P16" i="28"/>
  <c r="O16" i="28"/>
  <c r="N16" i="28"/>
  <c r="M16" i="28"/>
  <c r="L16" i="28"/>
  <c r="K16" i="28"/>
  <c r="J16" i="28"/>
  <c r="I16" i="28"/>
  <c r="H16" i="28"/>
  <c r="G16" i="28"/>
  <c r="F16" i="28"/>
  <c r="U15" i="28"/>
  <c r="T15" i="28"/>
  <c r="S15" i="28"/>
  <c r="R15" i="28"/>
  <c r="Q15" i="28"/>
  <c r="P15" i="28"/>
  <c r="O15" i="28"/>
  <c r="N15" i="28"/>
  <c r="M15" i="28"/>
  <c r="L15" i="28"/>
  <c r="K15" i="28"/>
  <c r="J15" i="28"/>
  <c r="I15" i="28"/>
  <c r="H15" i="28"/>
  <c r="G15" i="28"/>
  <c r="F15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6" i="28"/>
  <c r="F5" i="28"/>
  <c r="U21" i="29"/>
  <c r="T21" i="29"/>
  <c r="S21" i="29"/>
  <c r="R21" i="29"/>
  <c r="Q21" i="29"/>
  <c r="P21" i="29"/>
  <c r="O21" i="29"/>
  <c r="N21" i="29"/>
  <c r="M21" i="29"/>
  <c r="L21" i="29"/>
  <c r="K21" i="29"/>
  <c r="J21" i="29"/>
  <c r="I21" i="29"/>
  <c r="H21" i="29"/>
  <c r="G21" i="29"/>
  <c r="F21" i="29"/>
  <c r="U20" i="29"/>
  <c r="T20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G20" i="29"/>
  <c r="F20" i="29"/>
  <c r="U16" i="29"/>
  <c r="T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G16" i="29"/>
  <c r="F16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G15" i="29"/>
  <c r="F15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6" i="29"/>
  <c r="F5" i="29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G20" i="30"/>
  <c r="F20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6" i="30"/>
  <c r="F5" i="30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21" i="22"/>
  <c r="F20" i="22"/>
  <c r="F11" i="22"/>
  <c r="N22" i="21"/>
  <c r="N5" i="21"/>
  <c r="U10" i="9"/>
  <c r="T10" i="9"/>
  <c r="F11" i="3"/>
  <c r="U12" i="9"/>
  <c r="F10" i="3"/>
  <c r="T12" i="9"/>
  <c r="U14" i="9"/>
  <c r="T14" i="9"/>
  <c r="U16" i="9"/>
  <c r="T16" i="9"/>
  <c r="U18" i="9"/>
  <c r="T18" i="9"/>
  <c r="F11" i="11"/>
  <c r="U20" i="9"/>
  <c r="F10" i="11"/>
  <c r="T20" i="9"/>
  <c r="U22" i="9"/>
  <c r="T22" i="9"/>
  <c r="U24" i="9"/>
  <c r="T24" i="9"/>
  <c r="H11" i="14"/>
  <c r="U26" i="9"/>
  <c r="H10" i="14"/>
  <c r="T26" i="9"/>
  <c r="H11" i="15"/>
  <c r="U28" i="9"/>
  <c r="H10" i="15"/>
  <c r="T28" i="9"/>
  <c r="E10" i="9"/>
  <c r="D10" i="9"/>
  <c r="F6" i="3"/>
  <c r="E12" i="9"/>
  <c r="F5" i="3"/>
  <c r="D12" i="9"/>
  <c r="E14" i="9"/>
  <c r="D14" i="9"/>
  <c r="E16" i="9"/>
  <c r="D16" i="9"/>
  <c r="E18" i="9"/>
  <c r="D18" i="9"/>
  <c r="F5" i="11"/>
  <c r="D20" i="9"/>
  <c r="F6" i="11"/>
  <c r="E20" i="9"/>
  <c r="E22" i="9"/>
  <c r="D22" i="9"/>
  <c r="H6" i="13"/>
  <c r="E24" i="9"/>
  <c r="H5" i="13"/>
  <c r="D24" i="9"/>
  <c r="H6" i="14"/>
  <c r="E26" i="9"/>
  <c r="H5" i="14"/>
  <c r="D26" i="9"/>
  <c r="H6" i="15"/>
  <c r="E28" i="9"/>
  <c r="H5" i="15"/>
  <c r="D28" i="9"/>
  <c r="U10" i="10"/>
  <c r="T10" i="10"/>
  <c r="F35" i="3"/>
  <c r="U12" i="10"/>
  <c r="F34" i="3"/>
  <c r="T12" i="10"/>
  <c r="U14" i="10"/>
  <c r="T14" i="10"/>
  <c r="U16" i="10"/>
  <c r="T16" i="10"/>
  <c r="U18" i="10"/>
  <c r="T18" i="10"/>
  <c r="F35" i="11"/>
  <c r="U20" i="10"/>
  <c r="F34" i="11"/>
  <c r="T20" i="10"/>
  <c r="U22" i="10"/>
  <c r="T22" i="10"/>
  <c r="U24" i="10"/>
  <c r="T24" i="10"/>
  <c r="H21" i="14"/>
  <c r="U26" i="10"/>
  <c r="H20" i="14"/>
  <c r="T26" i="10"/>
  <c r="H21" i="15"/>
  <c r="U28" i="10"/>
  <c r="H20" i="15"/>
  <c r="T28" i="10"/>
  <c r="E10" i="10"/>
  <c r="D10" i="10"/>
  <c r="F23" i="3"/>
  <c r="E12" i="10"/>
  <c r="F22" i="3"/>
  <c r="D12" i="10"/>
  <c r="E14" i="10"/>
  <c r="D14" i="10"/>
  <c r="E16" i="10"/>
  <c r="D16" i="10"/>
  <c r="E18" i="10"/>
  <c r="D18" i="10"/>
  <c r="F23" i="11"/>
  <c r="E20" i="10"/>
  <c r="F22" i="11"/>
  <c r="D20" i="10"/>
  <c r="E22" i="10"/>
  <c r="D22" i="10"/>
  <c r="E24" i="10"/>
  <c r="D24" i="10"/>
  <c r="H16" i="14"/>
  <c r="E26" i="10"/>
  <c r="H15" i="14"/>
  <c r="D26" i="10"/>
  <c r="H16" i="15"/>
  <c r="E28" i="10"/>
  <c r="H15" i="15"/>
  <c r="D28" i="10"/>
  <c r="U58" i="10"/>
  <c r="U56" i="10"/>
  <c r="T56" i="10"/>
  <c r="U54" i="10"/>
  <c r="L16" i="24"/>
  <c r="L10" i="24"/>
  <c r="T54" i="10"/>
  <c r="U52" i="10"/>
  <c r="T52" i="10"/>
  <c r="U50" i="10"/>
  <c r="T50" i="10"/>
  <c r="U48" i="10"/>
  <c r="T48" i="10"/>
  <c r="H21" i="23"/>
  <c r="U46" i="10"/>
  <c r="H20" i="23"/>
  <c r="T46" i="10"/>
  <c r="H21" i="24"/>
  <c r="U44" i="10"/>
  <c r="H20" i="24"/>
  <c r="T44" i="10"/>
  <c r="U42" i="10"/>
  <c r="T42" i="10"/>
  <c r="H23" i="21"/>
  <c r="U40" i="10"/>
  <c r="H22" i="21"/>
  <c r="T40" i="10"/>
  <c r="H23" i="20"/>
  <c r="U38" i="10"/>
  <c r="H22" i="20"/>
  <c r="T38" i="10"/>
  <c r="H23" i="19"/>
  <c r="U36" i="10"/>
  <c r="H22" i="19"/>
  <c r="T36" i="10"/>
  <c r="E58" i="10"/>
  <c r="D58" i="10"/>
  <c r="E56" i="10"/>
  <c r="D56" i="10"/>
  <c r="E54" i="10"/>
  <c r="D54" i="10"/>
  <c r="E52" i="10"/>
  <c r="D52" i="10"/>
  <c r="E50" i="10"/>
  <c r="D50" i="10"/>
  <c r="E48" i="10"/>
  <c r="D48" i="10"/>
  <c r="H16" i="23"/>
  <c r="E46" i="10"/>
  <c r="H15" i="23"/>
  <c r="D46" i="10"/>
  <c r="H16" i="24"/>
  <c r="E44" i="10"/>
  <c r="H15" i="24"/>
  <c r="D44" i="10"/>
  <c r="E42" i="10"/>
  <c r="D42" i="10"/>
  <c r="H18" i="21"/>
  <c r="E40" i="10"/>
  <c r="H17" i="21"/>
  <c r="D40" i="10"/>
  <c r="H18" i="20"/>
  <c r="E38" i="10"/>
  <c r="H17" i="20"/>
  <c r="D38" i="10"/>
  <c r="H18" i="19"/>
  <c r="E36" i="10"/>
  <c r="H17" i="19"/>
  <c r="D36" i="10"/>
  <c r="U58" i="9"/>
  <c r="T58" i="9"/>
  <c r="U56" i="9"/>
  <c r="T56" i="9"/>
  <c r="U54" i="9"/>
  <c r="T54" i="9"/>
  <c r="U52" i="9"/>
  <c r="T52" i="9"/>
  <c r="U50" i="9"/>
  <c r="T50" i="9"/>
  <c r="E58" i="9"/>
  <c r="D58" i="9"/>
  <c r="E56" i="9"/>
  <c r="D56" i="9"/>
  <c r="E54" i="9"/>
  <c r="D54" i="9"/>
  <c r="E52" i="9"/>
  <c r="D52" i="9"/>
  <c r="E50" i="9"/>
  <c r="D50" i="9"/>
  <c r="E48" i="9"/>
  <c r="D48" i="9"/>
  <c r="H6" i="23"/>
  <c r="E46" i="9"/>
  <c r="H5" i="23"/>
  <c r="D46" i="9"/>
  <c r="U48" i="9"/>
  <c r="T48" i="9"/>
  <c r="H11" i="23"/>
  <c r="U46" i="9"/>
  <c r="H10" i="23"/>
  <c r="T46" i="9"/>
  <c r="H11" i="24"/>
  <c r="U44" i="9"/>
  <c r="H10" i="24"/>
  <c r="T44" i="9"/>
  <c r="H6" i="24"/>
  <c r="E44" i="9"/>
  <c r="H5" i="24"/>
  <c r="D44" i="9"/>
  <c r="Q18" i="18"/>
  <c r="Q34" i="10"/>
  <c r="Q17" i="18"/>
  <c r="P34" i="10"/>
  <c r="W52" i="9"/>
  <c r="V52" i="9"/>
  <c r="G52" i="9"/>
  <c r="F52" i="9"/>
  <c r="W50" i="9"/>
  <c r="V50" i="9"/>
  <c r="G50" i="9"/>
  <c r="F50" i="9"/>
  <c r="F6" i="26"/>
  <c r="F5" i="26"/>
  <c r="AI58" i="10"/>
  <c r="AH58" i="10"/>
  <c r="AG58" i="10"/>
  <c r="AF58" i="10"/>
  <c r="AE58" i="10"/>
  <c r="AD58" i="10"/>
  <c r="AC58" i="10"/>
  <c r="AB58" i="10"/>
  <c r="AA58" i="10"/>
  <c r="Z58" i="10"/>
  <c r="Y58" i="10"/>
  <c r="X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AI56" i="10"/>
  <c r="AH56" i="10"/>
  <c r="AG56" i="10"/>
  <c r="AF56" i="10"/>
  <c r="AE56" i="10"/>
  <c r="AD56" i="10"/>
  <c r="AC56" i="10"/>
  <c r="AB56" i="10"/>
  <c r="AA56" i="10"/>
  <c r="Z56" i="10"/>
  <c r="Y56" i="10"/>
  <c r="X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AI54" i="10"/>
  <c r="AH54" i="10"/>
  <c r="AG54" i="10"/>
  <c r="AF54" i="10"/>
  <c r="AE54" i="10"/>
  <c r="AD54" i="10"/>
  <c r="AC54" i="10"/>
  <c r="AB54" i="10"/>
  <c r="AA54" i="10"/>
  <c r="Z54" i="10"/>
  <c r="Y54" i="10"/>
  <c r="X54" i="10"/>
  <c r="S54" i="10"/>
  <c r="R54" i="10"/>
  <c r="Q54" i="10"/>
  <c r="P54" i="10"/>
  <c r="AE46" i="10"/>
  <c r="AE48" i="10"/>
  <c r="AE50" i="10"/>
  <c r="AE52" i="10"/>
  <c r="AD52" i="10"/>
  <c r="AD50" i="10"/>
  <c r="AD48" i="10"/>
  <c r="AD46" i="10"/>
  <c r="O46" i="10"/>
  <c r="O48" i="10"/>
  <c r="O50" i="10"/>
  <c r="O52" i="10"/>
  <c r="N54" i="10"/>
  <c r="N52" i="10"/>
  <c r="N50" i="10"/>
  <c r="N48" i="10"/>
  <c r="N46" i="10"/>
  <c r="O54" i="10"/>
  <c r="M54" i="10"/>
  <c r="L54" i="10"/>
  <c r="K54" i="10"/>
  <c r="J54" i="10"/>
  <c r="I54" i="10"/>
  <c r="H54" i="10"/>
  <c r="AI52" i="10"/>
  <c r="AH52" i="10"/>
  <c r="AG52" i="10"/>
  <c r="AF52" i="10"/>
  <c r="AC52" i="10"/>
  <c r="AB52" i="10"/>
  <c r="AA52" i="10"/>
  <c r="Z52" i="10"/>
  <c r="Y52" i="10"/>
  <c r="X52" i="10"/>
  <c r="M52" i="10"/>
  <c r="L52" i="10"/>
  <c r="K52" i="10"/>
  <c r="J52" i="10"/>
  <c r="I52" i="10"/>
  <c r="H52" i="10"/>
  <c r="AH56" i="9"/>
  <c r="AH58" i="9"/>
  <c r="AF58" i="9"/>
  <c r="AE58" i="9"/>
  <c r="AD58" i="9"/>
  <c r="AC58" i="9"/>
  <c r="AB58" i="9"/>
  <c r="AA58" i="9"/>
  <c r="Z58" i="9"/>
  <c r="Y58" i="9"/>
  <c r="X58" i="9"/>
  <c r="W58" i="9"/>
  <c r="V58" i="9"/>
  <c r="R58" i="9"/>
  <c r="P58" i="9"/>
  <c r="O58" i="9"/>
  <c r="N58" i="9"/>
  <c r="O56" i="9"/>
  <c r="N56" i="9"/>
  <c r="M58" i="9"/>
  <c r="L58" i="9"/>
  <c r="K58" i="9"/>
  <c r="J58" i="9"/>
  <c r="I58" i="9"/>
  <c r="H58" i="9"/>
  <c r="G58" i="9"/>
  <c r="F58" i="9"/>
  <c r="V56" i="9"/>
  <c r="AF56" i="9"/>
  <c r="AE56" i="9"/>
  <c r="AD56" i="9"/>
  <c r="AC56" i="9"/>
  <c r="AB56" i="9"/>
  <c r="AA56" i="9"/>
  <c r="Z56" i="9"/>
  <c r="Y56" i="9"/>
  <c r="X56" i="9"/>
  <c r="W56" i="9"/>
  <c r="R56" i="9"/>
  <c r="P56" i="9"/>
  <c r="M56" i="9"/>
  <c r="L56" i="9"/>
  <c r="K56" i="9"/>
  <c r="J56" i="9"/>
  <c r="I56" i="9"/>
  <c r="G56" i="9"/>
  <c r="H56" i="9"/>
  <c r="F56" i="9"/>
  <c r="F54" i="9"/>
  <c r="G54" i="9"/>
  <c r="AF54" i="9"/>
  <c r="AE54" i="9"/>
  <c r="AD54" i="9"/>
  <c r="AC54" i="9"/>
  <c r="AB54" i="9"/>
  <c r="AA54" i="9"/>
  <c r="Z54" i="9"/>
  <c r="Y54" i="9"/>
  <c r="X54" i="9"/>
  <c r="W54" i="9"/>
  <c r="V54" i="9"/>
  <c r="R54" i="9"/>
  <c r="P54" i="9"/>
  <c r="O54" i="9"/>
  <c r="N54" i="9"/>
  <c r="M54" i="9"/>
  <c r="L54" i="9"/>
  <c r="K54" i="9"/>
  <c r="J54" i="9"/>
  <c r="I54" i="9"/>
  <c r="H54" i="9"/>
  <c r="S52" i="10"/>
  <c r="R52" i="10"/>
  <c r="Q52" i="10"/>
  <c r="P52" i="10"/>
  <c r="AI50" i="10"/>
  <c r="AH50" i="10"/>
  <c r="AG50" i="10"/>
  <c r="AF50" i="10"/>
  <c r="AC50" i="10"/>
  <c r="AB50" i="10"/>
  <c r="AA50" i="10"/>
  <c r="Z50" i="10"/>
  <c r="Y50" i="10"/>
  <c r="X50" i="10"/>
  <c r="S50" i="10"/>
  <c r="R50" i="10"/>
  <c r="Q50" i="10"/>
  <c r="P50" i="10"/>
  <c r="M50" i="10"/>
  <c r="L50" i="10"/>
  <c r="K50" i="10"/>
  <c r="J50" i="10"/>
  <c r="I50" i="10"/>
  <c r="H50" i="10"/>
  <c r="AI48" i="10"/>
  <c r="AH48" i="10"/>
  <c r="AG48" i="10"/>
  <c r="AF48" i="10"/>
  <c r="AC48" i="10"/>
  <c r="AB48" i="10"/>
  <c r="AA48" i="10"/>
  <c r="Z48" i="10"/>
  <c r="Y48" i="10"/>
  <c r="X48" i="10"/>
  <c r="S48" i="10"/>
  <c r="R48" i="10"/>
  <c r="Q48" i="10"/>
  <c r="P48" i="10"/>
  <c r="M48" i="10"/>
  <c r="L48" i="10"/>
  <c r="K48" i="10"/>
  <c r="J48" i="10"/>
  <c r="I48" i="10"/>
  <c r="H48" i="10"/>
  <c r="AI46" i="10"/>
  <c r="AH46" i="10"/>
  <c r="AG46" i="10"/>
  <c r="AF46" i="10"/>
  <c r="AC46" i="10"/>
  <c r="AB46" i="10"/>
  <c r="Y46" i="10"/>
  <c r="X46" i="10"/>
  <c r="S46" i="10"/>
  <c r="R46" i="10"/>
  <c r="Q46" i="10"/>
  <c r="P46" i="10"/>
  <c r="M46" i="10"/>
  <c r="L46" i="10"/>
  <c r="I46" i="10"/>
  <c r="H46" i="10"/>
  <c r="AI44" i="10"/>
  <c r="AH44" i="10"/>
  <c r="AG44" i="10"/>
  <c r="AF44" i="10"/>
  <c r="AE44" i="10"/>
  <c r="AD44" i="10"/>
  <c r="AC44" i="10"/>
  <c r="AB44" i="10"/>
  <c r="Y44" i="10"/>
  <c r="X44" i="10"/>
  <c r="S44" i="10"/>
  <c r="R44" i="10"/>
  <c r="Q44" i="10"/>
  <c r="P44" i="10"/>
  <c r="O44" i="10"/>
  <c r="N44" i="10"/>
  <c r="M44" i="10"/>
  <c r="L44" i="10"/>
  <c r="I44" i="10"/>
  <c r="H44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S36" i="10"/>
  <c r="R36" i="10"/>
  <c r="Q36" i="10"/>
  <c r="P36" i="10"/>
  <c r="N36" i="10"/>
  <c r="M36" i="10"/>
  <c r="L36" i="10"/>
  <c r="K36" i="10"/>
  <c r="J36" i="10"/>
  <c r="I36" i="10"/>
  <c r="H36" i="10"/>
  <c r="AB52" i="9"/>
  <c r="AR52" i="9"/>
  <c r="L52" i="9"/>
  <c r="AQ52" i="9"/>
  <c r="X52" i="9"/>
  <c r="AP52" i="9"/>
  <c r="H52" i="9"/>
  <c r="AO52" i="9"/>
  <c r="AN52" i="9"/>
  <c r="AM52" i="9"/>
  <c r="AH52" i="9"/>
  <c r="AF52" i="9"/>
  <c r="AE52" i="9"/>
  <c r="AD52" i="9"/>
  <c r="AC52" i="9"/>
  <c r="AA52" i="9"/>
  <c r="Z52" i="9"/>
  <c r="Y52" i="9"/>
  <c r="R52" i="9"/>
  <c r="P52" i="9"/>
  <c r="O52" i="9"/>
  <c r="N52" i="9"/>
  <c r="M52" i="9"/>
  <c r="K52" i="9"/>
  <c r="J52" i="9"/>
  <c r="I52" i="9"/>
  <c r="AB50" i="9"/>
  <c r="AR50" i="9"/>
  <c r="L50" i="9"/>
  <c r="AQ50" i="9"/>
  <c r="X50" i="9"/>
  <c r="AP50" i="9"/>
  <c r="H50" i="9"/>
  <c r="AO50" i="9"/>
  <c r="AN50" i="9"/>
  <c r="AM50" i="9"/>
  <c r="AE50" i="9"/>
  <c r="AD50" i="9"/>
  <c r="AC50" i="9"/>
  <c r="AA50" i="9"/>
  <c r="Z50" i="9"/>
  <c r="Y50" i="9"/>
  <c r="R50" i="9"/>
  <c r="P50" i="9"/>
  <c r="O50" i="9"/>
  <c r="N50" i="9"/>
  <c r="M50" i="9"/>
  <c r="K50" i="9"/>
  <c r="J50" i="9"/>
  <c r="I50" i="9"/>
  <c r="AB48" i="9"/>
  <c r="AR48" i="9"/>
  <c r="L48" i="9"/>
  <c r="AQ48" i="9"/>
  <c r="X48" i="9"/>
  <c r="AP48" i="9"/>
  <c r="H48" i="9"/>
  <c r="AO48" i="9"/>
  <c r="V48" i="9"/>
  <c r="AN48" i="9"/>
  <c r="F48" i="9"/>
  <c r="AM48" i="9"/>
  <c r="AH48" i="9"/>
  <c r="AF48" i="9"/>
  <c r="AE48" i="9"/>
  <c r="AD48" i="9"/>
  <c r="AC48" i="9"/>
  <c r="AA48" i="9"/>
  <c r="Z48" i="9"/>
  <c r="Y48" i="9"/>
  <c r="W48" i="9"/>
  <c r="R48" i="9"/>
  <c r="P48" i="9"/>
  <c r="O48" i="9"/>
  <c r="N48" i="9"/>
  <c r="M48" i="9"/>
  <c r="K48" i="9"/>
  <c r="J48" i="9"/>
  <c r="I48" i="9"/>
  <c r="G48" i="9"/>
  <c r="AB46" i="9"/>
  <c r="AR46" i="9"/>
  <c r="L46" i="9"/>
  <c r="AQ46" i="9"/>
  <c r="X46" i="9"/>
  <c r="AP46" i="9"/>
  <c r="H46" i="9"/>
  <c r="AO46" i="9"/>
  <c r="V46" i="9"/>
  <c r="AN46" i="9"/>
  <c r="F46" i="9"/>
  <c r="AM46" i="9"/>
  <c r="AH46" i="9"/>
  <c r="AF46" i="9"/>
  <c r="AE46" i="9"/>
  <c r="AD46" i="9"/>
  <c r="AC46" i="9"/>
  <c r="Y46" i="9"/>
  <c r="W46" i="9"/>
  <c r="R46" i="9"/>
  <c r="P46" i="9"/>
  <c r="O46" i="9"/>
  <c r="N46" i="9"/>
  <c r="M46" i="9"/>
  <c r="I46" i="9"/>
  <c r="G46" i="9"/>
  <c r="AB44" i="9"/>
  <c r="AR44" i="9"/>
  <c r="L44" i="9"/>
  <c r="AQ44" i="9"/>
  <c r="X44" i="9"/>
  <c r="AP44" i="9"/>
  <c r="H44" i="9"/>
  <c r="AO44" i="9"/>
  <c r="V44" i="9"/>
  <c r="AN44" i="9"/>
  <c r="F44" i="9"/>
  <c r="AM44" i="9"/>
  <c r="AH44" i="9"/>
  <c r="AF44" i="9"/>
  <c r="AE44" i="9"/>
  <c r="AD44" i="9"/>
  <c r="AC44" i="9"/>
  <c r="Y44" i="9"/>
  <c r="W44" i="9"/>
  <c r="R44" i="9"/>
  <c r="P44" i="9"/>
  <c r="O44" i="9"/>
  <c r="N44" i="9"/>
  <c r="M44" i="9"/>
  <c r="I44" i="9"/>
  <c r="G44" i="9"/>
  <c r="F4" i="25"/>
  <c r="F3" i="25"/>
  <c r="F2" i="25"/>
  <c r="F6" i="25"/>
  <c r="F5" i="25"/>
  <c r="G9" i="23"/>
  <c r="G8" i="23"/>
  <c r="G7" i="23"/>
  <c r="G4" i="23"/>
  <c r="G3" i="23"/>
  <c r="G2" i="23"/>
  <c r="F9" i="23"/>
  <c r="F8" i="23"/>
  <c r="F7" i="23"/>
  <c r="F4" i="23"/>
  <c r="F3" i="23"/>
  <c r="F2" i="23"/>
  <c r="J19" i="23"/>
  <c r="J18" i="23"/>
  <c r="J17" i="23"/>
  <c r="J14" i="23"/>
  <c r="J13" i="23"/>
  <c r="J12" i="23"/>
  <c r="J9" i="23"/>
  <c r="J8" i="23"/>
  <c r="J7" i="23"/>
  <c r="J4" i="23"/>
  <c r="J3" i="23"/>
  <c r="J2" i="23"/>
  <c r="K19" i="23"/>
  <c r="K18" i="23"/>
  <c r="K17" i="23"/>
  <c r="K14" i="23"/>
  <c r="K13" i="23"/>
  <c r="K12" i="23"/>
  <c r="K9" i="23"/>
  <c r="K8" i="23"/>
  <c r="K7" i="23"/>
  <c r="K4" i="23"/>
  <c r="K3" i="23"/>
  <c r="K2" i="23"/>
  <c r="N19" i="23"/>
  <c r="N18" i="23"/>
  <c r="N17" i="23"/>
  <c r="N14" i="23"/>
  <c r="N13" i="23"/>
  <c r="N12" i="23"/>
  <c r="N9" i="23"/>
  <c r="N8" i="23"/>
  <c r="N7" i="23"/>
  <c r="N4" i="23"/>
  <c r="N2" i="23"/>
  <c r="N3" i="23"/>
  <c r="N5" i="23"/>
  <c r="U21" i="24"/>
  <c r="T21" i="24"/>
  <c r="S21" i="24"/>
  <c r="R21" i="24"/>
  <c r="Q21" i="24"/>
  <c r="P21" i="24"/>
  <c r="O21" i="24"/>
  <c r="N21" i="24"/>
  <c r="M21" i="24"/>
  <c r="L21" i="24"/>
  <c r="K17" i="24"/>
  <c r="K18" i="24"/>
  <c r="K19" i="24"/>
  <c r="K21" i="24"/>
  <c r="J17" i="24"/>
  <c r="J18" i="24"/>
  <c r="J19" i="24"/>
  <c r="J21" i="24"/>
  <c r="I21" i="24"/>
  <c r="F21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F20" i="24"/>
  <c r="U16" i="24"/>
  <c r="T16" i="24"/>
  <c r="S16" i="24"/>
  <c r="R16" i="24"/>
  <c r="Q16" i="24"/>
  <c r="P16" i="24"/>
  <c r="O16" i="24"/>
  <c r="N16" i="24"/>
  <c r="M16" i="24"/>
  <c r="K12" i="24"/>
  <c r="K13" i="24"/>
  <c r="K14" i="24"/>
  <c r="K16" i="24"/>
  <c r="J16" i="24"/>
  <c r="I16" i="24"/>
  <c r="F16" i="24"/>
  <c r="U15" i="24"/>
  <c r="T15" i="24"/>
  <c r="S15" i="24"/>
  <c r="R15" i="24"/>
  <c r="Q15" i="24"/>
  <c r="P15" i="24"/>
  <c r="O15" i="24"/>
  <c r="N15" i="24"/>
  <c r="M15" i="24"/>
  <c r="L15" i="24"/>
  <c r="K15" i="24"/>
  <c r="J12" i="24"/>
  <c r="J13" i="24"/>
  <c r="J14" i="24"/>
  <c r="J15" i="24"/>
  <c r="I15" i="24"/>
  <c r="F15" i="24"/>
  <c r="U11" i="24"/>
  <c r="T11" i="24"/>
  <c r="S11" i="24"/>
  <c r="R11" i="24"/>
  <c r="Q11" i="24"/>
  <c r="P11" i="24"/>
  <c r="O11" i="24"/>
  <c r="N11" i="24"/>
  <c r="M11" i="24"/>
  <c r="L11" i="24"/>
  <c r="K7" i="24"/>
  <c r="K8" i="24"/>
  <c r="K9" i="24"/>
  <c r="K11" i="24"/>
  <c r="J7" i="24"/>
  <c r="J8" i="24"/>
  <c r="J9" i="24"/>
  <c r="J11" i="24"/>
  <c r="I11" i="24"/>
  <c r="G7" i="24"/>
  <c r="G8" i="24"/>
  <c r="G9" i="24"/>
  <c r="G11" i="24"/>
  <c r="F7" i="24"/>
  <c r="F8" i="24"/>
  <c r="F9" i="24"/>
  <c r="F11" i="24"/>
  <c r="U10" i="24"/>
  <c r="T10" i="24"/>
  <c r="S10" i="24"/>
  <c r="R10" i="24"/>
  <c r="Q10" i="24"/>
  <c r="P10" i="24"/>
  <c r="O10" i="24"/>
  <c r="N10" i="24"/>
  <c r="M10" i="24"/>
  <c r="K10" i="24"/>
  <c r="J10" i="24"/>
  <c r="I10" i="24"/>
  <c r="G10" i="24"/>
  <c r="F10" i="24"/>
  <c r="U6" i="24"/>
  <c r="T6" i="24"/>
  <c r="S6" i="24"/>
  <c r="R6" i="24"/>
  <c r="Q6" i="24"/>
  <c r="P6" i="24"/>
  <c r="O6" i="24"/>
  <c r="N6" i="24"/>
  <c r="M6" i="24"/>
  <c r="L6" i="24"/>
  <c r="K2" i="24"/>
  <c r="K3" i="24"/>
  <c r="K4" i="24"/>
  <c r="K6" i="24"/>
  <c r="J2" i="24"/>
  <c r="J3" i="24"/>
  <c r="J4" i="24"/>
  <c r="J6" i="24"/>
  <c r="I6" i="24"/>
  <c r="G2" i="24"/>
  <c r="G3" i="24"/>
  <c r="G4" i="24"/>
  <c r="G6" i="24"/>
  <c r="F2" i="24"/>
  <c r="F3" i="24"/>
  <c r="F4" i="24"/>
  <c r="F6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G5" i="24"/>
  <c r="F5" i="24"/>
  <c r="G5" i="19"/>
  <c r="F36" i="9"/>
  <c r="AM36" i="9"/>
  <c r="G11" i="19"/>
  <c r="V36" i="9"/>
  <c r="AN36" i="9"/>
  <c r="J5" i="19"/>
  <c r="H36" i="9"/>
  <c r="AO36" i="9"/>
  <c r="J11" i="19"/>
  <c r="X36" i="9"/>
  <c r="AP36" i="9"/>
  <c r="K5" i="19"/>
  <c r="L36" i="9"/>
  <c r="AQ36" i="9"/>
  <c r="K11" i="19"/>
  <c r="AB36" i="9"/>
  <c r="AR36" i="9"/>
  <c r="J5" i="20"/>
  <c r="H38" i="9"/>
  <c r="AO38" i="9"/>
  <c r="J11" i="20"/>
  <c r="X38" i="9"/>
  <c r="AP38" i="9"/>
  <c r="K5" i="20"/>
  <c r="L38" i="9"/>
  <c r="AQ38" i="9"/>
  <c r="K11" i="20"/>
  <c r="AB38" i="9"/>
  <c r="AR38" i="9"/>
  <c r="G5" i="21"/>
  <c r="F40" i="9"/>
  <c r="AM40" i="9"/>
  <c r="G11" i="21"/>
  <c r="V40" i="9"/>
  <c r="AN40" i="9"/>
  <c r="J5" i="21"/>
  <c r="H40" i="9"/>
  <c r="AO40" i="9"/>
  <c r="J11" i="21"/>
  <c r="X40" i="9"/>
  <c r="AP40" i="9"/>
  <c r="K5" i="21"/>
  <c r="L40" i="9"/>
  <c r="AQ40" i="9"/>
  <c r="K11" i="21"/>
  <c r="AB40" i="9"/>
  <c r="AR40" i="9"/>
  <c r="F42" i="9"/>
  <c r="AM42" i="9"/>
  <c r="V42" i="9"/>
  <c r="AN42" i="9"/>
  <c r="H42" i="9"/>
  <c r="AO42" i="9"/>
  <c r="X42" i="9"/>
  <c r="AP42" i="9"/>
  <c r="L42" i="9"/>
  <c r="AQ42" i="9"/>
  <c r="AB42" i="9"/>
  <c r="AR42" i="9"/>
  <c r="AH42" i="9"/>
  <c r="AF42" i="9"/>
  <c r="AE42" i="9"/>
  <c r="AD42" i="9"/>
  <c r="AC42" i="9"/>
  <c r="AA42" i="9"/>
  <c r="Z42" i="9"/>
  <c r="Y42" i="9"/>
  <c r="W42" i="9"/>
  <c r="U42" i="9"/>
  <c r="T42" i="9"/>
  <c r="R42" i="9"/>
  <c r="P42" i="9"/>
  <c r="O42" i="9"/>
  <c r="N42" i="9"/>
  <c r="M42" i="9"/>
  <c r="K42" i="9"/>
  <c r="J42" i="9"/>
  <c r="I42" i="9"/>
  <c r="G42" i="9"/>
  <c r="E42" i="9"/>
  <c r="D42" i="9"/>
  <c r="P11" i="21"/>
  <c r="AH40" i="9"/>
  <c r="Q11" i="21"/>
  <c r="AF40" i="9"/>
  <c r="N12" i="21"/>
  <c r="AE40" i="9"/>
  <c r="N11" i="21"/>
  <c r="AD40" i="9"/>
  <c r="K12" i="21"/>
  <c r="AC40" i="9"/>
  <c r="L12" i="21"/>
  <c r="AA40" i="9"/>
  <c r="L11" i="21"/>
  <c r="Z40" i="9"/>
  <c r="J12" i="21"/>
  <c r="Y40" i="9"/>
  <c r="G12" i="21"/>
  <c r="W40" i="9"/>
  <c r="H12" i="21"/>
  <c r="U40" i="9"/>
  <c r="H11" i="21"/>
  <c r="T40" i="9"/>
  <c r="P5" i="21"/>
  <c r="R40" i="9"/>
  <c r="Q5" i="21"/>
  <c r="P40" i="9"/>
  <c r="N6" i="21"/>
  <c r="O40" i="9"/>
  <c r="N40" i="9"/>
  <c r="K6" i="21"/>
  <c r="M40" i="9"/>
  <c r="L6" i="21"/>
  <c r="K40" i="9"/>
  <c r="L5" i="21"/>
  <c r="J40" i="9"/>
  <c r="J6" i="21"/>
  <c r="I40" i="9"/>
  <c r="G6" i="21"/>
  <c r="G40" i="9"/>
  <c r="H6" i="21"/>
  <c r="E40" i="9"/>
  <c r="H5" i="21"/>
  <c r="D40" i="9"/>
  <c r="P11" i="20"/>
  <c r="AH38" i="9"/>
  <c r="Q11" i="20"/>
  <c r="AF38" i="9"/>
  <c r="N12" i="20"/>
  <c r="AE38" i="9"/>
  <c r="N11" i="20"/>
  <c r="AD38" i="9"/>
  <c r="K12" i="20"/>
  <c r="AC38" i="9"/>
  <c r="L12" i="20"/>
  <c r="AA38" i="9"/>
  <c r="L11" i="20"/>
  <c r="Z38" i="9"/>
  <c r="J12" i="20"/>
  <c r="Y38" i="9"/>
  <c r="G12" i="20"/>
  <c r="W38" i="9"/>
  <c r="G11" i="20"/>
  <c r="V38" i="9"/>
  <c r="H12" i="20"/>
  <c r="U38" i="9"/>
  <c r="H11" i="20"/>
  <c r="T38" i="9"/>
  <c r="P5" i="20"/>
  <c r="R38" i="9"/>
  <c r="Q5" i="20"/>
  <c r="P38" i="9"/>
  <c r="N6" i="20"/>
  <c r="O38" i="9"/>
  <c r="N5" i="20"/>
  <c r="N38" i="9"/>
  <c r="K6" i="20"/>
  <c r="M38" i="9"/>
  <c r="L6" i="20"/>
  <c r="K38" i="9"/>
  <c r="L5" i="20"/>
  <c r="J38" i="9"/>
  <c r="J6" i="20"/>
  <c r="I38" i="9"/>
  <c r="G6" i="20"/>
  <c r="G38" i="9"/>
  <c r="G5" i="20"/>
  <c r="F38" i="9"/>
  <c r="H6" i="20"/>
  <c r="E38" i="9"/>
  <c r="H5" i="20"/>
  <c r="D38" i="9"/>
  <c r="P11" i="19"/>
  <c r="AH36" i="9"/>
  <c r="Q11" i="19"/>
  <c r="AF36" i="9"/>
  <c r="N12" i="19"/>
  <c r="AE36" i="9"/>
  <c r="N11" i="19"/>
  <c r="AD36" i="9"/>
  <c r="K12" i="19"/>
  <c r="AC36" i="9"/>
  <c r="L12" i="19"/>
  <c r="AA36" i="9"/>
  <c r="L11" i="19"/>
  <c r="Z36" i="9"/>
  <c r="J12" i="19"/>
  <c r="Y36" i="9"/>
  <c r="G12" i="19"/>
  <c r="W36" i="9"/>
  <c r="H12" i="19"/>
  <c r="U36" i="9"/>
  <c r="H11" i="19"/>
  <c r="T36" i="9"/>
  <c r="P5" i="19"/>
  <c r="R36" i="9"/>
  <c r="Q5" i="19"/>
  <c r="P36" i="9"/>
  <c r="N6" i="19"/>
  <c r="O36" i="9"/>
  <c r="N5" i="19"/>
  <c r="N36" i="9"/>
  <c r="K6" i="19"/>
  <c r="M36" i="9"/>
  <c r="L6" i="19"/>
  <c r="K36" i="9"/>
  <c r="L5" i="19"/>
  <c r="J36" i="9"/>
  <c r="J6" i="19"/>
  <c r="I36" i="9"/>
  <c r="G6" i="19"/>
  <c r="G36" i="9"/>
  <c r="H6" i="19"/>
  <c r="E36" i="9"/>
  <c r="H5" i="19"/>
  <c r="D36" i="9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F21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F20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F16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F15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G11" i="23"/>
  <c r="F11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G10" i="23"/>
  <c r="F10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G6" i="23"/>
  <c r="F6" i="23"/>
  <c r="U5" i="23"/>
  <c r="T5" i="23"/>
  <c r="S5" i="23"/>
  <c r="R5" i="23"/>
  <c r="Q5" i="23"/>
  <c r="P5" i="23"/>
  <c r="O5" i="23"/>
  <c r="M5" i="23"/>
  <c r="L5" i="23"/>
  <c r="K5" i="23"/>
  <c r="J5" i="23"/>
  <c r="I5" i="23"/>
  <c r="G5" i="23"/>
  <c r="F5" i="23"/>
  <c r="F10" i="22"/>
  <c r="F6" i="22"/>
  <c r="F5" i="22"/>
  <c r="AK16" i="9"/>
  <c r="F16" i="9"/>
  <c r="AM16" i="9"/>
  <c r="AL16" i="9"/>
  <c r="V16" i="9"/>
  <c r="AN16" i="9"/>
  <c r="H16" i="9"/>
  <c r="AO16" i="9"/>
  <c r="X16" i="9"/>
  <c r="AP16" i="9"/>
  <c r="L16" i="9"/>
  <c r="AQ16" i="9"/>
  <c r="AB16" i="9"/>
  <c r="AR16" i="9"/>
  <c r="AK18" i="9"/>
  <c r="F18" i="9"/>
  <c r="AM18" i="9"/>
  <c r="AL18" i="9"/>
  <c r="V18" i="9"/>
  <c r="AN18" i="9"/>
  <c r="H18" i="9"/>
  <c r="AO18" i="9"/>
  <c r="X18" i="9"/>
  <c r="AP18" i="9"/>
  <c r="L18" i="9"/>
  <c r="AQ18" i="9"/>
  <c r="AB18" i="9"/>
  <c r="AR18" i="9"/>
  <c r="AK20" i="9"/>
  <c r="G5" i="11"/>
  <c r="F20" i="9"/>
  <c r="AM20" i="9"/>
  <c r="AL20" i="9"/>
  <c r="G10" i="11"/>
  <c r="V20" i="9"/>
  <c r="AN20" i="9"/>
  <c r="J5" i="11"/>
  <c r="H20" i="9"/>
  <c r="AO20" i="9"/>
  <c r="J10" i="11"/>
  <c r="X20" i="9"/>
  <c r="AP20" i="9"/>
  <c r="K5" i="11"/>
  <c r="L20" i="9"/>
  <c r="AQ20" i="9"/>
  <c r="K10" i="11"/>
  <c r="AB20" i="9"/>
  <c r="AR20" i="9"/>
  <c r="AK22" i="9"/>
  <c r="F5" i="12"/>
  <c r="F22" i="9"/>
  <c r="AM22" i="9"/>
  <c r="AL22" i="9"/>
  <c r="V22" i="9"/>
  <c r="AN22" i="9"/>
  <c r="H22" i="9"/>
  <c r="AO22" i="9"/>
  <c r="X22" i="9"/>
  <c r="AP22" i="9"/>
  <c r="L22" i="9"/>
  <c r="AQ22" i="9"/>
  <c r="AB22" i="9"/>
  <c r="AR22" i="9"/>
  <c r="AK24" i="9"/>
  <c r="H24" i="9"/>
  <c r="AO24" i="9"/>
  <c r="AL24" i="9"/>
  <c r="X24" i="9"/>
  <c r="AP24" i="9"/>
  <c r="L24" i="9"/>
  <c r="AQ24" i="9"/>
  <c r="AB24" i="9"/>
  <c r="AR24" i="9"/>
  <c r="AK26" i="9"/>
  <c r="G5" i="14"/>
  <c r="F26" i="9"/>
  <c r="AM26" i="9"/>
  <c r="AL26" i="9"/>
  <c r="G10" i="14"/>
  <c r="V26" i="9"/>
  <c r="AN26" i="9"/>
  <c r="J5" i="14"/>
  <c r="H26" i="9"/>
  <c r="AO26" i="9"/>
  <c r="J10" i="14"/>
  <c r="X26" i="9"/>
  <c r="AP26" i="9"/>
  <c r="K5" i="14"/>
  <c r="L26" i="9"/>
  <c r="AQ26" i="9"/>
  <c r="K10" i="14"/>
  <c r="AB26" i="9"/>
  <c r="AR26" i="9"/>
  <c r="AK28" i="9"/>
  <c r="J5" i="15"/>
  <c r="H28" i="9"/>
  <c r="AO28" i="9"/>
  <c r="AL28" i="9"/>
  <c r="J10" i="15"/>
  <c r="X28" i="9"/>
  <c r="AP28" i="9"/>
  <c r="K5" i="15"/>
  <c r="L28" i="9"/>
  <c r="AQ28" i="9"/>
  <c r="K10" i="15"/>
  <c r="AB28" i="9"/>
  <c r="AR28" i="9"/>
  <c r="AK30" i="9"/>
  <c r="G5" i="16"/>
  <c r="F30" i="9"/>
  <c r="AM30" i="9"/>
  <c r="AL30" i="9"/>
  <c r="G10" i="16"/>
  <c r="V30" i="9"/>
  <c r="AN30" i="9"/>
  <c r="J5" i="16"/>
  <c r="H30" i="9"/>
  <c r="AO30" i="9"/>
  <c r="J10" i="16"/>
  <c r="X30" i="9"/>
  <c r="AP30" i="9"/>
  <c r="K5" i="16"/>
  <c r="L30" i="9"/>
  <c r="AQ30" i="9"/>
  <c r="K10" i="16"/>
  <c r="AB30" i="9"/>
  <c r="AR30" i="9"/>
  <c r="AK32" i="9"/>
  <c r="G5" i="17"/>
  <c r="F32" i="9"/>
  <c r="AM32" i="9"/>
  <c r="AL32" i="9"/>
  <c r="G10" i="17"/>
  <c r="V32" i="9"/>
  <c r="AN32" i="9"/>
  <c r="J5" i="17"/>
  <c r="H32" i="9"/>
  <c r="AO32" i="9"/>
  <c r="J10" i="17"/>
  <c r="X32" i="9"/>
  <c r="AP32" i="9"/>
  <c r="K5" i="17"/>
  <c r="L32" i="9"/>
  <c r="AQ32" i="9"/>
  <c r="K10" i="17"/>
  <c r="AB32" i="9"/>
  <c r="AR32" i="9"/>
  <c r="AK34" i="9"/>
  <c r="G5" i="18"/>
  <c r="F34" i="9"/>
  <c r="AM34" i="9"/>
  <c r="AL34" i="9"/>
  <c r="G11" i="18"/>
  <c r="V34" i="9"/>
  <c r="AN34" i="9"/>
  <c r="J5" i="18"/>
  <c r="H34" i="9"/>
  <c r="AO34" i="9"/>
  <c r="J11" i="18"/>
  <c r="X34" i="9"/>
  <c r="AP34" i="9"/>
  <c r="K5" i="18"/>
  <c r="L34" i="9"/>
  <c r="AQ34" i="9"/>
  <c r="K11" i="18"/>
  <c r="AB34" i="9"/>
  <c r="AR34" i="9"/>
  <c r="AL14" i="9"/>
  <c r="AB14" i="9"/>
  <c r="AR14" i="9"/>
  <c r="AK14" i="9"/>
  <c r="L14" i="9"/>
  <c r="AQ14" i="9"/>
  <c r="X14" i="9"/>
  <c r="AP14" i="9"/>
  <c r="H14" i="9"/>
  <c r="AO14" i="9"/>
  <c r="V14" i="9"/>
  <c r="AN14" i="9"/>
  <c r="G6" i="4"/>
  <c r="F14" i="9"/>
  <c r="AM14" i="9"/>
  <c r="P24" i="18"/>
  <c r="AI34" i="10"/>
  <c r="P23" i="18"/>
  <c r="AH34" i="10"/>
  <c r="R24" i="18"/>
  <c r="AG34" i="10"/>
  <c r="R23" i="18"/>
  <c r="AF34" i="10"/>
  <c r="N24" i="18"/>
  <c r="AE34" i="10"/>
  <c r="N23" i="18"/>
  <c r="AD34" i="10"/>
  <c r="K24" i="18"/>
  <c r="AC34" i="10"/>
  <c r="K23" i="18"/>
  <c r="AB34" i="10"/>
  <c r="L24" i="18"/>
  <c r="AA34" i="10"/>
  <c r="L23" i="18"/>
  <c r="Z34" i="10"/>
  <c r="J24" i="18"/>
  <c r="Y34" i="10"/>
  <c r="J23" i="18"/>
  <c r="X34" i="10"/>
  <c r="H24" i="18"/>
  <c r="U34" i="10"/>
  <c r="H23" i="18"/>
  <c r="T34" i="10"/>
  <c r="P18" i="18"/>
  <c r="S34" i="10"/>
  <c r="P17" i="18"/>
  <c r="R34" i="10"/>
  <c r="R18" i="18"/>
  <c r="R17" i="18"/>
  <c r="K18" i="18"/>
  <c r="M34" i="10"/>
  <c r="K17" i="18"/>
  <c r="L34" i="10"/>
  <c r="L18" i="18"/>
  <c r="K34" i="10"/>
  <c r="L17" i="18"/>
  <c r="J34" i="10"/>
  <c r="J18" i="18"/>
  <c r="I34" i="10"/>
  <c r="J17" i="18"/>
  <c r="H34" i="10"/>
  <c r="H18" i="18"/>
  <c r="E34" i="10"/>
  <c r="H17" i="18"/>
  <c r="D34" i="10"/>
  <c r="P21" i="17"/>
  <c r="AI32" i="10"/>
  <c r="P20" i="17"/>
  <c r="AH32" i="10"/>
  <c r="R21" i="17"/>
  <c r="AG32" i="10"/>
  <c r="R20" i="17"/>
  <c r="AF32" i="10"/>
  <c r="N21" i="17"/>
  <c r="AE32" i="10"/>
  <c r="N20" i="17"/>
  <c r="AD32" i="10"/>
  <c r="K21" i="17"/>
  <c r="AC32" i="10"/>
  <c r="K20" i="17"/>
  <c r="AB32" i="10"/>
  <c r="L21" i="17"/>
  <c r="AA32" i="10"/>
  <c r="L20" i="17"/>
  <c r="Z32" i="10"/>
  <c r="J21" i="17"/>
  <c r="Y32" i="10"/>
  <c r="J20" i="17"/>
  <c r="X32" i="10"/>
  <c r="H21" i="17"/>
  <c r="U32" i="10"/>
  <c r="H20" i="17"/>
  <c r="T32" i="10"/>
  <c r="P16" i="17"/>
  <c r="S32" i="10"/>
  <c r="P15" i="17"/>
  <c r="R32" i="10"/>
  <c r="R16" i="17"/>
  <c r="Q32" i="10"/>
  <c r="R15" i="17"/>
  <c r="P32" i="10"/>
  <c r="N16" i="17"/>
  <c r="O32" i="10"/>
  <c r="N15" i="17"/>
  <c r="N32" i="10"/>
  <c r="K16" i="17"/>
  <c r="M32" i="10"/>
  <c r="K15" i="17"/>
  <c r="L32" i="10"/>
  <c r="L16" i="17"/>
  <c r="K32" i="10"/>
  <c r="L15" i="17"/>
  <c r="J32" i="10"/>
  <c r="J16" i="17"/>
  <c r="I32" i="10"/>
  <c r="J15" i="17"/>
  <c r="H32" i="10"/>
  <c r="H16" i="17"/>
  <c r="E32" i="10"/>
  <c r="H15" i="17"/>
  <c r="D32" i="10"/>
  <c r="P21" i="16"/>
  <c r="AI30" i="10"/>
  <c r="P20" i="16"/>
  <c r="AH30" i="10"/>
  <c r="R21" i="16"/>
  <c r="AG30" i="10"/>
  <c r="R20" i="16"/>
  <c r="AF30" i="10"/>
  <c r="N21" i="16"/>
  <c r="AE30" i="10"/>
  <c r="N20" i="16"/>
  <c r="AD30" i="10"/>
  <c r="K21" i="16"/>
  <c r="AC30" i="10"/>
  <c r="K20" i="16"/>
  <c r="AB30" i="10"/>
  <c r="L21" i="16"/>
  <c r="AA30" i="10"/>
  <c r="L20" i="16"/>
  <c r="Z30" i="10"/>
  <c r="J21" i="16"/>
  <c r="Y30" i="10"/>
  <c r="J20" i="16"/>
  <c r="X30" i="10"/>
  <c r="H21" i="16"/>
  <c r="U30" i="10"/>
  <c r="H20" i="16"/>
  <c r="T30" i="10"/>
  <c r="S30" i="10"/>
  <c r="P15" i="16"/>
  <c r="R30" i="10"/>
  <c r="Q30" i="10"/>
  <c r="R15" i="16"/>
  <c r="P30" i="10"/>
  <c r="O30" i="10"/>
  <c r="N15" i="16"/>
  <c r="N30" i="10"/>
  <c r="M30" i="10"/>
  <c r="K15" i="16"/>
  <c r="L30" i="10"/>
  <c r="K30" i="10"/>
  <c r="L15" i="16"/>
  <c r="J30" i="10"/>
  <c r="I30" i="10"/>
  <c r="J15" i="16"/>
  <c r="H30" i="10"/>
  <c r="E30" i="10"/>
  <c r="H15" i="16"/>
  <c r="D30" i="10"/>
  <c r="P11" i="18"/>
  <c r="AH34" i="9"/>
  <c r="K12" i="18"/>
  <c r="AC34" i="9"/>
  <c r="L12" i="18"/>
  <c r="AA34" i="9"/>
  <c r="L11" i="18"/>
  <c r="Z34" i="9"/>
  <c r="J12" i="18"/>
  <c r="Y34" i="9"/>
  <c r="G12" i="18"/>
  <c r="W34" i="9"/>
  <c r="H12" i="18"/>
  <c r="U34" i="9"/>
  <c r="H11" i="18"/>
  <c r="T34" i="9"/>
  <c r="P5" i="18"/>
  <c r="R34" i="9"/>
  <c r="R5" i="18"/>
  <c r="P34" i="9"/>
  <c r="N6" i="18"/>
  <c r="O34" i="9"/>
  <c r="N5" i="18"/>
  <c r="N34" i="9"/>
  <c r="K6" i="18"/>
  <c r="M34" i="9"/>
  <c r="L6" i="18"/>
  <c r="K34" i="9"/>
  <c r="L5" i="18"/>
  <c r="J34" i="9"/>
  <c r="J6" i="18"/>
  <c r="I34" i="9"/>
  <c r="G6" i="18"/>
  <c r="G34" i="9"/>
  <c r="H6" i="18"/>
  <c r="E34" i="9"/>
  <c r="H5" i="18"/>
  <c r="D34" i="9"/>
  <c r="P10" i="17"/>
  <c r="AH32" i="9"/>
  <c r="R10" i="17"/>
  <c r="AF32" i="9"/>
  <c r="AE32" i="9"/>
  <c r="AD32" i="9"/>
  <c r="K11" i="17"/>
  <c r="AC32" i="9"/>
  <c r="L11" i="17"/>
  <c r="AA32" i="9"/>
  <c r="L10" i="17"/>
  <c r="Z32" i="9"/>
  <c r="J11" i="17"/>
  <c r="Y32" i="9"/>
  <c r="G11" i="17"/>
  <c r="W32" i="9"/>
  <c r="H11" i="17"/>
  <c r="U32" i="9"/>
  <c r="H10" i="17"/>
  <c r="T32" i="9"/>
  <c r="P5" i="17"/>
  <c r="R32" i="9"/>
  <c r="R5" i="17"/>
  <c r="P32" i="9"/>
  <c r="O32" i="9"/>
  <c r="N32" i="9"/>
  <c r="K6" i="17"/>
  <c r="M32" i="9"/>
  <c r="L6" i="17"/>
  <c r="K32" i="9"/>
  <c r="L5" i="17"/>
  <c r="J32" i="9"/>
  <c r="J6" i="17"/>
  <c r="I32" i="9"/>
  <c r="G6" i="17"/>
  <c r="G32" i="9"/>
  <c r="H6" i="17"/>
  <c r="E32" i="9"/>
  <c r="H5" i="17"/>
  <c r="D32" i="9"/>
  <c r="P10" i="16"/>
  <c r="AH30" i="9"/>
  <c r="R10" i="16"/>
  <c r="AF30" i="9"/>
  <c r="N11" i="16"/>
  <c r="AE30" i="9"/>
  <c r="N10" i="16"/>
  <c r="AD30" i="9"/>
  <c r="K11" i="16"/>
  <c r="AC30" i="9"/>
  <c r="L11" i="16"/>
  <c r="AA30" i="9"/>
  <c r="L10" i="16"/>
  <c r="Z30" i="9"/>
  <c r="J11" i="16"/>
  <c r="Y30" i="9"/>
  <c r="G11" i="16"/>
  <c r="W30" i="9"/>
  <c r="H11" i="16"/>
  <c r="U30" i="9"/>
  <c r="H10" i="16"/>
  <c r="T30" i="9"/>
  <c r="H6" i="16"/>
  <c r="E30" i="9"/>
  <c r="H5" i="16"/>
  <c r="D30" i="9"/>
  <c r="P5" i="16"/>
  <c r="R30" i="9"/>
  <c r="Q5" i="16"/>
  <c r="P30" i="9"/>
  <c r="N6" i="16"/>
  <c r="O30" i="9"/>
  <c r="N5" i="16"/>
  <c r="N30" i="9"/>
  <c r="K6" i="16"/>
  <c r="M30" i="9"/>
  <c r="L6" i="16"/>
  <c r="K30" i="9"/>
  <c r="L5" i="16"/>
  <c r="J30" i="9"/>
  <c r="J6" i="16"/>
  <c r="I30" i="9"/>
  <c r="G6" i="16"/>
  <c r="G30" i="9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F23" i="21"/>
  <c r="U22" i="21"/>
  <c r="T22" i="21"/>
  <c r="S22" i="21"/>
  <c r="R22" i="21"/>
  <c r="Q22" i="21"/>
  <c r="P22" i="21"/>
  <c r="O22" i="21"/>
  <c r="M22" i="21"/>
  <c r="L22" i="21"/>
  <c r="K22" i="21"/>
  <c r="J22" i="21"/>
  <c r="I22" i="21"/>
  <c r="F22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F18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F17" i="21"/>
  <c r="U12" i="21"/>
  <c r="T12" i="21"/>
  <c r="S12" i="21"/>
  <c r="R12" i="21"/>
  <c r="Q12" i="21"/>
  <c r="P12" i="21"/>
  <c r="O12" i="21"/>
  <c r="M12" i="21"/>
  <c r="I12" i="21"/>
  <c r="F12" i="21"/>
  <c r="U11" i="21"/>
  <c r="T11" i="21"/>
  <c r="S11" i="21"/>
  <c r="R11" i="21"/>
  <c r="O11" i="21"/>
  <c r="M11" i="21"/>
  <c r="I11" i="21"/>
  <c r="F11" i="21"/>
  <c r="U6" i="21"/>
  <c r="T6" i="21"/>
  <c r="S6" i="21"/>
  <c r="R6" i="21"/>
  <c r="Q6" i="21"/>
  <c r="P6" i="21"/>
  <c r="O6" i="21"/>
  <c r="M6" i="21"/>
  <c r="I6" i="21"/>
  <c r="F6" i="21"/>
  <c r="U5" i="21"/>
  <c r="T5" i="21"/>
  <c r="S5" i="21"/>
  <c r="R5" i="21"/>
  <c r="O5" i="21"/>
  <c r="M5" i="21"/>
  <c r="I5" i="21"/>
  <c r="F5" i="21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F23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F22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F18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F17" i="20"/>
  <c r="U12" i="20"/>
  <c r="T12" i="20"/>
  <c r="S12" i="20"/>
  <c r="R12" i="20"/>
  <c r="Q12" i="20"/>
  <c r="P12" i="20"/>
  <c r="O12" i="20"/>
  <c r="M12" i="20"/>
  <c r="I12" i="20"/>
  <c r="F12" i="20"/>
  <c r="U11" i="20"/>
  <c r="T11" i="20"/>
  <c r="S11" i="20"/>
  <c r="R11" i="20"/>
  <c r="O11" i="20"/>
  <c r="M11" i="20"/>
  <c r="I11" i="20"/>
  <c r="F11" i="20"/>
  <c r="U6" i="20"/>
  <c r="T6" i="20"/>
  <c r="S6" i="20"/>
  <c r="R6" i="20"/>
  <c r="Q6" i="20"/>
  <c r="P6" i="20"/>
  <c r="O6" i="20"/>
  <c r="M6" i="20"/>
  <c r="I6" i="20"/>
  <c r="F6" i="20"/>
  <c r="U5" i="20"/>
  <c r="T5" i="20"/>
  <c r="S5" i="20"/>
  <c r="R5" i="20"/>
  <c r="O5" i="20"/>
  <c r="M5" i="20"/>
  <c r="I5" i="20"/>
  <c r="F5" i="20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F23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F22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F18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F17" i="19"/>
  <c r="U12" i="19"/>
  <c r="T12" i="19"/>
  <c r="S12" i="19"/>
  <c r="R12" i="19"/>
  <c r="Q12" i="19"/>
  <c r="P12" i="19"/>
  <c r="O12" i="19"/>
  <c r="M12" i="19"/>
  <c r="I12" i="19"/>
  <c r="F12" i="19"/>
  <c r="U11" i="19"/>
  <c r="T11" i="19"/>
  <c r="S11" i="19"/>
  <c r="R11" i="19"/>
  <c r="O11" i="19"/>
  <c r="M11" i="19"/>
  <c r="I11" i="19"/>
  <c r="F11" i="19"/>
  <c r="U6" i="19"/>
  <c r="T6" i="19"/>
  <c r="S6" i="19"/>
  <c r="R6" i="19"/>
  <c r="Q6" i="19"/>
  <c r="P6" i="19"/>
  <c r="O6" i="19"/>
  <c r="M6" i="19"/>
  <c r="I6" i="19"/>
  <c r="F6" i="19"/>
  <c r="U5" i="19"/>
  <c r="T5" i="19"/>
  <c r="S5" i="19"/>
  <c r="R5" i="19"/>
  <c r="O5" i="19"/>
  <c r="M5" i="19"/>
  <c r="I5" i="19"/>
  <c r="F5" i="19"/>
  <c r="U24" i="18"/>
  <c r="T24" i="18"/>
  <c r="S24" i="18"/>
  <c r="Q24" i="18"/>
  <c r="O24" i="18"/>
  <c r="M24" i="18"/>
  <c r="I24" i="18"/>
  <c r="F24" i="18"/>
  <c r="U23" i="18"/>
  <c r="T23" i="18"/>
  <c r="S23" i="18"/>
  <c r="Q23" i="18"/>
  <c r="O23" i="18"/>
  <c r="M23" i="18"/>
  <c r="I23" i="18"/>
  <c r="F23" i="18"/>
  <c r="U18" i="18"/>
  <c r="T18" i="18"/>
  <c r="S18" i="18"/>
  <c r="O18" i="18"/>
  <c r="N18" i="18"/>
  <c r="M18" i="18"/>
  <c r="I18" i="18"/>
  <c r="F18" i="18"/>
  <c r="U17" i="18"/>
  <c r="T17" i="18"/>
  <c r="S17" i="18"/>
  <c r="O17" i="18"/>
  <c r="N17" i="18"/>
  <c r="M17" i="18"/>
  <c r="I17" i="18"/>
  <c r="F17" i="18"/>
  <c r="U12" i="18"/>
  <c r="T12" i="18"/>
  <c r="S12" i="18"/>
  <c r="R12" i="18"/>
  <c r="Q12" i="18"/>
  <c r="P12" i="18"/>
  <c r="O12" i="18"/>
  <c r="N12" i="18"/>
  <c r="M12" i="18"/>
  <c r="I12" i="18"/>
  <c r="F12" i="18"/>
  <c r="U11" i="18"/>
  <c r="T11" i="18"/>
  <c r="S11" i="18"/>
  <c r="R11" i="18"/>
  <c r="Q11" i="18"/>
  <c r="O11" i="18"/>
  <c r="N11" i="18"/>
  <c r="M11" i="18"/>
  <c r="I11" i="18"/>
  <c r="F11" i="18"/>
  <c r="U6" i="18"/>
  <c r="T6" i="18"/>
  <c r="S6" i="18"/>
  <c r="R6" i="18"/>
  <c r="Q6" i="18"/>
  <c r="P6" i="18"/>
  <c r="O6" i="18"/>
  <c r="M6" i="18"/>
  <c r="I6" i="18"/>
  <c r="F6" i="18"/>
  <c r="U5" i="18"/>
  <c r="T5" i="18"/>
  <c r="S5" i="18"/>
  <c r="Q5" i="18"/>
  <c r="O5" i="18"/>
  <c r="M5" i="18"/>
  <c r="I5" i="18"/>
  <c r="F5" i="18"/>
  <c r="U21" i="17"/>
  <c r="T21" i="17"/>
  <c r="S21" i="17"/>
  <c r="Q21" i="17"/>
  <c r="O21" i="17"/>
  <c r="M21" i="17"/>
  <c r="I21" i="17"/>
  <c r="F21" i="17"/>
  <c r="U20" i="17"/>
  <c r="T20" i="17"/>
  <c r="S20" i="17"/>
  <c r="Q20" i="17"/>
  <c r="O20" i="17"/>
  <c r="M20" i="17"/>
  <c r="I20" i="17"/>
  <c r="F20" i="17"/>
  <c r="U16" i="17"/>
  <c r="T16" i="17"/>
  <c r="S16" i="17"/>
  <c r="Q16" i="17"/>
  <c r="O16" i="17"/>
  <c r="M16" i="17"/>
  <c r="I16" i="17"/>
  <c r="F16" i="17"/>
  <c r="U15" i="17"/>
  <c r="T15" i="17"/>
  <c r="S15" i="17"/>
  <c r="Q15" i="17"/>
  <c r="O15" i="17"/>
  <c r="M15" i="17"/>
  <c r="I15" i="17"/>
  <c r="F15" i="17"/>
  <c r="U11" i="17"/>
  <c r="T11" i="17"/>
  <c r="S11" i="17"/>
  <c r="R11" i="17"/>
  <c r="Q11" i="17"/>
  <c r="P11" i="17"/>
  <c r="M11" i="17"/>
  <c r="I11" i="17"/>
  <c r="F11" i="17"/>
  <c r="U10" i="17"/>
  <c r="T10" i="17"/>
  <c r="S10" i="17"/>
  <c r="Q10" i="17"/>
  <c r="M10" i="17"/>
  <c r="I10" i="17"/>
  <c r="F10" i="17"/>
  <c r="U6" i="17"/>
  <c r="T6" i="17"/>
  <c r="S6" i="17"/>
  <c r="R6" i="17"/>
  <c r="Q6" i="17"/>
  <c r="P6" i="17"/>
  <c r="M6" i="17"/>
  <c r="I6" i="17"/>
  <c r="F6" i="17"/>
  <c r="U5" i="17"/>
  <c r="T5" i="17"/>
  <c r="S5" i="17"/>
  <c r="Q5" i="17"/>
  <c r="M5" i="17"/>
  <c r="I5" i="17"/>
  <c r="F5" i="17"/>
  <c r="U21" i="16"/>
  <c r="T21" i="16"/>
  <c r="S21" i="16"/>
  <c r="Q21" i="16"/>
  <c r="O21" i="16"/>
  <c r="M21" i="16"/>
  <c r="I21" i="16"/>
  <c r="F21" i="16"/>
  <c r="U20" i="16"/>
  <c r="T20" i="16"/>
  <c r="S20" i="16"/>
  <c r="Q20" i="16"/>
  <c r="O20" i="16"/>
  <c r="M20" i="16"/>
  <c r="I20" i="16"/>
  <c r="F20" i="16"/>
  <c r="U15" i="16"/>
  <c r="T15" i="16"/>
  <c r="S15" i="16"/>
  <c r="Q15" i="16"/>
  <c r="O15" i="16"/>
  <c r="M15" i="16"/>
  <c r="I15" i="16"/>
  <c r="F15" i="16"/>
  <c r="U11" i="16"/>
  <c r="T11" i="16"/>
  <c r="S11" i="16"/>
  <c r="R11" i="16"/>
  <c r="Q11" i="16"/>
  <c r="P11" i="16"/>
  <c r="O11" i="16"/>
  <c r="M11" i="16"/>
  <c r="I11" i="16"/>
  <c r="F11" i="16"/>
  <c r="U10" i="16"/>
  <c r="T10" i="16"/>
  <c r="S10" i="16"/>
  <c r="Q10" i="16"/>
  <c r="O10" i="16"/>
  <c r="M10" i="16"/>
  <c r="I10" i="16"/>
  <c r="F10" i="16"/>
  <c r="U6" i="16"/>
  <c r="T6" i="16"/>
  <c r="S6" i="16"/>
  <c r="R6" i="16"/>
  <c r="Q6" i="16"/>
  <c r="P6" i="16"/>
  <c r="O6" i="16"/>
  <c r="M6" i="16"/>
  <c r="I6" i="16"/>
  <c r="F6" i="16"/>
  <c r="U5" i="16"/>
  <c r="T5" i="16"/>
  <c r="S5" i="16"/>
  <c r="R5" i="16"/>
  <c r="O5" i="16"/>
  <c r="M5" i="16"/>
  <c r="I5" i="16"/>
  <c r="F5" i="16"/>
  <c r="P21" i="15"/>
  <c r="AI28" i="10"/>
  <c r="P20" i="15"/>
  <c r="AH28" i="10"/>
  <c r="R21" i="15"/>
  <c r="AG28" i="10"/>
  <c r="R20" i="15"/>
  <c r="AF28" i="10"/>
  <c r="K21" i="15"/>
  <c r="AC28" i="10"/>
  <c r="K20" i="15"/>
  <c r="AB28" i="10"/>
  <c r="L21" i="15"/>
  <c r="AA28" i="10"/>
  <c r="L20" i="15"/>
  <c r="Z28" i="10"/>
  <c r="J21" i="15"/>
  <c r="Y28" i="10"/>
  <c r="J20" i="15"/>
  <c r="X28" i="10"/>
  <c r="P16" i="15"/>
  <c r="S28" i="10"/>
  <c r="P15" i="15"/>
  <c r="R28" i="10"/>
  <c r="R16" i="15"/>
  <c r="Q28" i="10"/>
  <c r="R15" i="15"/>
  <c r="P28" i="10"/>
  <c r="K16" i="15"/>
  <c r="M28" i="10"/>
  <c r="K15" i="15"/>
  <c r="L28" i="10"/>
  <c r="L16" i="15"/>
  <c r="K28" i="10"/>
  <c r="L15" i="15"/>
  <c r="J28" i="10"/>
  <c r="J16" i="15"/>
  <c r="I28" i="10"/>
  <c r="J15" i="15"/>
  <c r="H28" i="10"/>
  <c r="P21" i="14"/>
  <c r="AI26" i="10"/>
  <c r="P20" i="14"/>
  <c r="AH26" i="10"/>
  <c r="R21" i="14"/>
  <c r="AG26" i="10"/>
  <c r="R20" i="14"/>
  <c r="AF26" i="10"/>
  <c r="K21" i="14"/>
  <c r="AC26" i="10"/>
  <c r="K20" i="14"/>
  <c r="AB26" i="10"/>
  <c r="L21" i="14"/>
  <c r="AA26" i="10"/>
  <c r="L20" i="14"/>
  <c r="Z26" i="10"/>
  <c r="J21" i="14"/>
  <c r="Y26" i="10"/>
  <c r="J20" i="14"/>
  <c r="X26" i="10"/>
  <c r="P16" i="14"/>
  <c r="S26" i="10"/>
  <c r="P15" i="14"/>
  <c r="R26" i="10"/>
  <c r="R16" i="14"/>
  <c r="Q26" i="10"/>
  <c r="R15" i="14"/>
  <c r="P26" i="10"/>
  <c r="K16" i="14"/>
  <c r="M26" i="10"/>
  <c r="K15" i="14"/>
  <c r="L26" i="10"/>
  <c r="L16" i="14"/>
  <c r="K26" i="10"/>
  <c r="L15" i="14"/>
  <c r="J26" i="10"/>
  <c r="J16" i="14"/>
  <c r="I26" i="10"/>
  <c r="J15" i="14"/>
  <c r="H26" i="10"/>
  <c r="P10" i="15"/>
  <c r="AH28" i="9"/>
  <c r="R10" i="15"/>
  <c r="AF28" i="9"/>
  <c r="K11" i="15"/>
  <c r="AC28" i="9"/>
  <c r="L11" i="15"/>
  <c r="AA28" i="9"/>
  <c r="L10" i="15"/>
  <c r="Z28" i="9"/>
  <c r="J11" i="15"/>
  <c r="Y28" i="9"/>
  <c r="R28" i="9"/>
  <c r="R5" i="15"/>
  <c r="P28" i="9"/>
  <c r="K6" i="15"/>
  <c r="M28" i="9"/>
  <c r="L6" i="15"/>
  <c r="K28" i="9"/>
  <c r="L5" i="15"/>
  <c r="J28" i="9"/>
  <c r="J6" i="15"/>
  <c r="I28" i="9"/>
  <c r="P10" i="14"/>
  <c r="AH26" i="9"/>
  <c r="AF26" i="9"/>
  <c r="K11" i="14"/>
  <c r="AC26" i="9"/>
  <c r="L6" i="14"/>
  <c r="AA26" i="9"/>
  <c r="L10" i="14"/>
  <c r="Z26" i="9"/>
  <c r="J11" i="14"/>
  <c r="Y26" i="9"/>
  <c r="G11" i="14"/>
  <c r="W26" i="9"/>
  <c r="P5" i="14"/>
  <c r="R26" i="9"/>
  <c r="P26" i="9"/>
  <c r="K6" i="14"/>
  <c r="M26" i="9"/>
  <c r="K26" i="9"/>
  <c r="L5" i="14"/>
  <c r="J26" i="9"/>
  <c r="J6" i="14"/>
  <c r="I26" i="9"/>
  <c r="G6" i="14"/>
  <c r="G26" i="9"/>
  <c r="U21" i="15"/>
  <c r="T21" i="15"/>
  <c r="S21" i="15"/>
  <c r="Q21" i="15"/>
  <c r="O21" i="15"/>
  <c r="N21" i="15"/>
  <c r="M21" i="15"/>
  <c r="I21" i="15"/>
  <c r="F21" i="15"/>
  <c r="U20" i="15"/>
  <c r="T20" i="15"/>
  <c r="S20" i="15"/>
  <c r="Q20" i="15"/>
  <c r="O20" i="15"/>
  <c r="N20" i="15"/>
  <c r="M20" i="15"/>
  <c r="I20" i="15"/>
  <c r="F20" i="15"/>
  <c r="U16" i="15"/>
  <c r="T16" i="15"/>
  <c r="S16" i="15"/>
  <c r="Q16" i="15"/>
  <c r="O16" i="15"/>
  <c r="N16" i="15"/>
  <c r="M16" i="15"/>
  <c r="I16" i="15"/>
  <c r="F16" i="15"/>
  <c r="U15" i="15"/>
  <c r="T15" i="15"/>
  <c r="S15" i="15"/>
  <c r="Q15" i="15"/>
  <c r="O15" i="15"/>
  <c r="N15" i="15"/>
  <c r="M15" i="15"/>
  <c r="I15" i="15"/>
  <c r="F15" i="15"/>
  <c r="U11" i="15"/>
  <c r="T11" i="15"/>
  <c r="S11" i="15"/>
  <c r="R11" i="15"/>
  <c r="Q11" i="15"/>
  <c r="P11" i="15"/>
  <c r="O11" i="15"/>
  <c r="N11" i="15"/>
  <c r="M11" i="15"/>
  <c r="I11" i="15"/>
  <c r="G11" i="15"/>
  <c r="F11" i="15"/>
  <c r="U10" i="15"/>
  <c r="T10" i="15"/>
  <c r="S10" i="15"/>
  <c r="Q10" i="15"/>
  <c r="O10" i="15"/>
  <c r="N10" i="15"/>
  <c r="M10" i="15"/>
  <c r="I10" i="15"/>
  <c r="G10" i="15"/>
  <c r="F10" i="15"/>
  <c r="U6" i="15"/>
  <c r="T6" i="15"/>
  <c r="S6" i="15"/>
  <c r="R6" i="15"/>
  <c r="Q6" i="15"/>
  <c r="P6" i="15"/>
  <c r="O6" i="15"/>
  <c r="N6" i="15"/>
  <c r="M6" i="15"/>
  <c r="I6" i="15"/>
  <c r="G6" i="15"/>
  <c r="F6" i="15"/>
  <c r="U5" i="15"/>
  <c r="T5" i="15"/>
  <c r="S5" i="15"/>
  <c r="Q5" i="15"/>
  <c r="P5" i="15"/>
  <c r="O5" i="15"/>
  <c r="N5" i="15"/>
  <c r="M5" i="15"/>
  <c r="I5" i="15"/>
  <c r="G5" i="15"/>
  <c r="F5" i="15"/>
  <c r="U21" i="14"/>
  <c r="T21" i="14"/>
  <c r="S21" i="14"/>
  <c r="Q21" i="14"/>
  <c r="O21" i="14"/>
  <c r="N21" i="14"/>
  <c r="M21" i="14"/>
  <c r="I21" i="14"/>
  <c r="F21" i="14"/>
  <c r="U20" i="14"/>
  <c r="T20" i="14"/>
  <c r="S20" i="14"/>
  <c r="Q20" i="14"/>
  <c r="O20" i="14"/>
  <c r="N20" i="14"/>
  <c r="M20" i="14"/>
  <c r="I20" i="14"/>
  <c r="F20" i="14"/>
  <c r="U16" i="14"/>
  <c r="T16" i="14"/>
  <c r="S16" i="14"/>
  <c r="Q16" i="14"/>
  <c r="O16" i="14"/>
  <c r="N16" i="14"/>
  <c r="M16" i="14"/>
  <c r="I16" i="14"/>
  <c r="F16" i="14"/>
  <c r="U15" i="14"/>
  <c r="T15" i="14"/>
  <c r="S15" i="14"/>
  <c r="Q15" i="14"/>
  <c r="O15" i="14"/>
  <c r="N15" i="14"/>
  <c r="M15" i="14"/>
  <c r="I15" i="14"/>
  <c r="F15" i="14"/>
  <c r="U11" i="14"/>
  <c r="T11" i="14"/>
  <c r="S11" i="14"/>
  <c r="R11" i="14"/>
  <c r="Q11" i="14"/>
  <c r="P11" i="14"/>
  <c r="O11" i="14"/>
  <c r="N11" i="14"/>
  <c r="M11" i="14"/>
  <c r="L11" i="14"/>
  <c r="I11" i="14"/>
  <c r="F11" i="14"/>
  <c r="U10" i="14"/>
  <c r="T10" i="14"/>
  <c r="S10" i="14"/>
  <c r="R10" i="14"/>
  <c r="Q10" i="14"/>
  <c r="O10" i="14"/>
  <c r="N10" i="14"/>
  <c r="M10" i="14"/>
  <c r="I10" i="14"/>
  <c r="F10" i="14"/>
  <c r="U6" i="14"/>
  <c r="T6" i="14"/>
  <c r="S6" i="14"/>
  <c r="R6" i="14"/>
  <c r="Q6" i="14"/>
  <c r="P6" i="14"/>
  <c r="O6" i="14"/>
  <c r="N6" i="14"/>
  <c r="M6" i="14"/>
  <c r="I4" i="14"/>
  <c r="I6" i="14"/>
  <c r="F6" i="14"/>
  <c r="U5" i="14"/>
  <c r="T5" i="14"/>
  <c r="S5" i="14"/>
  <c r="R5" i="14"/>
  <c r="Q5" i="14"/>
  <c r="O5" i="14"/>
  <c r="N5" i="14"/>
  <c r="M5" i="14"/>
  <c r="I5" i="14"/>
  <c r="F5" i="14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P35" i="11"/>
  <c r="AI20" i="10"/>
  <c r="P34" i="11"/>
  <c r="AH20" i="10"/>
  <c r="Q35" i="11"/>
  <c r="AG20" i="10"/>
  <c r="Q34" i="11"/>
  <c r="AF20" i="10"/>
  <c r="N35" i="11"/>
  <c r="AE20" i="10"/>
  <c r="N34" i="11"/>
  <c r="AD20" i="10"/>
  <c r="K35" i="11"/>
  <c r="AC20" i="10"/>
  <c r="K34" i="11"/>
  <c r="AB20" i="10"/>
  <c r="L35" i="11"/>
  <c r="AA20" i="10"/>
  <c r="L34" i="11"/>
  <c r="Z20" i="10"/>
  <c r="J35" i="11"/>
  <c r="Y20" i="10"/>
  <c r="J34" i="11"/>
  <c r="X20" i="10"/>
  <c r="P23" i="11"/>
  <c r="S20" i="10"/>
  <c r="P22" i="11"/>
  <c r="R20" i="10"/>
  <c r="Q23" i="11"/>
  <c r="Q20" i="10"/>
  <c r="Q22" i="11"/>
  <c r="P20" i="10"/>
  <c r="N23" i="11"/>
  <c r="O20" i="10"/>
  <c r="N22" i="11"/>
  <c r="N20" i="10"/>
  <c r="K23" i="11"/>
  <c r="M20" i="10"/>
  <c r="K22" i="11"/>
  <c r="L20" i="10"/>
  <c r="L23" i="11"/>
  <c r="K20" i="10"/>
  <c r="L22" i="11"/>
  <c r="J20" i="10"/>
  <c r="J23" i="11"/>
  <c r="I20" i="10"/>
  <c r="J22" i="11"/>
  <c r="H20" i="10"/>
  <c r="AH24" i="9"/>
  <c r="AF24" i="9"/>
  <c r="AE24" i="9"/>
  <c r="AD24" i="9"/>
  <c r="AC24" i="9"/>
  <c r="AA24" i="9"/>
  <c r="Z24" i="9"/>
  <c r="Y24" i="9"/>
  <c r="R24" i="9"/>
  <c r="P24" i="9"/>
  <c r="O24" i="9"/>
  <c r="N24" i="9"/>
  <c r="M24" i="9"/>
  <c r="K24" i="9"/>
  <c r="J24" i="9"/>
  <c r="I24" i="9"/>
  <c r="AH22" i="9"/>
  <c r="AF22" i="9"/>
  <c r="AE22" i="9"/>
  <c r="AD22" i="9"/>
  <c r="AC22" i="9"/>
  <c r="AA22" i="9"/>
  <c r="Z22" i="9"/>
  <c r="Y22" i="9"/>
  <c r="W22" i="9"/>
  <c r="R22" i="9"/>
  <c r="P22" i="9"/>
  <c r="O22" i="9"/>
  <c r="N22" i="9"/>
  <c r="M22" i="9"/>
  <c r="K22" i="9"/>
  <c r="J22" i="9"/>
  <c r="I22" i="9"/>
  <c r="F6" i="12"/>
  <c r="G22" i="9"/>
  <c r="P10" i="11"/>
  <c r="AH20" i="9"/>
  <c r="Q10" i="11"/>
  <c r="AF20" i="9"/>
  <c r="N11" i="11"/>
  <c r="AE20" i="9"/>
  <c r="N10" i="11"/>
  <c r="AD20" i="9"/>
  <c r="K11" i="11"/>
  <c r="AC20" i="9"/>
  <c r="L11" i="11"/>
  <c r="AA20" i="9"/>
  <c r="L10" i="11"/>
  <c r="Z20" i="9"/>
  <c r="J11" i="11"/>
  <c r="Y20" i="9"/>
  <c r="G11" i="11"/>
  <c r="W20" i="9"/>
  <c r="P5" i="11"/>
  <c r="R20" i="9"/>
  <c r="P20" i="9"/>
  <c r="N6" i="11"/>
  <c r="O20" i="9"/>
  <c r="N5" i="11"/>
  <c r="N20" i="9"/>
  <c r="K6" i="11"/>
  <c r="M20" i="9"/>
  <c r="L6" i="11"/>
  <c r="K20" i="9"/>
  <c r="L5" i="11"/>
  <c r="J20" i="9"/>
  <c r="J6" i="11"/>
  <c r="I20" i="9"/>
  <c r="G6" i="11"/>
  <c r="G20" i="9"/>
  <c r="H10" i="11"/>
  <c r="H11" i="11"/>
  <c r="H5" i="11"/>
  <c r="H6" i="11"/>
  <c r="U35" i="11"/>
  <c r="T35" i="11"/>
  <c r="S35" i="11"/>
  <c r="R35" i="11"/>
  <c r="O35" i="11"/>
  <c r="M35" i="11"/>
  <c r="G35" i="11"/>
  <c r="U34" i="11"/>
  <c r="T34" i="11"/>
  <c r="S34" i="11"/>
  <c r="R34" i="11"/>
  <c r="O34" i="11"/>
  <c r="M34" i="11"/>
  <c r="G34" i="11"/>
  <c r="U23" i="11"/>
  <c r="T23" i="11"/>
  <c r="S23" i="11"/>
  <c r="R23" i="11"/>
  <c r="O23" i="11"/>
  <c r="M23" i="11"/>
  <c r="G23" i="11"/>
  <c r="U22" i="11"/>
  <c r="T22" i="11"/>
  <c r="S22" i="11"/>
  <c r="R22" i="11"/>
  <c r="O22" i="11"/>
  <c r="M22" i="11"/>
  <c r="G22" i="11"/>
  <c r="U11" i="11"/>
  <c r="T11" i="11"/>
  <c r="S11" i="11"/>
  <c r="R11" i="11"/>
  <c r="Q11" i="11"/>
  <c r="P11" i="11"/>
  <c r="O11" i="11"/>
  <c r="M11" i="11"/>
  <c r="U10" i="11"/>
  <c r="T10" i="11"/>
  <c r="S10" i="11"/>
  <c r="R10" i="11"/>
  <c r="O10" i="11"/>
  <c r="M10" i="11"/>
  <c r="U6" i="11"/>
  <c r="T6" i="11"/>
  <c r="S6" i="11"/>
  <c r="R6" i="11"/>
  <c r="Q6" i="11"/>
  <c r="P6" i="11"/>
  <c r="O6" i="11"/>
  <c r="M6" i="11"/>
  <c r="U5" i="11"/>
  <c r="T5" i="11"/>
  <c r="S5" i="11"/>
  <c r="R5" i="11"/>
  <c r="Q5" i="11"/>
  <c r="O5" i="11"/>
  <c r="M5" i="11"/>
  <c r="AE18" i="10"/>
  <c r="AD18" i="10"/>
  <c r="AE14" i="10"/>
  <c r="AD14" i="10"/>
  <c r="O18" i="10"/>
  <c r="N18" i="10"/>
  <c r="O14" i="10"/>
  <c r="N14" i="10"/>
  <c r="AE18" i="9"/>
  <c r="AD18" i="9"/>
  <c r="O18" i="9"/>
  <c r="N18" i="9"/>
  <c r="AE14" i="9"/>
  <c r="AD14" i="9"/>
  <c r="O14" i="9"/>
  <c r="N14" i="9"/>
  <c r="AH18" i="10"/>
  <c r="AF18" i="10"/>
  <c r="AC18" i="10"/>
  <c r="AB18" i="10"/>
  <c r="Y18" i="10"/>
  <c r="X18" i="10"/>
  <c r="W18" i="10"/>
  <c r="V18" i="10"/>
  <c r="M18" i="10"/>
  <c r="I18" i="10"/>
  <c r="G18" i="10"/>
  <c r="R18" i="10"/>
  <c r="P18" i="10"/>
  <c r="L18" i="10"/>
  <c r="H18" i="10"/>
  <c r="F18" i="10"/>
  <c r="AH16" i="10"/>
  <c r="AF16" i="10"/>
  <c r="AE16" i="10"/>
  <c r="AD16" i="10"/>
  <c r="AC16" i="10"/>
  <c r="AB16" i="10"/>
  <c r="AA16" i="10"/>
  <c r="Z16" i="10"/>
  <c r="Y16" i="10"/>
  <c r="X16" i="10"/>
  <c r="W16" i="10"/>
  <c r="V16" i="10"/>
  <c r="O16" i="10"/>
  <c r="M16" i="10"/>
  <c r="K16" i="10"/>
  <c r="I16" i="10"/>
  <c r="G16" i="10"/>
  <c r="R16" i="10"/>
  <c r="P16" i="10"/>
  <c r="N16" i="10"/>
  <c r="L16" i="10"/>
  <c r="J16" i="10"/>
  <c r="H16" i="10"/>
  <c r="F16" i="10"/>
  <c r="AI14" i="10"/>
  <c r="AG14" i="10"/>
  <c r="AC14" i="10"/>
  <c r="AA14" i="10"/>
  <c r="Y14" i="10"/>
  <c r="W14" i="10"/>
  <c r="AH14" i="10"/>
  <c r="AF14" i="10"/>
  <c r="AB14" i="10"/>
  <c r="Z14" i="10"/>
  <c r="X14" i="10"/>
  <c r="V14" i="10"/>
  <c r="S14" i="10"/>
  <c r="Q14" i="10"/>
  <c r="M14" i="10"/>
  <c r="K14" i="10"/>
  <c r="I14" i="10"/>
  <c r="G14" i="10"/>
  <c r="R14" i="10"/>
  <c r="P14" i="10"/>
  <c r="L14" i="10"/>
  <c r="J14" i="10"/>
  <c r="H14" i="10"/>
  <c r="F14" i="10"/>
  <c r="N35" i="3"/>
  <c r="AI12" i="10"/>
  <c r="O35" i="3"/>
  <c r="AG12" i="10"/>
  <c r="L35" i="3"/>
  <c r="AE12" i="10"/>
  <c r="I35" i="3"/>
  <c r="AC12" i="10"/>
  <c r="J35" i="3"/>
  <c r="AA12" i="10"/>
  <c r="H35" i="3"/>
  <c r="Y12" i="10"/>
  <c r="G35" i="3"/>
  <c r="W12" i="10"/>
  <c r="N34" i="3"/>
  <c r="AH12" i="10"/>
  <c r="O34" i="3"/>
  <c r="AF12" i="10"/>
  <c r="L34" i="3"/>
  <c r="AD12" i="10"/>
  <c r="I34" i="3"/>
  <c r="AB12" i="10"/>
  <c r="J34" i="3"/>
  <c r="Z12" i="10"/>
  <c r="H34" i="3"/>
  <c r="X12" i="10"/>
  <c r="G34" i="3"/>
  <c r="V12" i="10"/>
  <c r="N23" i="3"/>
  <c r="S12" i="10"/>
  <c r="O23" i="3"/>
  <c r="Q12" i="10"/>
  <c r="L23" i="3"/>
  <c r="O12" i="10"/>
  <c r="I23" i="3"/>
  <c r="M12" i="10"/>
  <c r="J23" i="3"/>
  <c r="K12" i="10"/>
  <c r="H23" i="3"/>
  <c r="I12" i="10"/>
  <c r="G23" i="3"/>
  <c r="G12" i="10"/>
  <c r="N22" i="3"/>
  <c r="R12" i="10"/>
  <c r="O22" i="3"/>
  <c r="P12" i="10"/>
  <c r="L22" i="3"/>
  <c r="N12" i="10"/>
  <c r="I22" i="3"/>
  <c r="L12" i="10"/>
  <c r="J22" i="3"/>
  <c r="J12" i="10"/>
  <c r="H22" i="3"/>
  <c r="H12" i="10"/>
  <c r="G22" i="3"/>
  <c r="F12" i="10"/>
  <c r="AI10" i="10"/>
  <c r="AG10" i="10"/>
  <c r="AE10" i="10"/>
  <c r="AC10" i="10"/>
  <c r="AA10" i="10"/>
  <c r="Y10" i="10"/>
  <c r="W10" i="10"/>
  <c r="AH10" i="10"/>
  <c r="AF10" i="10"/>
  <c r="AD10" i="10"/>
  <c r="AB10" i="10"/>
  <c r="Z10" i="10"/>
  <c r="X10" i="10"/>
  <c r="V10" i="10"/>
  <c r="S10" i="10"/>
  <c r="Q10" i="10"/>
  <c r="O10" i="10"/>
  <c r="M10" i="10"/>
  <c r="K10" i="10"/>
  <c r="I10" i="10"/>
  <c r="G10" i="10"/>
  <c r="R10" i="10"/>
  <c r="P10" i="10"/>
  <c r="N10" i="10"/>
  <c r="L10" i="10"/>
  <c r="J10" i="10"/>
  <c r="H10" i="10"/>
  <c r="F10" i="10"/>
  <c r="P35" i="2"/>
  <c r="AI8" i="10"/>
  <c r="P34" i="2"/>
  <c r="AH8" i="10"/>
  <c r="Q35" i="2"/>
  <c r="AG8" i="10"/>
  <c r="Q34" i="2"/>
  <c r="AF8" i="10"/>
  <c r="N35" i="2"/>
  <c r="AE8" i="10"/>
  <c r="N34" i="2"/>
  <c r="AD8" i="10"/>
  <c r="K35" i="2"/>
  <c r="AC8" i="10"/>
  <c r="K34" i="2"/>
  <c r="AB8" i="10"/>
  <c r="L35" i="2"/>
  <c r="AA8" i="10"/>
  <c r="L34" i="2"/>
  <c r="Z8" i="10"/>
  <c r="J35" i="2"/>
  <c r="Y8" i="10"/>
  <c r="J34" i="2"/>
  <c r="X8" i="10"/>
  <c r="P23" i="2"/>
  <c r="S8" i="10"/>
  <c r="Q23" i="2"/>
  <c r="Q8" i="10"/>
  <c r="N23" i="2"/>
  <c r="O8" i="10"/>
  <c r="K23" i="2"/>
  <c r="M8" i="10"/>
  <c r="L23" i="2"/>
  <c r="K8" i="10"/>
  <c r="J23" i="2"/>
  <c r="I8" i="10"/>
  <c r="P22" i="2"/>
  <c r="R8" i="10"/>
  <c r="Q22" i="2"/>
  <c r="P8" i="10"/>
  <c r="N22" i="2"/>
  <c r="N8" i="10"/>
  <c r="K22" i="2"/>
  <c r="L8" i="10"/>
  <c r="L22" i="2"/>
  <c r="J8" i="10"/>
  <c r="J22" i="2"/>
  <c r="H8" i="10"/>
  <c r="AH18" i="9"/>
  <c r="AF18" i="9"/>
  <c r="AC18" i="9"/>
  <c r="Y18" i="9"/>
  <c r="W18" i="9"/>
  <c r="R18" i="9"/>
  <c r="P18" i="9"/>
  <c r="M18" i="9"/>
  <c r="I18" i="9"/>
  <c r="G18" i="9"/>
  <c r="AH16" i="9"/>
  <c r="AF16" i="9"/>
  <c r="AE16" i="9"/>
  <c r="AD16" i="9"/>
  <c r="AC16" i="9"/>
  <c r="AA16" i="9"/>
  <c r="Z16" i="9"/>
  <c r="Y16" i="9"/>
  <c r="W16" i="9"/>
  <c r="R16" i="9"/>
  <c r="P16" i="9"/>
  <c r="O16" i="9"/>
  <c r="N16" i="9"/>
  <c r="M16" i="9"/>
  <c r="K16" i="9"/>
  <c r="J16" i="9"/>
  <c r="I16" i="9"/>
  <c r="G16" i="9"/>
  <c r="AI14" i="9"/>
  <c r="AH14" i="9"/>
  <c r="AG14" i="9"/>
  <c r="AF14" i="9"/>
  <c r="AC14" i="9"/>
  <c r="AA14" i="9"/>
  <c r="Z14" i="9"/>
  <c r="Y14" i="9"/>
  <c r="W14" i="9"/>
  <c r="S14" i="9"/>
  <c r="R14" i="9"/>
  <c r="Q14" i="9"/>
  <c r="P14" i="9"/>
  <c r="M14" i="9"/>
  <c r="K14" i="9"/>
  <c r="J14" i="9"/>
  <c r="I14" i="9"/>
  <c r="G7" i="4"/>
  <c r="G14" i="9"/>
  <c r="N11" i="3"/>
  <c r="AI12" i="9"/>
  <c r="N10" i="3"/>
  <c r="AH12" i="9"/>
  <c r="O11" i="3"/>
  <c r="AG12" i="9"/>
  <c r="O10" i="3"/>
  <c r="AF12" i="9"/>
  <c r="L11" i="3"/>
  <c r="AE12" i="9"/>
  <c r="L10" i="3"/>
  <c r="AD12" i="9"/>
  <c r="I11" i="3"/>
  <c r="AC12" i="9"/>
  <c r="I10" i="3"/>
  <c r="AB12" i="9"/>
  <c r="J11" i="3"/>
  <c r="AA12" i="9"/>
  <c r="J10" i="3"/>
  <c r="Z12" i="9"/>
  <c r="H11" i="3"/>
  <c r="Y12" i="9"/>
  <c r="H10" i="3"/>
  <c r="X12" i="9"/>
  <c r="G11" i="3"/>
  <c r="W12" i="9"/>
  <c r="G10" i="3"/>
  <c r="V12" i="9"/>
  <c r="N6" i="3"/>
  <c r="S12" i="9"/>
  <c r="N5" i="3"/>
  <c r="R12" i="9"/>
  <c r="O6" i="3"/>
  <c r="Q12" i="9"/>
  <c r="O5" i="3"/>
  <c r="P12" i="9"/>
  <c r="L6" i="3"/>
  <c r="O12" i="9"/>
  <c r="L5" i="3"/>
  <c r="N12" i="9"/>
  <c r="I6" i="3"/>
  <c r="M12" i="9"/>
  <c r="I5" i="3"/>
  <c r="L12" i="9"/>
  <c r="J6" i="3"/>
  <c r="K12" i="9"/>
  <c r="J5" i="3"/>
  <c r="J12" i="9"/>
  <c r="H6" i="3"/>
  <c r="I12" i="9"/>
  <c r="H5" i="3"/>
  <c r="H12" i="9"/>
  <c r="G6" i="3"/>
  <c r="G12" i="9"/>
  <c r="G5" i="3"/>
  <c r="F12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P11" i="2"/>
  <c r="AI8" i="9"/>
  <c r="P10" i="2"/>
  <c r="AH8" i="9"/>
  <c r="Q11" i="2"/>
  <c r="AG8" i="9"/>
  <c r="Q10" i="2"/>
  <c r="AF8" i="9"/>
  <c r="N11" i="2"/>
  <c r="AE8" i="9"/>
  <c r="N10" i="2"/>
  <c r="AD8" i="9"/>
  <c r="K11" i="2"/>
  <c r="AC8" i="9"/>
  <c r="K10" i="2"/>
  <c r="AB8" i="9"/>
  <c r="L11" i="2"/>
  <c r="AA8" i="9"/>
  <c r="L10" i="2"/>
  <c r="Z8" i="9"/>
  <c r="J11" i="2"/>
  <c r="Y8" i="9"/>
  <c r="J10" i="2"/>
  <c r="X8" i="9"/>
  <c r="P6" i="2"/>
  <c r="S8" i="9"/>
  <c r="P5" i="2"/>
  <c r="R8" i="9"/>
  <c r="Q6" i="2"/>
  <c r="Q8" i="9"/>
  <c r="Q5" i="2"/>
  <c r="P8" i="9"/>
  <c r="N6" i="2"/>
  <c r="O8" i="9"/>
  <c r="N5" i="2"/>
  <c r="N8" i="9"/>
  <c r="K6" i="2"/>
  <c r="M8" i="9"/>
  <c r="K5" i="2"/>
  <c r="L8" i="9"/>
  <c r="L6" i="2"/>
  <c r="K8" i="9"/>
  <c r="L5" i="2"/>
  <c r="J8" i="9"/>
  <c r="J6" i="2"/>
  <c r="I8" i="9"/>
  <c r="J5" i="2"/>
  <c r="H8" i="9"/>
  <c r="S35" i="3"/>
  <c r="R35" i="3"/>
  <c r="Q35" i="3"/>
  <c r="P35" i="3"/>
  <c r="M35" i="3"/>
  <c r="K35" i="3"/>
  <c r="E35" i="3"/>
  <c r="S34" i="3"/>
  <c r="R34" i="3"/>
  <c r="Q34" i="3"/>
  <c r="P34" i="3"/>
  <c r="M34" i="3"/>
  <c r="K34" i="3"/>
  <c r="E34" i="3"/>
  <c r="S23" i="3"/>
  <c r="R23" i="3"/>
  <c r="Q23" i="3"/>
  <c r="P23" i="3"/>
  <c r="M23" i="3"/>
  <c r="K23" i="3"/>
  <c r="E23" i="3"/>
  <c r="S22" i="3"/>
  <c r="R22" i="3"/>
  <c r="Q22" i="3"/>
  <c r="P22" i="3"/>
  <c r="M22" i="3"/>
  <c r="K22" i="3"/>
  <c r="E22" i="3"/>
  <c r="S11" i="3"/>
  <c r="R11" i="3"/>
  <c r="Q11" i="3"/>
  <c r="P11" i="3"/>
  <c r="M11" i="3"/>
  <c r="K11" i="3"/>
  <c r="E11" i="3"/>
  <c r="S10" i="3"/>
  <c r="R10" i="3"/>
  <c r="Q10" i="3"/>
  <c r="P10" i="3"/>
  <c r="M10" i="3"/>
  <c r="K10" i="3"/>
  <c r="E10" i="3"/>
  <c r="S6" i="3"/>
  <c r="R6" i="3"/>
  <c r="Q6" i="3"/>
  <c r="P6" i="3"/>
  <c r="M6" i="3"/>
  <c r="K6" i="3"/>
  <c r="E6" i="3"/>
  <c r="S5" i="3"/>
  <c r="R5" i="3"/>
  <c r="Q5" i="3"/>
  <c r="P5" i="3"/>
  <c r="M5" i="3"/>
  <c r="K5" i="3"/>
  <c r="E5" i="3"/>
  <c r="M5" i="2"/>
  <c r="O5" i="2"/>
  <c r="R5" i="2"/>
  <c r="S5" i="2"/>
  <c r="M6" i="2"/>
  <c r="O6" i="2"/>
  <c r="R6" i="2"/>
  <c r="S6" i="2"/>
  <c r="M10" i="2"/>
  <c r="O10" i="2"/>
  <c r="R10" i="2"/>
  <c r="S10" i="2"/>
  <c r="T10" i="2"/>
  <c r="U10" i="2"/>
  <c r="M11" i="2"/>
  <c r="O11" i="2"/>
  <c r="R11" i="2"/>
  <c r="S11" i="2"/>
  <c r="T11" i="2"/>
  <c r="U11" i="2"/>
  <c r="M22" i="2"/>
  <c r="O22" i="2"/>
  <c r="R22" i="2"/>
  <c r="S22" i="2"/>
  <c r="T22" i="2"/>
  <c r="U22" i="2"/>
  <c r="M23" i="2"/>
  <c r="O23" i="2"/>
  <c r="R23" i="2"/>
  <c r="S23" i="2"/>
  <c r="T23" i="2"/>
  <c r="U23" i="2"/>
  <c r="M34" i="2"/>
  <c r="O34" i="2"/>
  <c r="R34" i="2"/>
  <c r="S34" i="2"/>
  <c r="T34" i="2"/>
  <c r="U34" i="2"/>
  <c r="M35" i="2"/>
  <c r="O35" i="2"/>
  <c r="R35" i="2"/>
  <c r="S35" i="2"/>
  <c r="T35" i="2"/>
  <c r="U35" i="2"/>
</calcChain>
</file>

<file path=xl/comments1.xml><?xml version="1.0" encoding="utf-8"?>
<comments xmlns="http://schemas.openxmlformats.org/spreadsheetml/2006/main">
  <authors>
    <author>Chris Sanchez</author>
  </authors>
  <commentList>
    <comment ref="D2" authorId="0">
      <text>
        <r>
          <rPr>
            <b/>
            <sz val="9"/>
            <color indexed="81"/>
            <rFont val="Verdana"/>
          </rPr>
          <t>Chris Sanchez:</t>
        </r>
        <r>
          <rPr>
            <sz val="9"/>
            <color indexed="81"/>
            <rFont val="Verdana"/>
          </rPr>
          <t xml:space="preserve">
Note - because of error, the DOC ID#'s were also used as the sample ID #'s (see water data notebook for more info)</t>
        </r>
      </text>
    </comment>
  </commentList>
</comments>
</file>

<file path=xl/comments2.xml><?xml version="1.0" encoding="utf-8"?>
<comments xmlns="http://schemas.openxmlformats.org/spreadsheetml/2006/main">
  <authors>
    <author>Chris Sanchez</author>
  </authors>
  <commentList>
    <comment ref="H44" authorId="0">
      <text>
        <r>
          <rPr>
            <b/>
            <sz val="9"/>
            <color indexed="81"/>
            <rFont val="Verdana"/>
          </rPr>
          <t>Chris Sanchez:</t>
        </r>
        <r>
          <rPr>
            <sz val="9"/>
            <color indexed="81"/>
            <rFont val="Verdana"/>
          </rPr>
          <t xml:space="preserve">
Values reported as Nitrate+Nitrite</t>
        </r>
      </text>
    </comment>
    <comment ref="H46" authorId="0">
      <text>
        <r>
          <rPr>
            <b/>
            <sz val="9"/>
            <color indexed="81"/>
            <rFont val="Verdana"/>
          </rPr>
          <t>Chris Sanchez:</t>
        </r>
        <r>
          <rPr>
            <sz val="9"/>
            <color indexed="81"/>
            <rFont val="Verdana"/>
          </rPr>
          <t xml:space="preserve">
Values reported as Nitrate+Nitrite</t>
        </r>
      </text>
    </comment>
  </commentList>
</comments>
</file>

<file path=xl/comments3.xml><?xml version="1.0" encoding="utf-8"?>
<comments xmlns="http://schemas.openxmlformats.org/spreadsheetml/2006/main">
  <authors>
    <author>Chris Sanchez</author>
  </authors>
  <commentList>
    <comment ref="H44" authorId="0">
      <text>
        <r>
          <rPr>
            <b/>
            <sz val="9"/>
            <color indexed="81"/>
            <rFont val="Verdana"/>
          </rPr>
          <t>Chris Sanchez:</t>
        </r>
        <r>
          <rPr>
            <sz val="9"/>
            <color indexed="81"/>
            <rFont val="Verdana"/>
          </rPr>
          <t xml:space="preserve">
Values reported as Nitrate + Nitrite</t>
        </r>
      </text>
    </comment>
    <comment ref="H46" authorId="0">
      <text>
        <r>
          <rPr>
            <b/>
            <sz val="9"/>
            <color indexed="81"/>
            <rFont val="Verdana"/>
          </rPr>
          <t>Chris Sanchez:</t>
        </r>
        <r>
          <rPr>
            <sz val="9"/>
            <color indexed="81"/>
            <rFont val="Verdana"/>
          </rPr>
          <t xml:space="preserve">
Values reported as Nitrate+Nitrite</t>
        </r>
      </text>
    </comment>
  </commentList>
</comments>
</file>

<file path=xl/sharedStrings.xml><?xml version="1.0" encoding="utf-8"?>
<sst xmlns="http://schemas.openxmlformats.org/spreadsheetml/2006/main" count="2026" uniqueCount="166">
  <si>
    <t>pH</t>
    <phoneticPr fontId="4" type="noConversion"/>
  </si>
  <si>
    <t>Temp</t>
    <phoneticPr fontId="4" type="noConversion"/>
  </si>
  <si>
    <t>Inflow</t>
  </si>
  <si>
    <t>Outflow</t>
  </si>
  <si>
    <t>Water</t>
  </si>
  <si>
    <t>Shore</t>
  </si>
  <si>
    <t>M1E</t>
  </si>
  <si>
    <t>M1W</t>
  </si>
  <si>
    <t>C1</t>
  </si>
  <si>
    <t>M2</t>
  </si>
  <si>
    <t>M3</t>
  </si>
  <si>
    <t>M4N</t>
  </si>
  <si>
    <t>M5</t>
  </si>
  <si>
    <t>C2</t>
  </si>
  <si>
    <t>M4S</t>
  </si>
  <si>
    <t>M4C</t>
  </si>
  <si>
    <t>Transect</t>
  </si>
  <si>
    <t>Location</t>
  </si>
  <si>
    <t>Inflow1</t>
  </si>
  <si>
    <t>Inflow2</t>
  </si>
  <si>
    <t>Inflow3</t>
  </si>
  <si>
    <t>Outflow1</t>
  </si>
  <si>
    <t>Outflow2</t>
  </si>
  <si>
    <t>Outflow3</t>
  </si>
  <si>
    <t>DOC.ID</t>
  </si>
  <si>
    <t>Sample.ID</t>
  </si>
  <si>
    <t>NPOC.mgL</t>
  </si>
  <si>
    <t>TN.mgL</t>
  </si>
  <si>
    <t>Nitrate.mgL</t>
  </si>
  <si>
    <t>Ammonia.mgL</t>
  </si>
  <si>
    <t>Nitrite.mgL</t>
  </si>
  <si>
    <t>Cl.mgL</t>
  </si>
  <si>
    <t>PO4.mgL</t>
  </si>
  <si>
    <t>cond.us</t>
  </si>
  <si>
    <t>speccond.us</t>
  </si>
  <si>
    <t>O2.mgL</t>
  </si>
  <si>
    <t>salinity.ppt</t>
  </si>
  <si>
    <t>o2.percent</t>
  </si>
  <si>
    <t>Date</t>
  </si>
  <si>
    <t>Blank</t>
  </si>
  <si>
    <t>INFLOW 1</t>
  </si>
  <si>
    <t>INFLOW 2</t>
  </si>
  <si>
    <t>INFLOW 3</t>
  </si>
  <si>
    <t>OUTFLOW 1</t>
  </si>
  <si>
    <t>OUTFLOW 2</t>
  </si>
  <si>
    <t>OUTFLOW 3</t>
  </si>
  <si>
    <t>shore</t>
  </si>
  <si>
    <t>water</t>
  </si>
  <si>
    <t>outflow</t>
  </si>
  <si>
    <t>inflow</t>
  </si>
  <si>
    <t>mean=</t>
  </si>
  <si>
    <t>SE=</t>
  </si>
  <si>
    <t>Year</t>
  </si>
  <si>
    <t>Month</t>
  </si>
  <si>
    <t>Inflow DOC mn</t>
  </si>
  <si>
    <t>Inflow DOC SE</t>
  </si>
  <si>
    <t>Inflow TN mn</t>
  </si>
  <si>
    <t>Inflow TN SE</t>
  </si>
  <si>
    <t>Inflow NO3 mn</t>
  </si>
  <si>
    <t>Inflow NO3 SE</t>
  </si>
  <si>
    <t>Inflow NO2 mn</t>
  </si>
  <si>
    <t>Inflow NO2 SE</t>
  </si>
  <si>
    <t>Inflow NH4 mn</t>
  </si>
  <si>
    <t>Inflow NH4 SE</t>
  </si>
  <si>
    <t>Inflow SRP mn</t>
  </si>
  <si>
    <t>Inflow SRP SE</t>
  </si>
  <si>
    <t>Inflow Cond mn</t>
  </si>
  <si>
    <t>Inflow Cond SE</t>
  </si>
  <si>
    <t>Inflow T mn</t>
  </si>
  <si>
    <t>Inflow T SE</t>
  </si>
  <si>
    <t>Outflow DOC mn</t>
  </si>
  <si>
    <t>Outflow DOC SE</t>
  </si>
  <si>
    <t>Outflow TN mn</t>
  </si>
  <si>
    <t>Outflow TN SE</t>
  </si>
  <si>
    <t>Outflow NO3 mn</t>
  </si>
  <si>
    <t>Outflow NO3 SE</t>
  </si>
  <si>
    <t>Outflow NO2 mn</t>
  </si>
  <si>
    <t>Outflow NO2 SE</t>
  </si>
  <si>
    <t>Outflow NH4 mn</t>
  </si>
  <si>
    <t>Outflow NH4 SE</t>
  </si>
  <si>
    <t>Outflow SRP mn</t>
  </si>
  <si>
    <t>Outflow SRP SE</t>
  </si>
  <si>
    <t>Outflow Cond mn</t>
  </si>
  <si>
    <t>Outflow Cond SE</t>
  </si>
  <si>
    <t>Outflow T mn</t>
  </si>
  <si>
    <t>Outflow T SE</t>
  </si>
  <si>
    <t>Open H2O DOC mn</t>
  </si>
  <si>
    <t>Open H2O DOC SE</t>
  </si>
  <si>
    <t>Open H2O TN mn</t>
  </si>
  <si>
    <t>Open H2O TN SE</t>
  </si>
  <si>
    <t>Open H2O NO3 mn</t>
  </si>
  <si>
    <t>Open H2O NO3 SE</t>
  </si>
  <si>
    <t>Open H2O NO2 mn</t>
  </si>
  <si>
    <t>Open H2O NO2 SE</t>
  </si>
  <si>
    <t>Open H2O NH4 mn</t>
  </si>
  <si>
    <t>Open H2O NH4 SE</t>
  </si>
  <si>
    <t>Open H2O SRP mn</t>
  </si>
  <si>
    <t>Open H2O SRP SE</t>
  </si>
  <si>
    <t>Open H2O Cond mn</t>
  </si>
  <si>
    <t>Open H2O Cond SE</t>
  </si>
  <si>
    <t>Open H2O T mn</t>
  </si>
  <si>
    <t>Open H2O T SE</t>
  </si>
  <si>
    <t>Marsh DOC mn</t>
  </si>
  <si>
    <t>Marsh DOC SE</t>
  </si>
  <si>
    <t>Marsh TN mn</t>
  </si>
  <si>
    <t>Marsh TN SE</t>
  </si>
  <si>
    <t>Marsh NO3 mn</t>
  </si>
  <si>
    <t>Marsh NO3 SE</t>
  </si>
  <si>
    <t>Marsh NO2 mn</t>
  </si>
  <si>
    <t>Marsh NO2 SE</t>
  </si>
  <si>
    <t>Marsh NH4 mn</t>
  </si>
  <si>
    <t>Marsh NH4 SE</t>
  </si>
  <si>
    <t>Marsh SRP mn</t>
  </si>
  <si>
    <t>Marsh SRP SE</t>
  </si>
  <si>
    <t>Marsh Cond mn</t>
  </si>
  <si>
    <t>Marsh Cond SE</t>
  </si>
  <si>
    <t>Marsh T mn</t>
  </si>
  <si>
    <t>Marsh T SE</t>
  </si>
  <si>
    <t>series</t>
  </si>
  <si>
    <t>DOC.mgL</t>
  </si>
  <si>
    <t>TP  mg/L</t>
  </si>
  <si>
    <t>C-1</t>
  </si>
  <si>
    <t>SHORE</t>
  </si>
  <si>
    <t>C-2</t>
  </si>
  <si>
    <t>M-1-E</t>
  </si>
  <si>
    <t>M-1-W</t>
  </si>
  <si>
    <t>M-2</t>
  </si>
  <si>
    <t>M-3</t>
  </si>
  <si>
    <t>M-4-C</t>
  </si>
  <si>
    <t>M-4-N</t>
  </si>
  <si>
    <t>M-4-S</t>
  </si>
  <si>
    <t>M-5</t>
  </si>
  <si>
    <t>WATER</t>
  </si>
  <si>
    <t>Inflow 1</t>
  </si>
  <si>
    <t>Inflow 2</t>
  </si>
  <si>
    <t>Inflow 3</t>
  </si>
  <si>
    <t>Outflow 1</t>
  </si>
  <si>
    <t>Outflow 2</t>
  </si>
  <si>
    <t>Outflow 3</t>
  </si>
  <si>
    <t>Date taken</t>
  </si>
  <si>
    <t>TP.mgL</t>
  </si>
  <si>
    <t>TDN.mgL</t>
  </si>
  <si>
    <t>Ammonia.mgN/L</t>
  </si>
  <si>
    <t>Nitrite.mgN/L</t>
  </si>
  <si>
    <t xml:space="preserve">M-1-E </t>
  </si>
  <si>
    <t xml:space="preserve">M-4-N </t>
  </si>
  <si>
    <t xml:space="preserve"> Shore</t>
  </si>
  <si>
    <t xml:space="preserve">M-4-S </t>
  </si>
  <si>
    <t>No Data</t>
  </si>
  <si>
    <t>Daily inflow (m3/d)</t>
  </si>
  <si>
    <t>Daily outflow (m3/d)</t>
  </si>
  <si>
    <t>TN flux in (kg/d)</t>
  </si>
  <si>
    <t>TN flux out (kg/d)</t>
  </si>
  <si>
    <t>NO3 flux in (kg/d)</t>
  </si>
  <si>
    <t>NO3 flux out (kg/d)</t>
  </si>
  <si>
    <t>NH4 flux in (kg/d)</t>
  </si>
  <si>
    <t>NH4 flux out (kg/d)</t>
  </si>
  <si>
    <t xml:space="preserve"> </t>
  </si>
  <si>
    <t>PO4 µg/L</t>
  </si>
  <si>
    <t>N+N mg/L</t>
  </si>
  <si>
    <t>NO3 mg/L</t>
  </si>
  <si>
    <t>AW-20-137-2</t>
  </si>
  <si>
    <t>AW-20-137-9</t>
  </si>
  <si>
    <t>NA</t>
  </si>
  <si>
    <t>2060A</t>
  </si>
  <si>
    <t>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</si>
</sst>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0"/>
      <name val="Arial"/>
    </font>
    <font>
      <sz val="10"/>
      <name val="Verdana"/>
    </font>
    <font>
      <sz val="10"/>
      <name val="Arial"/>
    </font>
    <font>
      <sz val="11"/>
      <color indexed="8"/>
      <name val="Calibri"/>
      <family val="2"/>
    </font>
    <font>
      <sz val="9"/>
      <color indexed="81"/>
      <name val="Verdana"/>
    </font>
    <font>
      <b/>
      <sz val="9"/>
      <color indexed="81"/>
      <name val="Verdana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7" fillId="0" borderId="0"/>
    <xf numFmtId="0" fontId="2" fillId="4" borderId="1" applyNumberFormat="0" applyFont="0" applyAlignment="0" applyProtection="0"/>
  </cellStyleXfs>
  <cellXfs count="26">
    <xf numFmtId="0" fontId="0" fillId="0" borderId="0" xfId="0"/>
    <xf numFmtId="0" fontId="4" fillId="0" borderId="0" xfId="0" applyFont="1"/>
    <xf numFmtId="0" fontId="0" fillId="0" borderId="0" xfId="0" applyNumberFormat="1"/>
    <xf numFmtId="0" fontId="2" fillId="0" borderId="0" xfId="0" applyFont="1"/>
    <xf numFmtId="2" fontId="0" fillId="0" borderId="0" xfId="0" applyNumberFormat="1"/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0" fillId="2" borderId="0" xfId="0" applyFill="1"/>
    <xf numFmtId="14" fontId="0" fillId="2" borderId="0" xfId="0" applyNumberFormat="1" applyFill="1"/>
    <xf numFmtId="0" fontId="1" fillId="2" borderId="0" xfId="0" applyFont="1" applyFill="1" applyAlignment="1">
      <alignment horizontal="right"/>
    </xf>
    <xf numFmtId="0" fontId="2" fillId="2" borderId="0" xfId="0" applyFont="1" applyFill="1"/>
    <xf numFmtId="0" fontId="1" fillId="2" borderId="0" xfId="0" applyFont="1" applyFill="1"/>
    <xf numFmtId="14" fontId="1" fillId="2" borderId="0" xfId="0" applyNumberFormat="1" applyFont="1" applyFill="1"/>
    <xf numFmtId="0" fontId="0" fillId="2" borderId="0" xfId="0" applyFont="1" applyFill="1"/>
    <xf numFmtId="164" fontId="0" fillId="0" borderId="0" xfId="0" applyNumberFormat="1"/>
    <xf numFmtId="0" fontId="10" fillId="0" borderId="0" xfId="0" applyFont="1"/>
    <xf numFmtId="15" fontId="0" fillId="0" borderId="0" xfId="0" applyNumberFormat="1"/>
    <xf numFmtId="0" fontId="0" fillId="0" borderId="0" xfId="0" applyFont="1"/>
    <xf numFmtId="0" fontId="7" fillId="0" borderId="0" xfId="1"/>
    <xf numFmtId="0" fontId="0" fillId="3" borderId="0" xfId="0" applyFill="1"/>
    <xf numFmtId="2" fontId="2" fillId="2" borderId="0" xfId="0" applyNumberFormat="1" applyFont="1" applyFill="1"/>
    <xf numFmtId="0" fontId="1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" xfId="2" applyFont="1"/>
  </cellXfs>
  <cellStyles count="3">
    <cellStyle name="Normal" xfId="0" builtinId="0"/>
    <cellStyle name="Normal_Sheet1" xfId="1"/>
    <cellStyle name="Note" xfId="2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externalLink" Target="externalLinks/externalLink15.xml"/><Relationship Id="rId51" Type="http://schemas.openxmlformats.org/officeDocument/2006/relationships/externalLink" Target="externalLinks/externalLink16.xml"/><Relationship Id="rId52" Type="http://schemas.openxmlformats.org/officeDocument/2006/relationships/externalLink" Target="externalLinks/externalLink17.xml"/><Relationship Id="rId53" Type="http://schemas.openxmlformats.org/officeDocument/2006/relationships/externalLink" Target="externalLinks/externalLink18.xml"/><Relationship Id="rId54" Type="http://schemas.openxmlformats.org/officeDocument/2006/relationships/externalLink" Target="externalLinks/externalLink19.xml"/><Relationship Id="rId55" Type="http://schemas.openxmlformats.org/officeDocument/2006/relationships/externalLink" Target="externalLinks/externalLink20.xml"/><Relationship Id="rId56" Type="http://schemas.openxmlformats.org/officeDocument/2006/relationships/theme" Target="theme/theme1.xml"/><Relationship Id="rId57" Type="http://schemas.openxmlformats.org/officeDocument/2006/relationships/styles" Target="styles.xml"/><Relationship Id="rId58" Type="http://schemas.openxmlformats.org/officeDocument/2006/relationships/sharedStrings" Target="sharedStrings.xml"/><Relationship Id="rId59" Type="http://schemas.openxmlformats.org/officeDocument/2006/relationships/calcChain" Target="calcChain.xml"/><Relationship Id="rId40" Type="http://schemas.openxmlformats.org/officeDocument/2006/relationships/externalLink" Target="externalLinks/externalLink5.xml"/><Relationship Id="rId41" Type="http://schemas.openxmlformats.org/officeDocument/2006/relationships/externalLink" Target="externalLinks/externalLink6.xml"/><Relationship Id="rId42" Type="http://schemas.openxmlformats.org/officeDocument/2006/relationships/externalLink" Target="externalLinks/externalLink7.xml"/><Relationship Id="rId43" Type="http://schemas.openxmlformats.org/officeDocument/2006/relationships/externalLink" Target="externalLinks/externalLink8.xml"/><Relationship Id="rId44" Type="http://schemas.openxmlformats.org/officeDocument/2006/relationships/externalLink" Target="externalLinks/externalLink9.xml"/><Relationship Id="rId45" Type="http://schemas.openxmlformats.org/officeDocument/2006/relationships/externalLink" Target="externalLinks/externalLink10.xml"/><Relationship Id="rId46" Type="http://schemas.openxmlformats.org/officeDocument/2006/relationships/externalLink" Target="externalLinks/externalLink11.xml"/><Relationship Id="rId47" Type="http://schemas.openxmlformats.org/officeDocument/2006/relationships/externalLink" Target="externalLinks/externalLink12.xml"/><Relationship Id="rId48" Type="http://schemas.openxmlformats.org/officeDocument/2006/relationships/externalLink" Target="externalLinks/externalLink13.xml"/><Relationship Id="rId4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externalLink" Target="externalLinks/externalLink1.xml"/><Relationship Id="rId37" Type="http://schemas.openxmlformats.org/officeDocument/2006/relationships/externalLink" Target="externalLinks/externalLink2.xml"/><Relationship Id="rId38" Type="http://schemas.openxmlformats.org/officeDocument/2006/relationships/externalLink" Target="externalLinks/externalLink3.xml"/><Relationship Id="rId39" Type="http://schemas.openxmlformats.org/officeDocument/2006/relationships/externalLink" Target="externalLinks/externalLink4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water%20nutrient%20files/July%202014/Tres_Rios_AQ2_TP_08_14_1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water%20nutrient%20files/November%202014/Tres_Rios_NO3_NH4_11_20_201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water%20nutrient%20files/November%202014/Tres_Rios_NO2_11_19_201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water%20nutrient%20files/November%202014/Tres_Rios_Cl_PO4_11_24_2014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water%20nutrient%20files/January%202015/Tres_Rios_NO3_NH4_01_23_201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water%20nutrient%20files/January%202015/Tres_Rios_NO2_01_26_2015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water%20nutrient%20files/January%202015/Tres_Rios_Cl_PO4_02_03_2015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water%20nutrient%20files/March%202015/Tres_Rios_NO3_NH4_03_24_2015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water%20nutrient%20files/March%202015/Tres_Rios_NO2_03_25_201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water%20nutrient%20files/March%202015/Tres_Rios_Cl_PO4_3_30_2015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Macintosh%20HD/Users/danchilders/After%20Aug%202008/Research%20Projects/Tres%20Rios/data/IRGA/ET%20data/Tres%20Rios%20Water%20Budg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water%20nutrient%20files/July%202014/Tres_Rios_AQ2_TN_08_15_1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Macintosh%20HD/Users/csanchez/Dropbox%20(ASU)/Tres%20Rios%20data%20for%20Chris/Master%20nutrient%20data%20COMPLE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water%20nutrient%20files/July%202014/tr%20may%202014%20m1e_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water%20nutrient%20files/September%202014/14-10-14%20Tot%20P%20(2)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water%20nutrient%20files/September%202014/14-10-15%20Tot%20N%20(2)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water%20nutrient%20files/September%202014/Tres_Rios_NO3_NH4_10_10_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water%20nutrient%20files/September%202014/Tres_Rios_Cl_PO4_10_08_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water%20nutrient%20files/November%202014/Tres_Rios_TP_data_AQ2_12_04_1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water%20nutrient%20files/November%202014/Tres_Rios_AQ2_TN_12_05_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3">
          <cell r="B33">
            <v>1.5580000000000001</v>
          </cell>
        </row>
        <row r="34">
          <cell r="B34">
            <v>1.6879999999999999</v>
          </cell>
        </row>
        <row r="35">
          <cell r="B35">
            <v>1.73</v>
          </cell>
        </row>
        <row r="36">
          <cell r="B36">
            <v>1.64</v>
          </cell>
        </row>
        <row r="37">
          <cell r="B37">
            <v>1.694</v>
          </cell>
        </row>
        <row r="38">
          <cell r="B38">
            <v>1.62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clean data"/>
      <sheetName val="Sheet3"/>
    </sheetNames>
    <sheetDataSet>
      <sheetData sheetId="0"/>
      <sheetData sheetId="1">
        <row r="2">
          <cell r="B2">
            <v>1.46</v>
          </cell>
          <cell r="C2">
            <v>3.59</v>
          </cell>
        </row>
        <row r="3">
          <cell r="B3">
            <v>1.42</v>
          </cell>
          <cell r="C3">
            <v>3.25</v>
          </cell>
        </row>
        <row r="4">
          <cell r="B4">
            <v>1.51</v>
          </cell>
          <cell r="C4">
            <v>3.7</v>
          </cell>
        </row>
        <row r="5">
          <cell r="B5">
            <v>1.25</v>
          </cell>
          <cell r="C5">
            <v>3.29</v>
          </cell>
        </row>
        <row r="6">
          <cell r="B6">
            <v>1.26</v>
          </cell>
          <cell r="C6">
            <v>3.46</v>
          </cell>
        </row>
        <row r="7">
          <cell r="B7">
            <v>1.23</v>
          </cell>
          <cell r="C7">
            <v>3.28</v>
          </cell>
        </row>
        <row r="8">
          <cell r="B8">
            <v>0.36599999999999999</v>
          </cell>
          <cell r="C8">
            <v>0.184</v>
          </cell>
        </row>
        <row r="9">
          <cell r="B9">
            <v>0.30199999999999999</v>
          </cell>
          <cell r="C9">
            <v>1.5599999999999999E-2</v>
          </cell>
        </row>
        <row r="10">
          <cell r="B10">
            <v>0.20899999999999999</v>
          </cell>
          <cell r="C10">
            <v>1.5299999999999999E-2</v>
          </cell>
        </row>
        <row r="11">
          <cell r="B11">
            <v>1.53</v>
          </cell>
          <cell r="C11">
            <v>3.78</v>
          </cell>
        </row>
        <row r="12">
          <cell r="B12">
            <v>1.24</v>
          </cell>
          <cell r="C12">
            <v>3.34</v>
          </cell>
        </row>
        <row r="13">
          <cell r="B13">
            <v>0.82499999999999996</v>
          </cell>
          <cell r="C13">
            <v>3.51</v>
          </cell>
        </row>
      </sheetData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clean data"/>
      <sheetName val="Sheet3"/>
    </sheetNames>
    <sheetDataSet>
      <sheetData sheetId="0"/>
      <sheetData sheetId="1">
        <row r="2">
          <cell r="B2">
            <v>0.27</v>
          </cell>
        </row>
        <row r="3">
          <cell r="B3">
            <v>0.252</v>
          </cell>
        </row>
        <row r="4">
          <cell r="B4">
            <v>0.28599999999999998</v>
          </cell>
        </row>
        <row r="5">
          <cell r="B5">
            <v>0.28000000000000003</v>
          </cell>
        </row>
        <row r="6">
          <cell r="B6">
            <v>0.29399999999999998</v>
          </cell>
        </row>
        <row r="7">
          <cell r="B7">
            <v>0.28100000000000003</v>
          </cell>
        </row>
        <row r="8">
          <cell r="B8">
            <v>8.0199999999999994E-2</v>
          </cell>
        </row>
        <row r="9">
          <cell r="B9">
            <v>1.4E-2</v>
          </cell>
        </row>
        <row r="10">
          <cell r="B10">
            <v>1.21E-2</v>
          </cell>
        </row>
        <row r="11">
          <cell r="B11">
            <v>0.29299999999999998</v>
          </cell>
        </row>
        <row r="12">
          <cell r="B12">
            <v>0.27900000000000003</v>
          </cell>
        </row>
        <row r="13">
          <cell r="B13">
            <v>0.311</v>
          </cell>
        </row>
      </sheetData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clean data"/>
      <sheetName val="Sheet3"/>
    </sheetNames>
    <sheetDataSet>
      <sheetData sheetId="0" refreshError="1"/>
      <sheetData sheetId="1">
        <row r="2">
          <cell r="B2">
            <v>252</v>
          </cell>
        </row>
        <row r="3">
          <cell r="B3">
            <v>269</v>
          </cell>
        </row>
        <row r="4">
          <cell r="B4">
            <v>280</v>
          </cell>
        </row>
        <row r="5">
          <cell r="B5">
            <v>264</v>
          </cell>
        </row>
        <row r="6">
          <cell r="B6">
            <v>265</v>
          </cell>
        </row>
        <row r="7">
          <cell r="B7">
            <v>288</v>
          </cell>
        </row>
        <row r="8">
          <cell r="B8">
            <v>329</v>
          </cell>
        </row>
        <row r="9">
          <cell r="B9">
            <v>165</v>
          </cell>
        </row>
        <row r="10">
          <cell r="B10">
            <v>239</v>
          </cell>
        </row>
        <row r="11">
          <cell r="B11">
            <v>247</v>
          </cell>
        </row>
        <row r="12">
          <cell r="B12">
            <v>263</v>
          </cell>
        </row>
        <row r="13">
          <cell r="B13">
            <v>249</v>
          </cell>
        </row>
      </sheetData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clean data"/>
      <sheetName val="Sheet3"/>
    </sheetNames>
    <sheetDataSet>
      <sheetData sheetId="0"/>
      <sheetData sheetId="1">
        <row r="2">
          <cell r="B2">
            <v>2.08</v>
          </cell>
          <cell r="C2">
            <v>2.95</v>
          </cell>
        </row>
        <row r="3">
          <cell r="B3">
            <v>2.04</v>
          </cell>
          <cell r="C3">
            <v>2.85</v>
          </cell>
        </row>
        <row r="4">
          <cell r="B4">
            <v>1.88</v>
          </cell>
          <cell r="C4">
            <v>2.4500000000000002</v>
          </cell>
        </row>
        <row r="5">
          <cell r="B5">
            <v>1.18</v>
          </cell>
          <cell r="C5">
            <v>3.2</v>
          </cell>
        </row>
        <row r="6">
          <cell r="B6">
            <v>1.2</v>
          </cell>
          <cell r="C6">
            <v>3.38</v>
          </cell>
        </row>
        <row r="7">
          <cell r="B7">
            <v>1.23</v>
          </cell>
          <cell r="C7">
            <v>3.59</v>
          </cell>
        </row>
        <row r="8">
          <cell r="B8">
            <v>0.46500000000000002</v>
          </cell>
          <cell r="C8">
            <v>0.215</v>
          </cell>
        </row>
        <row r="9">
          <cell r="B9">
            <v>9.3399999999999997E-2</v>
          </cell>
          <cell r="C9">
            <v>0.125</v>
          </cell>
        </row>
        <row r="10">
          <cell r="B10">
            <v>-9.5100000000000002E-4</v>
          </cell>
          <cell r="C10">
            <v>9.6799999999999994E-3</v>
          </cell>
        </row>
        <row r="11">
          <cell r="B11">
            <v>2.04</v>
          </cell>
          <cell r="C11">
            <v>2.7</v>
          </cell>
        </row>
        <row r="12">
          <cell r="B12">
            <v>1.58</v>
          </cell>
          <cell r="C12">
            <v>3.54</v>
          </cell>
        </row>
        <row r="13">
          <cell r="B13">
            <v>0.78500000000000003</v>
          </cell>
          <cell r="C13">
            <v>3.08</v>
          </cell>
        </row>
      </sheetData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clean data"/>
      <sheetName val="Sheet3"/>
    </sheetNames>
    <sheetDataSet>
      <sheetData sheetId="0"/>
      <sheetData sheetId="1">
        <row r="2">
          <cell r="B2">
            <v>0.214</v>
          </cell>
        </row>
        <row r="3">
          <cell r="B3">
            <v>0.20799999999999999</v>
          </cell>
        </row>
        <row r="4">
          <cell r="B4">
            <v>0.17899999999999999</v>
          </cell>
        </row>
        <row r="5">
          <cell r="B5">
            <v>0.23899999999999999</v>
          </cell>
        </row>
        <row r="6">
          <cell r="B6">
            <v>0.253</v>
          </cell>
        </row>
        <row r="7">
          <cell r="B7">
            <v>0.26900000000000002</v>
          </cell>
        </row>
        <row r="8">
          <cell r="B8">
            <v>3.9100000000000003E-2</v>
          </cell>
        </row>
        <row r="9">
          <cell r="B9">
            <v>3.2099999999999997E-2</v>
          </cell>
        </row>
        <row r="10">
          <cell r="B10">
            <v>5.8300000000000001E-3</v>
          </cell>
        </row>
        <row r="11">
          <cell r="B11">
            <v>0.19900000000000001</v>
          </cell>
        </row>
        <row r="12">
          <cell r="B12">
            <v>0.27400000000000002</v>
          </cell>
        </row>
        <row r="13">
          <cell r="B13">
            <v>0.24399999999999999</v>
          </cell>
        </row>
      </sheetData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clean data"/>
      <sheetName val="Sheet3"/>
    </sheetNames>
    <sheetDataSet>
      <sheetData sheetId="0" refreshError="1"/>
      <sheetData sheetId="1">
        <row r="2">
          <cell r="B2">
            <v>279</v>
          </cell>
        </row>
        <row r="3">
          <cell r="B3">
            <v>292</v>
          </cell>
        </row>
        <row r="4">
          <cell r="B4">
            <v>288</v>
          </cell>
        </row>
        <row r="5">
          <cell r="B5">
            <v>327</v>
          </cell>
        </row>
        <row r="6">
          <cell r="B6">
            <v>321</v>
          </cell>
        </row>
        <row r="7">
          <cell r="B7">
            <v>293</v>
          </cell>
        </row>
        <row r="8">
          <cell r="B8">
            <v>368</v>
          </cell>
        </row>
        <row r="9">
          <cell r="B9">
            <v>192</v>
          </cell>
        </row>
        <row r="10">
          <cell r="B10">
            <v>302</v>
          </cell>
        </row>
        <row r="11">
          <cell r="B11">
            <v>346</v>
          </cell>
        </row>
        <row r="12">
          <cell r="B12">
            <v>311</v>
          </cell>
        </row>
        <row r="13">
          <cell r="B13">
            <v>308</v>
          </cell>
        </row>
      </sheetData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clean data"/>
      <sheetName val="Sheet3"/>
    </sheetNames>
    <sheetDataSet>
      <sheetData sheetId="0" refreshError="1"/>
      <sheetData sheetId="1">
        <row r="2">
          <cell r="B2">
            <v>2.14</v>
          </cell>
          <cell r="C2">
            <v>2.35</v>
          </cell>
        </row>
        <row r="3">
          <cell r="B3">
            <v>2.0099999999999998</v>
          </cell>
          <cell r="C3">
            <v>2.02</v>
          </cell>
        </row>
        <row r="4">
          <cell r="B4">
            <v>2.13</v>
          </cell>
          <cell r="C4">
            <v>2.27</v>
          </cell>
        </row>
        <row r="5">
          <cell r="B5">
            <v>0.66300000000000003</v>
          </cell>
          <cell r="C5">
            <v>2.67</v>
          </cell>
        </row>
        <row r="6">
          <cell r="B6">
            <v>0.68</v>
          </cell>
          <cell r="C6">
            <v>2.74</v>
          </cell>
        </row>
        <row r="7">
          <cell r="B7">
            <v>0.67100000000000004</v>
          </cell>
          <cell r="C7">
            <v>2.79</v>
          </cell>
        </row>
        <row r="8">
          <cell r="B8">
            <v>3.42</v>
          </cell>
          <cell r="C8">
            <v>5.7999999999999996E-3</v>
          </cell>
        </row>
        <row r="9">
          <cell r="B9">
            <v>2.36</v>
          </cell>
          <cell r="C9">
            <v>2.6199999999999999E-3</v>
          </cell>
        </row>
        <row r="10">
          <cell r="B10">
            <v>1.31</v>
          </cell>
          <cell r="C10">
            <v>2.2100000000000002E-2</v>
          </cell>
        </row>
        <row r="11">
          <cell r="B11">
            <v>2.4500000000000002</v>
          </cell>
          <cell r="C11">
            <v>2.67</v>
          </cell>
        </row>
        <row r="12">
          <cell r="B12">
            <v>0.998</v>
          </cell>
          <cell r="C12">
            <v>2.38</v>
          </cell>
        </row>
        <row r="13">
          <cell r="B13">
            <v>0.58599999999999997</v>
          </cell>
          <cell r="C13">
            <v>2.67</v>
          </cell>
        </row>
      </sheetData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clean data"/>
      <sheetName val="Sheet3"/>
    </sheetNames>
    <sheetDataSet>
      <sheetData sheetId="0" refreshError="1"/>
      <sheetData sheetId="1">
        <row r="2">
          <cell r="B2">
            <v>0.32600000000000001</v>
          </cell>
        </row>
        <row r="3">
          <cell r="B3">
            <v>0.28699999999999998</v>
          </cell>
        </row>
        <row r="4">
          <cell r="B4">
            <v>0.30399999999999999</v>
          </cell>
        </row>
        <row r="5">
          <cell r="B5">
            <v>0.28000000000000003</v>
          </cell>
        </row>
        <row r="6">
          <cell r="B6">
            <v>0.27900000000000003</v>
          </cell>
        </row>
        <row r="7">
          <cell r="B7">
            <v>0.27300000000000002</v>
          </cell>
        </row>
        <row r="8">
          <cell r="B8">
            <v>1.23E-2</v>
          </cell>
        </row>
        <row r="9">
          <cell r="B9">
            <v>1.24E-2</v>
          </cell>
        </row>
        <row r="10">
          <cell r="B10">
            <v>1.78E-2</v>
          </cell>
        </row>
        <row r="11">
          <cell r="B11">
            <v>0.34</v>
          </cell>
        </row>
        <row r="12">
          <cell r="B12">
            <v>0.29399999999999998</v>
          </cell>
        </row>
        <row r="13">
          <cell r="B13">
            <v>0.189</v>
          </cell>
        </row>
      </sheetData>
      <sheetData sheetId="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clean data"/>
      <sheetName val="Sheet3"/>
    </sheetNames>
    <sheetDataSet>
      <sheetData sheetId="0" refreshError="1"/>
      <sheetData sheetId="1">
        <row r="2">
          <cell r="C2">
            <v>243</v>
          </cell>
        </row>
        <row r="3">
          <cell r="C3">
            <v>248</v>
          </cell>
        </row>
        <row r="4">
          <cell r="C4">
            <v>271</v>
          </cell>
        </row>
        <row r="5">
          <cell r="C5">
            <v>224</v>
          </cell>
        </row>
        <row r="6">
          <cell r="C6">
            <v>201</v>
          </cell>
        </row>
        <row r="7">
          <cell r="C7">
            <v>182</v>
          </cell>
        </row>
        <row r="8">
          <cell r="C8">
            <v>342</v>
          </cell>
        </row>
        <row r="9">
          <cell r="C9">
            <v>239</v>
          </cell>
        </row>
        <row r="10">
          <cell r="C10">
            <v>270</v>
          </cell>
        </row>
        <row r="11">
          <cell r="C11">
            <v>259</v>
          </cell>
        </row>
        <row r="12">
          <cell r="C12">
            <v>169</v>
          </cell>
        </row>
        <row r="13">
          <cell r="C13">
            <v>214</v>
          </cell>
        </row>
      </sheetData>
      <sheetData sheetId="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Flow and ET"/>
      <sheetName val="Monthly Water Budget"/>
    </sheetNames>
    <sheetDataSet>
      <sheetData sheetId="0">
        <row r="26">
          <cell r="D26">
            <v>60135.550999999999</v>
          </cell>
          <cell r="F26">
            <v>59066.771000000001</v>
          </cell>
        </row>
        <row r="68">
          <cell r="D68">
            <v>131592.59</v>
          </cell>
          <cell r="F68">
            <v>113685.219</v>
          </cell>
        </row>
        <row r="129">
          <cell r="D129">
            <v>131034.323</v>
          </cell>
          <cell r="F129">
            <v>98223.914000000004</v>
          </cell>
        </row>
        <row r="214">
          <cell r="D214">
            <v>272966.79100000003</v>
          </cell>
          <cell r="F214">
            <v>216021.283</v>
          </cell>
        </row>
        <row r="273">
          <cell r="D273">
            <v>128804.287</v>
          </cell>
          <cell r="F273">
            <v>113903.902</v>
          </cell>
        </row>
        <row r="314">
          <cell r="D314">
            <v>128596.49372484029</v>
          </cell>
          <cell r="F314">
            <v>117049.602</v>
          </cell>
        </row>
        <row r="370">
          <cell r="D370">
            <v>150978.82551594681</v>
          </cell>
          <cell r="F370">
            <v>149608.35500000001</v>
          </cell>
        </row>
        <row r="433">
          <cell r="D433">
            <v>176523.23561922618</v>
          </cell>
          <cell r="F433">
            <v>167203.80900000001</v>
          </cell>
        </row>
        <row r="479">
          <cell r="D479">
            <v>134759.97625938052</v>
          </cell>
          <cell r="F479">
            <v>138577.56</v>
          </cell>
        </row>
        <row r="529">
          <cell r="D529">
            <v>134930.66909385967</v>
          </cell>
          <cell r="F529">
            <v>118973.406</v>
          </cell>
        </row>
        <row r="592">
          <cell r="D592">
            <v>148363.6074467476</v>
          </cell>
          <cell r="F592">
            <v>142414.177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B38">
            <v>3.7570000000000001</v>
          </cell>
        </row>
        <row r="39">
          <cell r="B39">
            <v>3.2069999999999999</v>
          </cell>
        </row>
        <row r="40">
          <cell r="B40">
            <v>6.6</v>
          </cell>
        </row>
        <row r="41">
          <cell r="B41">
            <v>3.27</v>
          </cell>
        </row>
        <row r="42">
          <cell r="B42">
            <v>3.5139999999999998</v>
          </cell>
        </row>
        <row r="43">
          <cell r="B43">
            <v>3.9420000000000002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 July 2011"/>
      <sheetName val="27 Sept 2011"/>
      <sheetName val="27 November 2011"/>
      <sheetName val="25 January 2012"/>
      <sheetName val="March 2012"/>
      <sheetName val="May 2012"/>
      <sheetName val="July 2012"/>
      <sheetName val="Sept 2012"/>
      <sheetName val="Nov 2012"/>
      <sheetName val="Jan 2013"/>
      <sheetName val="Mar 2013"/>
      <sheetName val="May 2013"/>
      <sheetName val="July 2013"/>
      <sheetName val="Sept 2013"/>
      <sheetName val="Nov 2013"/>
      <sheetName val="Jan 2014"/>
      <sheetName val="Mar 2014"/>
      <sheetName val="May 2014"/>
      <sheetName val="July 14"/>
      <sheetName val="Sept 2014"/>
      <sheetName val="Nov 2014"/>
      <sheetName val="Jan 2015"/>
      <sheetName val="Mar 2015"/>
      <sheetName val="Inflow-outflow summary data"/>
      <sheetName val="Transect summary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7">
          <cell r="J17">
            <v>1.4756666666666666E-2</v>
          </cell>
          <cell r="K17">
            <v>1.0169999999999999</v>
          </cell>
          <cell r="L17">
            <v>1.8606666666666664E-2</v>
          </cell>
          <cell r="N17">
            <v>10.3</v>
          </cell>
          <cell r="P17">
            <v>6.8066666666666675</v>
          </cell>
          <cell r="Q17">
            <v>2580</v>
          </cell>
        </row>
        <row r="18">
          <cell r="J18">
            <v>1.1359894854755968E-2</v>
          </cell>
          <cell r="K18">
            <v>0.49134814541219141</v>
          </cell>
          <cell r="L18">
            <v>1.2205318968020096E-2</v>
          </cell>
          <cell r="P18">
            <v>0.55474718966790471</v>
          </cell>
          <cell r="Q18">
            <v>534.80089753103448</v>
          </cell>
        </row>
        <row r="23">
          <cell r="J23">
            <v>4.0633333333333335</v>
          </cell>
          <cell r="K23">
            <v>1.1399999999999999</v>
          </cell>
          <cell r="L23">
            <v>0.27933333333333338</v>
          </cell>
          <cell r="N23">
            <v>5.5250000000000004</v>
          </cell>
          <cell r="P23">
            <v>16.989999999999998</v>
          </cell>
          <cell r="Q23">
            <v>1462.3333333333333</v>
          </cell>
        </row>
        <row r="24">
          <cell r="J24">
            <v>0.20366093827186835</v>
          </cell>
          <cell r="K24">
            <v>9.291573243177656E-2</v>
          </cell>
          <cell r="L24">
            <v>2.0626304672539897E-2</v>
          </cell>
          <cell r="N24">
            <v>1.3649999999999973</v>
          </cell>
          <cell r="P24">
            <v>2.1868699092538622</v>
          </cell>
          <cell r="Q24">
            <v>32.986529237116038</v>
          </cell>
        </row>
      </sheetData>
      <sheetData sheetId="15">
        <row r="17">
          <cell r="J17">
            <v>2.5400000000000002E-2</v>
          </cell>
          <cell r="K17">
            <v>6.7566666666666664E-2</v>
          </cell>
          <cell r="L17">
            <v>2.6433333333333333E-2</v>
          </cell>
          <cell r="N17">
            <v>0.25133333333333335</v>
          </cell>
          <cell r="P17">
            <v>7.4433333333333342</v>
          </cell>
          <cell r="Q17">
            <v>2365.6666666666665</v>
          </cell>
        </row>
        <row r="18">
          <cell r="J18">
            <v>5.4580216195980816E-3</v>
          </cell>
          <cell r="K18">
            <v>2.2635984135393323E-2</v>
          </cell>
          <cell r="L18">
            <v>5.2412890696002619E-3</v>
          </cell>
          <cell r="N18">
            <v>1.9427929494530399E-2</v>
          </cell>
          <cell r="P18">
            <v>0.55167421948504991</v>
          </cell>
          <cell r="Q18">
            <v>401.00304792413323</v>
          </cell>
        </row>
        <row r="23">
          <cell r="J23">
            <v>3.4499999999999997</v>
          </cell>
          <cell r="K23">
            <v>1.29</v>
          </cell>
          <cell r="L23">
            <v>3.4</v>
          </cell>
          <cell r="N23">
            <v>0.19433333333333333</v>
          </cell>
          <cell r="P23">
            <v>17.383333333333336</v>
          </cell>
          <cell r="Q23">
            <v>1448</v>
          </cell>
        </row>
        <row r="24">
          <cell r="J24">
            <v>0.31564748269760434</v>
          </cell>
          <cell r="K24">
            <v>0.2311565126344774</v>
          </cell>
          <cell r="L24">
            <v>0.37527767497325654</v>
          </cell>
          <cell r="N24">
            <v>5.7831171909658212E-3</v>
          </cell>
          <cell r="P24">
            <v>0.93447549162321208</v>
          </cell>
          <cell r="Q24">
            <v>3.2145502536643185</v>
          </cell>
        </row>
      </sheetData>
      <sheetData sheetId="16">
        <row r="17">
          <cell r="J17">
            <v>7.9766666666666666E-3</v>
          </cell>
          <cell r="K17">
            <v>6.9066666666666679E-2</v>
          </cell>
          <cell r="L17">
            <v>8.6433333333333327E-3</v>
          </cell>
          <cell r="N17">
            <v>0.34666666666666668</v>
          </cell>
          <cell r="P17">
            <v>11.200000000000001</v>
          </cell>
          <cell r="Q17">
            <v>1937.3333333333333</v>
          </cell>
        </row>
        <row r="18">
          <cell r="J18">
            <v>9.2450172765898321E-3</v>
          </cell>
          <cell r="K18">
            <v>1.7204779697643446E-2</v>
          </cell>
          <cell r="L18">
            <v>5.2505026214428067E-4</v>
          </cell>
          <cell r="N18">
            <v>3.760023640587614E-2</v>
          </cell>
          <cell r="P18">
            <v>0.66583281184793908</v>
          </cell>
          <cell r="Q18">
            <v>344.52592226291335</v>
          </cell>
        </row>
        <row r="23">
          <cell r="J23">
            <v>2.1866666666666665</v>
          </cell>
          <cell r="K23">
            <v>1.78</v>
          </cell>
          <cell r="L23">
            <v>0.36733333333333329</v>
          </cell>
          <cell r="N23">
            <v>0.25433333333333336</v>
          </cell>
          <cell r="P23">
            <v>20.900000000000002</v>
          </cell>
          <cell r="Q23">
            <v>1533.6666666666667</v>
          </cell>
        </row>
        <row r="24">
          <cell r="J24">
            <v>0.1826958614139301</v>
          </cell>
          <cell r="K24">
            <v>0.38626415831655919</v>
          </cell>
          <cell r="L24">
            <v>9.3867518935524911E-3</v>
          </cell>
          <cell r="N24">
            <v>1.8559214542766759E-3</v>
          </cell>
          <cell r="P24">
            <v>0.75055534994651296</v>
          </cell>
          <cell r="Q24">
            <v>31.750765520080162</v>
          </cell>
        </row>
      </sheetData>
      <sheetData sheetId="17">
        <row r="17">
          <cell r="J17">
            <v>1.4093333333333333E-2</v>
          </cell>
          <cell r="K17">
            <v>0.13686666666666666</v>
          </cell>
          <cell r="L17">
            <v>5.6433333333333335E-3</v>
          </cell>
          <cell r="N17">
            <v>3.4533333333333331</v>
          </cell>
          <cell r="P17">
            <v>12.966666666666669</v>
          </cell>
          <cell r="Q17">
            <v>2085.3333333333335</v>
          </cell>
        </row>
        <row r="18">
          <cell r="J18">
            <v>0.25701741402307998</v>
          </cell>
          <cell r="K18">
            <v>4.6041478883478343E-2</v>
          </cell>
          <cell r="L18">
            <v>5.2473623003477772E-3</v>
          </cell>
          <cell r="N18">
            <v>0.98754465440528094</v>
          </cell>
          <cell r="P18">
            <v>4.5285513994850239</v>
          </cell>
          <cell r="Q18">
            <v>332.96713217840443</v>
          </cell>
        </row>
        <row r="23">
          <cell r="J23">
            <v>1.4933333333333332</v>
          </cell>
          <cell r="K23">
            <v>0.26066666666666666</v>
          </cell>
          <cell r="L23">
            <v>6.6233333333333338E-2</v>
          </cell>
          <cell r="N23">
            <v>2</v>
          </cell>
          <cell r="P23">
            <v>23.2</v>
          </cell>
          <cell r="Q23">
            <v>1620</v>
          </cell>
        </row>
        <row r="24">
          <cell r="J24">
            <v>0.21364560478616157</v>
          </cell>
          <cell r="K24">
            <v>9.4322732030925505E-2</v>
          </cell>
          <cell r="L24">
            <v>1.414123206953497E-2</v>
          </cell>
          <cell r="N24">
            <v>0.18823743871327261</v>
          </cell>
          <cell r="P24">
            <v>0.45825756949558438</v>
          </cell>
          <cell r="Q24">
            <v>8.6216781042517088</v>
          </cell>
        </row>
      </sheetData>
      <sheetData sheetId="18">
        <row r="5">
          <cell r="G5">
            <v>4.5213333333333336</v>
          </cell>
          <cell r="J5">
            <v>3.1799999999999997</v>
          </cell>
          <cell r="K5">
            <v>1.0053333333333334</v>
          </cell>
          <cell r="N5">
            <v>0.27400000000000002</v>
          </cell>
          <cell r="P5">
            <v>31.7</v>
          </cell>
          <cell r="Q5">
            <v>2046</v>
          </cell>
        </row>
        <row r="6">
          <cell r="G6">
            <v>1.0513905606914633</v>
          </cell>
          <cell r="J6">
            <v>3.5118845842842542E-2</v>
          </cell>
          <cell r="K6">
            <v>1.0088497300281048E-2</v>
          </cell>
          <cell r="N6">
            <v>5.7735026918962634E-4</v>
          </cell>
        </row>
        <row r="11">
          <cell r="G11">
            <v>3.575333333333333</v>
          </cell>
          <cell r="J11">
            <v>2.8466666666666662</v>
          </cell>
          <cell r="K11">
            <v>0.75666666666666671</v>
          </cell>
          <cell r="N11">
            <v>0.27100000000000002</v>
          </cell>
          <cell r="P11">
            <v>31.2</v>
          </cell>
          <cell r="Q11">
            <v>2021</v>
          </cell>
        </row>
        <row r="12">
          <cell r="G12">
            <v>0.19639868748147088</v>
          </cell>
          <cell r="J12">
            <v>5.0442486501405176E-2</v>
          </cell>
          <cell r="K12">
            <v>8.8380490557085772E-3</v>
          </cell>
          <cell r="N12">
            <v>1.0000000000000011E-3</v>
          </cell>
        </row>
        <row r="17">
          <cell r="J17">
            <v>6.8800000000000007E-3</v>
          </cell>
          <cell r="K17">
            <v>7.853333333333333E-2</v>
          </cell>
          <cell r="N17">
            <v>8.3333333333333329E-2</v>
          </cell>
          <cell r="P17">
            <v>26.433333333333334</v>
          </cell>
          <cell r="Q17">
            <v>3063.3333333333335</v>
          </cell>
        </row>
        <row r="18">
          <cell r="J18">
            <v>1.6874339493246353E-3</v>
          </cell>
          <cell r="K18">
            <v>3.8100845718231045E-2</v>
          </cell>
          <cell r="N18">
            <v>1.4411723622723908E-2</v>
          </cell>
          <cell r="P18">
            <v>0.32829526005986975</v>
          </cell>
          <cell r="Q18">
            <v>481.2987060490031</v>
          </cell>
        </row>
        <row r="22">
          <cell r="J22">
            <v>2.9499999999999997</v>
          </cell>
          <cell r="K22">
            <v>0.84833333333333327</v>
          </cell>
          <cell r="N22">
            <v>0.27500000000000002</v>
          </cell>
          <cell r="P22">
            <v>31.366666666666664</v>
          </cell>
          <cell r="Q22">
            <v>2047</v>
          </cell>
        </row>
        <row r="23">
          <cell r="J23">
            <v>0.12741009902410927</v>
          </cell>
          <cell r="K23">
            <v>0.1839912437530053</v>
          </cell>
          <cell r="N23">
            <v>2.0816659994661348E-3</v>
          </cell>
          <cell r="P23">
            <v>6.666666666666643E-2</v>
          </cell>
          <cell r="Q23">
            <v>6.5574385243020012</v>
          </cell>
        </row>
      </sheetData>
      <sheetData sheetId="19">
        <row r="5">
          <cell r="G5">
            <v>6.5030000000000001</v>
          </cell>
          <cell r="J5">
            <v>3.9966666666666666</v>
          </cell>
          <cell r="K5">
            <v>1.34</v>
          </cell>
          <cell r="N5">
            <v>208.66666666666666</v>
          </cell>
          <cell r="P5">
            <v>28.8</v>
          </cell>
          <cell r="Q5">
            <v>1686</v>
          </cell>
        </row>
        <row r="6">
          <cell r="G6">
            <v>0.16346967098924911</v>
          </cell>
          <cell r="J6">
            <v>6.6666666666666582E-2</v>
          </cell>
          <cell r="K6">
            <v>5.7735026918962632E-3</v>
          </cell>
          <cell r="N6">
            <v>5.2068331172711035</v>
          </cell>
        </row>
        <row r="11">
          <cell r="G11">
            <v>6.3503333333333343</v>
          </cell>
          <cell r="J11">
            <v>3.4466666666666668</v>
          </cell>
          <cell r="K11">
            <v>1.1143333333333334</v>
          </cell>
          <cell r="N11">
            <v>223.33333333333334</v>
          </cell>
          <cell r="P11">
            <v>27.8</v>
          </cell>
          <cell r="Q11">
            <v>1773</v>
          </cell>
        </row>
        <row r="12">
          <cell r="J12">
            <v>0.36379175972586886</v>
          </cell>
          <cell r="K12">
            <v>6.5995791111588653E-2</v>
          </cell>
          <cell r="N12">
            <v>4.4095855184409842</v>
          </cell>
        </row>
        <row r="17">
          <cell r="J17">
            <v>2.1803333333333332E-3</v>
          </cell>
          <cell r="K17">
            <v>0.48433333333333328</v>
          </cell>
          <cell r="N17">
            <v>240.33333333333334</v>
          </cell>
          <cell r="P17">
            <v>20.866666666666667</v>
          </cell>
          <cell r="Q17">
            <v>2285.3333333333335</v>
          </cell>
        </row>
        <row r="18">
          <cell r="J18">
            <v>1.331633124316821E-3</v>
          </cell>
          <cell r="K18">
            <v>4.4363398326899117E-2</v>
          </cell>
          <cell r="N18">
            <v>69.671451191367552</v>
          </cell>
          <cell r="P18">
            <v>0.26666666666666572</v>
          </cell>
          <cell r="Q18">
            <v>356.10875367567746</v>
          </cell>
        </row>
        <row r="22">
          <cell r="J22">
            <v>2.33</v>
          </cell>
          <cell r="K22">
            <v>1.2133333333333332</v>
          </cell>
          <cell r="N22">
            <v>217</v>
          </cell>
          <cell r="P22">
            <v>27.400000000000002</v>
          </cell>
          <cell r="Q22">
            <v>1727.6666666666667</v>
          </cell>
        </row>
        <row r="23">
          <cell r="J23">
            <v>0.94572723340295139</v>
          </cell>
          <cell r="K23">
            <v>4.1766546953805592E-2</v>
          </cell>
          <cell r="N23">
            <v>19.139836293274126</v>
          </cell>
          <cell r="P23">
            <v>1.3747727084867523</v>
          </cell>
          <cell r="Q23">
            <v>30.595932917809701</v>
          </cell>
        </row>
      </sheetData>
      <sheetData sheetId="20">
        <row r="5">
          <cell r="G5">
            <v>8.0116666666666667</v>
          </cell>
          <cell r="J5">
            <v>3.5133333333333332</v>
          </cell>
          <cell r="K5">
            <v>1.4633333333333332</v>
          </cell>
          <cell r="L5">
            <v>0.26933333333333337</v>
          </cell>
          <cell r="N5">
            <v>267</v>
          </cell>
          <cell r="P5">
            <v>22.9</v>
          </cell>
          <cell r="Q5">
            <v>1293</v>
          </cell>
        </row>
        <row r="6">
          <cell r="G6">
            <v>0.11831643071770605</v>
          </cell>
          <cell r="J6">
            <v>0.13544166435940033</v>
          </cell>
          <cell r="K6">
            <v>2.6034165586355539E-2</v>
          </cell>
          <cell r="L6">
            <v>9.8206132417708175E-3</v>
          </cell>
          <cell r="N6">
            <v>8.1445278152470788</v>
          </cell>
        </row>
        <row r="11">
          <cell r="G11">
            <v>6.5276666666666658</v>
          </cell>
          <cell r="J11">
            <v>3.3433333333333333</v>
          </cell>
          <cell r="K11">
            <v>1.2466666666666666</v>
          </cell>
          <cell r="L11">
            <v>0.28500000000000003</v>
          </cell>
          <cell r="N11">
            <v>272.33333333333331</v>
          </cell>
          <cell r="P11">
            <v>21</v>
          </cell>
          <cell r="Q11">
            <v>1263</v>
          </cell>
        </row>
        <row r="12">
          <cell r="K12">
            <v>8.8191710368819773E-3</v>
          </cell>
          <cell r="L12">
            <v>4.5092497528228803E-3</v>
          </cell>
          <cell r="N12">
            <v>7.838650677536565</v>
          </cell>
        </row>
        <row r="17">
          <cell r="J17">
            <v>7.1633333333333341E-2</v>
          </cell>
          <cell r="K17">
            <v>0.29233333333333328</v>
          </cell>
          <cell r="L17">
            <v>3.5433333333333331E-2</v>
          </cell>
          <cell r="N17">
            <v>244.33333333333334</v>
          </cell>
          <cell r="P17">
            <v>10.366666666666667</v>
          </cell>
          <cell r="Q17">
            <v>1567</v>
          </cell>
        </row>
        <row r="18">
          <cell r="J18">
            <v>5.6183400079066442E-2</v>
          </cell>
          <cell r="K18">
            <v>4.5578991261813334E-2</v>
          </cell>
          <cell r="L18">
            <v>2.2390052354660638E-2</v>
          </cell>
          <cell r="N18">
            <v>47.417765072222068</v>
          </cell>
          <cell r="P18">
            <v>0.21858128414340044</v>
          </cell>
          <cell r="Q18">
            <v>240.32547375035662</v>
          </cell>
        </row>
        <row r="22">
          <cell r="J22">
            <v>3.543333333333333</v>
          </cell>
          <cell r="K22">
            <v>1.1983333333333333</v>
          </cell>
          <cell r="L22">
            <v>0.29433333333333334</v>
          </cell>
          <cell r="N22">
            <v>253</v>
          </cell>
          <cell r="P22">
            <v>21.266666666666666</v>
          </cell>
          <cell r="Q22">
            <v>1429.6666666666667</v>
          </cell>
        </row>
        <row r="23">
          <cell r="J23">
            <v>0.12810585900383756</v>
          </cell>
          <cell r="K23">
            <v>0.20457951456042195</v>
          </cell>
          <cell r="L23">
            <v>9.2616293262998625E-3</v>
          </cell>
          <cell r="N23">
            <v>5.0332229568471671</v>
          </cell>
          <cell r="P23">
            <v>1.328323923011419</v>
          </cell>
          <cell r="Q23">
            <v>137.08918427229955</v>
          </cell>
        </row>
      </sheetData>
      <sheetData sheetId="21">
        <row r="5">
          <cell r="J5">
            <v>2.75</v>
          </cell>
          <cell r="K5">
            <v>2</v>
          </cell>
          <cell r="L5">
            <v>0.20033333333333334</v>
          </cell>
          <cell r="N5">
            <v>286.33333333333331</v>
          </cell>
          <cell r="P5">
            <v>20.399999999999999</v>
          </cell>
          <cell r="Q5">
            <v>1288</v>
          </cell>
        </row>
        <row r="6">
          <cell r="J6">
            <v>0.15275252316519466</v>
          </cell>
          <cell r="K6">
            <v>6.1101009266077921E-2</v>
          </cell>
          <cell r="L6">
            <v>1.0806376718298219E-2</v>
          </cell>
          <cell r="N6">
            <v>3.8441875315569325</v>
          </cell>
        </row>
        <row r="11">
          <cell r="J11">
            <v>3.39</v>
          </cell>
          <cell r="K11">
            <v>1.2033333333333334</v>
          </cell>
          <cell r="L11">
            <v>0.25366666666666665</v>
          </cell>
          <cell r="N11">
            <v>313.66666666666669</v>
          </cell>
        </row>
        <row r="12">
          <cell r="J12">
            <v>0.11269427669584638</v>
          </cell>
          <cell r="K12">
            <v>1.4529663145135593E-2</v>
          </cell>
          <cell r="L12">
            <v>8.6666666666666749E-3</v>
          </cell>
          <cell r="N12">
            <v>10.47748909700114</v>
          </cell>
        </row>
        <row r="17">
          <cell r="J17">
            <v>0.11656</v>
          </cell>
          <cell r="K17">
            <v>0.18581633333333333</v>
          </cell>
          <cell r="L17">
            <v>2.5676666666666667E-2</v>
          </cell>
          <cell r="N17">
            <v>287.33333333333331</v>
          </cell>
          <cell r="P17">
            <v>8.2333333333333343</v>
          </cell>
          <cell r="Q17">
            <v>1223</v>
          </cell>
        </row>
        <row r="18">
          <cell r="J18">
            <v>5.942081790079972E-2</v>
          </cell>
          <cell r="K18">
            <v>0.14222419812902604</v>
          </cell>
          <cell r="L18">
            <v>1.0126987596406829E-2</v>
          </cell>
          <cell r="N18">
            <v>51.333333333333321</v>
          </cell>
          <cell r="P18">
            <v>8.8191710368819926E-2</v>
          </cell>
          <cell r="Q18">
            <v>108.02468853615518</v>
          </cell>
        </row>
        <row r="22">
          <cell r="J22">
            <v>3.1066666666666669</v>
          </cell>
          <cell r="K22">
            <v>1.4683333333333335</v>
          </cell>
          <cell r="L22">
            <v>0.23900000000000002</v>
          </cell>
          <cell r="N22">
            <v>321.66666666666669</v>
          </cell>
          <cell r="P22">
            <v>18.666666666666668</v>
          </cell>
          <cell r="Q22">
            <v>1260</v>
          </cell>
        </row>
        <row r="23">
          <cell r="J23">
            <v>0.24285340800116045</v>
          </cell>
          <cell r="K23">
            <v>0.36656437967217226</v>
          </cell>
          <cell r="L23">
            <v>2.1794494717703335E-2</v>
          </cell>
          <cell r="N23">
            <v>12.197449642354659</v>
          </cell>
          <cell r="P23">
            <v>1.2018504251546633</v>
          </cell>
          <cell r="Q23">
            <v>20.663978319771825</v>
          </cell>
        </row>
      </sheetData>
      <sheetData sheetId="22">
        <row r="5">
          <cell r="J5">
            <v>2.2133333333333334</v>
          </cell>
          <cell r="K5">
            <v>2.0933333333333333</v>
          </cell>
          <cell r="L5">
            <v>0.3056666666666667</v>
          </cell>
          <cell r="N5">
            <v>254</v>
          </cell>
          <cell r="P5">
            <v>22</v>
          </cell>
          <cell r="Q5">
            <v>1546</v>
          </cell>
        </row>
        <row r="6">
          <cell r="J6">
            <v>9.9387010105837184E-2</v>
          </cell>
          <cell r="K6">
            <v>4.176654695380564E-2</v>
          </cell>
          <cell r="L6">
            <v>1.1289129481250744E-2</v>
          </cell>
          <cell r="N6">
            <v>8.6216781042517088</v>
          </cell>
        </row>
        <row r="11">
          <cell r="J11">
            <v>2.7333333333333329</v>
          </cell>
          <cell r="K11">
            <v>0.67133333333333345</v>
          </cell>
          <cell r="L11">
            <v>0.27733333333333338</v>
          </cell>
          <cell r="N11">
            <v>202.33333333333334</v>
          </cell>
          <cell r="P11">
            <v>20.8</v>
          </cell>
          <cell r="Q11">
            <v>1501</v>
          </cell>
        </row>
        <row r="12">
          <cell r="J12">
            <v>3.4801021696368541E-2</v>
          </cell>
          <cell r="K12">
            <v>4.9103066208854157E-3</v>
          </cell>
          <cell r="L12">
            <v>2.1858128414340024E-3</v>
          </cell>
          <cell r="N12">
            <v>12.142670400057991</v>
          </cell>
        </row>
        <row r="17">
          <cell r="P17">
            <v>15.933333333333332</v>
          </cell>
          <cell r="Q17">
            <v>1872.3333333333333</v>
          </cell>
        </row>
        <row r="18">
          <cell r="P18">
            <v>0.12018504251546687</v>
          </cell>
          <cell r="Q18">
            <v>180.99938612541669</v>
          </cell>
        </row>
        <row r="22">
          <cell r="P22">
            <v>23.033333333333331</v>
          </cell>
          <cell r="Q22">
            <v>1516.6666666666667</v>
          </cell>
        </row>
        <row r="23">
          <cell r="P23">
            <v>1.5624055527010623</v>
          </cell>
          <cell r="Q23">
            <v>22.92984469589312</v>
          </cell>
        </row>
      </sheetData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>
        <row r="2">
          <cell r="B2">
            <v>0.98599999999999999</v>
          </cell>
          <cell r="C2">
            <v>3.11</v>
          </cell>
        </row>
        <row r="3">
          <cell r="B3">
            <v>1.01</v>
          </cell>
          <cell r="C3">
            <v>3.22</v>
          </cell>
        </row>
        <row r="4">
          <cell r="B4">
            <v>1.02</v>
          </cell>
          <cell r="C4">
            <v>3.21</v>
          </cell>
        </row>
        <row r="5">
          <cell r="B5">
            <v>0.76500000000000001</v>
          </cell>
          <cell r="C5">
            <v>2.92</v>
          </cell>
        </row>
        <row r="6">
          <cell r="B6">
            <v>0.73899999999999999</v>
          </cell>
          <cell r="C6">
            <v>2.75</v>
          </cell>
        </row>
        <row r="7">
          <cell r="B7">
            <v>0.76600000000000001</v>
          </cell>
          <cell r="C7">
            <v>2.87</v>
          </cell>
        </row>
        <row r="8">
          <cell r="B8">
            <v>6.5699999999999995E-2</v>
          </cell>
          <cell r="C8">
            <v>3.5500000000000002E-3</v>
          </cell>
        </row>
        <row r="9">
          <cell r="B9">
            <v>1.9900000000000001E-2</v>
          </cell>
          <cell r="C9">
            <v>8.0700000000000008E-3</v>
          </cell>
        </row>
        <row r="10">
          <cell r="B10">
            <v>0.15</v>
          </cell>
          <cell r="C10">
            <v>9.0200000000000002E-3</v>
          </cell>
        </row>
        <row r="11">
          <cell r="B11">
            <v>1.1499999999999999</v>
          </cell>
          <cell r="C11">
            <v>3.18</v>
          </cell>
        </row>
        <row r="12">
          <cell r="B12">
            <v>0.51500000000000001</v>
          </cell>
          <cell r="C12">
            <v>2.74</v>
          </cell>
        </row>
        <row r="13">
          <cell r="B13">
            <v>0.88</v>
          </cell>
          <cell r="C13">
            <v>2.93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-10-14 Tot P (2).csv"/>
    </sheetNames>
    <sheetDataSet>
      <sheetData sheetId="0" refreshError="1">
        <row r="19">
          <cell r="C19">
            <v>2.827</v>
          </cell>
        </row>
        <row r="20">
          <cell r="C20">
            <v>2.6640000000000001</v>
          </cell>
        </row>
        <row r="21">
          <cell r="C21">
            <v>2.6819999999999999</v>
          </cell>
        </row>
        <row r="22">
          <cell r="C22">
            <v>3.1789999999999998</v>
          </cell>
        </row>
        <row r="23">
          <cell r="C23">
            <v>2.7370000000000001</v>
          </cell>
        </row>
        <row r="24">
          <cell r="C24">
            <v>2.9420000000000002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-10-15 Tot N (2).csv"/>
    </sheetNames>
    <sheetDataSet>
      <sheetData sheetId="0" refreshError="1">
        <row r="20">
          <cell r="C20">
            <v>6.194</v>
          </cell>
        </row>
        <row r="21">
          <cell r="C21">
            <v>6.5650000000000004</v>
          </cell>
        </row>
        <row r="22">
          <cell r="C22">
            <v>6.75</v>
          </cell>
        </row>
        <row r="23">
          <cell r="C23">
            <v>6.2439999999999998</v>
          </cell>
        </row>
        <row r="24">
          <cell r="C24">
            <v>6.0819999999999999</v>
          </cell>
        </row>
        <row r="25">
          <cell r="C25">
            <v>6.7249999999999996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6">
          <cell r="C66">
            <v>1.35</v>
          </cell>
        </row>
        <row r="67">
          <cell r="C67">
            <v>1.33</v>
          </cell>
        </row>
        <row r="68">
          <cell r="C68">
            <v>1.34</v>
          </cell>
        </row>
        <row r="69">
          <cell r="C69">
            <v>0.99299999999999999</v>
          </cell>
        </row>
        <row r="70">
          <cell r="C70">
            <v>1.1299999999999999</v>
          </cell>
        </row>
        <row r="71">
          <cell r="C71">
            <v>1.22</v>
          </cell>
        </row>
        <row r="72">
          <cell r="C72">
            <v>0.56499999999999995</v>
          </cell>
        </row>
        <row r="73">
          <cell r="C73">
            <v>0.47599999999999998</v>
          </cell>
        </row>
        <row r="74">
          <cell r="C74">
            <v>0.41199999999999998</v>
          </cell>
        </row>
        <row r="75">
          <cell r="C75">
            <v>1.25</v>
          </cell>
        </row>
        <row r="76">
          <cell r="C76">
            <v>1.1299999999999999</v>
          </cell>
        </row>
        <row r="77">
          <cell r="C77">
            <v>1.26</v>
          </cell>
        </row>
        <row r="78">
          <cell r="C78">
            <v>3.93</v>
          </cell>
        </row>
        <row r="79">
          <cell r="C79">
            <v>3.93</v>
          </cell>
        </row>
        <row r="80">
          <cell r="C80">
            <v>4.13</v>
          </cell>
        </row>
        <row r="81">
          <cell r="C81">
            <v>2.81</v>
          </cell>
        </row>
        <row r="82">
          <cell r="C82">
            <v>3.46</v>
          </cell>
        </row>
        <row r="83">
          <cell r="C83">
            <v>4.07</v>
          </cell>
        </row>
        <row r="84">
          <cell r="C84">
            <v>2.2899999999999999E-3</v>
          </cell>
        </row>
        <row r="85">
          <cell r="C85">
            <v>4.4299999999999999E-3</v>
          </cell>
        </row>
        <row r="86">
          <cell r="C86">
            <v>-1.7899999999999999E-4</v>
          </cell>
        </row>
        <row r="87">
          <cell r="C87">
            <v>3.45</v>
          </cell>
        </row>
        <row r="88">
          <cell r="C88">
            <v>3.09</v>
          </cell>
        </row>
        <row r="89">
          <cell r="C89">
            <v>0.45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81">
          <cell r="B81">
            <v>218</v>
          </cell>
        </row>
        <row r="82">
          <cell r="B82">
            <v>208</v>
          </cell>
        </row>
        <row r="83">
          <cell r="B83">
            <v>200</v>
          </cell>
        </row>
        <row r="84">
          <cell r="B84">
            <v>215</v>
          </cell>
        </row>
        <row r="85">
          <cell r="B85">
            <v>230</v>
          </cell>
        </row>
        <row r="86">
          <cell r="B86">
            <v>225</v>
          </cell>
        </row>
        <row r="87">
          <cell r="B87">
            <v>324</v>
          </cell>
        </row>
        <row r="88">
          <cell r="B88">
            <v>102</v>
          </cell>
        </row>
        <row r="89">
          <cell r="B89">
            <v>295</v>
          </cell>
        </row>
        <row r="90">
          <cell r="B90">
            <v>179</v>
          </cell>
        </row>
        <row r="91">
          <cell r="B91">
            <v>232</v>
          </cell>
        </row>
        <row r="92">
          <cell r="B92">
            <v>240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1">
          <cell r="D11">
            <v>3.5059999999999998</v>
          </cell>
        </row>
        <row r="12">
          <cell r="D12">
            <v>2.9910000000000001</v>
          </cell>
        </row>
        <row r="13">
          <cell r="D13">
            <v>3.371</v>
          </cell>
        </row>
        <row r="14">
          <cell r="D14">
            <v>3.38</v>
          </cell>
        </row>
        <row r="15">
          <cell r="D15">
            <v>2.9750000000000001</v>
          </cell>
        </row>
        <row r="16">
          <cell r="D16">
            <v>3.0409999999999999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3">
          <cell r="D13">
            <v>8.048</v>
          </cell>
        </row>
        <row r="14">
          <cell r="D14">
            <v>7.7910000000000004</v>
          </cell>
        </row>
        <row r="15">
          <cell r="D15">
            <v>8.1959999999999997</v>
          </cell>
        </row>
        <row r="16">
          <cell r="D16">
            <v>6.7190000000000003</v>
          </cell>
        </row>
        <row r="17">
          <cell r="D17">
            <v>6.4119999999999999</v>
          </cell>
        </row>
        <row r="18">
          <cell r="D18">
            <v>6.452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D1" workbookViewId="0">
      <selection activeCell="T48" sqref="T48"/>
    </sheetView>
  </sheetViews>
  <sheetFormatPr baseColWidth="10" defaultColWidth="11" defaultRowHeight="13" x14ac:dyDescent="0.15"/>
  <cols>
    <col min="1" max="3" width="10.83203125" customWidth="1"/>
  </cols>
  <sheetData>
    <row r="1" spans="1:21" x14ac:dyDescent="0.15">
      <c r="A1" t="s">
        <v>16</v>
      </c>
      <c r="B1" t="s">
        <v>17</v>
      </c>
      <c r="C1" t="s">
        <v>38</v>
      </c>
      <c r="D1" t="s">
        <v>25</v>
      </c>
      <c r="E1" t="s">
        <v>24</v>
      </c>
      <c r="F1" t="s">
        <v>140</v>
      </c>
      <c r="G1" t="s">
        <v>27</v>
      </c>
      <c r="H1" t="s">
        <v>26</v>
      </c>
      <c r="I1" t="s">
        <v>141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0</v>
      </c>
      <c r="P1" t="s">
        <v>1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x14ac:dyDescent="0.15">
      <c r="A2" t="s">
        <v>18</v>
      </c>
      <c r="B2" t="s">
        <v>2</v>
      </c>
      <c r="C2" s="6">
        <v>39290</v>
      </c>
      <c r="D2">
        <v>1009</v>
      </c>
      <c r="J2" s="3">
        <v>2.13</v>
      </c>
      <c r="K2" s="3">
        <v>1.21</v>
      </c>
      <c r="L2">
        <v>0.20799999999999999</v>
      </c>
      <c r="M2">
        <v>32.9</v>
      </c>
      <c r="N2">
        <v>170</v>
      </c>
      <c r="O2">
        <v>7.37</v>
      </c>
      <c r="P2">
        <v>30.7</v>
      </c>
      <c r="Q2">
        <v>1768</v>
      </c>
      <c r="R2">
        <v>1960</v>
      </c>
      <c r="S2" s="4">
        <v>5.42</v>
      </c>
    </row>
    <row r="3" spans="1:21" x14ac:dyDescent="0.15">
      <c r="A3" t="s">
        <v>19</v>
      </c>
      <c r="B3" t="s">
        <v>2</v>
      </c>
      <c r="C3" s="6">
        <v>39290</v>
      </c>
      <c r="D3">
        <v>1010</v>
      </c>
      <c r="J3" s="3">
        <v>1.9900000000000002</v>
      </c>
      <c r="K3" s="3">
        <v>1.5</v>
      </c>
      <c r="L3">
        <v>0.19800000000000001</v>
      </c>
      <c r="M3">
        <v>33.1</v>
      </c>
      <c r="N3">
        <v>201</v>
      </c>
      <c r="O3">
        <v>7.37</v>
      </c>
      <c r="P3">
        <v>30.7</v>
      </c>
      <c r="Q3">
        <v>1768</v>
      </c>
      <c r="R3">
        <v>1960</v>
      </c>
      <c r="S3" s="4">
        <v>5.42</v>
      </c>
    </row>
    <row r="4" spans="1:21" x14ac:dyDescent="0.15">
      <c r="A4" t="s">
        <v>20</v>
      </c>
      <c r="B4" t="s">
        <v>2</v>
      </c>
      <c r="C4" s="6">
        <v>39290</v>
      </c>
      <c r="D4">
        <v>1011</v>
      </c>
      <c r="J4" s="3">
        <v>1.56</v>
      </c>
      <c r="K4" s="3">
        <v>1.46</v>
      </c>
      <c r="L4">
        <v>0.20300000000000001</v>
      </c>
      <c r="M4">
        <v>34.5</v>
      </c>
      <c r="N4">
        <v>187</v>
      </c>
      <c r="O4">
        <v>7.37</v>
      </c>
      <c r="P4">
        <v>30.7</v>
      </c>
      <c r="Q4">
        <v>1768</v>
      </c>
      <c r="R4">
        <v>1960</v>
      </c>
      <c r="S4" s="4">
        <v>5.42</v>
      </c>
    </row>
    <row r="5" spans="1:21" x14ac:dyDescent="0.15">
      <c r="A5" s="8"/>
      <c r="B5" s="8"/>
      <c r="C5" s="9"/>
      <c r="D5" s="10" t="s">
        <v>50</v>
      </c>
      <c r="E5" s="8"/>
      <c r="F5" s="8"/>
      <c r="G5" s="8"/>
      <c r="H5" s="8"/>
      <c r="I5" s="8"/>
      <c r="J5" s="11">
        <f>AVERAGE(J2:J4)</f>
        <v>1.8933333333333333</v>
      </c>
      <c r="K5" s="11">
        <f t="shared" ref="K5:S5" si="0">AVERAGE(K2:K4)</f>
        <v>1.39</v>
      </c>
      <c r="L5" s="11">
        <f t="shared" si="0"/>
        <v>0.20299999999999999</v>
      </c>
      <c r="M5" s="11">
        <f t="shared" si="0"/>
        <v>33.5</v>
      </c>
      <c r="N5" s="11">
        <f t="shared" si="0"/>
        <v>186</v>
      </c>
      <c r="O5" s="11">
        <f t="shared" si="0"/>
        <v>7.37</v>
      </c>
      <c r="P5" s="11">
        <f t="shared" si="0"/>
        <v>30.7</v>
      </c>
      <c r="Q5" s="11">
        <f t="shared" si="0"/>
        <v>1768</v>
      </c>
      <c r="R5" s="11">
        <f t="shared" si="0"/>
        <v>1960</v>
      </c>
      <c r="S5" s="11">
        <f t="shared" si="0"/>
        <v>5.419999999999999</v>
      </c>
      <c r="T5" s="8"/>
      <c r="U5" s="8"/>
    </row>
    <row r="6" spans="1:21" x14ac:dyDescent="0.15">
      <c r="A6" s="8"/>
      <c r="B6" s="8"/>
      <c r="C6" s="9"/>
      <c r="D6" s="10" t="s">
        <v>51</v>
      </c>
      <c r="E6" s="8"/>
      <c r="F6" s="8"/>
      <c r="G6" s="8"/>
      <c r="H6" s="8"/>
      <c r="I6" s="8"/>
      <c r="J6" s="11">
        <f>STDEV(J2:J4)/SQRT(COUNT(J2:J4))</f>
        <v>0.17149667959208731</v>
      </c>
      <c r="K6" s="11">
        <f t="shared" ref="K6:S6" si="1">STDEV(K2:K4)/SQRT(COUNT(K2:K4))</f>
        <v>9.0737717258774678E-2</v>
      </c>
      <c r="L6" s="11">
        <f t="shared" si="1"/>
        <v>2.8867513459481233E-3</v>
      </c>
      <c r="M6" s="11">
        <f t="shared" si="1"/>
        <v>0.50332229568471676</v>
      </c>
      <c r="N6" s="11">
        <f t="shared" si="1"/>
        <v>8.9628864398325021</v>
      </c>
      <c r="O6" s="11">
        <f t="shared" si="1"/>
        <v>0</v>
      </c>
      <c r="P6" s="11">
        <f t="shared" si="1"/>
        <v>0</v>
      </c>
      <c r="Q6" s="11">
        <f t="shared" si="1"/>
        <v>0</v>
      </c>
      <c r="R6" s="11">
        <f t="shared" si="1"/>
        <v>0</v>
      </c>
      <c r="S6" s="11">
        <f t="shared" si="1"/>
        <v>6.2803698347350997E-16</v>
      </c>
      <c r="T6" s="8"/>
      <c r="U6" s="8"/>
    </row>
    <row r="7" spans="1:21" x14ac:dyDescent="0.15">
      <c r="A7" t="s">
        <v>21</v>
      </c>
      <c r="B7" t="s">
        <v>3</v>
      </c>
      <c r="C7" s="6">
        <v>39290</v>
      </c>
      <c r="D7">
        <v>1024</v>
      </c>
      <c r="J7" s="3">
        <v>1.1499999999999999</v>
      </c>
      <c r="K7" s="3">
        <v>0.33100000000000002</v>
      </c>
      <c r="L7">
        <v>0.14899999999999999</v>
      </c>
      <c r="M7">
        <v>34.1</v>
      </c>
      <c r="N7">
        <v>135</v>
      </c>
      <c r="O7">
        <v>8.08</v>
      </c>
      <c r="P7">
        <v>30.6</v>
      </c>
      <c r="Q7">
        <v>1746</v>
      </c>
      <c r="R7">
        <v>1932</v>
      </c>
      <c r="S7">
        <v>8.52</v>
      </c>
      <c r="T7">
        <v>0.9</v>
      </c>
      <c r="U7">
        <v>121.2</v>
      </c>
    </row>
    <row r="8" spans="1:21" x14ac:dyDescent="0.15">
      <c r="A8" t="s">
        <v>22</v>
      </c>
      <c r="B8" t="s">
        <v>3</v>
      </c>
      <c r="C8" s="6">
        <v>39290</v>
      </c>
      <c r="D8">
        <v>1025</v>
      </c>
      <c r="J8" s="3">
        <v>0.92200000000000004</v>
      </c>
      <c r="K8" s="3">
        <v>0.28799999999999998</v>
      </c>
      <c r="L8">
        <v>0.123</v>
      </c>
      <c r="M8">
        <v>33.1</v>
      </c>
      <c r="N8">
        <v>180</v>
      </c>
      <c r="O8">
        <v>8.08</v>
      </c>
      <c r="P8">
        <v>30.6</v>
      </c>
      <c r="Q8">
        <v>1746</v>
      </c>
      <c r="R8">
        <v>1932</v>
      </c>
      <c r="S8">
        <v>8.52</v>
      </c>
      <c r="T8">
        <v>0.9</v>
      </c>
      <c r="U8">
        <v>121.2</v>
      </c>
    </row>
    <row r="9" spans="1:21" x14ac:dyDescent="0.15">
      <c r="A9" t="s">
        <v>23</v>
      </c>
      <c r="B9" t="s">
        <v>3</v>
      </c>
      <c r="C9" s="6">
        <v>39290</v>
      </c>
      <c r="D9">
        <v>1026</v>
      </c>
      <c r="J9" s="3">
        <v>1.04</v>
      </c>
      <c r="K9" s="3">
        <v>0.29899999999999999</v>
      </c>
      <c r="L9">
        <v>0.13500000000000001</v>
      </c>
      <c r="M9">
        <v>34.200000000000003</v>
      </c>
      <c r="N9">
        <v>196</v>
      </c>
      <c r="O9">
        <v>8.08</v>
      </c>
      <c r="P9">
        <v>30.6</v>
      </c>
      <c r="Q9">
        <v>1746</v>
      </c>
      <c r="R9">
        <v>1932</v>
      </c>
      <c r="S9">
        <v>8.52</v>
      </c>
      <c r="T9">
        <v>0.9</v>
      </c>
      <c r="U9">
        <v>121.2</v>
      </c>
    </row>
    <row r="10" spans="1:21" x14ac:dyDescent="0.15">
      <c r="A10" s="8"/>
      <c r="B10" s="8"/>
      <c r="C10" s="9"/>
      <c r="D10" s="10" t="s">
        <v>50</v>
      </c>
      <c r="E10" s="8"/>
      <c r="F10" s="8"/>
      <c r="G10" s="8"/>
      <c r="H10" s="8"/>
      <c r="I10" s="8"/>
      <c r="J10" s="11">
        <f>AVERAGE(J7:J9)</f>
        <v>1.0373333333333334</v>
      </c>
      <c r="K10" s="11">
        <f t="shared" ref="K10:U10" si="2">AVERAGE(K7:K9)</f>
        <v>0.30599999999999999</v>
      </c>
      <c r="L10" s="11">
        <f t="shared" si="2"/>
        <v>0.13566666666666669</v>
      </c>
      <c r="M10" s="11">
        <f t="shared" si="2"/>
        <v>33.800000000000004</v>
      </c>
      <c r="N10" s="11">
        <f t="shared" si="2"/>
        <v>170.33333333333334</v>
      </c>
      <c r="O10" s="11">
        <f t="shared" si="2"/>
        <v>8.08</v>
      </c>
      <c r="P10" s="11">
        <f t="shared" si="2"/>
        <v>30.600000000000005</v>
      </c>
      <c r="Q10" s="11">
        <f t="shared" si="2"/>
        <v>1746</v>
      </c>
      <c r="R10" s="11">
        <f t="shared" si="2"/>
        <v>1932</v>
      </c>
      <c r="S10" s="11">
        <f t="shared" si="2"/>
        <v>8.52</v>
      </c>
      <c r="T10" s="11">
        <f t="shared" si="2"/>
        <v>0.9</v>
      </c>
      <c r="U10" s="11">
        <f t="shared" si="2"/>
        <v>121.2</v>
      </c>
    </row>
    <row r="11" spans="1:21" x14ac:dyDescent="0.15">
      <c r="A11" s="8"/>
      <c r="B11" s="8"/>
      <c r="C11" s="9"/>
      <c r="D11" s="10" t="s">
        <v>51</v>
      </c>
      <c r="E11" s="8"/>
      <c r="F11" s="8"/>
      <c r="G11" s="8"/>
      <c r="H11" s="8"/>
      <c r="I11" s="8"/>
      <c r="J11" s="11">
        <f>STDEV(J7:J9)/SQRT(COUNT(J7:J9))</f>
        <v>6.5831434571774095E-2</v>
      </c>
      <c r="K11" s="11">
        <f t="shared" ref="K11:U11" si="3">STDEV(K7:K9)/SQRT(COUNT(K7:K9))</f>
        <v>1.2897028081435414E-2</v>
      </c>
      <c r="L11" s="11">
        <f t="shared" si="3"/>
        <v>7.5129517797230955E-3</v>
      </c>
      <c r="M11" s="11">
        <f t="shared" si="3"/>
        <v>0.35118845842842494</v>
      </c>
      <c r="N11" s="11">
        <f t="shared" si="3"/>
        <v>18.260461233069808</v>
      </c>
      <c r="O11" s="11">
        <f t="shared" si="3"/>
        <v>0</v>
      </c>
      <c r="P11" s="11">
        <f t="shared" si="3"/>
        <v>2.5121479338940399E-15</v>
      </c>
      <c r="Q11" s="11">
        <f t="shared" si="3"/>
        <v>0</v>
      </c>
      <c r="R11" s="11">
        <f t="shared" si="3"/>
        <v>0</v>
      </c>
      <c r="S11" s="11">
        <f t="shared" si="3"/>
        <v>0</v>
      </c>
      <c r="T11" s="11">
        <f t="shared" si="3"/>
        <v>0</v>
      </c>
      <c r="U11" s="11">
        <f t="shared" si="3"/>
        <v>0</v>
      </c>
    </row>
    <row r="12" spans="1:21" x14ac:dyDescent="0.15">
      <c r="A12" t="s">
        <v>8</v>
      </c>
      <c r="B12" t="s">
        <v>5</v>
      </c>
      <c r="C12" s="6">
        <v>39290</v>
      </c>
      <c r="D12">
        <v>1016</v>
      </c>
      <c r="J12" s="3">
        <v>9.7400000000000004E-3</v>
      </c>
      <c r="K12" s="3">
        <v>5.6399999999999999E-2</v>
      </c>
      <c r="L12">
        <v>3.29E-3</v>
      </c>
      <c r="M12">
        <v>28.8</v>
      </c>
      <c r="N12">
        <v>249</v>
      </c>
      <c r="O12">
        <v>7.05</v>
      </c>
      <c r="P12">
        <v>24.9</v>
      </c>
      <c r="Q12">
        <v>2185</v>
      </c>
      <c r="R12">
        <v>2170</v>
      </c>
      <c r="S12">
        <v>0.24</v>
      </c>
      <c r="T12">
        <v>1.1000000000000001</v>
      </c>
      <c r="U12">
        <v>3.2</v>
      </c>
    </row>
    <row r="13" spans="1:21" x14ac:dyDescent="0.15">
      <c r="A13" t="s">
        <v>13</v>
      </c>
      <c r="B13" t="s">
        <v>5</v>
      </c>
      <c r="C13" s="6">
        <v>39290</v>
      </c>
      <c r="D13">
        <v>1020</v>
      </c>
      <c r="J13" s="3">
        <v>1.11E-2</v>
      </c>
      <c r="K13" s="3">
        <v>4.6399999999999997E-2</v>
      </c>
      <c r="L13">
        <v>3.6700000000000001E-3</v>
      </c>
      <c r="M13">
        <v>36.1</v>
      </c>
      <c r="N13">
        <v>323</v>
      </c>
      <c r="O13">
        <v>7.18</v>
      </c>
      <c r="P13">
        <v>24.7</v>
      </c>
      <c r="Q13">
        <v>1829</v>
      </c>
      <c r="R13">
        <v>1821</v>
      </c>
      <c r="S13">
        <v>0.21</v>
      </c>
      <c r="T13">
        <v>0.9</v>
      </c>
      <c r="U13">
        <v>2.7</v>
      </c>
    </row>
    <row r="14" spans="1:21" x14ac:dyDescent="0.15">
      <c r="A14" t="s">
        <v>6</v>
      </c>
      <c r="B14" t="s">
        <v>5</v>
      </c>
      <c r="C14" s="6">
        <v>39290</v>
      </c>
      <c r="D14">
        <v>1012</v>
      </c>
      <c r="J14" s="3">
        <v>1.35E-2</v>
      </c>
      <c r="K14" s="3">
        <v>0.54700000000000004</v>
      </c>
      <c r="L14">
        <v>5.7999999999999996E-3</v>
      </c>
      <c r="M14">
        <v>33.200000000000003</v>
      </c>
      <c r="N14">
        <v>254</v>
      </c>
      <c r="O14">
        <v>6.98</v>
      </c>
      <c r="P14">
        <v>24.6</v>
      </c>
      <c r="Q14">
        <v>2092</v>
      </c>
      <c r="R14">
        <v>2088</v>
      </c>
      <c r="S14">
        <v>0.48</v>
      </c>
      <c r="T14">
        <v>1.1000000000000001</v>
      </c>
      <c r="U14">
        <v>4.9000000000000004</v>
      </c>
    </row>
    <row r="15" spans="1:21" x14ac:dyDescent="0.15">
      <c r="A15" t="s">
        <v>7</v>
      </c>
      <c r="B15" t="s">
        <v>5</v>
      </c>
      <c r="C15" s="6">
        <v>39290</v>
      </c>
      <c r="D15">
        <v>1014</v>
      </c>
      <c r="J15" s="3">
        <v>1.01E-2</v>
      </c>
      <c r="K15" s="3">
        <v>9.35E-2</v>
      </c>
      <c r="L15">
        <v>2.6099999999999999E-3</v>
      </c>
      <c r="M15">
        <v>36.799999999999997</v>
      </c>
      <c r="N15">
        <v>231</v>
      </c>
      <c r="O15">
        <v>7.1</v>
      </c>
      <c r="P15">
        <v>24.5</v>
      </c>
      <c r="Q15">
        <v>2125</v>
      </c>
      <c r="R15">
        <v>2095</v>
      </c>
      <c r="S15">
        <v>0.36</v>
      </c>
      <c r="T15">
        <v>1.1000000000000001</v>
      </c>
      <c r="U15">
        <v>3.9</v>
      </c>
    </row>
    <row r="16" spans="1:21" x14ac:dyDescent="0.15">
      <c r="A16" t="s">
        <v>9</v>
      </c>
      <c r="B16" t="s">
        <v>5</v>
      </c>
      <c r="C16" s="6">
        <v>39290</v>
      </c>
      <c r="D16">
        <v>1018</v>
      </c>
      <c r="J16" s="3">
        <v>8.4100000000000008E-3</v>
      </c>
      <c r="K16" s="3">
        <v>3.9899999999999998E-2</v>
      </c>
      <c r="L16">
        <v>3.7299999999999998E-3</v>
      </c>
      <c r="M16">
        <v>41</v>
      </c>
      <c r="N16">
        <v>318</v>
      </c>
      <c r="O16">
        <v>7.28</v>
      </c>
      <c r="P16">
        <v>25.1</v>
      </c>
      <c r="Q16">
        <v>2532</v>
      </c>
      <c r="R16">
        <v>2539</v>
      </c>
      <c r="S16">
        <v>0.22</v>
      </c>
      <c r="T16">
        <v>1.3</v>
      </c>
      <c r="U16">
        <v>2.8</v>
      </c>
    </row>
    <row r="17" spans="1:21" x14ac:dyDescent="0.15">
      <c r="A17" t="s">
        <v>10</v>
      </c>
      <c r="B17" t="s">
        <v>5</v>
      </c>
      <c r="C17" s="6">
        <v>39290</v>
      </c>
      <c r="D17">
        <v>1022</v>
      </c>
      <c r="J17" s="3">
        <v>9.7900000000000001E-3</v>
      </c>
      <c r="K17" s="3">
        <v>3.09E-2</v>
      </c>
      <c r="L17">
        <v>2.7599999999999999E-3</v>
      </c>
      <c r="M17">
        <v>37.5</v>
      </c>
      <c r="N17">
        <v>218</v>
      </c>
      <c r="O17">
        <v>7.02</v>
      </c>
      <c r="P17">
        <v>24.5</v>
      </c>
      <c r="Q17">
        <v>1900</v>
      </c>
      <c r="R17">
        <v>1879</v>
      </c>
      <c r="S17">
        <v>0.17</v>
      </c>
      <c r="T17">
        <v>1</v>
      </c>
      <c r="U17">
        <v>2.2999999999999998</v>
      </c>
    </row>
    <row r="18" spans="1:21" x14ac:dyDescent="0.15">
      <c r="A18" t="s">
        <v>15</v>
      </c>
      <c r="B18" t="s">
        <v>5</v>
      </c>
      <c r="C18" s="6">
        <v>39290</v>
      </c>
      <c r="D18">
        <v>1030</v>
      </c>
      <c r="J18" s="3">
        <v>1.23</v>
      </c>
      <c r="K18" s="3">
        <v>0.313</v>
      </c>
      <c r="L18">
        <v>0.16200000000000001</v>
      </c>
      <c r="M18">
        <v>33.9</v>
      </c>
      <c r="N18">
        <v>176</v>
      </c>
      <c r="O18">
        <v>6.81</v>
      </c>
      <c r="P18">
        <v>25.8</v>
      </c>
      <c r="Q18">
        <v>1774</v>
      </c>
      <c r="R18">
        <v>1802</v>
      </c>
      <c r="S18">
        <v>0.1</v>
      </c>
      <c r="T18">
        <v>0.9</v>
      </c>
      <c r="U18">
        <v>1.4</v>
      </c>
    </row>
    <row r="19" spans="1:21" x14ac:dyDescent="0.15">
      <c r="A19" t="s">
        <v>11</v>
      </c>
      <c r="B19" t="s">
        <v>5</v>
      </c>
      <c r="C19" s="6">
        <v>39290</v>
      </c>
      <c r="D19">
        <v>1032</v>
      </c>
      <c r="J19" s="3">
        <v>1.15E-2</v>
      </c>
      <c r="K19" s="3">
        <v>6.6299999999999998E-2</v>
      </c>
      <c r="L19">
        <v>4.1000000000000003E-3</v>
      </c>
      <c r="M19">
        <v>37.6</v>
      </c>
      <c r="N19">
        <v>238</v>
      </c>
      <c r="O19">
        <v>6.68</v>
      </c>
      <c r="P19">
        <v>24.6</v>
      </c>
      <c r="Q19">
        <v>1782</v>
      </c>
      <c r="R19">
        <v>1767</v>
      </c>
      <c r="S19">
        <v>0.1</v>
      </c>
      <c r="T19">
        <v>0.9</v>
      </c>
      <c r="U19">
        <v>1.5</v>
      </c>
    </row>
    <row r="20" spans="1:21" x14ac:dyDescent="0.15">
      <c r="A20" t="s">
        <v>14</v>
      </c>
      <c r="B20" t="s">
        <v>5</v>
      </c>
      <c r="C20" s="6">
        <v>39290</v>
      </c>
      <c r="D20">
        <v>1027</v>
      </c>
      <c r="J20" s="3">
        <v>1.33</v>
      </c>
      <c r="K20" s="3">
        <v>0.29299999999999998</v>
      </c>
      <c r="L20">
        <v>0.17299999999999999</v>
      </c>
      <c r="M20">
        <v>33.9</v>
      </c>
      <c r="N20">
        <v>159</v>
      </c>
      <c r="O20">
        <v>6.91</v>
      </c>
      <c r="P20">
        <v>26.3</v>
      </c>
      <c r="Q20">
        <v>1766</v>
      </c>
      <c r="R20">
        <v>1805</v>
      </c>
      <c r="S20">
        <v>0.15</v>
      </c>
      <c r="T20">
        <v>0.9</v>
      </c>
      <c r="U20">
        <v>1.9</v>
      </c>
    </row>
    <row r="21" spans="1:21" x14ac:dyDescent="0.15">
      <c r="A21" t="s">
        <v>12</v>
      </c>
      <c r="B21" t="s">
        <v>5</v>
      </c>
      <c r="C21" s="6">
        <v>39290</v>
      </c>
      <c r="D21">
        <v>1034</v>
      </c>
      <c r="J21" s="3">
        <v>1.18E-2</v>
      </c>
      <c r="K21" s="3">
        <v>2.98E-2</v>
      </c>
      <c r="L21">
        <v>3.81E-3</v>
      </c>
      <c r="M21">
        <v>37</v>
      </c>
      <c r="N21">
        <v>267</v>
      </c>
      <c r="O21">
        <v>6.88</v>
      </c>
      <c r="P21">
        <v>27.1</v>
      </c>
      <c r="Q21">
        <v>2121</v>
      </c>
      <c r="R21">
        <v>2255</v>
      </c>
      <c r="S21">
        <v>0.08</v>
      </c>
      <c r="T21">
        <v>1.1000000000000001</v>
      </c>
      <c r="U21">
        <v>0.9</v>
      </c>
    </row>
    <row r="22" spans="1:21" x14ac:dyDescent="0.15">
      <c r="A22" s="8"/>
      <c r="B22" s="8"/>
      <c r="C22" s="9"/>
      <c r="D22" s="10" t="s">
        <v>50</v>
      </c>
      <c r="E22" s="8"/>
      <c r="F22" s="8"/>
      <c r="G22" s="8"/>
      <c r="H22" s="8"/>
      <c r="I22" s="8"/>
      <c r="J22" s="11">
        <f>AVERAGE(J12:J21)</f>
        <v>0.26459400000000005</v>
      </c>
      <c r="K22" s="11">
        <f t="shared" ref="K22:U22" si="4">AVERAGE(K12:K21)</f>
        <v>0.15162000000000003</v>
      </c>
      <c r="L22" s="11">
        <f t="shared" si="4"/>
        <v>3.6476999999999996E-2</v>
      </c>
      <c r="M22" s="11">
        <f t="shared" si="4"/>
        <v>35.58</v>
      </c>
      <c r="N22" s="11">
        <f t="shared" si="4"/>
        <v>243.3</v>
      </c>
      <c r="O22" s="11">
        <f t="shared" si="4"/>
        <v>6.9889999999999999</v>
      </c>
      <c r="P22" s="11">
        <f t="shared" si="4"/>
        <v>25.21</v>
      </c>
      <c r="Q22" s="11">
        <f t="shared" si="4"/>
        <v>2010.6</v>
      </c>
      <c r="R22" s="11">
        <f t="shared" si="4"/>
        <v>2022.1</v>
      </c>
      <c r="S22" s="11">
        <f t="shared" si="4"/>
        <v>0.21100000000000002</v>
      </c>
      <c r="T22" s="11">
        <f t="shared" si="4"/>
        <v>1.03</v>
      </c>
      <c r="U22" s="11">
        <f t="shared" si="4"/>
        <v>2.5499999999999998</v>
      </c>
    </row>
    <row r="23" spans="1:21" x14ac:dyDescent="0.15">
      <c r="A23" s="8"/>
      <c r="B23" s="8"/>
      <c r="C23" s="9"/>
      <c r="D23" s="10" t="s">
        <v>51</v>
      </c>
      <c r="E23" s="8"/>
      <c r="F23" s="8"/>
      <c r="G23" s="8"/>
      <c r="H23" s="8"/>
      <c r="I23" s="8"/>
      <c r="J23" s="11">
        <f>STDEV(J12:J21)/SQRT(COUNT(J12:J21))</f>
        <v>0.16939895550773362</v>
      </c>
      <c r="K23" s="11">
        <f t="shared" ref="K23:U23" si="5">STDEV(K12:K21)/SQRT(COUNT(K12:K21))</f>
        <v>5.5281851150867457E-2</v>
      </c>
      <c r="L23" s="11">
        <f t="shared" si="5"/>
        <v>2.1854286741964379E-2</v>
      </c>
      <c r="M23" s="11">
        <f t="shared" si="5"/>
        <v>1.0445413666613048</v>
      </c>
      <c r="N23" s="11">
        <f t="shared" si="5"/>
        <v>16.698669274991804</v>
      </c>
      <c r="O23" s="11">
        <f t="shared" si="5"/>
        <v>5.6163451935696898E-2</v>
      </c>
      <c r="P23" s="11">
        <f t="shared" si="5"/>
        <v>0.28341175385333311</v>
      </c>
      <c r="Q23" s="11">
        <f t="shared" si="5"/>
        <v>77.992335805798419</v>
      </c>
      <c r="R23" s="11">
        <f t="shared" si="5"/>
        <v>79.897914032011187</v>
      </c>
      <c r="S23" s="11">
        <f t="shared" si="5"/>
        <v>3.9817639865321532E-2</v>
      </c>
      <c r="T23" s="11">
        <f t="shared" si="5"/>
        <v>4.2295258468165245E-2</v>
      </c>
      <c r="U23" s="11">
        <f t="shared" si="5"/>
        <v>0.38708310907779669</v>
      </c>
    </row>
    <row r="24" spans="1:21" x14ac:dyDescent="0.15">
      <c r="A24" t="s">
        <v>8</v>
      </c>
      <c r="B24" t="s">
        <v>4</v>
      </c>
      <c r="C24" s="6">
        <v>39290</v>
      </c>
      <c r="D24">
        <v>1017</v>
      </c>
      <c r="J24" s="3">
        <v>1.5</v>
      </c>
      <c r="K24" s="3">
        <v>0.89800000000000002</v>
      </c>
      <c r="L24">
        <v>0.192</v>
      </c>
      <c r="M24">
        <v>24.3</v>
      </c>
      <c r="N24">
        <v>188</v>
      </c>
      <c r="O24">
        <v>7.76</v>
      </c>
      <c r="P24">
        <v>30.3</v>
      </c>
      <c r="Q24">
        <v>1750</v>
      </c>
      <c r="R24">
        <v>1926</v>
      </c>
      <c r="S24">
        <v>3.33</v>
      </c>
      <c r="T24">
        <v>0.9</v>
      </c>
      <c r="U24">
        <v>42.8</v>
      </c>
    </row>
    <row r="25" spans="1:21" x14ac:dyDescent="0.15">
      <c r="A25" t="s">
        <v>13</v>
      </c>
      <c r="B25" t="s">
        <v>4</v>
      </c>
      <c r="C25" s="6">
        <v>39290</v>
      </c>
      <c r="D25">
        <v>1021</v>
      </c>
      <c r="J25" s="3">
        <v>1.22</v>
      </c>
      <c r="K25" s="3">
        <v>0.58199999999999996</v>
      </c>
      <c r="L25">
        <v>0.17399999999999999</v>
      </c>
      <c r="M25">
        <v>33.200000000000003</v>
      </c>
      <c r="N25">
        <v>218</v>
      </c>
      <c r="O25">
        <v>7.4</v>
      </c>
      <c r="P25">
        <v>29.9</v>
      </c>
      <c r="Q25">
        <v>1736</v>
      </c>
      <c r="R25">
        <v>1899</v>
      </c>
      <c r="S25">
        <v>2.37</v>
      </c>
      <c r="T25">
        <v>0.9</v>
      </c>
      <c r="U25">
        <v>32.700000000000003</v>
      </c>
    </row>
    <row r="26" spans="1:21" x14ac:dyDescent="0.15">
      <c r="A26" t="s">
        <v>6</v>
      </c>
      <c r="B26" t="s">
        <v>4</v>
      </c>
      <c r="C26" s="6">
        <v>39290</v>
      </c>
      <c r="D26">
        <v>1013</v>
      </c>
      <c r="J26" s="3">
        <v>1.85</v>
      </c>
      <c r="K26" s="3">
        <v>1.06</v>
      </c>
      <c r="L26">
        <v>0.33500000000000002</v>
      </c>
      <c r="M26">
        <v>33.299999999999997</v>
      </c>
      <c r="N26">
        <v>220</v>
      </c>
      <c r="O26">
        <v>7.38</v>
      </c>
      <c r="P26">
        <v>29.7</v>
      </c>
      <c r="Q26">
        <v>1758</v>
      </c>
      <c r="R26">
        <v>1922</v>
      </c>
      <c r="S26">
        <v>1.55</v>
      </c>
      <c r="T26">
        <v>0.9</v>
      </c>
      <c r="U26">
        <v>21</v>
      </c>
    </row>
    <row r="27" spans="1:21" x14ac:dyDescent="0.15">
      <c r="A27" t="s">
        <v>7</v>
      </c>
      <c r="B27" t="s">
        <v>4</v>
      </c>
      <c r="C27" s="6">
        <v>39290</v>
      </c>
      <c r="D27">
        <v>1015</v>
      </c>
      <c r="J27" s="3">
        <v>1.9</v>
      </c>
      <c r="K27" s="3">
        <v>0.872</v>
      </c>
      <c r="L27">
        <v>0.25800000000000001</v>
      </c>
      <c r="M27">
        <v>29.6</v>
      </c>
      <c r="N27">
        <v>189</v>
      </c>
      <c r="O27">
        <v>7.34</v>
      </c>
      <c r="P27">
        <v>29.4</v>
      </c>
      <c r="Q27">
        <v>1757</v>
      </c>
      <c r="R27">
        <v>1901</v>
      </c>
      <c r="S27">
        <v>0.66</v>
      </c>
      <c r="T27">
        <v>0.9</v>
      </c>
      <c r="U27">
        <v>8.8000000000000007</v>
      </c>
    </row>
    <row r="28" spans="1:21" x14ac:dyDescent="0.15">
      <c r="A28" t="s">
        <v>9</v>
      </c>
      <c r="B28" t="s">
        <v>4</v>
      </c>
      <c r="C28" s="6">
        <v>39290</v>
      </c>
      <c r="D28">
        <v>1019</v>
      </c>
      <c r="J28" s="3">
        <v>1.49</v>
      </c>
      <c r="K28" s="3">
        <v>0.66</v>
      </c>
      <c r="L28">
        <v>0.2</v>
      </c>
      <c r="M28">
        <v>32.1</v>
      </c>
      <c r="N28">
        <v>227</v>
      </c>
      <c r="O28">
        <v>7.41</v>
      </c>
      <c r="P28">
        <v>29.9</v>
      </c>
      <c r="Q28">
        <v>1740</v>
      </c>
      <c r="R28">
        <v>1969</v>
      </c>
      <c r="S28">
        <v>2.2599999999999998</v>
      </c>
      <c r="T28">
        <v>0.9</v>
      </c>
      <c r="U28">
        <v>30.6</v>
      </c>
    </row>
    <row r="29" spans="1:21" x14ac:dyDescent="0.15">
      <c r="A29" t="s">
        <v>10</v>
      </c>
      <c r="B29" t="s">
        <v>4</v>
      </c>
      <c r="C29" s="6">
        <v>39290</v>
      </c>
      <c r="D29">
        <v>1023</v>
      </c>
      <c r="J29" s="3">
        <v>1.18</v>
      </c>
      <c r="K29" s="3">
        <v>0.49</v>
      </c>
      <c r="L29">
        <v>0.15</v>
      </c>
      <c r="M29">
        <v>29.4</v>
      </c>
      <c r="N29">
        <v>195</v>
      </c>
      <c r="O29">
        <v>7.44</v>
      </c>
      <c r="P29">
        <v>30.1</v>
      </c>
      <c r="Q29">
        <v>1753</v>
      </c>
      <c r="R29">
        <v>1926</v>
      </c>
      <c r="S29">
        <v>2.99</v>
      </c>
      <c r="T29">
        <v>0.9</v>
      </c>
      <c r="U29">
        <v>40</v>
      </c>
    </row>
    <row r="30" spans="1:21" x14ac:dyDescent="0.15">
      <c r="A30" t="s">
        <v>15</v>
      </c>
      <c r="B30" t="s">
        <v>4</v>
      </c>
      <c r="C30" s="6">
        <v>39290</v>
      </c>
      <c r="D30">
        <v>1031</v>
      </c>
      <c r="J30" s="3">
        <v>7.9299999999999995E-3</v>
      </c>
      <c r="K30" s="3">
        <v>1.9300000000000001E-2</v>
      </c>
      <c r="L30">
        <v>2.7499999999999998E-3</v>
      </c>
      <c r="M30">
        <v>36.9</v>
      </c>
      <c r="N30">
        <v>158</v>
      </c>
      <c r="O30">
        <v>7.91</v>
      </c>
      <c r="P30">
        <v>30.7</v>
      </c>
      <c r="Q30">
        <v>1747</v>
      </c>
      <c r="R30">
        <v>1940</v>
      </c>
      <c r="S30">
        <v>2.76</v>
      </c>
      <c r="T30">
        <v>0.9</v>
      </c>
      <c r="U30">
        <v>36.9</v>
      </c>
    </row>
    <row r="31" spans="1:21" x14ac:dyDescent="0.15">
      <c r="A31" t="s">
        <v>11</v>
      </c>
      <c r="B31" t="s">
        <v>4</v>
      </c>
      <c r="C31" s="6">
        <v>39290</v>
      </c>
      <c r="D31">
        <v>1033</v>
      </c>
      <c r="J31" s="3">
        <v>1.18</v>
      </c>
      <c r="K31" s="3">
        <v>0.19800000000000001</v>
      </c>
      <c r="L31">
        <v>0.15</v>
      </c>
      <c r="M31">
        <v>34.299999999999997</v>
      </c>
      <c r="N31">
        <v>202</v>
      </c>
      <c r="O31">
        <v>7.8</v>
      </c>
      <c r="P31">
        <v>31.5</v>
      </c>
      <c r="Q31">
        <v>1766</v>
      </c>
      <c r="R31">
        <v>1983</v>
      </c>
      <c r="S31">
        <v>1.39</v>
      </c>
      <c r="T31">
        <v>0.9</v>
      </c>
      <c r="U31">
        <v>87.9</v>
      </c>
    </row>
    <row r="32" spans="1:21" x14ac:dyDescent="0.15">
      <c r="A32" t="s">
        <v>14</v>
      </c>
      <c r="B32" t="s">
        <v>4</v>
      </c>
      <c r="C32" s="6">
        <v>39290</v>
      </c>
      <c r="D32">
        <v>1028</v>
      </c>
      <c r="J32" s="3">
        <v>1.36</v>
      </c>
      <c r="K32" s="3">
        <v>0.3</v>
      </c>
      <c r="L32">
        <v>0.18</v>
      </c>
      <c r="M32">
        <v>30.5</v>
      </c>
      <c r="N32">
        <v>164</v>
      </c>
      <c r="O32">
        <v>7.78</v>
      </c>
      <c r="P32">
        <v>30.2</v>
      </c>
      <c r="Q32">
        <v>1752</v>
      </c>
      <c r="R32">
        <v>1928</v>
      </c>
      <c r="S32">
        <v>3.05</v>
      </c>
      <c r="T32">
        <v>0.9</v>
      </c>
      <c r="U32">
        <v>42.7</v>
      </c>
    </row>
    <row r="33" spans="1:21" x14ac:dyDescent="0.15">
      <c r="A33" t="s">
        <v>12</v>
      </c>
      <c r="B33" t="s">
        <v>4</v>
      </c>
      <c r="C33" s="6">
        <v>39290</v>
      </c>
      <c r="D33">
        <v>1035</v>
      </c>
      <c r="J33" s="3">
        <v>1.6</v>
      </c>
      <c r="K33" s="3">
        <v>0.60499999999999998</v>
      </c>
      <c r="L33">
        <v>0.222</v>
      </c>
      <c r="M33">
        <v>26.5</v>
      </c>
      <c r="N33">
        <v>187</v>
      </c>
      <c r="O33">
        <v>7.6</v>
      </c>
      <c r="P33">
        <v>31.4</v>
      </c>
      <c r="Q33">
        <v>1755</v>
      </c>
      <c r="R33">
        <v>1971</v>
      </c>
      <c r="S33">
        <v>5.56</v>
      </c>
      <c r="T33">
        <v>0.9</v>
      </c>
      <c r="U33">
        <v>75.900000000000006</v>
      </c>
    </row>
    <row r="34" spans="1:21" x14ac:dyDescent="0.15">
      <c r="A34" s="8"/>
      <c r="B34" s="8"/>
      <c r="C34" s="8"/>
      <c r="D34" s="10" t="s">
        <v>50</v>
      </c>
      <c r="E34" s="8"/>
      <c r="F34" s="8"/>
      <c r="G34" s="8"/>
      <c r="H34" s="8"/>
      <c r="I34" s="8"/>
      <c r="J34" s="11">
        <f>AVERAGE(J24:J33)</f>
        <v>1.3287929999999999</v>
      </c>
      <c r="K34" s="11">
        <f t="shared" ref="K34:U34" si="6">AVERAGE(K24:K33)</f>
        <v>0.56842999999999999</v>
      </c>
      <c r="L34" s="11">
        <f t="shared" si="6"/>
        <v>0.18637499999999999</v>
      </c>
      <c r="M34" s="11">
        <f t="shared" si="6"/>
        <v>31.01</v>
      </c>
      <c r="N34" s="11">
        <f t="shared" si="6"/>
        <v>194.8</v>
      </c>
      <c r="O34" s="11">
        <f t="shared" si="6"/>
        <v>7.581999999999999</v>
      </c>
      <c r="P34" s="11">
        <f t="shared" si="6"/>
        <v>30.309999999999995</v>
      </c>
      <c r="Q34" s="11">
        <f t="shared" si="6"/>
        <v>1751.4</v>
      </c>
      <c r="R34" s="11">
        <f t="shared" si="6"/>
        <v>1936.5</v>
      </c>
      <c r="S34" s="11">
        <f t="shared" si="6"/>
        <v>2.5919999999999996</v>
      </c>
      <c r="T34" s="11">
        <f t="shared" si="6"/>
        <v>0.90000000000000013</v>
      </c>
      <c r="U34" s="11">
        <f t="shared" si="6"/>
        <v>41.930000000000007</v>
      </c>
    </row>
    <row r="35" spans="1:21" x14ac:dyDescent="0.15">
      <c r="A35" s="8"/>
      <c r="B35" s="8"/>
      <c r="C35" s="8"/>
      <c r="D35" s="10" t="s">
        <v>51</v>
      </c>
      <c r="E35" s="8"/>
      <c r="F35" s="8"/>
      <c r="G35" s="8"/>
      <c r="H35" s="8"/>
      <c r="I35" s="8"/>
      <c r="J35" s="11">
        <f>STDEV(J24:J33)/SQRT(COUNT(J24:J33))</f>
        <v>0.16761578142386624</v>
      </c>
      <c r="K35" s="11">
        <f t="shared" ref="K35:U35" si="7">STDEV(K24:K33)/SQRT(COUNT(K24:K33))</f>
        <v>0.10377790607296374</v>
      </c>
      <c r="L35" s="11">
        <f t="shared" si="7"/>
        <v>2.6928744710191518E-2</v>
      </c>
      <c r="M35" s="11">
        <f t="shared" si="7"/>
        <v>1.1876634390450898</v>
      </c>
      <c r="N35" s="11">
        <f t="shared" si="7"/>
        <v>7.2307983269099809</v>
      </c>
      <c r="O35" s="11">
        <f t="shared" si="7"/>
        <v>6.7376223963320728E-2</v>
      </c>
      <c r="P35" s="11">
        <f t="shared" si="7"/>
        <v>0.219823161250634</v>
      </c>
      <c r="Q35" s="11">
        <f t="shared" si="7"/>
        <v>2.7736858750286291</v>
      </c>
      <c r="R35" s="11">
        <f t="shared" si="7"/>
        <v>9.1836206851594699</v>
      </c>
      <c r="S35" s="11">
        <f t="shared" si="7"/>
        <v>0.42390722255386648</v>
      </c>
      <c r="T35" s="11">
        <f t="shared" si="7"/>
        <v>3.7007434154171883E-17</v>
      </c>
      <c r="U35" s="11">
        <f t="shared" si="7"/>
        <v>7.4883620817016219</v>
      </c>
    </row>
  </sheetData>
  <phoneticPr fontId="3" type="noConversion"/>
  <pageMargins left="0.7" right="0.7" top="0.75" bottom="0.75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N1" sqref="N1"/>
    </sheetView>
  </sheetViews>
  <sheetFormatPr baseColWidth="10" defaultRowHeight="13" x14ac:dyDescent="0.15"/>
  <sheetData>
    <row r="1" spans="1:21" x14ac:dyDescent="0.15">
      <c r="A1" t="s">
        <v>16</v>
      </c>
      <c r="B1" t="s">
        <v>17</v>
      </c>
      <c r="C1" t="s">
        <v>139</v>
      </c>
      <c r="D1" t="s">
        <v>25</v>
      </c>
      <c r="E1" t="s">
        <v>24</v>
      </c>
      <c r="F1" t="s">
        <v>140</v>
      </c>
      <c r="G1" s="3" t="s">
        <v>27</v>
      </c>
      <c r="H1" t="s">
        <v>119</v>
      </c>
      <c r="I1" s="18" t="s">
        <v>141</v>
      </c>
      <c r="J1" t="s">
        <v>28</v>
      </c>
      <c r="K1" t="s">
        <v>142</v>
      </c>
      <c r="L1" t="s">
        <v>143</v>
      </c>
      <c r="M1" t="s">
        <v>31</v>
      </c>
      <c r="N1" t="s">
        <v>158</v>
      </c>
      <c r="O1" t="s">
        <v>0</v>
      </c>
      <c r="P1" t="s">
        <v>1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x14ac:dyDescent="0.15">
      <c r="A2" t="s">
        <v>133</v>
      </c>
      <c r="C2" s="6">
        <v>39837</v>
      </c>
      <c r="D2">
        <v>1565</v>
      </c>
      <c r="E2">
        <v>2049</v>
      </c>
      <c r="G2">
        <v>12.756</v>
      </c>
      <c r="H2">
        <v>14.66</v>
      </c>
      <c r="I2">
        <v>5.726</v>
      </c>
      <c r="J2">
        <v>3.53</v>
      </c>
      <c r="K2">
        <v>1.59</v>
      </c>
      <c r="L2">
        <v>0.35799999999999998</v>
      </c>
      <c r="O2">
        <v>6.98</v>
      </c>
      <c r="P2">
        <v>20.9</v>
      </c>
      <c r="Q2">
        <v>1631</v>
      </c>
      <c r="R2">
        <v>1770</v>
      </c>
      <c r="S2">
        <v>4.13</v>
      </c>
      <c r="T2">
        <v>0.9</v>
      </c>
      <c r="U2">
        <v>46.6</v>
      </c>
    </row>
    <row r="3" spans="1:21" x14ac:dyDescent="0.15">
      <c r="A3" t="s">
        <v>134</v>
      </c>
      <c r="C3" s="6">
        <v>39837</v>
      </c>
      <c r="D3">
        <v>1561</v>
      </c>
      <c r="E3">
        <v>2362</v>
      </c>
      <c r="G3">
        <v>13.776</v>
      </c>
      <c r="H3">
        <v>11.91</v>
      </c>
      <c r="I3">
        <v>5.68</v>
      </c>
      <c r="J3">
        <v>3.09</v>
      </c>
      <c r="K3">
        <v>1.45</v>
      </c>
      <c r="L3">
        <v>0.371</v>
      </c>
    </row>
    <row r="4" spans="1:21" x14ac:dyDescent="0.15">
      <c r="A4" t="s">
        <v>135</v>
      </c>
      <c r="C4" s="6">
        <v>39837</v>
      </c>
      <c r="D4">
        <v>1555</v>
      </c>
      <c r="E4">
        <v>10040</v>
      </c>
      <c r="G4">
        <v>13.454000000000001</v>
      </c>
      <c r="H4">
        <v>15.34</v>
      </c>
      <c r="I4">
        <f>5.708</f>
        <v>5.7080000000000002</v>
      </c>
      <c r="J4">
        <v>3.27</v>
      </c>
      <c r="K4">
        <v>1.5</v>
      </c>
      <c r="L4">
        <v>0.374</v>
      </c>
    </row>
    <row r="5" spans="1:21" x14ac:dyDescent="0.15">
      <c r="A5" s="8"/>
      <c r="B5" s="8"/>
      <c r="C5" s="9"/>
      <c r="D5" s="10" t="s">
        <v>50</v>
      </c>
      <c r="E5" s="8"/>
      <c r="F5" s="8" t="e">
        <f>AVERAGE(F2:F4)</f>
        <v>#DIV/0!</v>
      </c>
      <c r="G5" s="8">
        <f>AVERAGE(G2:G4)</f>
        <v>13.328666666666669</v>
      </c>
      <c r="H5" s="11">
        <f>AVERAGE(H2:H4)</f>
        <v>13.969999999999999</v>
      </c>
      <c r="I5" s="11">
        <f t="shared" ref="I5:U5" si="0">AVERAGE(I2:I4)</f>
        <v>5.7046666666666654</v>
      </c>
      <c r="J5" s="11">
        <f t="shared" si="0"/>
        <v>3.2966666666666664</v>
      </c>
      <c r="K5" s="11">
        <f t="shared" si="0"/>
        <v>1.5133333333333334</v>
      </c>
      <c r="L5" s="11">
        <f t="shared" si="0"/>
        <v>0.36766666666666664</v>
      </c>
      <c r="M5" s="11" t="e">
        <f t="shared" si="0"/>
        <v>#DIV/0!</v>
      </c>
      <c r="N5" s="11" t="e">
        <f>AVERAGE(N2:N4)</f>
        <v>#DIV/0!</v>
      </c>
      <c r="O5" s="11">
        <f t="shared" si="0"/>
        <v>6.98</v>
      </c>
      <c r="P5" s="11">
        <f t="shared" si="0"/>
        <v>20.9</v>
      </c>
      <c r="Q5" s="11">
        <f t="shared" si="0"/>
        <v>1631</v>
      </c>
      <c r="R5" s="11">
        <f t="shared" si="0"/>
        <v>1770</v>
      </c>
      <c r="S5" s="11">
        <f t="shared" si="0"/>
        <v>4.13</v>
      </c>
      <c r="T5" s="11">
        <f t="shared" si="0"/>
        <v>0.9</v>
      </c>
      <c r="U5" s="11">
        <f t="shared" si="0"/>
        <v>46.6</v>
      </c>
    </row>
    <row r="6" spans="1:21" x14ac:dyDescent="0.15">
      <c r="A6" s="8"/>
      <c r="B6" s="8"/>
      <c r="C6" s="9"/>
      <c r="D6" s="10" t="s">
        <v>51</v>
      </c>
      <c r="E6" s="8"/>
      <c r="F6" s="8" t="e">
        <f>STDEV(F2:F4)/SQRT(COUNT(F2:F4))</f>
        <v>#DIV/0!</v>
      </c>
      <c r="G6" s="8">
        <f>STDEV(G2:G4)/SQRT(COUNT(G2:G4))</f>
        <v>0.30104337081409227</v>
      </c>
      <c r="H6" s="11">
        <f>STDEV(H2:H4)/SQRT(COUNT(H2:H4))</f>
        <v>1.0485386656358204</v>
      </c>
      <c r="I6" s="11">
        <f t="shared" ref="I6:U6" si="1">STDEV(I2:I4)/SQRT(COUNT(I2:I4))</f>
        <v>1.3383239933256576E-2</v>
      </c>
      <c r="J6" s="11">
        <f t="shared" si="1"/>
        <v>0.12771496040445343</v>
      </c>
      <c r="K6" s="11">
        <f t="shared" si="1"/>
        <v>4.0960685758148402E-2</v>
      </c>
      <c r="L6" s="11">
        <f t="shared" si="1"/>
        <v>4.9103066208854166E-3</v>
      </c>
      <c r="M6" s="11" t="e">
        <f t="shared" si="1"/>
        <v>#DIV/0!</v>
      </c>
      <c r="N6" s="11" t="e">
        <f>STDEV(N2:N4)/SQRT(COUNT(N2:N4))</f>
        <v>#DIV/0!</v>
      </c>
      <c r="O6" s="11" t="e">
        <f t="shared" si="1"/>
        <v>#DIV/0!</v>
      </c>
      <c r="P6" s="11" t="e">
        <f t="shared" si="1"/>
        <v>#DIV/0!</v>
      </c>
      <c r="Q6" s="11" t="e">
        <f t="shared" si="1"/>
        <v>#DIV/0!</v>
      </c>
      <c r="R6" s="11" t="e">
        <f t="shared" si="1"/>
        <v>#DIV/0!</v>
      </c>
      <c r="S6" s="11" t="e">
        <f t="shared" si="1"/>
        <v>#DIV/0!</v>
      </c>
      <c r="T6" s="11" t="e">
        <f t="shared" si="1"/>
        <v>#DIV/0!</v>
      </c>
      <c r="U6" s="11" t="e">
        <f t="shared" si="1"/>
        <v>#DIV/0!</v>
      </c>
    </row>
    <row r="7" spans="1:21" x14ac:dyDescent="0.15">
      <c r="A7" t="s">
        <v>136</v>
      </c>
      <c r="C7" s="6">
        <v>39837</v>
      </c>
      <c r="D7">
        <v>1567</v>
      </c>
      <c r="E7">
        <v>10253</v>
      </c>
      <c r="G7">
        <v>11.356</v>
      </c>
      <c r="H7">
        <v>10.43</v>
      </c>
      <c r="I7">
        <v>5.1539999999999999</v>
      </c>
      <c r="J7">
        <v>3</v>
      </c>
      <c r="K7">
        <v>1.58</v>
      </c>
      <c r="L7">
        <v>0.33700000000000002</v>
      </c>
      <c r="O7">
        <v>7.07</v>
      </c>
      <c r="P7">
        <v>18.100000000000001</v>
      </c>
      <c r="Q7">
        <v>1410</v>
      </c>
      <c r="R7">
        <v>1624</v>
      </c>
      <c r="S7">
        <v>3.1</v>
      </c>
      <c r="T7">
        <v>0.8</v>
      </c>
      <c r="U7">
        <v>36.5</v>
      </c>
    </row>
    <row r="8" spans="1:21" x14ac:dyDescent="0.15">
      <c r="A8" t="s">
        <v>137</v>
      </c>
      <c r="C8" s="6">
        <v>39837</v>
      </c>
      <c r="D8">
        <v>1564</v>
      </c>
      <c r="E8">
        <v>10204</v>
      </c>
      <c r="G8">
        <v>11.292</v>
      </c>
      <c r="H8">
        <v>13.48</v>
      </c>
      <c r="I8">
        <v>4.992</v>
      </c>
      <c r="J8">
        <v>2.08</v>
      </c>
      <c r="K8">
        <v>1.24</v>
      </c>
      <c r="L8">
        <v>0.32700000000000001</v>
      </c>
    </row>
    <row r="9" spans="1:21" x14ac:dyDescent="0.15">
      <c r="A9" t="s">
        <v>138</v>
      </c>
      <c r="C9" s="6">
        <v>39837</v>
      </c>
      <c r="D9">
        <v>1560</v>
      </c>
      <c r="E9">
        <v>2228</v>
      </c>
      <c r="G9">
        <v>12.144</v>
      </c>
      <c r="H9">
        <v>14.24</v>
      </c>
      <c r="I9">
        <v>5.306</v>
      </c>
      <c r="J9">
        <v>2.94</v>
      </c>
      <c r="K9">
        <v>1.53</v>
      </c>
      <c r="L9">
        <v>0.34300000000000003</v>
      </c>
    </row>
    <row r="10" spans="1:21" x14ac:dyDescent="0.15">
      <c r="A10" s="8"/>
      <c r="B10" s="8"/>
      <c r="C10" s="9"/>
      <c r="D10" s="10" t="s">
        <v>50</v>
      </c>
      <c r="E10" s="8"/>
      <c r="F10" s="8" t="e">
        <f>AVERAGE(F7:F9)</f>
        <v>#DIV/0!</v>
      </c>
      <c r="G10" s="8">
        <f>AVERAGE(G7:G9)</f>
        <v>11.597333333333333</v>
      </c>
      <c r="H10" s="11">
        <f>AVERAGE(H7:H9)</f>
        <v>12.716666666666667</v>
      </c>
      <c r="I10" s="11">
        <f t="shared" ref="I10:U10" si="2">AVERAGE(I7:I9)</f>
        <v>5.1506666666666669</v>
      </c>
      <c r="J10" s="11">
        <f t="shared" si="2"/>
        <v>2.6733333333333333</v>
      </c>
      <c r="K10" s="11">
        <f t="shared" si="2"/>
        <v>1.4500000000000002</v>
      </c>
      <c r="L10" s="11">
        <f>AVERAGE(L7:L9)</f>
        <v>0.33566666666666672</v>
      </c>
      <c r="M10" s="11" t="e">
        <f t="shared" si="2"/>
        <v>#DIV/0!</v>
      </c>
      <c r="N10" s="11" t="e">
        <f>AVERAGE(N7:N9)</f>
        <v>#DIV/0!</v>
      </c>
      <c r="O10" s="11">
        <f t="shared" si="2"/>
        <v>7.07</v>
      </c>
      <c r="P10" s="11">
        <f t="shared" si="2"/>
        <v>18.100000000000001</v>
      </c>
      <c r="Q10" s="11">
        <f t="shared" si="2"/>
        <v>1410</v>
      </c>
      <c r="R10" s="11">
        <f t="shared" si="2"/>
        <v>1624</v>
      </c>
      <c r="S10" s="11">
        <f t="shared" si="2"/>
        <v>3.1</v>
      </c>
      <c r="T10" s="11">
        <f t="shared" si="2"/>
        <v>0.8</v>
      </c>
      <c r="U10" s="11">
        <f t="shared" si="2"/>
        <v>36.5</v>
      </c>
    </row>
    <row r="11" spans="1:21" x14ac:dyDescent="0.15">
      <c r="A11" s="8"/>
      <c r="B11" s="8"/>
      <c r="C11" s="9"/>
      <c r="D11" s="10" t="s">
        <v>51</v>
      </c>
      <c r="E11" s="8"/>
      <c r="F11" s="8" t="e">
        <f>STDEV(F7:F9)/SQRT(COUNT(F7:F9))</f>
        <v>#DIV/0!</v>
      </c>
      <c r="G11" s="8">
        <f>STDEV(G7:G9)/SQRT(COUNT(G7:G9))</f>
        <v>0.27395701203737149</v>
      </c>
      <c r="H11" s="11">
        <f>STDEV(H7:H9)/SQRT(COUNT(H7:H9))</f>
        <v>1.1641926148384791</v>
      </c>
      <c r="I11" s="11">
        <f t="shared" ref="I11:U11" si="3">STDEV(I7:I9)/SQRT(COUNT(I7:I9))</f>
        <v>9.065931342730936E-2</v>
      </c>
      <c r="J11" s="11">
        <f t="shared" si="3"/>
        <v>0.29717185450696904</v>
      </c>
      <c r="K11" s="11">
        <f t="shared" si="3"/>
        <v>0.10598742063723038</v>
      </c>
      <c r="L11" s="11">
        <f>STDEV(L7:L9)/SQRT(COUNT(L7:L9))</f>
        <v>4.6666666666666705E-3</v>
      </c>
      <c r="M11" s="11" t="e">
        <f t="shared" si="3"/>
        <v>#DIV/0!</v>
      </c>
      <c r="N11" s="11" t="e">
        <f>STDEV(N7:N9)/SQRT(COUNT(N7:N9))</f>
        <v>#DIV/0!</v>
      </c>
      <c r="O11" s="11" t="e">
        <f t="shared" si="3"/>
        <v>#DIV/0!</v>
      </c>
      <c r="P11" s="11" t="e">
        <f t="shared" si="3"/>
        <v>#DIV/0!</v>
      </c>
      <c r="Q11" s="11" t="e">
        <f t="shared" si="3"/>
        <v>#DIV/0!</v>
      </c>
      <c r="R11" s="11" t="e">
        <f t="shared" si="3"/>
        <v>#DIV/0!</v>
      </c>
      <c r="S11" s="11" t="e">
        <f t="shared" si="3"/>
        <v>#DIV/0!</v>
      </c>
      <c r="T11" s="11" t="e">
        <f t="shared" si="3"/>
        <v>#DIV/0!</v>
      </c>
      <c r="U11" s="11" t="e">
        <f t="shared" si="3"/>
        <v>#DIV/0!</v>
      </c>
    </row>
    <row r="12" spans="1:21" x14ac:dyDescent="0.15">
      <c r="A12" t="s">
        <v>124</v>
      </c>
      <c r="B12" t="s">
        <v>5</v>
      </c>
      <c r="C12" s="6">
        <v>39837</v>
      </c>
      <c r="D12">
        <v>1556</v>
      </c>
      <c r="E12">
        <v>43</v>
      </c>
      <c r="H12">
        <v>17.38</v>
      </c>
      <c r="I12">
        <v>3.1080000000000001</v>
      </c>
      <c r="J12">
        <v>1.62</v>
      </c>
      <c r="K12">
        <v>0.64</v>
      </c>
      <c r="L12">
        <v>0.16900000000000001</v>
      </c>
      <c r="O12">
        <v>6.77</v>
      </c>
      <c r="P12">
        <v>12.1</v>
      </c>
      <c r="Q12">
        <v>1218</v>
      </c>
      <c r="R12">
        <v>1617</v>
      </c>
      <c r="S12">
        <v>3</v>
      </c>
      <c r="T12">
        <v>0.8</v>
      </c>
      <c r="U12">
        <v>29</v>
      </c>
    </row>
    <row r="13" spans="1:21" x14ac:dyDescent="0.15">
      <c r="A13" t="s">
        <v>129</v>
      </c>
      <c r="B13" t="s">
        <v>5</v>
      </c>
      <c r="C13" s="6">
        <v>39837</v>
      </c>
      <c r="D13">
        <v>1563</v>
      </c>
      <c r="E13">
        <v>10006</v>
      </c>
      <c r="H13">
        <v>21.25</v>
      </c>
      <c r="I13">
        <v>0.92969999999999997</v>
      </c>
      <c r="L13">
        <v>1.8200000000000001E-2</v>
      </c>
      <c r="O13">
        <v>7.37</v>
      </c>
      <c r="P13">
        <v>9.6999999999999993</v>
      </c>
      <c r="Q13">
        <v>1640</v>
      </c>
      <c r="R13">
        <v>2314</v>
      </c>
      <c r="S13">
        <v>2.33</v>
      </c>
      <c r="T13">
        <v>1.2</v>
      </c>
      <c r="U13">
        <v>20.8</v>
      </c>
    </row>
    <row r="14" spans="1:21" x14ac:dyDescent="0.15">
      <c r="A14" t="s">
        <v>130</v>
      </c>
      <c r="B14" t="s">
        <v>5</v>
      </c>
      <c r="C14" s="6">
        <v>39837</v>
      </c>
      <c r="D14">
        <v>1557</v>
      </c>
      <c r="E14">
        <v>2322</v>
      </c>
      <c r="H14">
        <v>16.64</v>
      </c>
      <c r="I14">
        <v>2.5270000000000001</v>
      </c>
      <c r="J14">
        <v>1.42</v>
      </c>
      <c r="K14">
        <v>0.105</v>
      </c>
      <c r="L14">
        <v>6.6400000000000001E-2</v>
      </c>
      <c r="O14">
        <v>6.95</v>
      </c>
      <c r="P14">
        <v>10.4</v>
      </c>
      <c r="Q14">
        <v>1304</v>
      </c>
      <c r="R14">
        <v>1807</v>
      </c>
      <c r="S14">
        <v>2.8</v>
      </c>
      <c r="T14">
        <v>0.9</v>
      </c>
      <c r="U14">
        <v>26</v>
      </c>
    </row>
    <row r="15" spans="1:21" x14ac:dyDescent="0.15">
      <c r="A15" s="8"/>
      <c r="B15" s="8"/>
      <c r="C15" s="9"/>
      <c r="D15" s="10" t="s">
        <v>50</v>
      </c>
      <c r="E15" s="8"/>
      <c r="F15" s="8" t="e">
        <f>AVERAGE(F12:F14)</f>
        <v>#DIV/0!</v>
      </c>
      <c r="G15" s="8"/>
      <c r="H15" s="11">
        <f t="shared" ref="H15:U15" si="4">AVERAGE(H12:H14)</f>
        <v>18.423333333333332</v>
      </c>
      <c r="I15" s="11">
        <f t="shared" si="4"/>
        <v>2.1882333333333333</v>
      </c>
      <c r="J15" s="11">
        <f t="shared" si="4"/>
        <v>1.52</v>
      </c>
      <c r="K15" s="11">
        <f t="shared" si="4"/>
        <v>0.3725</v>
      </c>
      <c r="L15" s="11">
        <f t="shared" si="4"/>
        <v>8.4533333333333335E-2</v>
      </c>
      <c r="M15" s="11" t="e">
        <f t="shared" si="4"/>
        <v>#DIV/0!</v>
      </c>
      <c r="N15" s="11" t="e">
        <f t="shared" si="4"/>
        <v>#DIV/0!</v>
      </c>
      <c r="O15" s="11">
        <f t="shared" si="4"/>
        <v>7.03</v>
      </c>
      <c r="P15" s="11">
        <f t="shared" si="4"/>
        <v>10.733333333333333</v>
      </c>
      <c r="Q15" s="11">
        <f t="shared" si="4"/>
        <v>1387.3333333333333</v>
      </c>
      <c r="R15" s="11">
        <f t="shared" si="4"/>
        <v>1912.6666666666667</v>
      </c>
      <c r="S15" s="11">
        <f t="shared" si="4"/>
        <v>2.7099999999999995</v>
      </c>
      <c r="T15" s="11">
        <f t="shared" si="4"/>
        <v>0.96666666666666667</v>
      </c>
      <c r="U15" s="11">
        <f t="shared" si="4"/>
        <v>25.266666666666666</v>
      </c>
    </row>
    <row r="16" spans="1:21" x14ac:dyDescent="0.15">
      <c r="A16" s="8"/>
      <c r="B16" s="8"/>
      <c r="C16" s="9"/>
      <c r="D16" s="10" t="s">
        <v>51</v>
      </c>
      <c r="E16" s="8"/>
      <c r="F16" s="8" t="e">
        <f>STDEV(F12:F14)/SQRT(COUNT(F12:F14))</f>
        <v>#DIV/0!</v>
      </c>
      <c r="G16" s="8"/>
      <c r="H16" s="11">
        <f t="shared" ref="H16:U16" si="5">STDEV(H12:H14)/SQRT(COUNT(H12:H14))</f>
        <v>1.4293860375855312</v>
      </c>
      <c r="I16" s="11">
        <f t="shared" si="5"/>
        <v>0.65123468973259657</v>
      </c>
      <c r="J16" s="11">
        <f t="shared" si="5"/>
        <v>0.10000000000000009</v>
      </c>
      <c r="K16" s="11">
        <f t="shared" si="5"/>
        <v>0.26750000000000002</v>
      </c>
      <c r="L16" s="11">
        <f t="shared" si="5"/>
        <v>4.4466366815580721E-2</v>
      </c>
      <c r="M16" s="11" t="e">
        <f t="shared" si="5"/>
        <v>#DIV/0!</v>
      </c>
      <c r="N16" s="11" t="e">
        <f t="shared" si="5"/>
        <v>#DIV/0!</v>
      </c>
      <c r="O16" s="11">
        <f t="shared" si="5"/>
        <v>0.1777638883463119</v>
      </c>
      <c r="P16" s="11">
        <f t="shared" si="5"/>
        <v>0.71258527754773171</v>
      </c>
      <c r="Q16" s="11">
        <f t="shared" si="5"/>
        <v>128.749541531007</v>
      </c>
      <c r="R16" s="11">
        <f t="shared" si="5"/>
        <v>208.02750886467959</v>
      </c>
      <c r="S16" s="11">
        <f t="shared" si="5"/>
        <v>0.19857828011475426</v>
      </c>
      <c r="T16" s="11">
        <f t="shared" si="5"/>
        <v>0.12018504251546647</v>
      </c>
      <c r="U16" s="11">
        <f t="shared" si="5"/>
        <v>2.3953658964295679</v>
      </c>
    </row>
    <row r="17" spans="1:21" x14ac:dyDescent="0.15">
      <c r="A17" t="s">
        <v>130</v>
      </c>
      <c r="B17" t="s">
        <v>4</v>
      </c>
      <c r="C17" s="6">
        <v>39837</v>
      </c>
      <c r="D17">
        <v>1559</v>
      </c>
      <c r="E17">
        <v>2298</v>
      </c>
      <c r="H17">
        <v>15.86</v>
      </c>
      <c r="I17">
        <v>5.2290000000000001</v>
      </c>
      <c r="J17">
        <v>3.06</v>
      </c>
      <c r="K17">
        <v>1.53</v>
      </c>
      <c r="L17">
        <v>0.307</v>
      </c>
      <c r="O17">
        <v>7.18</v>
      </c>
      <c r="P17">
        <v>18.100000000000001</v>
      </c>
      <c r="Q17">
        <v>1540</v>
      </c>
      <c r="R17">
        <v>1768</v>
      </c>
      <c r="S17">
        <v>1.87</v>
      </c>
      <c r="T17">
        <v>0.9</v>
      </c>
      <c r="U17">
        <v>20.2</v>
      </c>
    </row>
    <row r="18" spans="1:21" x14ac:dyDescent="0.15">
      <c r="A18" t="s">
        <v>124</v>
      </c>
      <c r="B18" t="s">
        <v>4</v>
      </c>
      <c r="C18" s="6">
        <v>39837</v>
      </c>
      <c r="D18">
        <v>1558</v>
      </c>
      <c r="E18">
        <v>2236</v>
      </c>
      <c r="H18">
        <v>14.79</v>
      </c>
      <c r="I18">
        <v>5.8769999999999998</v>
      </c>
      <c r="J18">
        <v>3.14</v>
      </c>
      <c r="K18">
        <v>1.43</v>
      </c>
      <c r="L18">
        <v>0.40100000000000002</v>
      </c>
      <c r="O18">
        <v>6.96</v>
      </c>
      <c r="P18">
        <v>22</v>
      </c>
      <c r="Q18">
        <v>1682</v>
      </c>
      <c r="R18">
        <v>1785</v>
      </c>
      <c r="S18">
        <v>6.06</v>
      </c>
      <c r="T18">
        <v>0.9</v>
      </c>
      <c r="U18">
        <v>64</v>
      </c>
    </row>
    <row r="19" spans="1:21" x14ac:dyDescent="0.15">
      <c r="A19" t="s">
        <v>129</v>
      </c>
      <c r="B19" t="s">
        <v>4</v>
      </c>
      <c r="C19" s="6">
        <v>39837</v>
      </c>
      <c r="D19">
        <v>1562</v>
      </c>
      <c r="E19">
        <v>2324</v>
      </c>
      <c r="H19">
        <v>14.14</v>
      </c>
      <c r="I19">
        <v>5.1539999999999999</v>
      </c>
      <c r="J19">
        <v>3.03</v>
      </c>
      <c r="K19">
        <v>1.36</v>
      </c>
      <c r="L19">
        <v>0.30499999999999999</v>
      </c>
      <c r="P19">
        <v>16.7</v>
      </c>
      <c r="Q19">
        <v>1498</v>
      </c>
      <c r="R19">
        <v>1780</v>
      </c>
      <c r="S19">
        <v>0.72</v>
      </c>
      <c r="T19">
        <v>0.9</v>
      </c>
      <c r="U19">
        <v>7.5</v>
      </c>
    </row>
    <row r="20" spans="1:21" x14ac:dyDescent="0.15">
      <c r="A20" s="8"/>
      <c r="B20" s="8"/>
      <c r="C20" s="9"/>
      <c r="D20" s="10" t="s">
        <v>50</v>
      </c>
      <c r="E20" s="8"/>
      <c r="F20" s="8" t="e">
        <f>AVERAGE(F17:F19)</f>
        <v>#DIV/0!</v>
      </c>
      <c r="G20" s="8"/>
      <c r="H20" s="11">
        <f t="shared" ref="H20:U20" si="6">AVERAGE(H17:H19)</f>
        <v>14.93</v>
      </c>
      <c r="I20" s="11">
        <f t="shared" si="6"/>
        <v>5.419999999999999</v>
      </c>
      <c r="J20" s="11">
        <f t="shared" si="6"/>
        <v>3.0766666666666667</v>
      </c>
      <c r="K20" s="11">
        <f t="shared" si="6"/>
        <v>1.4400000000000002</v>
      </c>
      <c r="L20" s="11">
        <f t="shared" si="6"/>
        <v>0.33766666666666662</v>
      </c>
      <c r="M20" s="11" t="e">
        <f t="shared" si="6"/>
        <v>#DIV/0!</v>
      </c>
      <c r="N20" s="11" t="e">
        <f t="shared" si="6"/>
        <v>#DIV/0!</v>
      </c>
      <c r="O20" s="11">
        <f t="shared" si="6"/>
        <v>7.07</v>
      </c>
      <c r="P20" s="11">
        <f t="shared" si="6"/>
        <v>18.933333333333334</v>
      </c>
      <c r="Q20" s="11">
        <f t="shared" si="6"/>
        <v>1573.3333333333333</v>
      </c>
      <c r="R20" s="11">
        <f t="shared" si="6"/>
        <v>1777.6666666666667</v>
      </c>
      <c r="S20" s="11">
        <f t="shared" si="6"/>
        <v>2.8833333333333333</v>
      </c>
      <c r="T20" s="11">
        <f t="shared" si="6"/>
        <v>0.9</v>
      </c>
      <c r="U20" s="11">
        <f t="shared" si="6"/>
        <v>30.566666666666666</v>
      </c>
    </row>
    <row r="21" spans="1:21" x14ac:dyDescent="0.15">
      <c r="A21" s="8"/>
      <c r="B21" s="8"/>
      <c r="C21" s="9"/>
      <c r="D21" s="10" t="s">
        <v>51</v>
      </c>
      <c r="E21" s="8"/>
      <c r="F21" s="8" t="e">
        <f>STDEV(F17:F19)/SQRT(COUNT(F17:F19))</f>
        <v>#DIV/0!</v>
      </c>
      <c r="G21" s="8"/>
      <c r="H21" s="11">
        <f t="shared" ref="H21:U21" si="7">STDEV(H17:H19)/SQRT(COUNT(H17:H19))</f>
        <v>0.50143128475727661</v>
      </c>
      <c r="I21" s="11">
        <f t="shared" si="7"/>
        <v>0.22952341928439454</v>
      </c>
      <c r="J21" s="11">
        <f t="shared" si="7"/>
        <v>3.2829526005987097E-2</v>
      </c>
      <c r="K21" s="11">
        <f t="shared" si="7"/>
        <v>4.9328828623162464E-2</v>
      </c>
      <c r="L21" s="11">
        <f t="shared" si="7"/>
        <v>3.1671929387252704E-2</v>
      </c>
      <c r="M21" s="11" t="e">
        <f t="shared" si="7"/>
        <v>#DIV/0!</v>
      </c>
      <c r="N21" s="11" t="e">
        <f t="shared" si="7"/>
        <v>#DIV/0!</v>
      </c>
      <c r="O21" s="11">
        <f t="shared" si="7"/>
        <v>0.10999999999999986</v>
      </c>
      <c r="P21" s="11">
        <f t="shared" si="7"/>
        <v>1.5856999856355141</v>
      </c>
      <c r="Q21" s="11">
        <f t="shared" si="7"/>
        <v>55.669660598131109</v>
      </c>
      <c r="R21" s="11">
        <f t="shared" si="7"/>
        <v>5.0442486501405188</v>
      </c>
      <c r="S21" s="11">
        <f t="shared" si="7"/>
        <v>1.6226555737774766</v>
      </c>
      <c r="T21" s="11">
        <f t="shared" si="7"/>
        <v>0</v>
      </c>
      <c r="U21" s="11">
        <f t="shared" si="7"/>
        <v>17.113964408569331</v>
      </c>
    </row>
  </sheetData>
  <pageMargins left="0.7" right="0.7" top="0.75" bottom="0.75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N1" sqref="N1"/>
    </sheetView>
  </sheetViews>
  <sheetFormatPr baseColWidth="10" defaultRowHeight="13" x14ac:dyDescent="0.15"/>
  <sheetData>
    <row r="1" spans="1:22" x14ac:dyDescent="0.15">
      <c r="A1" t="s">
        <v>16</v>
      </c>
      <c r="B1" t="s">
        <v>17</v>
      </c>
      <c r="C1" t="s">
        <v>139</v>
      </c>
      <c r="D1" t="s">
        <v>25</v>
      </c>
      <c r="E1" t="s">
        <v>24</v>
      </c>
      <c r="F1" t="s">
        <v>140</v>
      </c>
      <c r="G1" s="3" t="s">
        <v>27</v>
      </c>
      <c r="H1" t="s">
        <v>119</v>
      </c>
      <c r="I1" s="18" t="s">
        <v>141</v>
      </c>
      <c r="J1" t="s">
        <v>28</v>
      </c>
      <c r="K1" t="s">
        <v>142</v>
      </c>
      <c r="L1" t="s">
        <v>143</v>
      </c>
      <c r="M1" t="s">
        <v>31</v>
      </c>
      <c r="N1" t="s">
        <v>158</v>
      </c>
      <c r="O1" t="s">
        <v>0</v>
      </c>
      <c r="P1" t="s">
        <v>1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2" x14ac:dyDescent="0.15">
      <c r="A2" t="s">
        <v>133</v>
      </c>
      <c r="C2" s="6">
        <v>39900</v>
      </c>
      <c r="D2">
        <v>1570</v>
      </c>
      <c r="E2">
        <v>345</v>
      </c>
      <c r="H2">
        <v>21.32</v>
      </c>
      <c r="I2">
        <v>5.6349999999999998</v>
      </c>
      <c r="J2">
        <v>4.09</v>
      </c>
      <c r="K2">
        <v>1.3</v>
      </c>
      <c r="L2">
        <v>0.30099999999999999</v>
      </c>
      <c r="M2">
        <v>18.7</v>
      </c>
      <c r="N2">
        <v>305</v>
      </c>
      <c r="O2">
        <v>7.37</v>
      </c>
      <c r="P2">
        <v>24.4</v>
      </c>
      <c r="Q2">
        <v>1652</v>
      </c>
      <c r="R2">
        <v>1671</v>
      </c>
      <c r="S2">
        <v>5.1100000000000003</v>
      </c>
      <c r="T2">
        <v>0.8</v>
      </c>
      <c r="U2">
        <v>61.3</v>
      </c>
    </row>
    <row r="3" spans="1:22" x14ac:dyDescent="0.15">
      <c r="A3" t="s">
        <v>134</v>
      </c>
      <c r="C3" s="6">
        <v>39900</v>
      </c>
      <c r="D3">
        <v>1571</v>
      </c>
      <c r="E3">
        <v>106</v>
      </c>
      <c r="H3">
        <v>19.579999999999998</v>
      </c>
      <c r="I3">
        <v>5.516</v>
      </c>
      <c r="J3">
        <v>2.46</v>
      </c>
      <c r="K3">
        <v>0.94399999999999995</v>
      </c>
      <c r="L3">
        <v>0.184</v>
      </c>
      <c r="M3">
        <v>16.8</v>
      </c>
      <c r="N3">
        <v>301</v>
      </c>
    </row>
    <row r="4" spans="1:22" x14ac:dyDescent="0.15">
      <c r="A4" t="s">
        <v>135</v>
      </c>
      <c r="C4" s="6">
        <v>39900</v>
      </c>
      <c r="D4">
        <v>1572</v>
      </c>
      <c r="E4">
        <v>10119</v>
      </c>
      <c r="H4">
        <v>20.54</v>
      </c>
      <c r="I4">
        <v>5.54</v>
      </c>
      <c r="J4">
        <v>3.97</v>
      </c>
      <c r="K4">
        <v>1.28</v>
      </c>
      <c r="L4">
        <v>0.28999999999999998</v>
      </c>
      <c r="M4">
        <v>23.5</v>
      </c>
      <c r="N4">
        <v>304</v>
      </c>
    </row>
    <row r="5" spans="1:22" x14ac:dyDescent="0.15">
      <c r="A5" s="8"/>
      <c r="B5" s="8"/>
      <c r="C5" s="9"/>
      <c r="D5" s="10" t="s">
        <v>50</v>
      </c>
      <c r="E5" s="8"/>
      <c r="F5" s="8" t="e">
        <f>AVERAGE(F2:F4)</f>
        <v>#DIV/0!</v>
      </c>
      <c r="G5" s="8" t="e">
        <f>AVERAGE(G2:G4)</f>
        <v>#DIV/0!</v>
      </c>
      <c r="H5" s="8">
        <f>AVERAGE(H2:H4)</f>
        <v>20.48</v>
      </c>
      <c r="I5" s="11">
        <f>AVERAGE(I2:I4)</f>
        <v>5.5636666666666663</v>
      </c>
      <c r="J5" s="11">
        <f t="shared" ref="J5:U5" si="0">AVERAGE(J2:J4)</f>
        <v>3.5066666666666664</v>
      </c>
      <c r="K5" s="11">
        <f t="shared" si="0"/>
        <v>1.1746666666666667</v>
      </c>
      <c r="L5" s="11">
        <f t="shared" si="0"/>
        <v>0.2583333333333333</v>
      </c>
      <c r="M5" s="11">
        <f t="shared" si="0"/>
        <v>19.666666666666668</v>
      </c>
      <c r="N5" s="11">
        <f t="shared" si="0"/>
        <v>303.33333333333331</v>
      </c>
      <c r="O5" s="11">
        <f>AVERAGE(O2:O4)</f>
        <v>7.37</v>
      </c>
      <c r="P5" s="11">
        <f t="shared" si="0"/>
        <v>24.4</v>
      </c>
      <c r="Q5" s="11">
        <f t="shared" si="0"/>
        <v>1652</v>
      </c>
      <c r="R5" s="11">
        <f t="shared" si="0"/>
        <v>1671</v>
      </c>
      <c r="S5" s="11">
        <f t="shared" si="0"/>
        <v>5.1100000000000003</v>
      </c>
      <c r="T5" s="11">
        <f t="shared" si="0"/>
        <v>0.8</v>
      </c>
      <c r="U5" s="11">
        <f t="shared" si="0"/>
        <v>61.3</v>
      </c>
      <c r="V5" s="11"/>
    </row>
    <row r="6" spans="1:22" x14ac:dyDescent="0.15">
      <c r="A6" s="8"/>
      <c r="B6" s="8"/>
      <c r="C6" s="9"/>
      <c r="D6" s="10" t="s">
        <v>51</v>
      </c>
      <c r="E6" s="8"/>
      <c r="F6" s="8" t="e">
        <f>STDEV(F2:F4)/SQRT(COUNT(F2:F4))</f>
        <v>#DIV/0!</v>
      </c>
      <c r="G6" s="8" t="e">
        <f>STDEV(G2:G4)/SQRT(COUNT(G2:G4))</f>
        <v>#DIV/0!</v>
      </c>
      <c r="H6" s="8">
        <f>STDEV(H2:H4)/SQRT(COUNT(H2:H4))</f>
        <v>0.50318982501636556</v>
      </c>
      <c r="I6" s="11">
        <f>STDEV(I2:I4)/SQRT(COUNT(I2:I4))</f>
        <v>3.6333333333333259E-2</v>
      </c>
      <c r="J6" s="11">
        <f t="shared" ref="J6:U6" si="1">STDEV(J2:J4)/SQRT(COUNT(J2:J4))</f>
        <v>0.52447857704369372</v>
      </c>
      <c r="K6" s="11">
        <f t="shared" si="1"/>
        <v>0.11547775158493119</v>
      </c>
      <c r="L6" s="11">
        <f t="shared" si="1"/>
        <v>3.7302070243412089E-2</v>
      </c>
      <c r="M6" s="11">
        <f t="shared" si="1"/>
        <v>1.99360087390743</v>
      </c>
      <c r="N6" s="11">
        <f t="shared" si="1"/>
        <v>1.2018504251546631</v>
      </c>
      <c r="O6" s="11" t="e">
        <f>STDEV(O2:O4)/SQRT(COUNT(O2:O4))</f>
        <v>#DIV/0!</v>
      </c>
      <c r="P6" s="11" t="e">
        <f t="shared" si="1"/>
        <v>#DIV/0!</v>
      </c>
      <c r="Q6" s="11" t="e">
        <f t="shared" si="1"/>
        <v>#DIV/0!</v>
      </c>
      <c r="R6" s="11" t="e">
        <f t="shared" si="1"/>
        <v>#DIV/0!</v>
      </c>
      <c r="S6" s="11" t="e">
        <f t="shared" si="1"/>
        <v>#DIV/0!</v>
      </c>
      <c r="T6" s="11" t="e">
        <f t="shared" si="1"/>
        <v>#DIV/0!</v>
      </c>
      <c r="U6" s="11" t="e">
        <f t="shared" si="1"/>
        <v>#DIV/0!</v>
      </c>
      <c r="V6" s="11"/>
    </row>
    <row r="7" spans="1:22" x14ac:dyDescent="0.15">
      <c r="A7" t="s">
        <v>136</v>
      </c>
      <c r="C7" s="6">
        <v>39900</v>
      </c>
      <c r="D7">
        <v>1573</v>
      </c>
      <c r="E7">
        <v>2221</v>
      </c>
      <c r="H7">
        <v>20.83</v>
      </c>
      <c r="I7">
        <v>4.5609999999999999</v>
      </c>
      <c r="J7">
        <v>3.95</v>
      </c>
      <c r="K7">
        <v>0.66</v>
      </c>
      <c r="L7">
        <v>0.27200000000000002</v>
      </c>
      <c r="M7">
        <v>11.4</v>
      </c>
      <c r="N7">
        <v>302</v>
      </c>
      <c r="O7">
        <v>7.3</v>
      </c>
      <c r="P7">
        <v>23</v>
      </c>
      <c r="Q7">
        <v>1568</v>
      </c>
      <c r="R7">
        <v>1632</v>
      </c>
      <c r="S7">
        <v>8.4</v>
      </c>
      <c r="T7">
        <v>0.8</v>
      </c>
      <c r="U7">
        <v>86.4</v>
      </c>
    </row>
    <row r="8" spans="1:22" x14ac:dyDescent="0.15">
      <c r="A8" t="s">
        <v>137</v>
      </c>
      <c r="C8" s="6">
        <v>39900</v>
      </c>
      <c r="D8">
        <v>1574</v>
      </c>
      <c r="E8">
        <v>442</v>
      </c>
      <c r="H8">
        <v>20.67</v>
      </c>
      <c r="I8">
        <v>4.6879999999999997</v>
      </c>
      <c r="J8">
        <v>3.97</v>
      </c>
      <c r="K8">
        <v>0.66700000000000004</v>
      </c>
      <c r="L8">
        <v>0.27800000000000002</v>
      </c>
      <c r="M8">
        <v>12.5</v>
      </c>
      <c r="N8">
        <v>233</v>
      </c>
    </row>
    <row r="9" spans="1:22" x14ac:dyDescent="0.15">
      <c r="A9" t="s">
        <v>138</v>
      </c>
      <c r="C9" s="6">
        <v>39900</v>
      </c>
      <c r="D9">
        <v>1575</v>
      </c>
      <c r="E9">
        <v>2027</v>
      </c>
      <c r="H9">
        <v>20.53</v>
      </c>
      <c r="I9">
        <v>4.6150000000000002</v>
      </c>
      <c r="J9">
        <v>3.93</v>
      </c>
      <c r="K9">
        <v>0.67100000000000004</v>
      </c>
      <c r="L9">
        <v>0.27900000000000003</v>
      </c>
      <c r="M9">
        <v>14.1</v>
      </c>
      <c r="N9">
        <v>295</v>
      </c>
    </row>
    <row r="10" spans="1:22" x14ac:dyDescent="0.15">
      <c r="A10" s="8"/>
      <c r="B10" s="8"/>
      <c r="C10" s="9"/>
      <c r="D10" s="10" t="s">
        <v>50</v>
      </c>
      <c r="E10" s="8"/>
      <c r="F10" s="8" t="e">
        <f>AVERAGE(F7:F9)</f>
        <v>#DIV/0!</v>
      </c>
      <c r="G10" s="8" t="e">
        <f>AVERAGE(G7:G9)</f>
        <v>#DIV/0!</v>
      </c>
      <c r="H10" s="11">
        <f>AVERAGE(H7:H9)</f>
        <v>20.676666666666666</v>
      </c>
      <c r="I10" s="11">
        <f t="shared" ref="I10:U10" si="2">AVERAGE(I7:I9)</f>
        <v>4.6213333333333333</v>
      </c>
      <c r="J10" s="11">
        <f t="shared" si="2"/>
        <v>3.9499999999999997</v>
      </c>
      <c r="K10" s="11">
        <f t="shared" si="2"/>
        <v>0.66600000000000004</v>
      </c>
      <c r="L10" s="11">
        <f>AVERAGE(L7:L9)</f>
        <v>0.27633333333333338</v>
      </c>
      <c r="M10" s="11">
        <f t="shared" si="2"/>
        <v>12.666666666666666</v>
      </c>
      <c r="N10" s="11">
        <f>AVERAGE(N7:N9)</f>
        <v>276.66666666666669</v>
      </c>
      <c r="O10" s="11">
        <f t="shared" si="2"/>
        <v>7.3</v>
      </c>
      <c r="P10" s="11">
        <f t="shared" si="2"/>
        <v>23</v>
      </c>
      <c r="Q10" s="11">
        <f t="shared" si="2"/>
        <v>1568</v>
      </c>
      <c r="R10" s="11">
        <f t="shared" si="2"/>
        <v>1632</v>
      </c>
      <c r="S10" s="11">
        <f t="shared" si="2"/>
        <v>8.4</v>
      </c>
      <c r="T10" s="11">
        <f t="shared" si="2"/>
        <v>0.8</v>
      </c>
      <c r="U10" s="11">
        <f t="shared" si="2"/>
        <v>86.4</v>
      </c>
    </row>
    <row r="11" spans="1:22" x14ac:dyDescent="0.15">
      <c r="A11" s="8"/>
      <c r="B11" s="8"/>
      <c r="C11" s="9"/>
      <c r="D11" s="10" t="s">
        <v>51</v>
      </c>
      <c r="E11" s="8"/>
      <c r="F11" s="8" t="e">
        <f>STDEV(F7:F9)/SQRT(COUNT(F7:F9))</f>
        <v>#DIV/0!</v>
      </c>
      <c r="G11" s="8" t="e">
        <f>STDEV(G7:G9)/SQRT(COUNT(G7:G9))</f>
        <v>#DIV/0!</v>
      </c>
      <c r="H11" s="11">
        <f>STDEV(H7:H9)/SQRT(COUNT(H7:H9))</f>
        <v>8.6666666666665823E-2</v>
      </c>
      <c r="I11" s="11">
        <f t="shared" ref="I11:U11" si="3">STDEV(I7:I9)/SQRT(COUNT(I7:I9))</f>
        <v>3.6798248750600969E-2</v>
      </c>
      <c r="J11" s="11">
        <f t="shared" si="3"/>
        <v>1.1547005383792526E-2</v>
      </c>
      <c r="K11" s="11">
        <f t="shared" si="3"/>
        <v>3.2145502536643214E-3</v>
      </c>
      <c r="L11" s="11">
        <f>STDEV(L7:L9)/SQRT(COUNT(L7:L9))</f>
        <v>2.1858128414340024E-3</v>
      </c>
      <c r="M11" s="11">
        <f t="shared" si="3"/>
        <v>0.78386506775365639</v>
      </c>
      <c r="N11" s="11">
        <f>STDEV(N7:N9)/SQRT(COUNT(N7:N9))</f>
        <v>21.926645383591541</v>
      </c>
      <c r="O11" s="11" t="e">
        <f t="shared" si="3"/>
        <v>#DIV/0!</v>
      </c>
      <c r="P11" s="11" t="e">
        <f t="shared" si="3"/>
        <v>#DIV/0!</v>
      </c>
      <c r="Q11" s="11" t="e">
        <f t="shared" si="3"/>
        <v>#DIV/0!</v>
      </c>
      <c r="R11" s="11" t="e">
        <f t="shared" si="3"/>
        <v>#DIV/0!</v>
      </c>
      <c r="S11" s="11" t="e">
        <f t="shared" si="3"/>
        <v>#DIV/0!</v>
      </c>
      <c r="T11" s="11" t="e">
        <f t="shared" si="3"/>
        <v>#DIV/0!</v>
      </c>
      <c r="U11" s="11" t="e">
        <f t="shared" si="3"/>
        <v>#DIV/0!</v>
      </c>
    </row>
    <row r="12" spans="1:22" x14ac:dyDescent="0.15">
      <c r="A12" t="s">
        <v>144</v>
      </c>
      <c r="B12" t="s">
        <v>5</v>
      </c>
      <c r="C12" s="6">
        <v>39900</v>
      </c>
      <c r="D12">
        <v>1576</v>
      </c>
      <c r="E12">
        <v>2190</v>
      </c>
      <c r="H12">
        <v>69.430000000000007</v>
      </c>
      <c r="I12">
        <v>3.4980000000000002</v>
      </c>
      <c r="J12">
        <v>0</v>
      </c>
      <c r="K12">
        <v>0.92100000000000004</v>
      </c>
      <c r="L12">
        <v>1.24E-2</v>
      </c>
      <c r="M12">
        <v>22.7</v>
      </c>
      <c r="N12">
        <v>370</v>
      </c>
      <c r="O12">
        <v>6.7</v>
      </c>
      <c r="P12">
        <v>14.7</v>
      </c>
      <c r="Q12">
        <v>1969</v>
      </c>
      <c r="R12">
        <v>2463</v>
      </c>
      <c r="S12">
        <v>0.4</v>
      </c>
      <c r="T12">
        <v>1.3</v>
      </c>
      <c r="U12">
        <v>4.2</v>
      </c>
    </row>
    <row r="13" spans="1:22" x14ac:dyDescent="0.15">
      <c r="A13" t="s">
        <v>130</v>
      </c>
      <c r="B13" t="s">
        <v>146</v>
      </c>
      <c r="C13" s="6">
        <v>39900</v>
      </c>
      <c r="D13">
        <v>1580</v>
      </c>
      <c r="E13">
        <v>2123</v>
      </c>
      <c r="H13">
        <v>26.98</v>
      </c>
      <c r="I13">
        <v>0.99180000000000001</v>
      </c>
      <c r="J13">
        <v>1.7899999999999999E-2</v>
      </c>
      <c r="K13">
        <v>0.129</v>
      </c>
      <c r="L13">
        <v>3.5899999999999999E-3</v>
      </c>
      <c r="M13">
        <v>15.1</v>
      </c>
      <c r="N13">
        <v>333</v>
      </c>
      <c r="O13">
        <v>7.01</v>
      </c>
      <c r="P13">
        <v>12.7</v>
      </c>
      <c r="Q13">
        <v>1475</v>
      </c>
      <c r="R13">
        <v>1930</v>
      </c>
      <c r="S13">
        <v>0.4</v>
      </c>
      <c r="T13">
        <v>1</v>
      </c>
      <c r="U13">
        <v>3.8</v>
      </c>
    </row>
    <row r="14" spans="1:22" x14ac:dyDescent="0.15">
      <c r="A14" t="s">
        <v>145</v>
      </c>
      <c r="B14" t="s">
        <v>5</v>
      </c>
      <c r="C14" s="6">
        <v>39900</v>
      </c>
      <c r="D14">
        <v>1578</v>
      </c>
      <c r="E14">
        <v>10023</v>
      </c>
      <c r="H14">
        <v>44.71</v>
      </c>
      <c r="I14">
        <v>1.26</v>
      </c>
      <c r="J14">
        <v>0</v>
      </c>
      <c r="L14">
        <v>5.5599999999999998E-3</v>
      </c>
      <c r="M14">
        <v>24.3</v>
      </c>
      <c r="N14">
        <v>342</v>
      </c>
      <c r="O14">
        <v>7.01</v>
      </c>
      <c r="P14">
        <v>13.5</v>
      </c>
      <c r="Q14">
        <v>1926</v>
      </c>
      <c r="R14">
        <v>2473</v>
      </c>
      <c r="S14">
        <v>1.9</v>
      </c>
      <c r="T14">
        <v>0.8</v>
      </c>
      <c r="U14">
        <v>22.1</v>
      </c>
    </row>
    <row r="15" spans="1:22" x14ac:dyDescent="0.15">
      <c r="A15" s="8"/>
      <c r="B15" s="8"/>
      <c r="C15" s="9"/>
      <c r="D15" s="10" t="s">
        <v>50</v>
      </c>
      <c r="E15" s="8"/>
      <c r="F15" s="8" t="e">
        <f>AVERAGE(F12:F14)</f>
        <v>#DIV/0!</v>
      </c>
      <c r="G15" s="8"/>
      <c r="H15" s="11">
        <f t="shared" ref="H15:U15" si="4">AVERAGE(H12:H14)</f>
        <v>47.04</v>
      </c>
      <c r="I15" s="11">
        <f t="shared" si="4"/>
        <v>1.9166000000000001</v>
      </c>
      <c r="J15" s="11">
        <f t="shared" si="4"/>
        <v>5.9666666666666661E-3</v>
      </c>
      <c r="K15" s="11">
        <f t="shared" si="4"/>
        <v>0.52500000000000002</v>
      </c>
      <c r="L15" s="11">
        <f t="shared" si="4"/>
        <v>7.1833333333333332E-3</v>
      </c>
      <c r="M15" s="11">
        <f t="shared" si="4"/>
        <v>20.7</v>
      </c>
      <c r="N15" s="11">
        <f t="shared" si="4"/>
        <v>348.33333333333331</v>
      </c>
      <c r="O15" s="11">
        <f t="shared" si="4"/>
        <v>6.9066666666666663</v>
      </c>
      <c r="P15" s="11">
        <f t="shared" si="4"/>
        <v>13.633333333333333</v>
      </c>
      <c r="Q15" s="11">
        <f t="shared" si="4"/>
        <v>1790</v>
      </c>
      <c r="R15" s="11">
        <f t="shared" si="4"/>
        <v>2288.6666666666665</v>
      </c>
      <c r="S15" s="11">
        <f t="shared" si="4"/>
        <v>0.9</v>
      </c>
      <c r="T15" s="11">
        <f t="shared" si="4"/>
        <v>1.0333333333333332</v>
      </c>
      <c r="U15" s="11">
        <f t="shared" si="4"/>
        <v>10.033333333333333</v>
      </c>
    </row>
    <row r="16" spans="1:22" x14ac:dyDescent="0.15">
      <c r="A16" s="8"/>
      <c r="B16" s="8"/>
      <c r="C16" s="9"/>
      <c r="D16" s="10" t="s">
        <v>51</v>
      </c>
      <c r="E16" s="8"/>
      <c r="F16" s="8" t="e">
        <f>STDEV(F12:F14)/SQRT(COUNT(F12:F14))</f>
        <v>#DIV/0!</v>
      </c>
      <c r="G16" s="8"/>
      <c r="H16" s="11">
        <f t="shared" ref="H16:U16" si="5">STDEV(H12:H14)/SQRT(COUNT(H12:H14))</f>
        <v>12.309512581739382</v>
      </c>
      <c r="I16" s="11">
        <f t="shared" si="5"/>
        <v>0.79448144094119666</v>
      </c>
      <c r="J16" s="11">
        <f t="shared" si="5"/>
        <v>5.966666666666667E-3</v>
      </c>
      <c r="K16" s="11">
        <f t="shared" si="5"/>
        <v>0.39599999999999996</v>
      </c>
      <c r="L16" s="11">
        <f t="shared" si="5"/>
        <v>2.6696087936458239E-3</v>
      </c>
      <c r="M16" s="11">
        <f t="shared" si="5"/>
        <v>2.8378395538390397</v>
      </c>
      <c r="N16" s="11">
        <f t="shared" si="5"/>
        <v>11.140516644712269</v>
      </c>
      <c r="O16" s="11">
        <f t="shared" si="5"/>
        <v>0.10333333333333321</v>
      </c>
      <c r="P16" s="11">
        <f t="shared" si="5"/>
        <v>0.58118652580542318</v>
      </c>
      <c r="Q16" s="11">
        <f t="shared" si="5"/>
        <v>157.98839619837065</v>
      </c>
      <c r="R16" s="11">
        <f t="shared" si="5"/>
        <v>179.35656602917464</v>
      </c>
      <c r="S16" s="11">
        <f t="shared" si="5"/>
        <v>0.49999999999999994</v>
      </c>
      <c r="T16" s="11">
        <f t="shared" si="5"/>
        <v>0.14529663145135646</v>
      </c>
      <c r="U16" s="11">
        <f t="shared" si="5"/>
        <v>6.0344382045426945</v>
      </c>
    </row>
    <row r="17" spans="1:21" x14ac:dyDescent="0.15">
      <c r="A17" t="s">
        <v>145</v>
      </c>
      <c r="B17" t="s">
        <v>4</v>
      </c>
      <c r="C17" s="6">
        <v>39900</v>
      </c>
      <c r="D17">
        <v>1579</v>
      </c>
      <c r="E17">
        <v>2026</v>
      </c>
      <c r="H17">
        <v>20.71</v>
      </c>
      <c r="I17">
        <v>4.6559999999999997</v>
      </c>
      <c r="J17">
        <v>4.04</v>
      </c>
      <c r="K17">
        <v>0.52800000000000002</v>
      </c>
      <c r="L17">
        <v>0.23599999999999999</v>
      </c>
      <c r="M17">
        <v>12.2</v>
      </c>
      <c r="N17">
        <v>241</v>
      </c>
      <c r="O17">
        <v>7.15</v>
      </c>
      <c r="P17">
        <v>22.4</v>
      </c>
      <c r="Q17">
        <v>1596</v>
      </c>
      <c r="R17">
        <v>1671</v>
      </c>
      <c r="S17">
        <v>5.1100000000000003</v>
      </c>
      <c r="T17">
        <v>0.8</v>
      </c>
      <c r="U17">
        <v>61.3</v>
      </c>
    </row>
    <row r="18" spans="1:21" x14ac:dyDescent="0.15">
      <c r="A18" t="s">
        <v>147</v>
      </c>
      <c r="B18" t="s">
        <v>4</v>
      </c>
      <c r="C18" s="6">
        <v>39900</v>
      </c>
      <c r="D18">
        <v>1581</v>
      </c>
      <c r="E18">
        <v>10161</v>
      </c>
      <c r="H18">
        <v>21.16</v>
      </c>
      <c r="I18">
        <v>4.7530000000000001</v>
      </c>
      <c r="J18">
        <v>4.01</v>
      </c>
      <c r="K18">
        <v>0.79</v>
      </c>
      <c r="L18">
        <v>0.29699999999999999</v>
      </c>
      <c r="M18">
        <v>14.2</v>
      </c>
      <c r="N18">
        <v>250</v>
      </c>
      <c r="O18">
        <v>7.37</v>
      </c>
      <c r="P18">
        <v>22.2</v>
      </c>
      <c r="Q18">
        <v>1585</v>
      </c>
      <c r="R18">
        <v>1675</v>
      </c>
      <c r="S18">
        <v>4.38</v>
      </c>
      <c r="T18">
        <v>0.8</v>
      </c>
      <c r="U18">
        <v>50.8</v>
      </c>
    </row>
    <row r="19" spans="1:21" x14ac:dyDescent="0.15">
      <c r="A19" t="s">
        <v>144</v>
      </c>
      <c r="B19" t="s">
        <v>4</v>
      </c>
      <c r="C19" s="6">
        <v>39900</v>
      </c>
      <c r="D19">
        <v>1577</v>
      </c>
      <c r="E19">
        <v>10248</v>
      </c>
      <c r="H19">
        <v>20.100000000000001</v>
      </c>
      <c r="I19">
        <v>5.5860000000000003</v>
      </c>
      <c r="J19">
        <v>4.0599999999999996</v>
      </c>
      <c r="K19">
        <v>1.23</v>
      </c>
      <c r="L19">
        <v>0.311</v>
      </c>
      <c r="M19">
        <v>15.7</v>
      </c>
      <c r="N19">
        <v>265</v>
      </c>
      <c r="O19">
        <v>6.46</v>
      </c>
      <c r="P19">
        <v>26.3</v>
      </c>
      <c r="Q19">
        <v>1717</v>
      </c>
      <c r="R19">
        <v>1684</v>
      </c>
      <c r="S19">
        <v>4.5999999999999996</v>
      </c>
      <c r="T19">
        <v>0.8</v>
      </c>
      <c r="U19">
        <v>60.4</v>
      </c>
    </row>
    <row r="20" spans="1:21" x14ac:dyDescent="0.15">
      <c r="A20" s="8"/>
      <c r="B20" s="8"/>
      <c r="C20" s="9"/>
      <c r="D20" s="10" t="s">
        <v>50</v>
      </c>
      <c r="E20" s="8"/>
      <c r="F20" s="8" t="e">
        <f>AVERAGE(F17:F19)</f>
        <v>#DIV/0!</v>
      </c>
      <c r="G20" s="8"/>
      <c r="H20" s="11">
        <f t="shared" ref="H20:U20" si="6">AVERAGE(H17:H19)</f>
        <v>20.65666666666667</v>
      </c>
      <c r="I20" s="11">
        <f t="shared" si="6"/>
        <v>4.9983333333333331</v>
      </c>
      <c r="J20" s="11">
        <f t="shared" si="6"/>
        <v>4.0366666666666662</v>
      </c>
      <c r="K20" s="11">
        <f t="shared" si="6"/>
        <v>0.84933333333333338</v>
      </c>
      <c r="L20" s="11">
        <f t="shared" si="6"/>
        <v>0.28133333333333327</v>
      </c>
      <c r="M20" s="11">
        <f t="shared" si="6"/>
        <v>14.033333333333331</v>
      </c>
      <c r="N20" s="11">
        <f t="shared" si="6"/>
        <v>252</v>
      </c>
      <c r="O20" s="11">
        <f t="shared" si="6"/>
        <v>6.9933333333333332</v>
      </c>
      <c r="P20" s="11">
        <f t="shared" si="6"/>
        <v>23.633333333333329</v>
      </c>
      <c r="Q20" s="11">
        <f t="shared" si="6"/>
        <v>1632.6666666666667</v>
      </c>
      <c r="R20" s="11">
        <f t="shared" si="6"/>
        <v>1676.6666666666667</v>
      </c>
      <c r="S20" s="11">
        <f t="shared" si="6"/>
        <v>4.6966666666666663</v>
      </c>
      <c r="T20" s="11">
        <f t="shared" si="6"/>
        <v>0.80000000000000016</v>
      </c>
      <c r="U20" s="11">
        <f t="shared" si="6"/>
        <v>57.5</v>
      </c>
    </row>
    <row r="21" spans="1:21" x14ac:dyDescent="0.15">
      <c r="A21" s="8"/>
      <c r="B21" s="8"/>
      <c r="C21" s="9"/>
      <c r="D21" s="10" t="s">
        <v>51</v>
      </c>
      <c r="E21" s="8"/>
      <c r="F21" s="8" t="e">
        <f>STDEV(F17:F19)/SQRT(COUNT(F17:F19))</f>
        <v>#DIV/0!</v>
      </c>
      <c r="G21" s="8"/>
      <c r="H21" s="11">
        <f t="shared" ref="H21:U21" si="7">STDEV(H17:H19)/SQRT(COUNT(H17:H19))</f>
        <v>0.30715540764317373</v>
      </c>
      <c r="I21" s="11">
        <f t="shared" si="7"/>
        <v>0.2951645492113022</v>
      </c>
      <c r="J21" s="11">
        <f t="shared" si="7"/>
        <v>1.4529663145135541E-2</v>
      </c>
      <c r="K21" s="11">
        <f t="shared" si="7"/>
        <v>0.2048099389949401</v>
      </c>
      <c r="L21" s="11">
        <f t="shared" si="7"/>
        <v>2.3024141919105796E-2</v>
      </c>
      <c r="M21" s="11">
        <f t="shared" si="7"/>
        <v>1.0137937550497096</v>
      </c>
      <c r="N21" s="11">
        <f t="shared" si="7"/>
        <v>7</v>
      </c>
      <c r="O21" s="11">
        <f t="shared" si="7"/>
        <v>0.27412487016767467</v>
      </c>
      <c r="P21" s="11">
        <f t="shared" si="7"/>
        <v>1.3345827479445074</v>
      </c>
      <c r="Q21" s="11">
        <f t="shared" si="7"/>
        <v>42.286062847126253</v>
      </c>
      <c r="R21" s="11">
        <f t="shared" si="7"/>
        <v>3.844187531556932</v>
      </c>
      <c r="S21" s="11">
        <f t="shared" si="7"/>
        <v>0.21620463557575381</v>
      </c>
      <c r="T21" s="11">
        <f t="shared" si="7"/>
        <v>7.8504622934188746E-17</v>
      </c>
      <c r="U21" s="11">
        <f t="shared" si="7"/>
        <v>3.3600595232822887</v>
      </c>
    </row>
  </sheetData>
  <pageMargins left="0.7" right="0.7" top="0.75" bottom="0.75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M2" sqref="M2:M19"/>
    </sheetView>
  </sheetViews>
  <sheetFormatPr baseColWidth="10" defaultRowHeight="13" x14ac:dyDescent="0.15"/>
  <sheetData>
    <row r="1" spans="1:21" x14ac:dyDescent="0.15">
      <c r="A1" t="s">
        <v>16</v>
      </c>
      <c r="B1" t="s">
        <v>17</v>
      </c>
      <c r="C1" t="s">
        <v>139</v>
      </c>
      <c r="D1" t="s">
        <v>25</v>
      </c>
      <c r="E1" t="s">
        <v>24</v>
      </c>
      <c r="F1" t="s">
        <v>140</v>
      </c>
      <c r="G1" s="3" t="s">
        <v>27</v>
      </c>
      <c r="H1" t="s">
        <v>119</v>
      </c>
      <c r="I1" s="18" t="s">
        <v>141</v>
      </c>
      <c r="J1" t="s">
        <v>28</v>
      </c>
      <c r="K1" t="s">
        <v>142</v>
      </c>
      <c r="L1" t="s">
        <v>143</v>
      </c>
      <c r="M1" t="s">
        <v>31</v>
      </c>
      <c r="N1" t="s">
        <v>158</v>
      </c>
      <c r="O1" t="s">
        <v>0</v>
      </c>
      <c r="P1" t="s">
        <v>1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x14ac:dyDescent="0.15">
      <c r="A2" t="s">
        <v>133</v>
      </c>
      <c r="C2" s="6">
        <v>39946</v>
      </c>
      <c r="D2">
        <v>1585</v>
      </c>
      <c r="E2">
        <v>10168</v>
      </c>
      <c r="F2">
        <v>3.17</v>
      </c>
      <c r="G2">
        <v>4.5359999999999996</v>
      </c>
      <c r="H2">
        <v>19.16</v>
      </c>
      <c r="I2">
        <v>4.3710000000000004</v>
      </c>
      <c r="J2">
        <v>1.46</v>
      </c>
      <c r="K2">
        <v>1.53</v>
      </c>
      <c r="L2">
        <v>0.252</v>
      </c>
      <c r="M2">
        <v>14.3</v>
      </c>
      <c r="N2">
        <v>236</v>
      </c>
      <c r="O2" t="s">
        <v>148</v>
      </c>
      <c r="P2">
        <v>29.2</v>
      </c>
      <c r="Q2">
        <v>1664</v>
      </c>
      <c r="R2">
        <v>1540</v>
      </c>
      <c r="S2">
        <v>4.03</v>
      </c>
      <c r="T2">
        <v>0.8</v>
      </c>
      <c r="U2">
        <v>53.8</v>
      </c>
    </row>
    <row r="3" spans="1:21" x14ac:dyDescent="0.15">
      <c r="A3" t="s">
        <v>134</v>
      </c>
      <c r="C3" s="6">
        <v>39946</v>
      </c>
      <c r="D3">
        <v>1586</v>
      </c>
      <c r="E3">
        <v>387</v>
      </c>
      <c r="F3">
        <v>3.38</v>
      </c>
      <c r="G3">
        <v>4.3819999999999997</v>
      </c>
      <c r="H3">
        <v>19.149999999999999</v>
      </c>
      <c r="I3">
        <v>4.3120000000000003</v>
      </c>
      <c r="J3">
        <v>1.74</v>
      </c>
      <c r="K3">
        <v>1.75</v>
      </c>
      <c r="L3">
        <v>0.28000000000000003</v>
      </c>
      <c r="M3">
        <v>14.2</v>
      </c>
      <c r="N3">
        <v>212</v>
      </c>
    </row>
    <row r="4" spans="1:21" x14ac:dyDescent="0.15">
      <c r="A4" t="s">
        <v>135</v>
      </c>
      <c r="C4" s="6">
        <v>39946</v>
      </c>
      <c r="D4">
        <v>1587</v>
      </c>
      <c r="E4">
        <v>1071</v>
      </c>
      <c r="F4">
        <v>3.27</v>
      </c>
      <c r="G4">
        <v>4.6390000000000002</v>
      </c>
      <c r="H4">
        <v>12.93</v>
      </c>
      <c r="I4">
        <v>4.3090000000000002</v>
      </c>
      <c r="J4">
        <v>1.35</v>
      </c>
      <c r="K4">
        <v>1.38</v>
      </c>
      <c r="L4">
        <v>0.224</v>
      </c>
      <c r="M4">
        <v>17.2</v>
      </c>
      <c r="N4">
        <v>146</v>
      </c>
    </row>
    <row r="5" spans="1:21" x14ac:dyDescent="0.15">
      <c r="A5" s="8"/>
      <c r="B5" s="8"/>
      <c r="C5" s="9"/>
      <c r="D5" s="10" t="s">
        <v>50</v>
      </c>
      <c r="E5" s="8"/>
      <c r="F5" s="8">
        <f>AVERAGE(F2:F4)</f>
        <v>3.2733333333333334</v>
      </c>
      <c r="G5" s="8">
        <f>AVERAGE(G2:G4)</f>
        <v>4.5189999999999992</v>
      </c>
      <c r="H5" s="8">
        <f>AVERAGE(H2:H4)</f>
        <v>17.080000000000002</v>
      </c>
      <c r="I5" s="11">
        <f>AVERAGE(I2:I4)</f>
        <v>4.3306666666666667</v>
      </c>
      <c r="J5" s="11">
        <f t="shared" ref="J5:U5" si="0">AVERAGE(J2:J4)</f>
        <v>1.5166666666666668</v>
      </c>
      <c r="K5" s="11">
        <f t="shared" si="0"/>
        <v>1.5533333333333335</v>
      </c>
      <c r="L5" s="11">
        <f t="shared" si="0"/>
        <v>0.252</v>
      </c>
      <c r="M5" s="11">
        <f t="shared" si="0"/>
        <v>15.233333333333334</v>
      </c>
      <c r="N5" s="11">
        <f t="shared" si="0"/>
        <v>198</v>
      </c>
      <c r="O5" s="11" t="e">
        <f>AVERAGE(O2:O4)</f>
        <v>#DIV/0!</v>
      </c>
      <c r="P5" s="11">
        <f t="shared" si="0"/>
        <v>29.2</v>
      </c>
      <c r="Q5" s="11">
        <f t="shared" si="0"/>
        <v>1664</v>
      </c>
      <c r="R5" s="11">
        <f t="shared" si="0"/>
        <v>1540</v>
      </c>
      <c r="S5" s="11">
        <f t="shared" si="0"/>
        <v>4.03</v>
      </c>
      <c r="T5" s="11">
        <f t="shared" si="0"/>
        <v>0.8</v>
      </c>
      <c r="U5" s="11">
        <f t="shared" si="0"/>
        <v>53.8</v>
      </c>
    </row>
    <row r="6" spans="1:21" x14ac:dyDescent="0.15">
      <c r="A6" s="8"/>
      <c r="B6" s="8"/>
      <c r="C6" s="9"/>
      <c r="D6" s="10" t="s">
        <v>51</v>
      </c>
      <c r="E6" s="8"/>
      <c r="F6" s="8">
        <f>STDEV(F2:F4)/SQRT(COUNT(F2:F4))</f>
        <v>6.0644684662200833E-2</v>
      </c>
      <c r="G6" s="8">
        <f>STDEV(G2:G4)/SQRT(COUNT(G2:G4))</f>
        <v>7.4674850741955651E-2</v>
      </c>
      <c r="H6" s="8">
        <f>STDEV(H2:H4)/SQRT(COUNT(H2:H4))</f>
        <v>2.0750020080311522</v>
      </c>
      <c r="I6" s="11">
        <f>STDEV(I2:I4)/SQRT(COUNT(I2:I4))</f>
        <v>2.0185253142936989E-2</v>
      </c>
      <c r="J6" s="11">
        <f t="shared" ref="J6:U6" si="1">STDEV(J2:J4)/SQRT(COUNT(J2:J4))</f>
        <v>0.11609383178178505</v>
      </c>
      <c r="K6" s="11">
        <f t="shared" si="1"/>
        <v>0.10744507640857467</v>
      </c>
      <c r="L6" s="11">
        <f t="shared" si="1"/>
        <v>1.6165807537309528E-2</v>
      </c>
      <c r="M6" s="11">
        <f t="shared" si="1"/>
        <v>0.98375697089158021</v>
      </c>
      <c r="N6" s="11">
        <f t="shared" si="1"/>
        <v>26.907248094147423</v>
      </c>
      <c r="O6" s="11" t="e">
        <f>STDEV(O2:O4)/SQRT(COUNT(O2:O4))</f>
        <v>#DIV/0!</v>
      </c>
      <c r="P6" s="11" t="e">
        <f t="shared" si="1"/>
        <v>#DIV/0!</v>
      </c>
      <c r="Q6" s="11" t="e">
        <f t="shared" si="1"/>
        <v>#DIV/0!</v>
      </c>
      <c r="R6" s="11" t="e">
        <f t="shared" si="1"/>
        <v>#DIV/0!</v>
      </c>
      <c r="S6" s="11" t="e">
        <f t="shared" si="1"/>
        <v>#DIV/0!</v>
      </c>
      <c r="T6" s="11" t="e">
        <f t="shared" si="1"/>
        <v>#DIV/0!</v>
      </c>
      <c r="U6" s="11" t="e">
        <f t="shared" si="1"/>
        <v>#DIV/0!</v>
      </c>
    </row>
    <row r="7" spans="1:21" x14ac:dyDescent="0.15">
      <c r="A7" t="s">
        <v>136</v>
      </c>
      <c r="C7" s="6">
        <v>39946</v>
      </c>
      <c r="D7">
        <v>1582</v>
      </c>
      <c r="E7">
        <v>10007</v>
      </c>
      <c r="F7">
        <v>3.28</v>
      </c>
      <c r="G7">
        <v>3.9049999999999998</v>
      </c>
      <c r="H7">
        <v>21.38</v>
      </c>
      <c r="I7">
        <v>3.456</v>
      </c>
      <c r="J7">
        <v>1.1599999999999999</v>
      </c>
      <c r="K7">
        <v>0.77</v>
      </c>
      <c r="L7">
        <v>0.14000000000000001</v>
      </c>
      <c r="M7">
        <v>22.5</v>
      </c>
      <c r="N7">
        <v>209</v>
      </c>
      <c r="O7" t="s">
        <v>148</v>
      </c>
      <c r="P7">
        <v>29.7</v>
      </c>
      <c r="Q7">
        <v>1737</v>
      </c>
      <c r="R7">
        <v>1598</v>
      </c>
      <c r="S7">
        <v>7.63</v>
      </c>
      <c r="T7">
        <v>0.8</v>
      </c>
      <c r="U7">
        <v>102</v>
      </c>
    </row>
    <row r="8" spans="1:21" x14ac:dyDescent="0.15">
      <c r="A8" t="s">
        <v>137</v>
      </c>
      <c r="C8" s="6">
        <v>39946</v>
      </c>
      <c r="D8">
        <v>1583</v>
      </c>
      <c r="E8">
        <v>10014</v>
      </c>
      <c r="F8">
        <v>3.3</v>
      </c>
      <c r="G8">
        <v>4.0609999999999999</v>
      </c>
      <c r="H8">
        <v>19.059999999999999</v>
      </c>
      <c r="I8">
        <v>3.5430000000000001</v>
      </c>
      <c r="J8">
        <v>1.1299999999999999</v>
      </c>
      <c r="K8">
        <v>0.89300000000000002</v>
      </c>
      <c r="L8">
        <v>0.13600000000000001</v>
      </c>
      <c r="M8">
        <v>26.3</v>
      </c>
      <c r="N8">
        <v>166</v>
      </c>
    </row>
    <row r="9" spans="1:21" x14ac:dyDescent="0.15">
      <c r="A9" t="s">
        <v>138</v>
      </c>
      <c r="C9" s="6">
        <v>39946</v>
      </c>
      <c r="D9">
        <v>1584</v>
      </c>
      <c r="E9">
        <v>10041</v>
      </c>
      <c r="F9">
        <v>3.13</v>
      </c>
      <c r="G9">
        <v>3.4620000000000002</v>
      </c>
      <c r="H9">
        <v>18.12</v>
      </c>
      <c r="I9">
        <v>3.5390000000000001</v>
      </c>
      <c r="J9">
        <v>1.21</v>
      </c>
      <c r="K9">
        <v>0.86899999999999999</v>
      </c>
      <c r="L9">
        <v>0.14499999999999999</v>
      </c>
      <c r="M9">
        <v>12.6</v>
      </c>
      <c r="N9">
        <v>199</v>
      </c>
    </row>
    <row r="10" spans="1:21" x14ac:dyDescent="0.15">
      <c r="A10" s="8"/>
      <c r="B10" s="8"/>
      <c r="C10" s="9"/>
      <c r="D10" s="10" t="s">
        <v>50</v>
      </c>
      <c r="E10" s="8"/>
      <c r="F10" s="8">
        <f>AVERAGE(F7:F9)</f>
        <v>3.2366666666666668</v>
      </c>
      <c r="G10" s="8">
        <f>AVERAGE(G7:G9)</f>
        <v>3.809333333333333</v>
      </c>
      <c r="H10" s="11">
        <f>AVERAGE(H7:H9)</f>
        <v>19.52</v>
      </c>
      <c r="I10" s="11">
        <f t="shared" ref="I10:U10" si="2">AVERAGE(I7:I9)</f>
        <v>3.5126666666666666</v>
      </c>
      <c r="J10" s="11">
        <f t="shared" si="2"/>
        <v>1.1666666666666667</v>
      </c>
      <c r="K10" s="11">
        <f t="shared" si="2"/>
        <v>0.84399999999999997</v>
      </c>
      <c r="L10" s="11">
        <f>AVERAGE(L7:L9)</f>
        <v>0.14033333333333334</v>
      </c>
      <c r="M10" s="11">
        <f t="shared" si="2"/>
        <v>20.466666666666665</v>
      </c>
      <c r="N10" s="11">
        <f>AVERAGE(N7:N9)</f>
        <v>191.33333333333334</v>
      </c>
      <c r="O10" s="11" t="e">
        <f t="shared" si="2"/>
        <v>#DIV/0!</v>
      </c>
      <c r="P10" s="11">
        <f t="shared" si="2"/>
        <v>29.7</v>
      </c>
      <c r="Q10" s="11">
        <f t="shared" si="2"/>
        <v>1737</v>
      </c>
      <c r="R10" s="11">
        <f t="shared" si="2"/>
        <v>1598</v>
      </c>
      <c r="S10" s="11">
        <f t="shared" si="2"/>
        <v>7.63</v>
      </c>
      <c r="T10" s="11">
        <f t="shared" si="2"/>
        <v>0.8</v>
      </c>
      <c r="U10" s="11">
        <f t="shared" si="2"/>
        <v>102</v>
      </c>
    </row>
    <row r="11" spans="1:21" x14ac:dyDescent="0.15">
      <c r="A11" s="8"/>
      <c r="B11" s="8"/>
      <c r="C11" s="9"/>
      <c r="D11" s="10" t="s">
        <v>51</v>
      </c>
      <c r="E11" s="8"/>
      <c r="F11" s="8">
        <f>STDEV(F7:F9)/SQRT(COUNT(F7:F9))</f>
        <v>5.3644923131436921E-2</v>
      </c>
      <c r="G11" s="8">
        <f>STDEV(G7:G9)/SQRT(COUNT(G7:G9))</f>
        <v>0.17941045429715372</v>
      </c>
      <c r="H11" s="11">
        <f>STDEV(H7:H9)/SQRT(COUNT(H7:H9))</f>
        <v>0.96877930063215767</v>
      </c>
      <c r="I11" s="11">
        <f t="shared" ref="I11:U11" si="3">STDEV(I7:I9)/SQRT(COUNT(I7:I9))</f>
        <v>2.8356852983205217E-2</v>
      </c>
      <c r="J11" s="11">
        <f t="shared" si="3"/>
        <v>2.3333333333333359E-2</v>
      </c>
      <c r="K11" s="11">
        <f t="shared" si="3"/>
        <v>3.7643060449437417E-2</v>
      </c>
      <c r="L11" s="11">
        <f>STDEV(L7:L9)/SQRT(COUNT(L7:L9))</f>
        <v>2.6034165586355457E-3</v>
      </c>
      <c r="M11" s="11">
        <f t="shared" si="3"/>
        <v>4.0834353728747121</v>
      </c>
      <c r="N11" s="11">
        <f>STDEV(N7:N9)/SQRT(COUNT(N7:N9))</f>
        <v>12.99145017993672</v>
      </c>
      <c r="O11" s="11" t="e">
        <f t="shared" si="3"/>
        <v>#DIV/0!</v>
      </c>
      <c r="P11" s="11" t="e">
        <f t="shared" si="3"/>
        <v>#DIV/0!</v>
      </c>
      <c r="Q11" s="11" t="e">
        <f t="shared" si="3"/>
        <v>#DIV/0!</v>
      </c>
      <c r="R11" s="11" t="e">
        <f t="shared" si="3"/>
        <v>#DIV/0!</v>
      </c>
      <c r="S11" s="11" t="e">
        <f t="shared" si="3"/>
        <v>#DIV/0!</v>
      </c>
      <c r="T11" s="11" t="e">
        <f t="shared" si="3"/>
        <v>#DIV/0!</v>
      </c>
      <c r="U11" s="11" t="e">
        <f t="shared" si="3"/>
        <v>#DIV/0!</v>
      </c>
    </row>
    <row r="12" spans="1:21" x14ac:dyDescent="0.15">
      <c r="A12" t="s">
        <v>144</v>
      </c>
      <c r="B12" t="s">
        <v>5</v>
      </c>
      <c r="C12" s="6">
        <v>39946</v>
      </c>
      <c r="D12">
        <v>1588</v>
      </c>
      <c r="E12">
        <v>10175</v>
      </c>
      <c r="I12">
        <v>0.94099999999999995</v>
      </c>
      <c r="J12">
        <v>1.8599999999999998E-2</v>
      </c>
      <c r="K12">
        <v>0.107</v>
      </c>
      <c r="L12">
        <v>7.0699999999999999E-3</v>
      </c>
      <c r="M12">
        <v>24.1</v>
      </c>
      <c r="N12">
        <v>272</v>
      </c>
      <c r="O12">
        <v>6.66</v>
      </c>
      <c r="P12">
        <v>19.399999999999999</v>
      </c>
      <c r="Q12">
        <v>2284</v>
      </c>
      <c r="R12">
        <v>2591</v>
      </c>
      <c r="S12">
        <v>0.33</v>
      </c>
      <c r="T12">
        <v>1.3</v>
      </c>
      <c r="U12">
        <v>5</v>
      </c>
    </row>
    <row r="13" spans="1:21" x14ac:dyDescent="0.15">
      <c r="A13" t="s">
        <v>130</v>
      </c>
      <c r="B13" t="s">
        <v>146</v>
      </c>
      <c r="C13" s="6">
        <v>39946</v>
      </c>
      <c r="D13">
        <v>1591</v>
      </c>
      <c r="E13">
        <v>22</v>
      </c>
      <c r="H13">
        <v>34.65</v>
      </c>
      <c r="I13">
        <v>1.1990000000000001</v>
      </c>
      <c r="J13">
        <v>7.62E-3</v>
      </c>
      <c r="K13">
        <v>2.7099999999999999E-2</v>
      </c>
      <c r="L13">
        <v>7.5799999999999999E-3</v>
      </c>
      <c r="M13">
        <v>17.5</v>
      </c>
      <c r="N13">
        <v>284</v>
      </c>
      <c r="O13" t="s">
        <v>148</v>
      </c>
      <c r="P13">
        <v>19.7</v>
      </c>
      <c r="Q13">
        <v>1585</v>
      </c>
      <c r="R13">
        <v>1740</v>
      </c>
      <c r="S13">
        <v>0.37</v>
      </c>
      <c r="T13">
        <v>0.9</v>
      </c>
      <c r="U13">
        <v>5.0999999999999996</v>
      </c>
    </row>
    <row r="14" spans="1:21" x14ac:dyDescent="0.15">
      <c r="A14" t="s">
        <v>145</v>
      </c>
      <c r="B14" t="s">
        <v>5</v>
      </c>
      <c r="C14" s="6">
        <v>39946</v>
      </c>
      <c r="D14">
        <v>1592</v>
      </c>
      <c r="E14">
        <v>390</v>
      </c>
      <c r="H14">
        <v>58.95</v>
      </c>
      <c r="I14">
        <v>1.573</v>
      </c>
      <c r="J14">
        <v>1.1900000000000001E-2</v>
      </c>
      <c r="K14">
        <v>4.9500000000000002E-2</v>
      </c>
      <c r="L14">
        <v>0.19400000000000001</v>
      </c>
      <c r="M14">
        <v>25.5</v>
      </c>
      <c r="N14">
        <v>280</v>
      </c>
      <c r="O14" t="s">
        <v>148</v>
      </c>
      <c r="P14">
        <v>22.3</v>
      </c>
      <c r="Q14">
        <v>1153</v>
      </c>
      <c r="R14">
        <v>1170</v>
      </c>
      <c r="S14">
        <v>1.1200000000000001</v>
      </c>
      <c r="T14">
        <v>0.6</v>
      </c>
      <c r="U14">
        <v>10.5</v>
      </c>
    </row>
    <row r="15" spans="1:21" x14ac:dyDescent="0.15">
      <c r="A15" s="8"/>
      <c r="B15" s="8"/>
      <c r="C15" s="9"/>
      <c r="D15" s="10" t="s">
        <v>50</v>
      </c>
      <c r="E15" s="8"/>
      <c r="F15" s="8" t="e">
        <f>AVERAGE(F12:F14)</f>
        <v>#DIV/0!</v>
      </c>
      <c r="G15" s="8"/>
      <c r="H15" s="11">
        <f t="shared" ref="H15:U15" si="4">AVERAGE(H12:H14)</f>
        <v>46.8</v>
      </c>
      <c r="I15" s="11">
        <f t="shared" si="4"/>
        <v>1.2376666666666667</v>
      </c>
      <c r="J15" s="11">
        <f t="shared" si="4"/>
        <v>1.2706666666666666E-2</v>
      </c>
      <c r="K15" s="11">
        <f t="shared" si="4"/>
        <v>6.1199999999999997E-2</v>
      </c>
      <c r="L15" s="11">
        <f t="shared" si="4"/>
        <v>6.9550000000000001E-2</v>
      </c>
      <c r="M15" s="11">
        <f t="shared" si="4"/>
        <v>22.366666666666664</v>
      </c>
      <c r="N15" s="11">
        <f t="shared" si="4"/>
        <v>278.66666666666669</v>
      </c>
      <c r="O15" s="11">
        <f t="shared" si="4"/>
        <v>6.66</v>
      </c>
      <c r="P15" s="11">
        <f t="shared" si="4"/>
        <v>20.466666666666665</v>
      </c>
      <c r="Q15" s="11">
        <f t="shared" si="4"/>
        <v>1674</v>
      </c>
      <c r="R15" s="11">
        <f t="shared" si="4"/>
        <v>1833.6666666666667</v>
      </c>
      <c r="S15" s="11">
        <f t="shared" si="4"/>
        <v>0.60666666666666669</v>
      </c>
      <c r="T15" s="11">
        <f t="shared" si="4"/>
        <v>0.93333333333333346</v>
      </c>
      <c r="U15" s="11">
        <f t="shared" si="4"/>
        <v>6.8666666666666671</v>
      </c>
    </row>
    <row r="16" spans="1:21" x14ac:dyDescent="0.15">
      <c r="A16" s="8"/>
      <c r="B16" s="8"/>
      <c r="C16" s="9"/>
      <c r="D16" s="10" t="s">
        <v>51</v>
      </c>
      <c r="E16" s="8"/>
      <c r="F16" s="8" t="e">
        <f>STDEV(F12:F14)/SQRT(COUNT(F12:F14))</f>
        <v>#DIV/0!</v>
      </c>
      <c r="G16" s="8"/>
      <c r="H16" s="11">
        <f t="shared" ref="H16:U16" si="5">STDEV(H12:H14)/SQRT(COUNT(H12:H14))</f>
        <v>12.150000000000015</v>
      </c>
      <c r="I16" s="11">
        <f t="shared" si="5"/>
        <v>0.18346419571979458</v>
      </c>
      <c r="J16" s="11">
        <f t="shared" si="5"/>
        <v>3.1952116952993518E-3</v>
      </c>
      <c r="K16" s="11">
        <f t="shared" si="5"/>
        <v>2.3795447743913824E-2</v>
      </c>
      <c r="L16" s="11">
        <f t="shared" si="5"/>
        <v>6.2225174166088117E-2</v>
      </c>
      <c r="M16" s="11">
        <f t="shared" si="5"/>
        <v>2.4666666666666743</v>
      </c>
      <c r="N16" s="11">
        <f t="shared" si="5"/>
        <v>3.5276684147527879</v>
      </c>
      <c r="O16" s="11" t="e">
        <f t="shared" si="5"/>
        <v>#DIV/0!</v>
      </c>
      <c r="P16" s="11">
        <f t="shared" si="5"/>
        <v>0.92074848779554286</v>
      </c>
      <c r="Q16" s="11">
        <f t="shared" si="5"/>
        <v>329.51024263291123</v>
      </c>
      <c r="R16" s="11">
        <f t="shared" si="5"/>
        <v>412.87218899369373</v>
      </c>
      <c r="S16" s="11">
        <f t="shared" si="5"/>
        <v>0.25692627563390852</v>
      </c>
      <c r="T16" s="11">
        <f t="shared" si="5"/>
        <v>0.20275875100994045</v>
      </c>
      <c r="U16" s="11">
        <f t="shared" si="5"/>
        <v>1.8168960099882183</v>
      </c>
    </row>
    <row r="17" spans="1:21" x14ac:dyDescent="0.15">
      <c r="A17" t="s">
        <v>144</v>
      </c>
      <c r="B17" t="s">
        <v>4</v>
      </c>
      <c r="C17" s="6">
        <v>39946</v>
      </c>
      <c r="D17">
        <v>1589</v>
      </c>
      <c r="E17">
        <v>104</v>
      </c>
      <c r="H17">
        <v>24.31</v>
      </c>
      <c r="I17">
        <v>5.2969999999999997</v>
      </c>
      <c r="J17">
        <v>1.17</v>
      </c>
      <c r="K17">
        <v>1.51</v>
      </c>
      <c r="L17">
        <v>0.16300000000000001</v>
      </c>
      <c r="M17">
        <v>18.7</v>
      </c>
      <c r="N17">
        <v>145</v>
      </c>
      <c r="O17">
        <v>6.89</v>
      </c>
      <c r="P17">
        <v>27.5</v>
      </c>
      <c r="Q17">
        <v>1623</v>
      </c>
      <c r="R17">
        <v>1559</v>
      </c>
      <c r="S17">
        <v>3.74</v>
      </c>
      <c r="T17">
        <v>0.8</v>
      </c>
      <c r="U17">
        <v>50.5</v>
      </c>
    </row>
    <row r="18" spans="1:21" x14ac:dyDescent="0.15">
      <c r="A18" t="s">
        <v>147</v>
      </c>
      <c r="B18" t="s">
        <v>4</v>
      </c>
      <c r="C18" s="6">
        <v>39946</v>
      </c>
      <c r="D18">
        <v>1590</v>
      </c>
      <c r="E18">
        <v>2386</v>
      </c>
      <c r="H18">
        <v>14.63</v>
      </c>
      <c r="I18">
        <v>3.3839999999999999</v>
      </c>
      <c r="J18">
        <v>1.02</v>
      </c>
      <c r="K18">
        <v>1.0900000000000001</v>
      </c>
      <c r="L18">
        <v>0.127</v>
      </c>
      <c r="M18">
        <v>16.399999999999999</v>
      </c>
      <c r="N18">
        <v>150</v>
      </c>
      <c r="O18" t="s">
        <v>148</v>
      </c>
      <c r="P18">
        <v>28.1</v>
      </c>
      <c r="Q18">
        <v>1695</v>
      </c>
      <c r="R18">
        <v>1595</v>
      </c>
      <c r="S18">
        <v>3.06</v>
      </c>
      <c r="T18">
        <v>0.8</v>
      </c>
      <c r="U18">
        <v>39.5</v>
      </c>
    </row>
    <row r="19" spans="1:21" x14ac:dyDescent="0.15">
      <c r="A19" t="s">
        <v>145</v>
      </c>
      <c r="B19" t="s">
        <v>4</v>
      </c>
      <c r="C19" s="6">
        <v>39946</v>
      </c>
      <c r="D19">
        <v>1593</v>
      </c>
      <c r="E19">
        <v>10128</v>
      </c>
      <c r="H19">
        <v>15.44</v>
      </c>
      <c r="I19">
        <v>3.7090000000000001</v>
      </c>
      <c r="J19">
        <v>0.95699999999999996</v>
      </c>
      <c r="K19">
        <v>0.745</v>
      </c>
      <c r="L19">
        <v>2.2200000000000002</v>
      </c>
      <c r="M19">
        <v>14.7</v>
      </c>
      <c r="N19">
        <v>212</v>
      </c>
      <c r="O19" t="s">
        <v>148</v>
      </c>
      <c r="P19">
        <v>28.5</v>
      </c>
      <c r="Q19">
        <v>1714</v>
      </c>
      <c r="R19">
        <v>1606</v>
      </c>
      <c r="S19">
        <v>2.29</v>
      </c>
      <c r="T19">
        <v>0.8</v>
      </c>
      <c r="U19">
        <v>29.8</v>
      </c>
    </row>
    <row r="20" spans="1:21" x14ac:dyDescent="0.15">
      <c r="A20" s="8"/>
      <c r="B20" s="8"/>
      <c r="C20" s="9"/>
      <c r="D20" s="10" t="s">
        <v>50</v>
      </c>
      <c r="E20" s="8"/>
      <c r="F20" s="8" t="e">
        <f>AVERAGE(F17:F19)</f>
        <v>#DIV/0!</v>
      </c>
      <c r="G20" s="8"/>
      <c r="H20" s="11">
        <f t="shared" ref="H20:U20" si="6">AVERAGE(H17:H19)</f>
        <v>18.126666666666665</v>
      </c>
      <c r="I20" s="11">
        <f t="shared" si="6"/>
        <v>4.13</v>
      </c>
      <c r="J20" s="11">
        <f t="shared" si="6"/>
        <v>1.0489999999999999</v>
      </c>
      <c r="K20" s="11">
        <f t="shared" si="6"/>
        <v>1.115</v>
      </c>
      <c r="L20" s="11">
        <f t="shared" si="6"/>
        <v>0.83666666666666678</v>
      </c>
      <c r="M20" s="11">
        <f t="shared" si="6"/>
        <v>16.599999999999998</v>
      </c>
      <c r="N20" s="11">
        <f t="shared" si="6"/>
        <v>169</v>
      </c>
      <c r="O20" s="11">
        <f t="shared" si="6"/>
        <v>6.89</v>
      </c>
      <c r="P20" s="11">
        <f t="shared" si="6"/>
        <v>28.033333333333331</v>
      </c>
      <c r="Q20" s="11">
        <f t="shared" si="6"/>
        <v>1677.3333333333333</v>
      </c>
      <c r="R20" s="11">
        <f t="shared" si="6"/>
        <v>1586.6666666666667</v>
      </c>
      <c r="S20" s="11">
        <f t="shared" si="6"/>
        <v>3.03</v>
      </c>
      <c r="T20" s="11">
        <f t="shared" si="6"/>
        <v>0.80000000000000016</v>
      </c>
      <c r="U20" s="11">
        <f t="shared" si="6"/>
        <v>39.93333333333333</v>
      </c>
    </row>
    <row r="21" spans="1:21" x14ac:dyDescent="0.15">
      <c r="A21" s="8"/>
      <c r="B21" s="8"/>
      <c r="C21" s="9"/>
      <c r="D21" s="10" t="s">
        <v>51</v>
      </c>
      <c r="E21" s="8"/>
      <c r="F21" s="8" t="e">
        <f>STDEV(F17:F19)/SQRT(COUNT(F17:F19))</f>
        <v>#DIV/0!</v>
      </c>
      <c r="G21" s="8"/>
      <c r="H21" s="11">
        <f t="shared" ref="H21:U21" si="7">STDEV(H17:H19)/SQRT(COUNT(H17:H19))</f>
        <v>3.1004963760304269</v>
      </c>
      <c r="I21" s="11">
        <f t="shared" si="7"/>
        <v>0.59099435981516346</v>
      </c>
      <c r="J21" s="11">
        <f t="shared" si="7"/>
        <v>6.3174361888348338E-2</v>
      </c>
      <c r="K21" s="11">
        <f t="shared" si="7"/>
        <v>0.22118996360594656</v>
      </c>
      <c r="L21" s="11">
        <f t="shared" si="7"/>
        <v>0.69174473455009244</v>
      </c>
      <c r="M21" s="11">
        <f t="shared" si="7"/>
        <v>1.1590225767142475</v>
      </c>
      <c r="N21" s="11">
        <f t="shared" si="7"/>
        <v>21.548395145191982</v>
      </c>
      <c r="O21" s="11" t="e">
        <f t="shared" si="7"/>
        <v>#DIV/0!</v>
      </c>
      <c r="P21" s="11">
        <f t="shared" si="7"/>
        <v>0.29059326290271165</v>
      </c>
      <c r="Q21" s="11">
        <f t="shared" si="7"/>
        <v>27.714817537034431</v>
      </c>
      <c r="R21" s="11">
        <f t="shared" si="7"/>
        <v>14.193112570695849</v>
      </c>
      <c r="S21" s="11">
        <f t="shared" si="7"/>
        <v>0.41884762543594972</v>
      </c>
      <c r="T21" s="11">
        <f t="shared" si="7"/>
        <v>7.8504622934188746E-17</v>
      </c>
      <c r="U21" s="11">
        <f t="shared" si="7"/>
        <v>5.9795020231156748</v>
      </c>
    </row>
  </sheetData>
  <pageMargins left="0.7" right="0.7" top="0.75" bottom="0.75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N1" sqref="N1"/>
    </sheetView>
  </sheetViews>
  <sheetFormatPr baseColWidth="10" defaultRowHeight="13" x14ac:dyDescent="0.15"/>
  <sheetData>
    <row r="1" spans="1:21" x14ac:dyDescent="0.15">
      <c r="A1" t="s">
        <v>16</v>
      </c>
      <c r="B1" t="s">
        <v>17</v>
      </c>
      <c r="C1" t="s">
        <v>139</v>
      </c>
      <c r="D1" t="s">
        <v>25</v>
      </c>
      <c r="E1" t="s">
        <v>24</v>
      </c>
      <c r="F1" t="s">
        <v>140</v>
      </c>
      <c r="G1" s="3" t="s">
        <v>27</v>
      </c>
      <c r="H1" t="s">
        <v>119</v>
      </c>
      <c r="I1" s="18" t="s">
        <v>141</v>
      </c>
      <c r="J1" t="s">
        <v>28</v>
      </c>
      <c r="K1" t="s">
        <v>142</v>
      </c>
      <c r="L1" t="s">
        <v>143</v>
      </c>
      <c r="M1" t="s">
        <v>31</v>
      </c>
      <c r="N1" t="s">
        <v>158</v>
      </c>
      <c r="O1" t="s">
        <v>0</v>
      </c>
      <c r="P1" t="s">
        <v>1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ht="15" x14ac:dyDescent="0.2">
      <c r="A2" t="s">
        <v>133</v>
      </c>
      <c r="C2" s="6">
        <v>39996</v>
      </c>
      <c r="D2">
        <v>1594</v>
      </c>
      <c r="E2">
        <v>10162</v>
      </c>
      <c r="F2" s="19">
        <v>2.77</v>
      </c>
      <c r="G2">
        <v>5.2519999999999998</v>
      </c>
      <c r="H2">
        <v>11.22</v>
      </c>
      <c r="I2">
        <v>4.18</v>
      </c>
      <c r="J2">
        <v>7.18</v>
      </c>
      <c r="K2">
        <v>0.62719999999999998</v>
      </c>
      <c r="L2">
        <v>0.20799999999999999</v>
      </c>
      <c r="M2">
        <v>20.5</v>
      </c>
      <c r="N2">
        <v>180</v>
      </c>
      <c r="O2">
        <v>7.03</v>
      </c>
      <c r="P2">
        <v>31</v>
      </c>
      <c r="Q2">
        <v>2169</v>
      </c>
      <c r="R2">
        <v>1945</v>
      </c>
      <c r="S2">
        <v>8.1199999999999992</v>
      </c>
      <c r="T2">
        <v>1</v>
      </c>
      <c r="U2">
        <v>106</v>
      </c>
    </row>
    <row r="3" spans="1:21" ht="15" x14ac:dyDescent="0.2">
      <c r="A3" t="s">
        <v>134</v>
      </c>
      <c r="C3" s="6">
        <v>39996</v>
      </c>
      <c r="D3">
        <v>1595</v>
      </c>
      <c r="E3">
        <v>2026</v>
      </c>
      <c r="F3" s="19">
        <v>2.91</v>
      </c>
      <c r="G3">
        <v>5.43</v>
      </c>
      <c r="H3">
        <v>10.94</v>
      </c>
      <c r="I3">
        <v>4.2169999999999996</v>
      </c>
      <c r="J3">
        <v>7.09</v>
      </c>
      <c r="K3">
        <v>0.63</v>
      </c>
      <c r="L3">
        <v>0.20599999999999999</v>
      </c>
      <c r="M3">
        <v>17.100000000000001</v>
      </c>
      <c r="N3">
        <v>228</v>
      </c>
    </row>
    <row r="4" spans="1:21" ht="15" x14ac:dyDescent="0.2">
      <c r="A4" t="s">
        <v>135</v>
      </c>
      <c r="C4" s="6">
        <v>39996</v>
      </c>
      <c r="D4">
        <v>1596</v>
      </c>
      <c r="E4">
        <v>2300</v>
      </c>
      <c r="F4" s="19">
        <v>2.78</v>
      </c>
      <c r="G4">
        <v>5.3090000000000002</v>
      </c>
      <c r="H4">
        <v>11.97</v>
      </c>
      <c r="I4">
        <v>4.2190000000000003</v>
      </c>
      <c r="J4">
        <v>8.09</v>
      </c>
      <c r="K4">
        <v>0.69099999999999995</v>
      </c>
      <c r="L4">
        <v>0.23</v>
      </c>
      <c r="M4">
        <v>21.3</v>
      </c>
      <c r="N4">
        <v>185</v>
      </c>
    </row>
    <row r="5" spans="1:21" x14ac:dyDescent="0.15">
      <c r="A5" s="8"/>
      <c r="B5" s="8"/>
      <c r="C5" s="9"/>
      <c r="D5" s="10" t="s">
        <v>50</v>
      </c>
      <c r="E5" s="8"/>
      <c r="F5" s="8">
        <f>AVERAGE(F2:F4)</f>
        <v>2.82</v>
      </c>
      <c r="G5" s="8">
        <f>AVERAGE(G2:G4)</f>
        <v>5.3303333333333329</v>
      </c>
      <c r="H5" s="8">
        <f>AVERAGE(H2:H4)</f>
        <v>11.376666666666667</v>
      </c>
      <c r="I5" s="11">
        <f>AVERAGE(I2:I4)</f>
        <v>4.2053333333333329</v>
      </c>
      <c r="J5" s="11">
        <f t="shared" ref="J5:U5" si="0">AVERAGE(J2:J4)</f>
        <v>7.4533333333333331</v>
      </c>
      <c r="K5" s="11">
        <f t="shared" si="0"/>
        <v>0.64939999999999998</v>
      </c>
      <c r="L5" s="11">
        <f t="shared" si="0"/>
        <v>0.21466666666666667</v>
      </c>
      <c r="M5" s="11">
        <f t="shared" si="0"/>
        <v>19.633333333333336</v>
      </c>
      <c r="N5" s="11">
        <f t="shared" si="0"/>
        <v>197.66666666666666</v>
      </c>
      <c r="O5" s="11">
        <f>AVERAGE(O2:O4)</f>
        <v>7.03</v>
      </c>
      <c r="P5" s="11">
        <f t="shared" si="0"/>
        <v>31</v>
      </c>
      <c r="Q5" s="11">
        <f t="shared" si="0"/>
        <v>2169</v>
      </c>
      <c r="R5" s="11">
        <f t="shared" si="0"/>
        <v>1945</v>
      </c>
      <c r="S5" s="11">
        <f t="shared" si="0"/>
        <v>8.1199999999999992</v>
      </c>
      <c r="T5" s="11">
        <f t="shared" si="0"/>
        <v>1</v>
      </c>
      <c r="U5" s="11">
        <f t="shared" si="0"/>
        <v>106</v>
      </c>
    </row>
    <row r="6" spans="1:21" x14ac:dyDescent="0.15">
      <c r="A6" s="8"/>
      <c r="B6" s="8"/>
      <c r="C6" s="9"/>
      <c r="D6" s="10" t="s">
        <v>51</v>
      </c>
      <c r="E6" s="8"/>
      <c r="F6" s="8">
        <f>STDEV(F2:F4)/SQRT(COUNT(F2:F4))</f>
        <v>4.5092497528229018E-2</v>
      </c>
      <c r="G6" s="8">
        <f>STDEV(G2:G4)/SQRT(COUNT(G2:G4))</f>
        <v>5.2479625676171766E-2</v>
      </c>
      <c r="H6" s="8">
        <f>STDEV(H2:H4)/SQRT(COUNT(H2:H4))</f>
        <v>0.30748080337550282</v>
      </c>
      <c r="I6" s="11">
        <f>STDEV(I2:I4)/SQRT(COUNT(I2:I4))</f>
        <v>1.2679817734406917E-2</v>
      </c>
      <c r="J6" s="11">
        <f t="shared" ref="J6:U6" si="1">STDEV(J2:J4)/SQRT(COUNT(J2:J4))</f>
        <v>0.31939178309892563</v>
      </c>
      <c r="K6" s="11">
        <f t="shared" si="1"/>
        <v>2.0815699203565869E-2</v>
      </c>
      <c r="L6" s="11">
        <f t="shared" si="1"/>
        <v>7.6883750631138708E-3</v>
      </c>
      <c r="M6" s="11">
        <f t="shared" si="1"/>
        <v>1.2875471943885308</v>
      </c>
      <c r="N6" s="11">
        <f t="shared" si="1"/>
        <v>15.235193176035279</v>
      </c>
      <c r="O6" s="11" t="e">
        <f>STDEV(O2:O4)/SQRT(COUNT(O2:O4))</f>
        <v>#DIV/0!</v>
      </c>
      <c r="P6" s="11" t="e">
        <f t="shared" si="1"/>
        <v>#DIV/0!</v>
      </c>
      <c r="Q6" s="11" t="e">
        <f t="shared" si="1"/>
        <v>#DIV/0!</v>
      </c>
      <c r="R6" s="11" t="e">
        <f t="shared" si="1"/>
        <v>#DIV/0!</v>
      </c>
      <c r="S6" s="11" t="e">
        <f t="shared" si="1"/>
        <v>#DIV/0!</v>
      </c>
      <c r="T6" s="11" t="e">
        <f t="shared" si="1"/>
        <v>#DIV/0!</v>
      </c>
      <c r="U6" s="11" t="e">
        <f t="shared" si="1"/>
        <v>#DIV/0!</v>
      </c>
    </row>
    <row r="7" spans="1:21" ht="15" x14ac:dyDescent="0.2">
      <c r="A7" t="s">
        <v>136</v>
      </c>
      <c r="C7" s="6">
        <v>39996</v>
      </c>
      <c r="D7">
        <v>1597</v>
      </c>
      <c r="E7">
        <v>10207</v>
      </c>
      <c r="F7" s="19">
        <v>2.5299999999999998</v>
      </c>
      <c r="G7">
        <v>4.6870000000000003</v>
      </c>
      <c r="H7">
        <v>11.2</v>
      </c>
      <c r="I7">
        <v>3.528</v>
      </c>
      <c r="J7">
        <v>5.75</v>
      </c>
      <c r="K7">
        <v>0.45200000000000001</v>
      </c>
      <c r="L7">
        <v>0.151</v>
      </c>
      <c r="M7">
        <v>21.2</v>
      </c>
      <c r="N7">
        <v>212</v>
      </c>
      <c r="O7">
        <v>7.24</v>
      </c>
      <c r="P7">
        <v>30.8</v>
      </c>
      <c r="Q7">
        <v>2181</v>
      </c>
      <c r="R7">
        <v>1965</v>
      </c>
      <c r="S7">
        <v>6.45</v>
      </c>
      <c r="T7">
        <v>1</v>
      </c>
      <c r="U7">
        <v>89.2</v>
      </c>
    </row>
    <row r="8" spans="1:21" ht="15" x14ac:dyDescent="0.2">
      <c r="A8" t="s">
        <v>137</v>
      </c>
      <c r="C8" s="6">
        <v>39996</v>
      </c>
      <c r="D8">
        <v>1598</v>
      </c>
      <c r="E8">
        <v>10047</v>
      </c>
      <c r="F8" s="19">
        <v>2.42</v>
      </c>
      <c r="G8">
        <v>5.4850000000000003</v>
      </c>
      <c r="H8">
        <v>10.55</v>
      </c>
      <c r="I8">
        <v>3.472</v>
      </c>
      <c r="J8">
        <v>7.41</v>
      </c>
      <c r="K8">
        <v>0.46700000000000003</v>
      </c>
      <c r="L8">
        <v>0.18099999999999999</v>
      </c>
      <c r="M8">
        <v>15.5</v>
      </c>
      <c r="N8">
        <v>217</v>
      </c>
    </row>
    <row r="9" spans="1:21" ht="15" x14ac:dyDescent="0.2">
      <c r="A9" t="s">
        <v>138</v>
      </c>
      <c r="C9" s="6">
        <v>39996</v>
      </c>
      <c r="D9">
        <v>1599</v>
      </c>
      <c r="E9">
        <v>10230</v>
      </c>
      <c r="F9" s="19">
        <v>2.68</v>
      </c>
      <c r="G9">
        <v>4.8120000000000003</v>
      </c>
      <c r="H9">
        <v>9.8640000000000008</v>
      </c>
      <c r="I9">
        <v>3.5990000000000002</v>
      </c>
      <c r="J9">
        <v>7.31</v>
      </c>
      <c r="K9">
        <v>0.45</v>
      </c>
      <c r="L9">
        <v>0.17699999999999999</v>
      </c>
      <c r="M9">
        <v>21.2</v>
      </c>
      <c r="N9">
        <v>214</v>
      </c>
    </row>
    <row r="10" spans="1:21" x14ac:dyDescent="0.15">
      <c r="A10" s="8"/>
      <c r="B10" s="8"/>
      <c r="C10" s="9"/>
      <c r="D10" s="10" t="s">
        <v>50</v>
      </c>
      <c r="E10" s="8"/>
      <c r="F10" s="8">
        <f>AVERAGE(F7:F9)</f>
        <v>2.543333333333333</v>
      </c>
      <c r="G10" s="8">
        <f>AVERAGE(G7:G9)</f>
        <v>4.9946666666666673</v>
      </c>
      <c r="H10" s="11">
        <f>AVERAGE(H7:H9)</f>
        <v>10.538</v>
      </c>
      <c r="I10" s="11">
        <f t="shared" ref="I10:U10" si="2">AVERAGE(I7:I9)</f>
        <v>3.5329999999999999</v>
      </c>
      <c r="J10" s="11">
        <f t="shared" si="2"/>
        <v>6.8233333333333333</v>
      </c>
      <c r="K10" s="11">
        <f t="shared" si="2"/>
        <v>0.45633333333333331</v>
      </c>
      <c r="L10" s="11">
        <f>AVERAGE(L7:L9)</f>
        <v>0.16966666666666663</v>
      </c>
      <c r="M10" s="11">
        <f t="shared" si="2"/>
        <v>19.3</v>
      </c>
      <c r="N10" s="11">
        <f>AVERAGE(N7:N9)</f>
        <v>214.33333333333334</v>
      </c>
      <c r="O10" s="11">
        <f t="shared" si="2"/>
        <v>7.24</v>
      </c>
      <c r="P10" s="11">
        <f t="shared" si="2"/>
        <v>30.8</v>
      </c>
      <c r="Q10" s="11">
        <f t="shared" si="2"/>
        <v>2181</v>
      </c>
      <c r="R10" s="11">
        <f t="shared" si="2"/>
        <v>1965</v>
      </c>
      <c r="S10" s="11">
        <f t="shared" si="2"/>
        <v>6.45</v>
      </c>
      <c r="T10" s="11">
        <f t="shared" si="2"/>
        <v>1</v>
      </c>
      <c r="U10" s="11">
        <f t="shared" si="2"/>
        <v>89.2</v>
      </c>
    </row>
    <row r="11" spans="1:21" x14ac:dyDescent="0.15">
      <c r="A11" s="8"/>
      <c r="B11" s="8"/>
      <c r="C11" s="9"/>
      <c r="D11" s="10" t="s">
        <v>51</v>
      </c>
      <c r="E11" s="8"/>
      <c r="F11" s="8">
        <f>STDEV(F7:F9)/SQRT(COUNT(F7:F9))</f>
        <v>7.5351030369715508E-2</v>
      </c>
      <c r="G11" s="8">
        <f>STDEV(G7:G9)/SQRT(COUNT(G7:G9))</f>
        <v>0.24780794534836409</v>
      </c>
      <c r="H11" s="11">
        <f>STDEV(H7:H9)/SQRT(COUNT(H7:H9))</f>
        <v>0.38571664902274189</v>
      </c>
      <c r="I11" s="11">
        <f t="shared" ref="I11:U11" si="3">STDEV(I7:I9)/SQRT(COUNT(I7:I9))</f>
        <v>3.6746881953892876E-2</v>
      </c>
      <c r="J11" s="11">
        <f t="shared" si="3"/>
        <v>0.53744250338473443</v>
      </c>
      <c r="K11" s="11">
        <f t="shared" si="3"/>
        <v>5.3644923131436987E-3</v>
      </c>
      <c r="L11" s="11">
        <f>STDEV(L7:L9)/SQRT(COUNT(L7:L9))</f>
        <v>9.4044906531105896E-3</v>
      </c>
      <c r="M11" s="11">
        <f t="shared" si="3"/>
        <v>1.8999999999999937</v>
      </c>
      <c r="N11" s="11">
        <f>STDEV(N7:N9)/SQRT(COUNT(N7:N9))</f>
        <v>1.4529663145135581</v>
      </c>
      <c r="O11" s="11" t="e">
        <f t="shared" si="3"/>
        <v>#DIV/0!</v>
      </c>
      <c r="P11" s="11" t="e">
        <f t="shared" si="3"/>
        <v>#DIV/0!</v>
      </c>
      <c r="Q11" s="11" t="e">
        <f t="shared" si="3"/>
        <v>#DIV/0!</v>
      </c>
      <c r="R11" s="11" t="e">
        <f t="shared" si="3"/>
        <v>#DIV/0!</v>
      </c>
      <c r="S11" s="11" t="e">
        <f t="shared" si="3"/>
        <v>#DIV/0!</v>
      </c>
      <c r="T11" s="11" t="e">
        <f t="shared" si="3"/>
        <v>#DIV/0!</v>
      </c>
      <c r="U11" s="11" t="e">
        <f t="shared" si="3"/>
        <v>#DIV/0!</v>
      </c>
    </row>
    <row r="12" spans="1:21" x14ac:dyDescent="0.15">
      <c r="A12" t="s">
        <v>144</v>
      </c>
      <c r="B12" t="s">
        <v>5</v>
      </c>
      <c r="C12" s="6">
        <v>39996</v>
      </c>
      <c r="D12">
        <v>1600</v>
      </c>
      <c r="E12">
        <v>5000</v>
      </c>
      <c r="H12">
        <v>49.56</v>
      </c>
      <c r="I12">
        <v>2.9889999999999999</v>
      </c>
      <c r="J12">
        <v>-4.9700000000000001E-2</v>
      </c>
      <c r="L12">
        <v>1.2699999999999999E-2</v>
      </c>
      <c r="M12">
        <v>32</v>
      </c>
      <c r="N12">
        <v>276</v>
      </c>
      <c r="O12">
        <v>6.44</v>
      </c>
      <c r="P12">
        <v>24.5</v>
      </c>
      <c r="Q12">
        <v>3139</v>
      </c>
      <c r="R12">
        <v>3163</v>
      </c>
      <c r="S12">
        <v>0.38</v>
      </c>
      <c r="T12">
        <v>1.6</v>
      </c>
      <c r="U12">
        <v>4.2</v>
      </c>
    </row>
    <row r="13" spans="1:21" x14ac:dyDescent="0.15">
      <c r="A13" t="s">
        <v>130</v>
      </c>
      <c r="B13" t="s">
        <v>146</v>
      </c>
      <c r="C13" s="6">
        <v>39996</v>
      </c>
      <c r="D13">
        <v>1602</v>
      </c>
      <c r="E13">
        <v>2363</v>
      </c>
      <c r="H13">
        <v>20.9</v>
      </c>
      <c r="I13">
        <v>1.0960000000000001</v>
      </c>
      <c r="J13">
        <v>-5.8099999999999999E-2</v>
      </c>
      <c r="K13">
        <v>9.6299999999999997E-2</v>
      </c>
      <c r="L13">
        <v>7.8700000000000003E-3</v>
      </c>
      <c r="M13">
        <v>23.4</v>
      </c>
      <c r="N13">
        <v>266</v>
      </c>
      <c r="O13">
        <v>6.59</v>
      </c>
      <c r="P13">
        <v>25.8</v>
      </c>
      <c r="Q13">
        <v>2105</v>
      </c>
      <c r="R13">
        <v>2132</v>
      </c>
      <c r="S13">
        <v>0.13</v>
      </c>
      <c r="T13">
        <v>1.1000000000000001</v>
      </c>
      <c r="U13">
        <v>1.8</v>
      </c>
    </row>
    <row r="14" spans="1:21" x14ac:dyDescent="0.15">
      <c r="A14" t="s">
        <v>145</v>
      </c>
      <c r="B14" t="s">
        <v>5</v>
      </c>
      <c r="C14" s="6">
        <v>39996</v>
      </c>
      <c r="D14">
        <v>1604</v>
      </c>
      <c r="E14">
        <v>10063</v>
      </c>
      <c r="H14">
        <v>43.86</v>
      </c>
      <c r="I14">
        <v>2.0089999999999999</v>
      </c>
      <c r="J14">
        <v>-3.5499999999999997E-2</v>
      </c>
      <c r="K14">
        <v>7.3300000000000004E-2</v>
      </c>
      <c r="L14">
        <v>1.1299999999999999E-2</v>
      </c>
      <c r="M14">
        <v>24.7</v>
      </c>
      <c r="N14">
        <v>286</v>
      </c>
      <c r="O14">
        <v>6.57</v>
      </c>
      <c r="P14">
        <v>28</v>
      </c>
      <c r="Q14">
        <v>2922</v>
      </c>
      <c r="R14">
        <v>2762</v>
      </c>
      <c r="S14">
        <v>0.19</v>
      </c>
      <c r="T14">
        <v>1.4</v>
      </c>
      <c r="U14">
        <v>2.5</v>
      </c>
    </row>
    <row r="15" spans="1:21" x14ac:dyDescent="0.15">
      <c r="A15" s="8"/>
      <c r="B15" s="8"/>
      <c r="C15" s="9"/>
      <c r="D15" s="10" t="s">
        <v>50</v>
      </c>
      <c r="E15" s="8"/>
      <c r="F15" s="8" t="e">
        <f>AVERAGE(F12:F14)</f>
        <v>#DIV/0!</v>
      </c>
      <c r="G15" s="8"/>
      <c r="H15" s="11">
        <f t="shared" ref="H15:U15" si="4">AVERAGE(H12:H14)</f>
        <v>38.106666666666669</v>
      </c>
      <c r="I15" s="11">
        <f t="shared" si="4"/>
        <v>2.031333333333333</v>
      </c>
      <c r="J15" s="11">
        <f t="shared" si="4"/>
        <v>-4.7766666666666673E-2</v>
      </c>
      <c r="K15" s="11">
        <f t="shared" si="4"/>
        <v>8.48E-2</v>
      </c>
      <c r="L15" s="11">
        <f t="shared" si="4"/>
        <v>1.0623333333333332E-2</v>
      </c>
      <c r="M15" s="11">
        <f t="shared" si="4"/>
        <v>26.7</v>
      </c>
      <c r="N15" s="11">
        <f t="shared" si="4"/>
        <v>276</v>
      </c>
      <c r="O15" s="11">
        <f t="shared" si="4"/>
        <v>6.5333333333333341</v>
      </c>
      <c r="P15" s="11">
        <f t="shared" si="4"/>
        <v>26.099999999999998</v>
      </c>
      <c r="Q15" s="11">
        <f t="shared" si="4"/>
        <v>2722</v>
      </c>
      <c r="R15" s="11">
        <f t="shared" si="4"/>
        <v>2685.6666666666665</v>
      </c>
      <c r="S15" s="11">
        <f t="shared" si="4"/>
        <v>0.23333333333333331</v>
      </c>
      <c r="T15" s="11">
        <f t="shared" si="4"/>
        <v>1.3666666666666665</v>
      </c>
      <c r="U15" s="11">
        <f t="shared" si="4"/>
        <v>2.8333333333333335</v>
      </c>
    </row>
    <row r="16" spans="1:21" x14ac:dyDescent="0.15">
      <c r="A16" s="8"/>
      <c r="B16" s="8"/>
      <c r="C16" s="9"/>
      <c r="D16" s="10" t="s">
        <v>51</v>
      </c>
      <c r="E16" s="8"/>
      <c r="F16" s="8" t="e">
        <f>STDEV(F12:F14)/SQRT(COUNT(F12:F14))</f>
        <v>#DIV/0!</v>
      </c>
      <c r="G16" s="8"/>
      <c r="H16" s="11">
        <f t="shared" ref="H16:U16" si="5">STDEV(H12:H14)/SQRT(COUNT(H12:H14))</f>
        <v>8.7592719129185799</v>
      </c>
      <c r="I16" s="11">
        <f t="shared" si="5"/>
        <v>0.54657611038577647</v>
      </c>
      <c r="J16" s="11">
        <f t="shared" si="5"/>
        <v>6.5952845107529398E-3</v>
      </c>
      <c r="K16" s="11">
        <f t="shared" si="5"/>
        <v>1.1499999999999981E-2</v>
      </c>
      <c r="L16" s="11">
        <f t="shared" si="5"/>
        <v>1.434762853033366E-3</v>
      </c>
      <c r="M16" s="11">
        <f t="shared" si="5"/>
        <v>2.6764404221527776</v>
      </c>
      <c r="N16" s="11">
        <f t="shared" si="5"/>
        <v>5.7735026918962582</v>
      </c>
      <c r="O16" s="11">
        <f t="shared" si="5"/>
        <v>4.7022453265552829E-2</v>
      </c>
      <c r="P16" s="11">
        <f t="shared" si="5"/>
        <v>1.0214368964029708</v>
      </c>
      <c r="Q16" s="11">
        <f t="shared" si="5"/>
        <v>314.79570094480852</v>
      </c>
      <c r="R16" s="11">
        <f t="shared" si="5"/>
        <v>300.06129003551587</v>
      </c>
      <c r="S16" s="11">
        <f t="shared" si="5"/>
        <v>7.5351030369715452E-2</v>
      </c>
      <c r="T16" s="11">
        <f t="shared" si="5"/>
        <v>0.14529663145135646</v>
      </c>
      <c r="U16" s="11">
        <f t="shared" si="5"/>
        <v>0.71258527754773227</v>
      </c>
    </row>
    <row r="17" spans="1:21" x14ac:dyDescent="0.15">
      <c r="A17" t="s">
        <v>144</v>
      </c>
      <c r="B17" t="s">
        <v>4</v>
      </c>
      <c r="C17" s="6">
        <v>39996</v>
      </c>
      <c r="D17">
        <v>1601</v>
      </c>
      <c r="E17">
        <v>10232</v>
      </c>
      <c r="H17">
        <v>11.49</v>
      </c>
      <c r="I17">
        <v>4.5890000000000004</v>
      </c>
      <c r="J17">
        <v>8.3000000000000007</v>
      </c>
      <c r="L17">
        <v>0.23899999999999999</v>
      </c>
      <c r="M17">
        <v>20</v>
      </c>
      <c r="N17">
        <v>177</v>
      </c>
      <c r="O17">
        <v>6.88</v>
      </c>
      <c r="P17">
        <v>30</v>
      </c>
      <c r="Q17">
        <v>2181</v>
      </c>
      <c r="R17">
        <v>1965</v>
      </c>
      <c r="S17">
        <v>4.9800000000000004</v>
      </c>
      <c r="T17">
        <v>1</v>
      </c>
      <c r="U17">
        <v>66.2</v>
      </c>
    </row>
    <row r="18" spans="1:21" x14ac:dyDescent="0.15">
      <c r="A18" t="s">
        <v>147</v>
      </c>
      <c r="B18" t="s">
        <v>4</v>
      </c>
      <c r="C18" s="6">
        <v>39996</v>
      </c>
      <c r="D18">
        <v>1603</v>
      </c>
      <c r="E18">
        <v>10122</v>
      </c>
      <c r="H18">
        <v>10.14</v>
      </c>
      <c r="I18">
        <v>3.669</v>
      </c>
      <c r="J18">
        <v>8.01</v>
      </c>
      <c r="K18">
        <v>0.37</v>
      </c>
      <c r="L18">
        <v>0.20200000000000001</v>
      </c>
      <c r="M18">
        <v>22.6</v>
      </c>
      <c r="N18">
        <v>218</v>
      </c>
      <c r="O18">
        <v>7.14</v>
      </c>
      <c r="P18">
        <v>30.9</v>
      </c>
      <c r="Q18">
        <v>2163</v>
      </c>
      <c r="R18">
        <v>1947</v>
      </c>
      <c r="S18">
        <v>5.98</v>
      </c>
      <c r="T18">
        <v>1</v>
      </c>
      <c r="U18">
        <v>80.010000000000005</v>
      </c>
    </row>
    <row r="19" spans="1:21" x14ac:dyDescent="0.15">
      <c r="A19" t="s">
        <v>145</v>
      </c>
      <c r="B19" t="s">
        <v>4</v>
      </c>
      <c r="C19" s="6">
        <v>39996</v>
      </c>
      <c r="D19">
        <v>1605</v>
      </c>
      <c r="E19">
        <v>10144</v>
      </c>
      <c r="H19">
        <v>11.99</v>
      </c>
      <c r="I19">
        <v>4.008</v>
      </c>
      <c r="J19">
        <v>8.15</v>
      </c>
      <c r="K19">
        <v>0.29699999999999999</v>
      </c>
      <c r="L19">
        <v>0.17399999999999999</v>
      </c>
      <c r="M19">
        <v>21.3</v>
      </c>
      <c r="N19">
        <v>192</v>
      </c>
      <c r="O19">
        <v>7.3</v>
      </c>
      <c r="P19">
        <v>31.5</v>
      </c>
      <c r="Q19">
        <v>2203</v>
      </c>
      <c r="R19">
        <v>1961</v>
      </c>
      <c r="S19">
        <v>3.17</v>
      </c>
      <c r="T19">
        <v>1</v>
      </c>
      <c r="U19">
        <v>44.6</v>
      </c>
    </row>
    <row r="20" spans="1:21" x14ac:dyDescent="0.15">
      <c r="A20" s="8"/>
      <c r="B20" s="8"/>
      <c r="C20" s="9"/>
      <c r="D20" s="10" t="s">
        <v>50</v>
      </c>
      <c r="E20" s="8"/>
      <c r="F20" s="8" t="e">
        <f>AVERAGE(F17:F19)</f>
        <v>#DIV/0!</v>
      </c>
      <c r="G20" s="8"/>
      <c r="H20" s="11">
        <f t="shared" ref="H20:U20" si="6">AVERAGE(H17:H19)</f>
        <v>11.206666666666669</v>
      </c>
      <c r="I20" s="11">
        <f t="shared" si="6"/>
        <v>4.0886666666666676</v>
      </c>
      <c r="J20" s="11">
        <f t="shared" si="6"/>
        <v>8.1533333333333342</v>
      </c>
      <c r="K20" s="11">
        <f t="shared" si="6"/>
        <v>0.33350000000000002</v>
      </c>
      <c r="L20" s="11">
        <f t="shared" si="6"/>
        <v>0.20499999999999999</v>
      </c>
      <c r="M20" s="11">
        <f t="shared" si="6"/>
        <v>21.3</v>
      </c>
      <c r="N20" s="11">
        <f t="shared" si="6"/>
        <v>195.66666666666666</v>
      </c>
      <c r="O20" s="11">
        <f t="shared" si="6"/>
        <v>7.1066666666666665</v>
      </c>
      <c r="P20" s="11">
        <f t="shared" si="6"/>
        <v>30.8</v>
      </c>
      <c r="Q20" s="11">
        <f t="shared" si="6"/>
        <v>2182.3333333333335</v>
      </c>
      <c r="R20" s="11">
        <f t="shared" si="6"/>
        <v>1957.6666666666667</v>
      </c>
      <c r="S20" s="11">
        <f t="shared" si="6"/>
        <v>4.71</v>
      </c>
      <c r="T20" s="11">
        <f t="shared" si="6"/>
        <v>1</v>
      </c>
      <c r="U20" s="11">
        <f t="shared" si="6"/>
        <v>63.603333333333332</v>
      </c>
    </row>
    <row r="21" spans="1:21" x14ac:dyDescent="0.15">
      <c r="A21" s="8"/>
      <c r="B21" s="8"/>
      <c r="C21" s="9"/>
      <c r="D21" s="10" t="s">
        <v>51</v>
      </c>
      <c r="E21" s="8"/>
      <c r="F21" s="8" t="e">
        <f>STDEV(F17:F19)/SQRT(COUNT(F17:F19))</f>
        <v>#DIV/0!</v>
      </c>
      <c r="G21" s="8"/>
      <c r="H21" s="11">
        <f t="shared" ref="H21:U21" si="7">STDEV(H17:H19)/SQRT(COUNT(H17:H19))</f>
        <v>0.55251948180835908</v>
      </c>
      <c r="I21" s="11">
        <f t="shared" si="7"/>
        <v>0.26862634105967936</v>
      </c>
      <c r="J21" s="11">
        <f t="shared" si="7"/>
        <v>8.373237791387006E-2</v>
      </c>
      <c r="K21" s="11">
        <f t="shared" si="7"/>
        <v>3.6499999999999901E-2</v>
      </c>
      <c r="L21" s="11">
        <f t="shared" si="7"/>
        <v>1.8823743871327406E-2</v>
      </c>
      <c r="M21" s="11">
        <f t="shared" si="7"/>
        <v>0.75055534994651396</v>
      </c>
      <c r="N21" s="11">
        <f t="shared" si="7"/>
        <v>11.976829482147791</v>
      </c>
      <c r="O21" s="11">
        <f t="shared" si="7"/>
        <v>0.12238373167123878</v>
      </c>
      <c r="P21" s="11">
        <f t="shared" si="7"/>
        <v>0.43588989435406733</v>
      </c>
      <c r="Q21" s="11">
        <f t="shared" si="7"/>
        <v>11.566234381931649</v>
      </c>
      <c r="R21" s="11">
        <f t="shared" si="7"/>
        <v>5.456901847914966</v>
      </c>
      <c r="S21" s="11">
        <f t="shared" si="7"/>
        <v>0.8223340764758148</v>
      </c>
      <c r="T21" s="11">
        <f t="shared" si="7"/>
        <v>0</v>
      </c>
      <c r="U21" s="11">
        <f t="shared" si="7"/>
        <v>10.304109751830966</v>
      </c>
    </row>
  </sheetData>
  <pageMargins left="0.7" right="0.7" top="0.75" bottom="0.75" header="0.5" footer="0.5"/>
  <pageSetup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C1" workbookViewId="0">
      <selection activeCell="N1" sqref="N1"/>
    </sheetView>
  </sheetViews>
  <sheetFormatPr baseColWidth="10" defaultRowHeight="13" x14ac:dyDescent="0.15"/>
  <sheetData>
    <row r="1" spans="1:21" x14ac:dyDescent="0.15">
      <c r="A1" t="s">
        <v>16</v>
      </c>
      <c r="B1" t="s">
        <v>17</v>
      </c>
      <c r="C1" t="s">
        <v>139</v>
      </c>
      <c r="D1" t="s">
        <v>25</v>
      </c>
      <c r="E1" t="s">
        <v>24</v>
      </c>
      <c r="F1" t="s">
        <v>140</v>
      </c>
      <c r="G1" s="3" t="s">
        <v>27</v>
      </c>
      <c r="H1" t="s">
        <v>119</v>
      </c>
      <c r="I1" s="18" t="s">
        <v>141</v>
      </c>
      <c r="J1" t="s">
        <v>28</v>
      </c>
      <c r="K1" t="s">
        <v>142</v>
      </c>
      <c r="L1" t="s">
        <v>143</v>
      </c>
      <c r="M1" t="s">
        <v>31</v>
      </c>
      <c r="N1" t="s">
        <v>158</v>
      </c>
      <c r="O1" t="s">
        <v>0</v>
      </c>
      <c r="P1" t="s">
        <v>1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ht="15" x14ac:dyDescent="0.2">
      <c r="A2" t="s">
        <v>133</v>
      </c>
      <c r="C2" s="6">
        <v>40059</v>
      </c>
      <c r="D2">
        <v>1606</v>
      </c>
      <c r="E2">
        <v>106</v>
      </c>
      <c r="F2" s="19">
        <v>2.75</v>
      </c>
      <c r="G2">
        <v>6.1630000000000003</v>
      </c>
      <c r="H2">
        <v>6.7709999999999999</v>
      </c>
      <c r="I2">
        <v>5.1130000000000004</v>
      </c>
      <c r="J2">
        <v>4.01</v>
      </c>
      <c r="K2">
        <v>1.1100000000000001</v>
      </c>
      <c r="L2">
        <v>0.39500000000000002</v>
      </c>
      <c r="O2">
        <v>6.81</v>
      </c>
      <c r="P2">
        <v>32.1</v>
      </c>
      <c r="Q2" t="s">
        <v>148</v>
      </c>
      <c r="R2" t="s">
        <v>148</v>
      </c>
      <c r="S2">
        <v>3.47</v>
      </c>
      <c r="T2">
        <v>0.9</v>
      </c>
      <c r="U2">
        <v>47.4</v>
      </c>
    </row>
    <row r="3" spans="1:21" ht="15" x14ac:dyDescent="0.2">
      <c r="A3" t="s">
        <v>134</v>
      </c>
      <c r="C3" s="6">
        <v>40059</v>
      </c>
      <c r="D3">
        <v>1607</v>
      </c>
      <c r="E3">
        <v>10249</v>
      </c>
      <c r="F3" s="19">
        <v>2.89</v>
      </c>
      <c r="G3">
        <v>5.73</v>
      </c>
      <c r="H3">
        <v>11.28</v>
      </c>
      <c r="I3">
        <v>5.194</v>
      </c>
      <c r="J3">
        <v>4.03</v>
      </c>
      <c r="K3">
        <v>1.08</v>
      </c>
      <c r="L3" s="16">
        <v>0.39100000000000001</v>
      </c>
    </row>
    <row r="4" spans="1:21" ht="15" x14ac:dyDescent="0.2">
      <c r="A4" t="s">
        <v>135</v>
      </c>
      <c r="C4" s="6">
        <v>40059</v>
      </c>
      <c r="D4">
        <v>1608</v>
      </c>
      <c r="E4">
        <v>2243</v>
      </c>
      <c r="F4" s="19">
        <v>2.83</v>
      </c>
      <c r="G4">
        <v>5.8380000000000001</v>
      </c>
      <c r="H4">
        <v>6.8090000000000002</v>
      </c>
      <c r="I4">
        <v>5.0330000000000004</v>
      </c>
      <c r="J4">
        <v>4.0199999999999996</v>
      </c>
      <c r="L4" s="16">
        <v>0.39</v>
      </c>
    </row>
    <row r="5" spans="1:21" x14ac:dyDescent="0.15">
      <c r="A5" s="8"/>
      <c r="B5" s="8"/>
      <c r="C5" s="9"/>
      <c r="D5" s="10" t="s">
        <v>50</v>
      </c>
      <c r="E5" s="8"/>
      <c r="F5" s="8">
        <f>AVERAGE(F2:F4)</f>
        <v>2.8233333333333337</v>
      </c>
      <c r="G5" s="8">
        <f>AVERAGE(G2:G4)</f>
        <v>5.9103333333333339</v>
      </c>
      <c r="H5" s="8">
        <f>AVERAGE(H2:H4)</f>
        <v>8.2866666666666671</v>
      </c>
      <c r="I5" s="11">
        <f>AVERAGE(I2:I4)</f>
        <v>5.1133333333333333</v>
      </c>
      <c r="J5" s="11">
        <f t="shared" ref="J5:U5" si="0">AVERAGE(J2:J4)</f>
        <v>4.0199999999999996</v>
      </c>
      <c r="K5" s="11">
        <f t="shared" si="0"/>
        <v>1.0950000000000002</v>
      </c>
      <c r="L5" s="11">
        <f t="shared" si="0"/>
        <v>0.39200000000000007</v>
      </c>
      <c r="M5" s="11" t="e">
        <f t="shared" si="0"/>
        <v>#DIV/0!</v>
      </c>
      <c r="N5" s="11" t="e">
        <f t="shared" si="0"/>
        <v>#DIV/0!</v>
      </c>
      <c r="O5" s="11">
        <f>AVERAGE(O2:O4)</f>
        <v>6.81</v>
      </c>
      <c r="P5" s="11">
        <f t="shared" si="0"/>
        <v>32.1</v>
      </c>
      <c r="Q5" s="11" t="e">
        <f t="shared" si="0"/>
        <v>#DIV/0!</v>
      </c>
      <c r="R5" s="11" t="e">
        <f t="shared" si="0"/>
        <v>#DIV/0!</v>
      </c>
      <c r="S5" s="11">
        <f t="shared" si="0"/>
        <v>3.47</v>
      </c>
      <c r="T5" s="11">
        <f t="shared" si="0"/>
        <v>0.9</v>
      </c>
      <c r="U5" s="11">
        <f t="shared" si="0"/>
        <v>47.4</v>
      </c>
    </row>
    <row r="6" spans="1:21" x14ac:dyDescent="0.15">
      <c r="A6" s="8"/>
      <c r="B6" s="8"/>
      <c r="C6" s="9"/>
      <c r="D6" s="10" t="s">
        <v>51</v>
      </c>
      <c r="E6" s="8"/>
      <c r="F6" s="8">
        <f>STDEV(F2:F4)/SQRT(COUNT(F2:F4))</f>
        <v>4.0551750201988167E-2</v>
      </c>
      <c r="G6" s="8">
        <f>STDEV(G2:G4)/SQRT(COUNT(G2:G4))</f>
        <v>0.13012344566261341</v>
      </c>
      <c r="H6" s="8">
        <f>STDEV(H2:H4)/SQRT(COUNT(H2:H4))</f>
        <v>1.4967068665722236</v>
      </c>
      <c r="I6" s="11">
        <f>STDEV(I2:I4)/SQRT(COUNT(I2:I4))</f>
        <v>4.6476995504347099E-2</v>
      </c>
      <c r="J6" s="11">
        <f t="shared" ref="J6:U6" si="1">STDEV(J2:J4)/SQRT(COUNT(J2:J4))</f>
        <v>5.7735026918963915E-3</v>
      </c>
      <c r="K6" s="11">
        <f t="shared" si="1"/>
        <v>1.5000000000000012E-2</v>
      </c>
      <c r="L6" s="11">
        <f t="shared" si="1"/>
        <v>1.5275252316519481E-3</v>
      </c>
      <c r="M6" s="11" t="e">
        <f t="shared" si="1"/>
        <v>#DIV/0!</v>
      </c>
      <c r="N6" s="11" t="e">
        <f t="shared" si="1"/>
        <v>#DIV/0!</v>
      </c>
      <c r="O6" s="11" t="e">
        <f>STDEV(O2:O4)/SQRT(COUNT(O2:O4))</f>
        <v>#DIV/0!</v>
      </c>
      <c r="P6" s="11" t="e">
        <f t="shared" si="1"/>
        <v>#DIV/0!</v>
      </c>
      <c r="Q6" s="11" t="e">
        <f t="shared" si="1"/>
        <v>#DIV/0!</v>
      </c>
      <c r="R6" s="11" t="e">
        <f t="shared" si="1"/>
        <v>#DIV/0!</v>
      </c>
      <c r="S6" s="11" t="e">
        <f t="shared" si="1"/>
        <v>#DIV/0!</v>
      </c>
      <c r="T6" s="11" t="e">
        <f t="shared" si="1"/>
        <v>#DIV/0!</v>
      </c>
      <c r="U6" s="11" t="e">
        <f t="shared" si="1"/>
        <v>#DIV/0!</v>
      </c>
    </row>
    <row r="7" spans="1:21" x14ac:dyDescent="0.15">
      <c r="A7" s="8"/>
      <c r="B7" s="8"/>
      <c r="C7" s="9"/>
      <c r="D7" s="10"/>
      <c r="E7" s="8"/>
      <c r="F7" s="8"/>
      <c r="G7" s="8"/>
      <c r="H7" s="8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ht="15" x14ac:dyDescent="0.2">
      <c r="A8" t="s">
        <v>136</v>
      </c>
      <c r="C8" s="6">
        <v>40059</v>
      </c>
      <c r="D8">
        <v>1609</v>
      </c>
      <c r="E8">
        <v>322</v>
      </c>
      <c r="F8" s="19">
        <v>2.58</v>
      </c>
      <c r="G8">
        <v>5.4829999999999997</v>
      </c>
      <c r="H8">
        <v>6.891</v>
      </c>
      <c r="I8">
        <v>4.6399999999999997</v>
      </c>
      <c r="J8">
        <v>3.86</v>
      </c>
      <c r="K8">
        <v>0.72699999999999998</v>
      </c>
      <c r="L8">
        <v>0.29799999999999999</v>
      </c>
      <c r="O8">
        <v>6.76</v>
      </c>
      <c r="P8">
        <v>31.2</v>
      </c>
      <c r="Q8" t="s">
        <v>148</v>
      </c>
      <c r="R8" t="s">
        <v>148</v>
      </c>
      <c r="S8">
        <v>2.19</v>
      </c>
      <c r="T8">
        <v>0.9</v>
      </c>
      <c r="U8">
        <v>30.1</v>
      </c>
    </row>
    <row r="9" spans="1:21" ht="15" x14ac:dyDescent="0.2">
      <c r="A9" t="s">
        <v>137</v>
      </c>
      <c r="C9" s="6">
        <v>40059</v>
      </c>
      <c r="D9">
        <v>1610</v>
      </c>
      <c r="E9">
        <v>1034</v>
      </c>
      <c r="F9" s="19">
        <v>2.84</v>
      </c>
      <c r="G9">
        <v>5.5679999999999996</v>
      </c>
      <c r="H9">
        <v>6.9630000000000001</v>
      </c>
      <c r="I9">
        <v>4.7389999999999999</v>
      </c>
      <c r="J9">
        <v>3.83</v>
      </c>
      <c r="K9">
        <v>0.72799999999999998</v>
      </c>
      <c r="L9">
        <v>0.29899999999999999</v>
      </c>
    </row>
    <row r="10" spans="1:21" ht="15" x14ac:dyDescent="0.2">
      <c r="A10" t="s">
        <v>138</v>
      </c>
      <c r="C10" s="6">
        <v>40059</v>
      </c>
      <c r="D10">
        <v>1611</v>
      </c>
      <c r="E10">
        <v>10060</v>
      </c>
      <c r="F10" s="19">
        <v>2.75</v>
      </c>
      <c r="G10">
        <v>5.5519999999999996</v>
      </c>
      <c r="H10">
        <v>6.6870000000000003</v>
      </c>
      <c r="I10">
        <v>4.59</v>
      </c>
      <c r="J10">
        <v>3.89</v>
      </c>
      <c r="K10">
        <v>0.73</v>
      </c>
      <c r="L10">
        <v>0.3</v>
      </c>
    </row>
    <row r="11" spans="1:21" x14ac:dyDescent="0.15">
      <c r="A11" s="8"/>
      <c r="B11" s="8"/>
      <c r="C11" s="9"/>
      <c r="D11" s="10" t="s">
        <v>50</v>
      </c>
      <c r="E11" s="8"/>
      <c r="F11" s="8">
        <f>AVERAGE(F8:F10)</f>
        <v>2.7233333333333332</v>
      </c>
      <c r="G11" s="8">
        <f>AVERAGE(G8:G10)</f>
        <v>5.5343333333333327</v>
      </c>
      <c r="H11" s="11">
        <f>AVERAGE(H8:H10)</f>
        <v>6.8470000000000004</v>
      </c>
      <c r="I11" s="11">
        <f t="shared" ref="I11:U11" si="2">AVERAGE(I8:I10)</f>
        <v>4.6563333333333334</v>
      </c>
      <c r="J11" s="11">
        <f t="shared" si="2"/>
        <v>3.86</v>
      </c>
      <c r="K11" s="11">
        <f t="shared" si="2"/>
        <v>0.72833333333333339</v>
      </c>
      <c r="L11" s="11">
        <f>AVERAGE(L8:L10)</f>
        <v>0.29899999999999999</v>
      </c>
      <c r="M11" s="11" t="e">
        <f t="shared" si="2"/>
        <v>#DIV/0!</v>
      </c>
      <c r="N11" s="11" t="e">
        <f>AVERAGE(N8:N10)</f>
        <v>#DIV/0!</v>
      </c>
      <c r="O11" s="11">
        <f t="shared" si="2"/>
        <v>6.76</v>
      </c>
      <c r="P11" s="11">
        <f t="shared" si="2"/>
        <v>31.2</v>
      </c>
      <c r="Q11" s="11" t="e">
        <f t="shared" si="2"/>
        <v>#DIV/0!</v>
      </c>
      <c r="R11" s="11" t="e">
        <f t="shared" si="2"/>
        <v>#DIV/0!</v>
      </c>
      <c r="S11" s="11">
        <f t="shared" si="2"/>
        <v>2.19</v>
      </c>
      <c r="T11" s="11">
        <f t="shared" si="2"/>
        <v>0.9</v>
      </c>
      <c r="U11" s="11">
        <f t="shared" si="2"/>
        <v>30.1</v>
      </c>
    </row>
    <row r="12" spans="1:21" x14ac:dyDescent="0.15">
      <c r="A12" s="8"/>
      <c r="B12" s="8"/>
      <c r="C12" s="9"/>
      <c r="D12" s="10" t="s">
        <v>51</v>
      </c>
      <c r="E12" s="8"/>
      <c r="F12" s="8">
        <f>STDEV(F8:F10)/SQRT(COUNT(F8:F10))</f>
        <v>7.6230644173528414E-2</v>
      </c>
      <c r="G12" s="8">
        <f>STDEV(G8:G10)/SQRT(COUNT(G8:G10))</f>
        <v>2.6078939992091519E-2</v>
      </c>
      <c r="H12" s="11">
        <f>STDEV(H8:H10)/SQRT(COUNT(H8:H10))</f>
        <v>8.2655913279087237E-2</v>
      </c>
      <c r="I12" s="11">
        <f t="shared" ref="I12:U12" si="3">STDEV(I8:I10)/SQRT(COUNT(I8:I10))</f>
        <v>4.378102074846793E-2</v>
      </c>
      <c r="J12" s="11">
        <f t="shared" si="3"/>
        <v>1.732050807568879E-2</v>
      </c>
      <c r="K12" s="11">
        <f t="shared" si="3"/>
        <v>8.8191710368819764E-4</v>
      </c>
      <c r="L12" s="11">
        <f>STDEV(L8:L10)/SQRT(COUNT(L8:L10))</f>
        <v>5.7735026918962634E-4</v>
      </c>
      <c r="M12" s="11" t="e">
        <f t="shared" si="3"/>
        <v>#DIV/0!</v>
      </c>
      <c r="N12" s="11" t="e">
        <f>STDEV(N8:N10)/SQRT(COUNT(N8:N10))</f>
        <v>#DIV/0!</v>
      </c>
      <c r="O12" s="11" t="e">
        <f t="shared" si="3"/>
        <v>#DIV/0!</v>
      </c>
      <c r="P12" s="11" t="e">
        <f t="shared" si="3"/>
        <v>#DIV/0!</v>
      </c>
      <c r="Q12" s="11" t="e">
        <f t="shared" si="3"/>
        <v>#DIV/0!</v>
      </c>
      <c r="R12" s="11" t="e">
        <f t="shared" si="3"/>
        <v>#DIV/0!</v>
      </c>
      <c r="S12" s="11" t="e">
        <f t="shared" si="3"/>
        <v>#DIV/0!</v>
      </c>
      <c r="T12" s="11" t="e">
        <f t="shared" si="3"/>
        <v>#DIV/0!</v>
      </c>
      <c r="U12" s="11" t="e">
        <f t="shared" si="3"/>
        <v>#DIV/0!</v>
      </c>
    </row>
    <row r="13" spans="1:21" x14ac:dyDescent="0.15">
      <c r="A13" s="8"/>
      <c r="B13" s="8"/>
      <c r="C13" s="9"/>
      <c r="D13" s="10"/>
      <c r="E13" s="8"/>
      <c r="F13" s="8"/>
      <c r="G13" s="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x14ac:dyDescent="0.15">
      <c r="A14" t="s">
        <v>144</v>
      </c>
      <c r="B14" t="s">
        <v>5</v>
      </c>
      <c r="C14" s="6">
        <v>40059</v>
      </c>
      <c r="D14">
        <v>1612</v>
      </c>
      <c r="E14">
        <v>425</v>
      </c>
      <c r="H14">
        <v>48.84</v>
      </c>
      <c r="I14">
        <v>3.6120000000000001</v>
      </c>
      <c r="J14">
        <v>-1.4E-2</v>
      </c>
      <c r="L14">
        <v>2.07E-2</v>
      </c>
      <c r="O14">
        <v>6.74</v>
      </c>
      <c r="P14">
        <v>26.4</v>
      </c>
      <c r="Q14">
        <v>4411</v>
      </c>
      <c r="S14">
        <v>0.42</v>
      </c>
      <c r="T14">
        <v>2.2999999999999998</v>
      </c>
      <c r="U14">
        <v>5.9</v>
      </c>
    </row>
    <row r="15" spans="1:21" x14ac:dyDescent="0.15">
      <c r="A15" t="s">
        <v>147</v>
      </c>
      <c r="B15" t="s">
        <v>5</v>
      </c>
      <c r="C15" s="6">
        <v>40059</v>
      </c>
      <c r="D15">
        <v>1614</v>
      </c>
      <c r="E15">
        <v>10104</v>
      </c>
      <c r="H15">
        <v>17.100000000000001</v>
      </c>
      <c r="I15">
        <v>1.117</v>
      </c>
      <c r="J15">
        <v>-7.5199999999999998E-3</v>
      </c>
      <c r="K15">
        <v>6.3200000000000006E-2</v>
      </c>
      <c r="L15">
        <v>3.0000000000000001E-3</v>
      </c>
      <c r="O15">
        <v>6.63</v>
      </c>
      <c r="P15">
        <v>25.6</v>
      </c>
      <c r="Q15" t="s">
        <v>148</v>
      </c>
      <c r="R15" t="s">
        <v>148</v>
      </c>
      <c r="S15">
        <v>0.17</v>
      </c>
      <c r="T15">
        <v>1.2</v>
      </c>
      <c r="U15">
        <v>2.4</v>
      </c>
    </row>
    <row r="16" spans="1:21" x14ac:dyDescent="0.15">
      <c r="A16" t="s">
        <v>129</v>
      </c>
      <c r="B16" t="s">
        <v>146</v>
      </c>
      <c r="C16" s="6">
        <v>40059</v>
      </c>
      <c r="D16">
        <v>1616</v>
      </c>
      <c r="E16">
        <v>10080</v>
      </c>
      <c r="H16">
        <v>36.19</v>
      </c>
      <c r="I16">
        <v>2.1120000000000001</v>
      </c>
      <c r="J16">
        <v>2.3700000000000001E-3</v>
      </c>
      <c r="K16">
        <v>2.5499999999999998E-2</v>
      </c>
      <c r="L16">
        <v>1.84E-2</v>
      </c>
      <c r="O16">
        <v>6.73</v>
      </c>
      <c r="P16">
        <v>26.3</v>
      </c>
      <c r="Q16">
        <v>4317</v>
      </c>
      <c r="R16" t="s">
        <v>148</v>
      </c>
      <c r="S16">
        <v>0.17</v>
      </c>
      <c r="T16">
        <v>1.8</v>
      </c>
      <c r="U16">
        <v>3.1</v>
      </c>
    </row>
    <row r="17" spans="1:21" x14ac:dyDescent="0.15">
      <c r="A17" s="8"/>
      <c r="B17" s="8"/>
      <c r="C17" s="9"/>
      <c r="D17" s="10" t="s">
        <v>50</v>
      </c>
      <c r="E17" s="8"/>
      <c r="F17" s="8" t="e">
        <f>AVERAGE(F14:F16)</f>
        <v>#DIV/0!</v>
      </c>
      <c r="G17" s="8"/>
      <c r="H17" s="11">
        <f t="shared" ref="H17:U17" si="4">AVERAGE(H14:H16)</f>
        <v>34.043333333333329</v>
      </c>
      <c r="I17" s="11">
        <f t="shared" si="4"/>
        <v>2.2803333333333335</v>
      </c>
      <c r="J17" s="11">
        <f t="shared" si="4"/>
        <v>-6.3833333333333337E-3</v>
      </c>
      <c r="K17" s="11">
        <f t="shared" si="4"/>
        <v>4.4350000000000001E-2</v>
      </c>
      <c r="L17" s="11">
        <f t="shared" si="4"/>
        <v>1.4033333333333333E-2</v>
      </c>
      <c r="M17" s="11" t="e">
        <f t="shared" si="4"/>
        <v>#DIV/0!</v>
      </c>
      <c r="N17" s="11" t="e">
        <f t="shared" si="4"/>
        <v>#DIV/0!</v>
      </c>
      <c r="O17" s="11">
        <f t="shared" si="4"/>
        <v>6.7</v>
      </c>
      <c r="P17" s="11">
        <f t="shared" si="4"/>
        <v>26.099999999999998</v>
      </c>
      <c r="Q17" s="11">
        <f t="shared" si="4"/>
        <v>4364</v>
      </c>
      <c r="R17" s="11" t="e">
        <f t="shared" si="4"/>
        <v>#DIV/0!</v>
      </c>
      <c r="S17" s="11">
        <f t="shared" si="4"/>
        <v>0.25333333333333335</v>
      </c>
      <c r="T17" s="11">
        <f t="shared" si="4"/>
        <v>1.7666666666666666</v>
      </c>
      <c r="U17" s="11">
        <f t="shared" si="4"/>
        <v>3.8000000000000003</v>
      </c>
    </row>
    <row r="18" spans="1:21" x14ac:dyDescent="0.15">
      <c r="A18" s="8"/>
      <c r="B18" s="8"/>
      <c r="C18" s="9"/>
      <c r="D18" s="10" t="s">
        <v>51</v>
      </c>
      <c r="E18" s="8"/>
      <c r="F18" s="8" t="e">
        <f>STDEV(F14:F16)/SQRT(COUNT(F14:F16))</f>
        <v>#DIV/0!</v>
      </c>
      <c r="G18" s="8"/>
      <c r="H18" s="11">
        <f t="shared" ref="H18:U18" si="5">STDEV(H14:H16)/SQRT(COUNT(H14:H16))</f>
        <v>9.2252015937021419</v>
      </c>
      <c r="I18" s="11">
        <f t="shared" si="5"/>
        <v>0.72514557925364964</v>
      </c>
      <c r="J18" s="11">
        <f t="shared" si="5"/>
        <v>4.7596650208928688E-3</v>
      </c>
      <c r="K18" s="11">
        <f t="shared" si="5"/>
        <v>1.8850000000000002E-2</v>
      </c>
      <c r="L18" s="11">
        <f t="shared" si="5"/>
        <v>5.5564777012460393E-3</v>
      </c>
      <c r="M18" s="11" t="e">
        <f t="shared" si="5"/>
        <v>#DIV/0!</v>
      </c>
      <c r="N18" s="11" t="e">
        <f t="shared" si="5"/>
        <v>#DIV/0!</v>
      </c>
      <c r="O18" s="11">
        <f t="shared" si="5"/>
        <v>3.5118845842842604E-2</v>
      </c>
      <c r="P18" s="11">
        <f t="shared" si="5"/>
        <v>0.25166114784235766</v>
      </c>
      <c r="Q18" s="11">
        <f t="shared" si="5"/>
        <v>46.999999999999993</v>
      </c>
      <c r="R18" s="11" t="e">
        <f t="shared" si="5"/>
        <v>#DIV/0!</v>
      </c>
      <c r="S18" s="11">
        <f t="shared" si="5"/>
        <v>8.3333333333333329E-2</v>
      </c>
      <c r="T18" s="11">
        <f t="shared" si="5"/>
        <v>0.31797973380564826</v>
      </c>
      <c r="U18" s="11">
        <f t="shared" si="5"/>
        <v>1.0692676621563628</v>
      </c>
    </row>
    <row r="19" spans="1:21" x14ac:dyDescent="0.15">
      <c r="C19" s="6"/>
    </row>
    <row r="20" spans="1:21" x14ac:dyDescent="0.15">
      <c r="A20" t="s">
        <v>144</v>
      </c>
      <c r="B20" t="s">
        <v>4</v>
      </c>
      <c r="C20" s="6">
        <v>40059</v>
      </c>
      <c r="D20">
        <v>1613</v>
      </c>
      <c r="E20">
        <v>10122</v>
      </c>
      <c r="H20">
        <v>6.7309999999999999</v>
      </c>
      <c r="I20">
        <v>5.0430000000000001</v>
      </c>
      <c r="J20">
        <v>4.09</v>
      </c>
      <c r="K20">
        <v>1.2</v>
      </c>
      <c r="L20">
        <v>0.40100000000000002</v>
      </c>
      <c r="O20">
        <v>6.79</v>
      </c>
      <c r="P20">
        <v>31.7</v>
      </c>
      <c r="Q20" t="s">
        <v>148</v>
      </c>
      <c r="R20" t="s">
        <v>148</v>
      </c>
      <c r="S20">
        <v>3.44</v>
      </c>
      <c r="T20">
        <v>0.9</v>
      </c>
      <c r="U20">
        <v>46.7</v>
      </c>
    </row>
    <row r="21" spans="1:21" x14ac:dyDescent="0.15">
      <c r="A21" t="s">
        <v>147</v>
      </c>
      <c r="B21" t="s">
        <v>4</v>
      </c>
      <c r="C21" s="6">
        <v>40059</v>
      </c>
      <c r="D21">
        <v>1615</v>
      </c>
      <c r="E21">
        <v>2230</v>
      </c>
      <c r="H21">
        <v>6.85</v>
      </c>
      <c r="I21">
        <v>4.4630000000000001</v>
      </c>
      <c r="J21">
        <v>3.93</v>
      </c>
      <c r="K21">
        <v>0.77200000000000002</v>
      </c>
      <c r="L21">
        <v>0.32500000000000001</v>
      </c>
      <c r="O21">
        <v>6.75</v>
      </c>
      <c r="P21">
        <v>31.6</v>
      </c>
      <c r="Q21">
        <v>6285</v>
      </c>
      <c r="R21">
        <v>2114</v>
      </c>
      <c r="S21">
        <v>2.21</v>
      </c>
      <c r="T21">
        <v>0.9</v>
      </c>
      <c r="U21">
        <v>34.1</v>
      </c>
    </row>
    <row r="22" spans="1:21" x14ac:dyDescent="0.15">
      <c r="A22" t="s">
        <v>129</v>
      </c>
      <c r="B22" t="s">
        <v>4</v>
      </c>
      <c r="C22" s="6">
        <v>40059</v>
      </c>
      <c r="D22">
        <v>1617</v>
      </c>
      <c r="E22">
        <v>10018</v>
      </c>
      <c r="H22">
        <v>9.7129999999999992</v>
      </c>
      <c r="I22">
        <v>4.3</v>
      </c>
      <c r="J22">
        <v>3.72</v>
      </c>
      <c r="K22">
        <v>0.54300000000000004</v>
      </c>
      <c r="L22">
        <v>0.216</v>
      </c>
      <c r="O22">
        <v>6.46</v>
      </c>
      <c r="P22">
        <v>31.7</v>
      </c>
      <c r="Q22">
        <v>2119</v>
      </c>
      <c r="R22">
        <v>1876</v>
      </c>
      <c r="S22">
        <v>0.91</v>
      </c>
      <c r="T22">
        <v>0.9</v>
      </c>
      <c r="U22">
        <v>13.4</v>
      </c>
    </row>
    <row r="23" spans="1:21" x14ac:dyDescent="0.15">
      <c r="A23" s="8"/>
      <c r="B23" s="8"/>
      <c r="C23" s="9"/>
      <c r="D23" s="10" t="s">
        <v>50</v>
      </c>
      <c r="E23" s="8"/>
      <c r="F23" s="8" t="e">
        <f>AVERAGE(F20:F22)</f>
        <v>#DIV/0!</v>
      </c>
      <c r="G23" s="8"/>
      <c r="H23" s="11">
        <f t="shared" ref="H23:U23" si="6">AVERAGE(H20:H22)</f>
        <v>7.7646666666666659</v>
      </c>
      <c r="I23" s="11">
        <f t="shared" si="6"/>
        <v>4.6020000000000003</v>
      </c>
      <c r="J23" s="11">
        <f t="shared" si="6"/>
        <v>3.9133333333333336</v>
      </c>
      <c r="K23" s="11">
        <f t="shared" si="6"/>
        <v>0.83833333333333337</v>
      </c>
      <c r="L23" s="11">
        <f t="shared" si="6"/>
        <v>0.314</v>
      </c>
      <c r="M23" s="11" t="e">
        <f t="shared" si="6"/>
        <v>#DIV/0!</v>
      </c>
      <c r="N23" s="11" t="e">
        <f t="shared" si="6"/>
        <v>#DIV/0!</v>
      </c>
      <c r="O23" s="11">
        <f t="shared" si="6"/>
        <v>6.666666666666667</v>
      </c>
      <c r="P23" s="11">
        <f t="shared" si="6"/>
        <v>31.666666666666668</v>
      </c>
      <c r="Q23" s="11">
        <f t="shared" si="6"/>
        <v>4202</v>
      </c>
      <c r="R23" s="11">
        <f t="shared" si="6"/>
        <v>1995</v>
      </c>
      <c r="S23" s="11">
        <f t="shared" si="6"/>
        <v>2.186666666666667</v>
      </c>
      <c r="T23" s="11">
        <f t="shared" si="6"/>
        <v>0.9</v>
      </c>
      <c r="U23" s="11">
        <f t="shared" si="6"/>
        <v>31.400000000000006</v>
      </c>
    </row>
    <row r="24" spans="1:21" x14ac:dyDescent="0.15">
      <c r="A24" s="8"/>
      <c r="B24" s="8"/>
      <c r="C24" s="9"/>
      <c r="D24" s="10" t="s">
        <v>51</v>
      </c>
      <c r="E24" s="8"/>
      <c r="F24" s="8" t="e">
        <f>STDEV(F20:F22)/SQRT(COUNT(F20:F22))</f>
        <v>#DIV/0!</v>
      </c>
      <c r="G24" s="8"/>
      <c r="H24" s="11">
        <f t="shared" ref="H24:U24" si="7">STDEV(H20:H22)/SQRT(COUNT(H20:H22))</f>
        <v>0.97477216711279957</v>
      </c>
      <c r="I24" s="11">
        <f t="shared" si="7"/>
        <v>0.22546470529405122</v>
      </c>
      <c r="J24" s="11">
        <f t="shared" si="7"/>
        <v>0.10713439119992123</v>
      </c>
      <c r="K24" s="11">
        <f t="shared" si="7"/>
        <v>0.19253773079003958</v>
      </c>
      <c r="L24" s="11">
        <f t="shared" si="7"/>
        <v>5.3687366608293784E-2</v>
      </c>
      <c r="M24" s="11" t="e">
        <f t="shared" si="7"/>
        <v>#DIV/0!</v>
      </c>
      <c r="N24" s="11" t="e">
        <f t="shared" si="7"/>
        <v>#DIV/0!</v>
      </c>
      <c r="O24" s="11">
        <f t="shared" si="7"/>
        <v>0.10397649306988149</v>
      </c>
      <c r="P24" s="11">
        <f t="shared" si="7"/>
        <v>3.3333333333332625E-2</v>
      </c>
      <c r="Q24" s="11">
        <f t="shared" si="7"/>
        <v>2083</v>
      </c>
      <c r="R24" s="11">
        <f t="shared" si="7"/>
        <v>118.99999999999999</v>
      </c>
      <c r="S24" s="11">
        <f t="shared" si="7"/>
        <v>0.73044126693694134</v>
      </c>
      <c r="T24" s="11">
        <f t="shared" si="7"/>
        <v>0</v>
      </c>
      <c r="U24" s="11">
        <f t="shared" si="7"/>
        <v>9.7072138124180594</v>
      </c>
    </row>
  </sheetData>
  <pageMargins left="0.7" right="0.7" top="0.75" bottom="0.75" header="0.5" footer="0.5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M19" sqref="M19:N21"/>
    </sheetView>
  </sheetViews>
  <sheetFormatPr baseColWidth="10" defaultRowHeight="13" x14ac:dyDescent="0.15"/>
  <sheetData>
    <row r="1" spans="1:21" x14ac:dyDescent="0.15">
      <c r="A1" t="s">
        <v>16</v>
      </c>
      <c r="B1" t="s">
        <v>17</v>
      </c>
      <c r="C1" t="s">
        <v>139</v>
      </c>
      <c r="D1" t="s">
        <v>25</v>
      </c>
      <c r="E1" t="s">
        <v>24</v>
      </c>
      <c r="F1" t="s">
        <v>140</v>
      </c>
      <c r="G1" s="3" t="s">
        <v>27</v>
      </c>
      <c r="H1" t="s">
        <v>119</v>
      </c>
      <c r="I1" s="18" t="s">
        <v>141</v>
      </c>
      <c r="J1" t="s">
        <v>28</v>
      </c>
      <c r="K1" t="s">
        <v>142</v>
      </c>
      <c r="L1" t="s">
        <v>143</v>
      </c>
      <c r="M1" t="s">
        <v>31</v>
      </c>
      <c r="N1" t="s">
        <v>158</v>
      </c>
      <c r="O1" t="s">
        <v>0</v>
      </c>
      <c r="P1" t="s">
        <v>1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x14ac:dyDescent="0.15">
      <c r="A2" t="s">
        <v>133</v>
      </c>
      <c r="C2" s="6"/>
      <c r="D2">
        <v>1618</v>
      </c>
      <c r="E2">
        <v>2061</v>
      </c>
      <c r="F2">
        <v>2.87</v>
      </c>
      <c r="G2">
        <v>7.9610000000000003</v>
      </c>
      <c r="H2">
        <v>18.940000000000001</v>
      </c>
      <c r="I2">
        <v>7.2869999999999999</v>
      </c>
      <c r="J2">
        <v>4.1100000000000003</v>
      </c>
      <c r="K2">
        <v>1.39</v>
      </c>
      <c r="L2">
        <v>0.26900000000000002</v>
      </c>
      <c r="M2">
        <v>1.18</v>
      </c>
      <c r="N2">
        <v>21.6</v>
      </c>
      <c r="O2">
        <v>7.25</v>
      </c>
      <c r="P2">
        <v>19.48</v>
      </c>
      <c r="Q2">
        <v>1436</v>
      </c>
      <c r="S2">
        <v>6.56</v>
      </c>
      <c r="T2">
        <v>0.72</v>
      </c>
      <c r="U2">
        <v>72</v>
      </c>
    </row>
    <row r="3" spans="1:21" x14ac:dyDescent="0.15">
      <c r="A3" t="s">
        <v>134</v>
      </c>
      <c r="C3" s="6"/>
      <c r="D3">
        <v>1619</v>
      </c>
      <c r="E3">
        <v>10056</v>
      </c>
      <c r="F3">
        <v>2.89</v>
      </c>
      <c r="G3">
        <v>8.3070000000000004</v>
      </c>
      <c r="H3">
        <v>18.07</v>
      </c>
      <c r="I3">
        <v>7.2649999999999997</v>
      </c>
      <c r="J3">
        <v>3.59</v>
      </c>
      <c r="K3">
        <v>1.26</v>
      </c>
      <c r="L3">
        <v>0.23499999999999999</v>
      </c>
      <c r="M3">
        <v>1.42</v>
      </c>
      <c r="N3">
        <v>21.1</v>
      </c>
    </row>
    <row r="4" spans="1:21" x14ac:dyDescent="0.15">
      <c r="A4" t="s">
        <v>135</v>
      </c>
      <c r="C4" s="6"/>
    </row>
    <row r="5" spans="1:21" x14ac:dyDescent="0.15">
      <c r="A5" s="8"/>
      <c r="B5" s="8"/>
      <c r="C5" s="9"/>
      <c r="D5" s="10" t="s">
        <v>50</v>
      </c>
      <c r="E5" s="8"/>
      <c r="F5" s="8">
        <f>AVERAGE(F2:F4)</f>
        <v>2.88</v>
      </c>
      <c r="G5" s="8">
        <f>AVERAGE(G2:G4)</f>
        <v>8.1340000000000003</v>
      </c>
      <c r="H5" s="8">
        <f>AVERAGE(H2:H4)</f>
        <v>18.505000000000003</v>
      </c>
      <c r="I5" s="11">
        <f>AVERAGE(I2:I4)</f>
        <v>7.2759999999999998</v>
      </c>
      <c r="J5" s="11">
        <f t="shared" ref="J5:U5" si="0">AVERAGE(J2:J4)</f>
        <v>3.85</v>
      </c>
      <c r="K5" s="11">
        <f t="shared" si="0"/>
        <v>1.325</v>
      </c>
      <c r="L5" s="11">
        <f t="shared" si="0"/>
        <v>0.252</v>
      </c>
      <c r="M5" s="11">
        <f t="shared" si="0"/>
        <v>1.2999999999999998</v>
      </c>
      <c r="N5" s="11">
        <f t="shared" si="0"/>
        <v>21.35</v>
      </c>
      <c r="O5" s="11">
        <f>AVERAGE(O2:O4)</f>
        <v>7.25</v>
      </c>
      <c r="P5" s="11">
        <f t="shared" si="0"/>
        <v>19.48</v>
      </c>
      <c r="Q5" s="11">
        <f t="shared" si="0"/>
        <v>1436</v>
      </c>
      <c r="R5" s="11" t="e">
        <f t="shared" si="0"/>
        <v>#DIV/0!</v>
      </c>
      <c r="S5" s="11">
        <f t="shared" si="0"/>
        <v>6.56</v>
      </c>
      <c r="T5" s="11">
        <f t="shared" si="0"/>
        <v>0.72</v>
      </c>
      <c r="U5" s="11">
        <f t="shared" si="0"/>
        <v>72</v>
      </c>
    </row>
    <row r="6" spans="1:21" x14ac:dyDescent="0.15">
      <c r="A6" s="8"/>
      <c r="B6" s="8"/>
      <c r="C6" s="9"/>
      <c r="D6" s="10" t="s">
        <v>51</v>
      </c>
      <c r="E6" s="8"/>
      <c r="F6" s="8">
        <f>STDEV(F2:F4)/SQRT(COUNT(F2:F4))</f>
        <v>1.0000000000000009E-2</v>
      </c>
      <c r="G6" s="8">
        <f>STDEV(G2:G4)/SQRT(COUNT(G2:G4))</f>
        <v>0.17300000000000001</v>
      </c>
      <c r="H6" s="8">
        <f>STDEV(H2:H4)/SQRT(COUNT(H2:H4))</f>
        <v>0.43500000000000044</v>
      </c>
      <c r="I6" s="11">
        <f>STDEV(I2:I4)/SQRT(COUNT(I2:I4))</f>
        <v>1.1000000000000119E-2</v>
      </c>
      <c r="J6" s="11">
        <f t="shared" ref="J6:U6" si="1">STDEV(J2:J4)/SQRT(COUNT(J2:J4))</f>
        <v>0.26000000000000018</v>
      </c>
      <c r="K6" s="11">
        <f t="shared" si="1"/>
        <v>6.4999999999999947E-2</v>
      </c>
      <c r="L6" s="11">
        <f t="shared" si="1"/>
        <v>1.7000000000000015E-2</v>
      </c>
      <c r="M6" s="11">
        <f t="shared" si="1"/>
        <v>0.12</v>
      </c>
      <c r="N6" s="11">
        <f t="shared" si="1"/>
        <v>0.25</v>
      </c>
      <c r="O6" s="11" t="e">
        <f>STDEV(O2:O4)/SQRT(COUNT(O2:O4))</f>
        <v>#DIV/0!</v>
      </c>
      <c r="P6" s="11" t="e">
        <f t="shared" si="1"/>
        <v>#DIV/0!</v>
      </c>
      <c r="Q6" s="11" t="e">
        <f t="shared" si="1"/>
        <v>#DIV/0!</v>
      </c>
      <c r="R6" s="11" t="e">
        <f t="shared" si="1"/>
        <v>#DIV/0!</v>
      </c>
      <c r="S6" s="11" t="e">
        <f t="shared" si="1"/>
        <v>#DIV/0!</v>
      </c>
      <c r="T6" s="11" t="e">
        <f t="shared" si="1"/>
        <v>#DIV/0!</v>
      </c>
      <c r="U6" s="11" t="e">
        <f t="shared" si="1"/>
        <v>#DIV/0!</v>
      </c>
    </row>
    <row r="7" spans="1:21" x14ac:dyDescent="0.15">
      <c r="A7" s="8"/>
      <c r="B7" s="8"/>
      <c r="C7" s="9"/>
      <c r="D7" s="10"/>
      <c r="E7" s="8"/>
      <c r="F7" s="8"/>
      <c r="G7" s="8"/>
      <c r="H7" s="8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x14ac:dyDescent="0.15">
      <c r="A8" t="s">
        <v>136</v>
      </c>
      <c r="C8" s="6"/>
      <c r="D8">
        <v>1621</v>
      </c>
      <c r="E8">
        <v>15</v>
      </c>
      <c r="F8">
        <v>2.88</v>
      </c>
      <c r="G8">
        <v>8.3480000000000008</v>
      </c>
      <c r="H8">
        <v>20.94</v>
      </c>
      <c r="I8">
        <v>6.6529999999999996</v>
      </c>
      <c r="J8">
        <v>4.25</v>
      </c>
      <c r="K8">
        <v>0.96</v>
      </c>
      <c r="L8">
        <v>0.315</v>
      </c>
      <c r="M8">
        <v>1.29</v>
      </c>
      <c r="N8">
        <v>20.100000000000001</v>
      </c>
      <c r="O8">
        <v>7.25</v>
      </c>
      <c r="P8">
        <v>17.27</v>
      </c>
      <c r="Q8">
        <v>1404</v>
      </c>
      <c r="S8">
        <v>6.85</v>
      </c>
      <c r="T8">
        <v>0.71</v>
      </c>
      <c r="U8">
        <v>72</v>
      </c>
    </row>
    <row r="9" spans="1:21" x14ac:dyDescent="0.15">
      <c r="A9" t="s">
        <v>137</v>
      </c>
      <c r="C9" s="6"/>
      <c r="D9">
        <v>1622</v>
      </c>
      <c r="E9">
        <v>104</v>
      </c>
      <c r="F9">
        <v>2.98</v>
      </c>
      <c r="G9">
        <v>7.51</v>
      </c>
      <c r="H9">
        <v>21.19</v>
      </c>
      <c r="I9">
        <v>6.8550000000000004</v>
      </c>
      <c r="J9">
        <v>3.43</v>
      </c>
      <c r="K9">
        <v>0.89500000000000002</v>
      </c>
      <c r="L9">
        <v>0.25800000000000001</v>
      </c>
      <c r="M9">
        <v>16.600000000000001</v>
      </c>
      <c r="N9">
        <v>183</v>
      </c>
    </row>
    <row r="10" spans="1:21" x14ac:dyDescent="0.15">
      <c r="A10" t="s">
        <v>138</v>
      </c>
      <c r="C10" s="6"/>
      <c r="D10">
        <v>1623</v>
      </c>
      <c r="E10">
        <v>71</v>
      </c>
      <c r="F10">
        <v>2.74</v>
      </c>
      <c r="G10">
        <v>6.9370000000000003</v>
      </c>
      <c r="H10">
        <v>19</v>
      </c>
      <c r="I10">
        <v>7.09</v>
      </c>
      <c r="J10">
        <v>3.81</v>
      </c>
      <c r="K10">
        <v>0.90900000000000003</v>
      </c>
      <c r="L10">
        <v>0.28599999999999998</v>
      </c>
      <c r="M10">
        <v>21.2</v>
      </c>
      <c r="N10">
        <v>176</v>
      </c>
    </row>
    <row r="11" spans="1:21" x14ac:dyDescent="0.15">
      <c r="A11" s="8"/>
      <c r="B11" s="8"/>
      <c r="C11" s="9"/>
      <c r="D11" s="10" t="s">
        <v>50</v>
      </c>
      <c r="E11" s="8"/>
      <c r="F11" s="8">
        <f>AVERAGE(F8:F10)</f>
        <v>2.8666666666666667</v>
      </c>
      <c r="G11" s="8">
        <f>AVERAGE(G8:G10)</f>
        <v>7.5983333333333336</v>
      </c>
      <c r="H11" s="11">
        <f>AVERAGE(H8:H10)</f>
        <v>20.376666666666669</v>
      </c>
      <c r="I11" s="11">
        <f t="shared" ref="I11:U11" si="2">AVERAGE(I8:I10)</f>
        <v>6.8659999999999997</v>
      </c>
      <c r="J11" s="11">
        <f t="shared" si="2"/>
        <v>3.83</v>
      </c>
      <c r="K11" s="11">
        <f t="shared" si="2"/>
        <v>0.92133333333333345</v>
      </c>
      <c r="L11" s="11">
        <f>AVERAGE(L8:L10)</f>
        <v>0.28633333333333333</v>
      </c>
      <c r="M11" s="11">
        <f t="shared" si="2"/>
        <v>13.030000000000001</v>
      </c>
      <c r="N11" s="11">
        <f>AVERAGE(N8:N10)</f>
        <v>126.36666666666667</v>
      </c>
      <c r="O11" s="11">
        <f t="shared" si="2"/>
        <v>7.25</v>
      </c>
      <c r="P11" s="11">
        <f t="shared" si="2"/>
        <v>17.27</v>
      </c>
      <c r="Q11" s="11">
        <f t="shared" si="2"/>
        <v>1404</v>
      </c>
      <c r="R11" s="11" t="e">
        <f t="shared" si="2"/>
        <v>#DIV/0!</v>
      </c>
      <c r="S11" s="11">
        <f t="shared" si="2"/>
        <v>6.85</v>
      </c>
      <c r="T11" s="11">
        <f t="shared" si="2"/>
        <v>0.71</v>
      </c>
      <c r="U11" s="11">
        <f t="shared" si="2"/>
        <v>72</v>
      </c>
    </row>
    <row r="12" spans="1:21" x14ac:dyDescent="0.15">
      <c r="A12" s="8"/>
      <c r="B12" s="8"/>
      <c r="C12" s="9"/>
      <c r="D12" s="10" t="s">
        <v>51</v>
      </c>
      <c r="E12" s="8"/>
      <c r="F12" s="8">
        <f>STDEV(F8:F10)/SQRT(COUNT(F8:F10))</f>
        <v>6.9602043392736943E-2</v>
      </c>
      <c r="G12" s="8">
        <f>STDEV(G8:G10)/SQRT(COUNT(G8:G10))</f>
        <v>0.40970816171731061</v>
      </c>
      <c r="H12" s="11">
        <f>STDEV(H8:H10)/SQRT(COUNT(H8:H10))</f>
        <v>0.69210628599306312</v>
      </c>
      <c r="I12" s="11">
        <f t="shared" ref="I12:U12" si="3">STDEV(I8:I10)/SQRT(COUNT(I8:I10))</f>
        <v>0.12627087286200786</v>
      </c>
      <c r="J12" s="11">
        <f t="shared" si="3"/>
        <v>0.23692474191889143</v>
      </c>
      <c r="K12" s="11">
        <f t="shared" si="3"/>
        <v>1.9751230622700715E-2</v>
      </c>
      <c r="L12" s="11">
        <f>STDEV(L8:L10)/SQRT(COUNT(L8:L10))</f>
        <v>1.6455326729596643E-2</v>
      </c>
      <c r="M12" s="11">
        <f t="shared" si="3"/>
        <v>6.0183247946030081</v>
      </c>
      <c r="N12" s="11">
        <f>STDEV(N8:N10)/SQRT(COUNT(N8:N10))</f>
        <v>53.171744794058093</v>
      </c>
      <c r="O12" s="11" t="e">
        <f t="shared" si="3"/>
        <v>#DIV/0!</v>
      </c>
      <c r="P12" s="11" t="e">
        <f t="shared" si="3"/>
        <v>#DIV/0!</v>
      </c>
      <c r="Q12" s="11" t="e">
        <f t="shared" si="3"/>
        <v>#DIV/0!</v>
      </c>
      <c r="R12" s="11" t="e">
        <f t="shared" si="3"/>
        <v>#DIV/0!</v>
      </c>
      <c r="S12" s="11" t="e">
        <f t="shared" si="3"/>
        <v>#DIV/0!</v>
      </c>
      <c r="T12" s="11" t="e">
        <f t="shared" si="3"/>
        <v>#DIV/0!</v>
      </c>
      <c r="U12" s="11" t="e">
        <f t="shared" si="3"/>
        <v>#DIV/0!</v>
      </c>
    </row>
    <row r="13" spans="1:21" x14ac:dyDescent="0.15">
      <c r="A13" s="8"/>
      <c r="B13" s="8"/>
      <c r="C13" s="9"/>
      <c r="D13" s="10"/>
      <c r="E13" s="8"/>
      <c r="F13" s="8"/>
      <c r="G13" s="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x14ac:dyDescent="0.15">
      <c r="A14" t="s">
        <v>144</v>
      </c>
      <c r="B14" t="s">
        <v>5</v>
      </c>
      <c r="D14">
        <v>1624</v>
      </c>
      <c r="E14">
        <v>10068</v>
      </c>
      <c r="H14">
        <v>77.41</v>
      </c>
      <c r="I14">
        <v>4.2229999999999999</v>
      </c>
      <c r="J14">
        <v>3.4799999999999998E-2</v>
      </c>
      <c r="K14">
        <v>1.9</v>
      </c>
      <c r="L14">
        <v>4.2900000000000001E-2</v>
      </c>
      <c r="O14">
        <v>7.4</v>
      </c>
      <c r="P14">
        <v>7.79</v>
      </c>
      <c r="Q14">
        <v>3614</v>
      </c>
      <c r="S14">
        <v>3.61</v>
      </c>
      <c r="T14">
        <v>1.91</v>
      </c>
      <c r="U14">
        <v>32.6</v>
      </c>
    </row>
    <row r="15" spans="1:21" x14ac:dyDescent="0.15">
      <c r="A15" t="s">
        <v>147</v>
      </c>
      <c r="B15" t="s">
        <v>5</v>
      </c>
      <c r="C15" s="6"/>
      <c r="D15">
        <v>1626</v>
      </c>
      <c r="E15">
        <v>78</v>
      </c>
      <c r="H15">
        <v>47.49</v>
      </c>
      <c r="I15">
        <v>2.7229999999999999</v>
      </c>
      <c r="J15">
        <v>1.4E-2</v>
      </c>
      <c r="K15">
        <v>0.94899999999999995</v>
      </c>
      <c r="L15">
        <v>4.3899999999999998E-3</v>
      </c>
      <c r="M15">
        <v>2.11</v>
      </c>
      <c r="N15">
        <v>23.7</v>
      </c>
      <c r="O15">
        <v>6.85</v>
      </c>
      <c r="P15">
        <v>6.76</v>
      </c>
      <c r="Q15">
        <v>1826</v>
      </c>
      <c r="S15">
        <v>0.91</v>
      </c>
      <c r="T15">
        <v>0.93</v>
      </c>
      <c r="U15">
        <v>7.7</v>
      </c>
    </row>
    <row r="16" spans="1:21" x14ac:dyDescent="0.15">
      <c r="A16" t="s">
        <v>129</v>
      </c>
      <c r="B16" t="s">
        <v>146</v>
      </c>
      <c r="C16" s="6"/>
      <c r="D16">
        <v>1628</v>
      </c>
      <c r="E16">
        <v>2195</v>
      </c>
      <c r="H16">
        <v>59.83</v>
      </c>
      <c r="I16">
        <v>1.99</v>
      </c>
      <c r="J16">
        <v>-4.5300000000000002E-3</v>
      </c>
      <c r="K16">
        <v>0.20200000000000001</v>
      </c>
      <c r="L16">
        <v>8.5299999999999994E-3</v>
      </c>
      <c r="M16">
        <v>44.6</v>
      </c>
      <c r="N16">
        <v>291</v>
      </c>
      <c r="O16">
        <v>7.14</v>
      </c>
      <c r="P16">
        <v>5.87</v>
      </c>
      <c r="Q16">
        <v>2300</v>
      </c>
      <c r="S16">
        <v>3.9</v>
      </c>
      <c r="T16">
        <v>1.2</v>
      </c>
      <c r="U16">
        <v>31.5</v>
      </c>
    </row>
    <row r="17" spans="1:21" x14ac:dyDescent="0.15">
      <c r="A17" s="8"/>
      <c r="B17" s="8"/>
      <c r="C17" s="9"/>
      <c r="D17" s="10" t="s">
        <v>50</v>
      </c>
      <c r="E17" s="8"/>
      <c r="F17" s="8" t="e">
        <f>AVERAGE(F14:F16)</f>
        <v>#DIV/0!</v>
      </c>
      <c r="G17" s="8"/>
      <c r="H17" s="11">
        <f t="shared" ref="H17:U17" si="4">AVERAGE(H14:H16)</f>
        <v>61.576666666666675</v>
      </c>
      <c r="I17" s="11">
        <f t="shared" si="4"/>
        <v>2.9786666666666668</v>
      </c>
      <c r="J17" s="11">
        <f t="shared" si="4"/>
        <v>1.4756666666666666E-2</v>
      </c>
      <c r="K17" s="11">
        <f t="shared" si="4"/>
        <v>1.0169999999999999</v>
      </c>
      <c r="L17" s="11">
        <f t="shared" si="4"/>
        <v>1.8606666666666664E-2</v>
      </c>
      <c r="M17" s="11">
        <f t="shared" si="4"/>
        <v>23.355</v>
      </c>
      <c r="N17" s="11">
        <f t="shared" si="4"/>
        <v>157.35</v>
      </c>
      <c r="O17" s="11">
        <f t="shared" si="4"/>
        <v>7.13</v>
      </c>
      <c r="P17" s="11">
        <f t="shared" si="4"/>
        <v>6.8066666666666675</v>
      </c>
      <c r="Q17" s="11">
        <f t="shared" si="4"/>
        <v>2580</v>
      </c>
      <c r="R17" s="11" t="e">
        <f t="shared" si="4"/>
        <v>#DIV/0!</v>
      </c>
      <c r="S17" s="11">
        <f t="shared" si="4"/>
        <v>2.8066666666666666</v>
      </c>
      <c r="T17" s="11">
        <f t="shared" si="4"/>
        <v>1.3466666666666667</v>
      </c>
      <c r="U17" s="11">
        <f t="shared" si="4"/>
        <v>23.933333333333337</v>
      </c>
    </row>
    <row r="18" spans="1:21" x14ac:dyDescent="0.15">
      <c r="A18" s="8"/>
      <c r="B18" s="8"/>
      <c r="C18" s="9"/>
      <c r="D18" s="10" t="s">
        <v>51</v>
      </c>
      <c r="E18" s="8"/>
      <c r="F18" s="8" t="e">
        <f>STDEV(F14:F16)/SQRT(COUNT(F14:F16))</f>
        <v>#DIV/0!</v>
      </c>
      <c r="G18" s="8"/>
      <c r="H18" s="11">
        <f t="shared" ref="H18:U18" si="5">STDEV(H14:H16)/SQRT(COUNT(H14:H16))</f>
        <v>8.6812006338088867</v>
      </c>
      <c r="I18" s="11">
        <f t="shared" si="5"/>
        <v>0.65716470115523096</v>
      </c>
      <c r="J18" s="11">
        <f t="shared" si="5"/>
        <v>1.1359894854755968E-2</v>
      </c>
      <c r="K18" s="11">
        <f t="shared" si="5"/>
        <v>0.49134814541219141</v>
      </c>
      <c r="L18" s="11">
        <f t="shared" si="5"/>
        <v>1.2205318968020096E-2</v>
      </c>
      <c r="M18" s="11">
        <f t="shared" si="5"/>
        <v>21.244999999999997</v>
      </c>
      <c r="N18" s="11">
        <f t="shared" si="5"/>
        <v>133.65</v>
      </c>
      <c r="O18" s="11">
        <f t="shared" si="5"/>
        <v>0.15885003409925161</v>
      </c>
      <c r="P18" s="11">
        <f t="shared" si="5"/>
        <v>0.55474718966790471</v>
      </c>
      <c r="Q18" s="11">
        <f t="shared" si="5"/>
        <v>534.80089753103448</v>
      </c>
      <c r="R18" s="11" t="e">
        <f t="shared" si="5"/>
        <v>#DIV/0!</v>
      </c>
      <c r="S18" s="11">
        <f t="shared" si="5"/>
        <v>0.95202124159308799</v>
      </c>
      <c r="T18" s="11">
        <f t="shared" si="5"/>
        <v>0.29225179402547896</v>
      </c>
      <c r="U18" s="11">
        <f t="shared" si="5"/>
        <v>8.1228757906982096</v>
      </c>
    </row>
    <row r="19" spans="1:21" x14ac:dyDescent="0.15">
      <c r="A19" t="s">
        <v>144</v>
      </c>
      <c r="B19" t="s">
        <v>4</v>
      </c>
      <c r="C19" s="6"/>
      <c r="D19">
        <v>1625</v>
      </c>
      <c r="E19">
        <v>2057</v>
      </c>
      <c r="H19">
        <v>20.85</v>
      </c>
      <c r="I19">
        <v>7.0609999999999999</v>
      </c>
      <c r="J19">
        <v>3.84</v>
      </c>
      <c r="K19">
        <v>1.32</v>
      </c>
      <c r="L19">
        <v>0.26500000000000001</v>
      </c>
      <c r="M19">
        <v>1.39</v>
      </c>
      <c r="N19">
        <v>21.6</v>
      </c>
      <c r="O19">
        <v>7.3</v>
      </c>
      <c r="P19">
        <v>20.63</v>
      </c>
      <c r="Q19">
        <v>1435</v>
      </c>
      <c r="S19">
        <v>5.85</v>
      </c>
      <c r="T19">
        <v>0.72</v>
      </c>
      <c r="U19">
        <v>65.2</v>
      </c>
    </row>
    <row r="20" spans="1:21" x14ac:dyDescent="0.15">
      <c r="A20" t="s">
        <v>147</v>
      </c>
      <c r="B20" t="s">
        <v>4</v>
      </c>
      <c r="C20" s="6"/>
      <c r="D20">
        <v>1627</v>
      </c>
      <c r="E20">
        <v>10130</v>
      </c>
      <c r="H20">
        <v>21.71</v>
      </c>
      <c r="I20">
        <v>6.9429999999999996</v>
      </c>
      <c r="J20">
        <v>3.88</v>
      </c>
      <c r="K20">
        <v>1.0900000000000001</v>
      </c>
      <c r="L20">
        <v>0.253</v>
      </c>
      <c r="M20">
        <v>1.36</v>
      </c>
      <c r="N20">
        <v>20.2</v>
      </c>
      <c r="O20">
        <v>7.18</v>
      </c>
      <c r="P20">
        <v>17.27</v>
      </c>
      <c r="Q20">
        <v>1424</v>
      </c>
      <c r="S20">
        <v>4.4000000000000004</v>
      </c>
      <c r="T20">
        <v>0.72</v>
      </c>
      <c r="U20">
        <v>47</v>
      </c>
    </row>
    <row r="21" spans="1:21" x14ac:dyDescent="0.15">
      <c r="A21" t="s">
        <v>129</v>
      </c>
      <c r="B21" t="s">
        <v>4</v>
      </c>
      <c r="C21" s="6"/>
      <c r="D21">
        <v>1629</v>
      </c>
      <c r="E21">
        <v>10098</v>
      </c>
      <c r="H21">
        <v>19.57</v>
      </c>
      <c r="I21">
        <v>7.09</v>
      </c>
      <c r="J21">
        <v>4.47</v>
      </c>
      <c r="K21">
        <v>1.01</v>
      </c>
      <c r="L21">
        <v>0.32</v>
      </c>
      <c r="M21">
        <v>1.63</v>
      </c>
      <c r="N21">
        <v>20.5</v>
      </c>
      <c r="O21">
        <v>7.25</v>
      </c>
      <c r="P21">
        <v>13.07</v>
      </c>
      <c r="Q21">
        <v>1528</v>
      </c>
      <c r="S21">
        <v>4.5199999999999996</v>
      </c>
      <c r="T21">
        <v>0.78</v>
      </c>
      <c r="U21">
        <v>42.9</v>
      </c>
    </row>
    <row r="22" spans="1:21" x14ac:dyDescent="0.15">
      <c r="A22" s="8"/>
      <c r="B22" s="8"/>
      <c r="C22" s="9"/>
      <c r="D22" s="10" t="s">
        <v>50</v>
      </c>
      <c r="E22" s="8"/>
      <c r="F22" s="8" t="e">
        <f>AVERAGE(F19:F21)</f>
        <v>#DIV/0!</v>
      </c>
      <c r="G22" s="8"/>
      <c r="H22" s="11">
        <f t="shared" ref="H22:U22" si="6">AVERAGE(H19:H21)</f>
        <v>20.71</v>
      </c>
      <c r="I22" s="11">
        <f t="shared" si="6"/>
        <v>7.0313333333333334</v>
      </c>
      <c r="J22" s="11">
        <f t="shared" si="6"/>
        <v>4.0633333333333335</v>
      </c>
      <c r="K22" s="11">
        <f t="shared" si="6"/>
        <v>1.1399999999999999</v>
      </c>
      <c r="L22" s="11">
        <f t="shared" si="6"/>
        <v>0.27933333333333338</v>
      </c>
      <c r="M22" s="11">
        <f t="shared" si="6"/>
        <v>1.46</v>
      </c>
      <c r="N22" s="11">
        <f t="shared" si="6"/>
        <v>20.766666666666666</v>
      </c>
      <c r="O22" s="11">
        <f t="shared" si="6"/>
        <v>7.2433333333333332</v>
      </c>
      <c r="P22" s="11">
        <f t="shared" si="6"/>
        <v>16.989999999999998</v>
      </c>
      <c r="Q22" s="11">
        <f t="shared" si="6"/>
        <v>1462.3333333333333</v>
      </c>
      <c r="R22" s="11" t="e">
        <f t="shared" si="6"/>
        <v>#DIV/0!</v>
      </c>
      <c r="S22" s="11">
        <f t="shared" si="6"/>
        <v>4.9233333333333329</v>
      </c>
      <c r="T22" s="11">
        <f t="shared" si="6"/>
        <v>0.73999999999999988</v>
      </c>
      <c r="U22" s="11">
        <f t="shared" si="6"/>
        <v>51.699999999999996</v>
      </c>
    </row>
    <row r="23" spans="1:21" x14ac:dyDescent="0.15">
      <c r="A23" s="8"/>
      <c r="B23" s="8"/>
      <c r="C23" s="9"/>
      <c r="D23" s="10" t="s">
        <v>51</v>
      </c>
      <c r="E23" s="8"/>
      <c r="F23" s="8" t="e">
        <f>STDEV(F19:F21)/SQRT(COUNT(F19:F21))</f>
        <v>#DIV/0!</v>
      </c>
      <c r="G23" s="8"/>
      <c r="H23" s="11">
        <f t="shared" ref="H23:U23" si="7">STDEV(H19:H21)/SQRT(COUNT(H19:H21))</f>
        <v>0.6217180497084942</v>
      </c>
      <c r="I23" s="11">
        <f t="shared" si="7"/>
        <v>4.4953061939958947E-2</v>
      </c>
      <c r="J23" s="11">
        <f t="shared" si="7"/>
        <v>0.20366093827186835</v>
      </c>
      <c r="K23" s="11">
        <f t="shared" si="7"/>
        <v>9.291573243177656E-2</v>
      </c>
      <c r="L23" s="11">
        <f t="shared" si="7"/>
        <v>2.0626304672539897E-2</v>
      </c>
      <c r="M23" s="11">
        <f t="shared" si="7"/>
        <v>8.5440037453175272E-2</v>
      </c>
      <c r="N23" s="11">
        <f t="shared" si="7"/>
        <v>0.42557151116012415</v>
      </c>
      <c r="O23" s="11">
        <f t="shared" si="7"/>
        <v>3.4801021696368541E-2</v>
      </c>
      <c r="P23" s="11">
        <f t="shared" si="7"/>
        <v>2.1868699092538622</v>
      </c>
      <c r="Q23" s="11">
        <f t="shared" si="7"/>
        <v>32.986529237116038</v>
      </c>
      <c r="R23" s="11" t="e">
        <f t="shared" si="7"/>
        <v>#DIV/0!</v>
      </c>
      <c r="S23" s="11">
        <f t="shared" si="7"/>
        <v>0.46462649276357154</v>
      </c>
      <c r="T23" s="11">
        <f t="shared" si="7"/>
        <v>2.0000000000000021E-2</v>
      </c>
      <c r="U23" s="11">
        <f t="shared" si="7"/>
        <v>6.8529798871245484</v>
      </c>
    </row>
  </sheetData>
  <pageMargins left="0.7" right="0.7" top="0.75" bottom="0.75" header="0.5" footer="0.5"/>
  <pageSetup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A19" sqref="A19:XFD19"/>
    </sheetView>
  </sheetViews>
  <sheetFormatPr baseColWidth="10" defaultRowHeight="13" x14ac:dyDescent="0.15"/>
  <sheetData>
    <row r="1" spans="1:21" x14ac:dyDescent="0.15">
      <c r="A1" t="s">
        <v>16</v>
      </c>
      <c r="B1" t="s">
        <v>17</v>
      </c>
      <c r="C1" t="s">
        <v>139</v>
      </c>
      <c r="D1" t="s">
        <v>25</v>
      </c>
      <c r="E1" t="s">
        <v>24</v>
      </c>
      <c r="F1" t="s">
        <v>140</v>
      </c>
      <c r="G1" s="3" t="s">
        <v>27</v>
      </c>
      <c r="H1" t="s">
        <v>119</v>
      </c>
      <c r="I1" s="18" t="s">
        <v>141</v>
      </c>
      <c r="J1" t="s">
        <v>28</v>
      </c>
      <c r="K1" t="s">
        <v>142</v>
      </c>
      <c r="L1" t="s">
        <v>143</v>
      </c>
      <c r="M1" t="s">
        <v>31</v>
      </c>
      <c r="N1" t="s">
        <v>158</v>
      </c>
      <c r="O1" t="s">
        <v>0</v>
      </c>
      <c r="P1" t="s">
        <v>1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x14ac:dyDescent="0.15">
      <c r="A2" t="s">
        <v>133</v>
      </c>
      <c r="C2" s="6"/>
      <c r="D2">
        <v>1630</v>
      </c>
      <c r="E2">
        <v>10144</v>
      </c>
      <c r="H2">
        <v>18.260000000000002</v>
      </c>
      <c r="I2">
        <v>4.6989999999999998</v>
      </c>
      <c r="J2">
        <v>2.71</v>
      </c>
      <c r="K2">
        <v>1.46</v>
      </c>
      <c r="L2">
        <v>2.78</v>
      </c>
      <c r="M2">
        <v>31.5</v>
      </c>
      <c r="N2">
        <v>185</v>
      </c>
      <c r="O2">
        <v>7.01</v>
      </c>
      <c r="P2">
        <v>18.72</v>
      </c>
      <c r="Q2">
        <v>1440</v>
      </c>
      <c r="S2">
        <v>6.35</v>
      </c>
      <c r="T2">
        <v>0.73</v>
      </c>
      <c r="U2">
        <v>68.900000000000006</v>
      </c>
    </row>
    <row r="3" spans="1:21" x14ac:dyDescent="0.15">
      <c r="A3" t="s">
        <v>134</v>
      </c>
      <c r="C3" s="6"/>
      <c r="D3">
        <v>1631</v>
      </c>
      <c r="E3">
        <v>203</v>
      </c>
      <c r="H3">
        <v>13.09</v>
      </c>
      <c r="I3">
        <v>4.7359999999999998</v>
      </c>
      <c r="J3">
        <v>2.79</v>
      </c>
      <c r="K3">
        <v>1.47</v>
      </c>
      <c r="L3">
        <v>2.78</v>
      </c>
      <c r="M3">
        <v>15.4</v>
      </c>
      <c r="N3">
        <v>186</v>
      </c>
    </row>
    <row r="4" spans="1:21" x14ac:dyDescent="0.15">
      <c r="A4" t="s">
        <v>135</v>
      </c>
      <c r="C4" s="6"/>
      <c r="D4">
        <v>1632</v>
      </c>
      <c r="E4">
        <v>2362</v>
      </c>
      <c r="H4">
        <v>15.14</v>
      </c>
      <c r="I4">
        <v>4.7009999999999996</v>
      </c>
      <c r="J4">
        <v>2.66</v>
      </c>
      <c r="K4">
        <v>1.43</v>
      </c>
      <c r="L4">
        <v>2.6</v>
      </c>
      <c r="M4">
        <v>11.6</v>
      </c>
      <c r="N4">
        <v>154</v>
      </c>
    </row>
    <row r="5" spans="1:21" x14ac:dyDescent="0.15">
      <c r="A5" s="8"/>
      <c r="B5" s="8"/>
      <c r="C5" s="9"/>
      <c r="D5" s="10" t="s">
        <v>50</v>
      </c>
      <c r="E5" s="8"/>
      <c r="F5" s="8" t="e">
        <f>AVERAGE(F2:F4)</f>
        <v>#DIV/0!</v>
      </c>
      <c r="G5" s="8" t="e">
        <f>AVERAGE(G2:G4)</f>
        <v>#DIV/0!</v>
      </c>
      <c r="H5" s="8">
        <f>AVERAGE(H2:H4)</f>
        <v>15.496666666666668</v>
      </c>
      <c r="I5" s="11">
        <f>AVERAGE(I2:I4)</f>
        <v>4.7119999999999997</v>
      </c>
      <c r="J5" s="11">
        <f t="shared" ref="J5:U5" si="0">AVERAGE(J2:J4)</f>
        <v>2.72</v>
      </c>
      <c r="K5" s="11">
        <f t="shared" si="0"/>
        <v>1.4533333333333331</v>
      </c>
      <c r="L5" s="11">
        <f t="shared" si="0"/>
        <v>2.72</v>
      </c>
      <c r="M5" s="11">
        <f t="shared" si="0"/>
        <v>19.5</v>
      </c>
      <c r="N5" s="11">
        <f t="shared" si="0"/>
        <v>175</v>
      </c>
      <c r="O5" s="11">
        <f>AVERAGE(O2:O4)</f>
        <v>7.01</v>
      </c>
      <c r="P5" s="11">
        <f t="shared" si="0"/>
        <v>18.72</v>
      </c>
      <c r="Q5" s="11">
        <f t="shared" si="0"/>
        <v>1440</v>
      </c>
      <c r="R5" s="11" t="e">
        <f t="shared" si="0"/>
        <v>#DIV/0!</v>
      </c>
      <c r="S5" s="11">
        <f t="shared" si="0"/>
        <v>6.35</v>
      </c>
      <c r="T5" s="11">
        <f t="shared" si="0"/>
        <v>0.73</v>
      </c>
      <c r="U5" s="11">
        <f t="shared" si="0"/>
        <v>68.900000000000006</v>
      </c>
    </row>
    <row r="6" spans="1:21" x14ac:dyDescent="0.15">
      <c r="A6" s="8"/>
      <c r="B6" s="8"/>
      <c r="C6" s="9"/>
      <c r="D6" s="10" t="s">
        <v>51</v>
      </c>
      <c r="E6" s="8"/>
      <c r="F6" s="8" t="e">
        <f>STDEV(F2:F4)/SQRT(COUNT(F2:F4))</f>
        <v>#DIV/0!</v>
      </c>
      <c r="G6" s="8" t="e">
        <f>STDEV(G2:G4)/SQRT(COUNT(G2:G4))</f>
        <v>#DIV/0!</v>
      </c>
      <c r="H6" s="8">
        <f>STDEV(H2:H4)/SQRT(COUNT(H2:H4))</f>
        <v>1.5030672343947573</v>
      </c>
      <c r="I6" s="11">
        <f>STDEV(I2:I4)/SQRT(COUNT(I2:I4))</f>
        <v>1.2013880860626741E-2</v>
      </c>
      <c r="J6" s="11">
        <f t="shared" ref="J6:U6" si="1">STDEV(J2:J4)/SQRT(COUNT(J2:J4))</f>
        <v>3.7859388972001799E-2</v>
      </c>
      <c r="K6" s="11">
        <f t="shared" si="1"/>
        <v>1.2018504251546644E-2</v>
      </c>
      <c r="L6" s="11">
        <f t="shared" si="1"/>
        <v>5.9999999999999908E-2</v>
      </c>
      <c r="M6" s="11">
        <f t="shared" si="1"/>
        <v>6.0994535274345143</v>
      </c>
      <c r="N6" s="11">
        <f t="shared" si="1"/>
        <v>10.503967504392488</v>
      </c>
      <c r="O6" s="11" t="e">
        <f>STDEV(O2:O4)/SQRT(COUNT(O2:O4))</f>
        <v>#DIV/0!</v>
      </c>
      <c r="P6" s="11" t="e">
        <f t="shared" si="1"/>
        <v>#DIV/0!</v>
      </c>
      <c r="Q6" s="11" t="e">
        <f t="shared" si="1"/>
        <v>#DIV/0!</v>
      </c>
      <c r="R6" s="11" t="e">
        <f t="shared" si="1"/>
        <v>#DIV/0!</v>
      </c>
      <c r="S6" s="11" t="e">
        <f t="shared" si="1"/>
        <v>#DIV/0!</v>
      </c>
      <c r="T6" s="11" t="e">
        <f t="shared" si="1"/>
        <v>#DIV/0!</v>
      </c>
      <c r="U6" s="11" t="e">
        <f t="shared" si="1"/>
        <v>#DIV/0!</v>
      </c>
    </row>
    <row r="7" spans="1:21" x14ac:dyDescent="0.15">
      <c r="A7" s="8"/>
      <c r="B7" s="8"/>
      <c r="C7" s="9"/>
      <c r="D7" s="10"/>
      <c r="E7" s="8"/>
      <c r="F7" s="8"/>
      <c r="G7" s="8"/>
      <c r="H7" s="8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ht="15" x14ac:dyDescent="0.2">
      <c r="A8" t="s">
        <v>136</v>
      </c>
      <c r="C8" s="6"/>
      <c r="D8">
        <v>1633</v>
      </c>
      <c r="E8">
        <v>2191</v>
      </c>
      <c r="F8" s="19"/>
      <c r="H8">
        <v>15.65</v>
      </c>
      <c r="I8">
        <v>4.633</v>
      </c>
      <c r="J8">
        <v>3.39</v>
      </c>
      <c r="K8">
        <v>0.91800000000000004</v>
      </c>
      <c r="L8">
        <v>3.49</v>
      </c>
      <c r="M8">
        <v>31.8</v>
      </c>
      <c r="N8">
        <v>196</v>
      </c>
      <c r="O8">
        <v>7.16</v>
      </c>
      <c r="P8">
        <v>15.51</v>
      </c>
      <c r="Q8">
        <v>1461</v>
      </c>
      <c r="S8">
        <v>9.5399999999999991</v>
      </c>
      <c r="T8">
        <v>0.73</v>
      </c>
      <c r="U8">
        <v>93.2</v>
      </c>
    </row>
    <row r="9" spans="1:21" ht="15" x14ac:dyDescent="0.2">
      <c r="A9" t="s">
        <v>137</v>
      </c>
      <c r="C9" s="6"/>
      <c r="D9">
        <v>1634</v>
      </c>
      <c r="E9">
        <v>10093</v>
      </c>
      <c r="F9" s="19"/>
      <c r="H9">
        <v>11.58</v>
      </c>
      <c r="I9">
        <v>4.6920000000000002</v>
      </c>
      <c r="J9">
        <v>3.37</v>
      </c>
      <c r="K9">
        <v>0.91300000000000003</v>
      </c>
      <c r="L9">
        <v>3.39</v>
      </c>
      <c r="M9">
        <v>16</v>
      </c>
      <c r="N9">
        <v>213</v>
      </c>
    </row>
    <row r="10" spans="1:21" ht="15" x14ac:dyDescent="0.2">
      <c r="A10" t="s">
        <v>138</v>
      </c>
      <c r="C10" s="6"/>
      <c r="D10">
        <v>1635</v>
      </c>
      <c r="E10">
        <v>2010</v>
      </c>
      <c r="F10" s="19"/>
      <c r="H10">
        <v>19.86</v>
      </c>
      <c r="I10">
        <v>4.7430000000000003</v>
      </c>
      <c r="J10">
        <v>2.7</v>
      </c>
      <c r="K10">
        <v>0.85299999999999998</v>
      </c>
      <c r="L10">
        <v>2.74</v>
      </c>
      <c r="M10">
        <v>16.600000000000001</v>
      </c>
      <c r="N10">
        <v>212</v>
      </c>
    </row>
    <row r="11" spans="1:21" x14ac:dyDescent="0.15">
      <c r="A11" s="8"/>
      <c r="B11" s="8"/>
      <c r="C11" s="9"/>
      <c r="D11" s="10" t="s">
        <v>50</v>
      </c>
      <c r="E11" s="8"/>
      <c r="F11" s="8" t="e">
        <f>AVERAGE(F8:F10)</f>
        <v>#DIV/0!</v>
      </c>
      <c r="G11" s="8" t="e">
        <f>AVERAGE(G8:G10)</f>
        <v>#DIV/0!</v>
      </c>
      <c r="H11" s="11">
        <f>AVERAGE(H8:H10)</f>
        <v>15.696666666666667</v>
      </c>
      <c r="I11" s="11">
        <f t="shared" ref="I11:U11" si="2">AVERAGE(I8:I10)</f>
        <v>4.6893333333333329</v>
      </c>
      <c r="J11" s="11">
        <f t="shared" si="2"/>
        <v>3.1533333333333338</v>
      </c>
      <c r="K11" s="11">
        <f t="shared" si="2"/>
        <v>0.89466666666666672</v>
      </c>
      <c r="L11" s="11">
        <f>AVERAGE(L8:L10)</f>
        <v>3.206666666666667</v>
      </c>
      <c r="M11" s="11">
        <f t="shared" si="2"/>
        <v>21.466666666666669</v>
      </c>
      <c r="N11" s="11">
        <f>AVERAGE(N8:N10)</f>
        <v>207</v>
      </c>
      <c r="O11" s="11">
        <f t="shared" si="2"/>
        <v>7.16</v>
      </c>
      <c r="P11" s="11">
        <f t="shared" si="2"/>
        <v>15.51</v>
      </c>
      <c r="Q11" s="11">
        <f t="shared" si="2"/>
        <v>1461</v>
      </c>
      <c r="R11" s="11" t="e">
        <f t="shared" si="2"/>
        <v>#DIV/0!</v>
      </c>
      <c r="S11" s="11">
        <f t="shared" si="2"/>
        <v>9.5399999999999991</v>
      </c>
      <c r="T11" s="11">
        <f t="shared" si="2"/>
        <v>0.73</v>
      </c>
      <c r="U11" s="11">
        <f t="shared" si="2"/>
        <v>93.2</v>
      </c>
    </row>
    <row r="12" spans="1:21" x14ac:dyDescent="0.15">
      <c r="A12" s="8"/>
      <c r="B12" s="8"/>
      <c r="C12" s="9"/>
      <c r="D12" s="10" t="s">
        <v>51</v>
      </c>
      <c r="E12" s="8"/>
      <c r="F12" s="8" t="e">
        <f>STDEV(F8:F10)/SQRT(COUNT(F8:F10))</f>
        <v>#DIV/0!</v>
      </c>
      <c r="G12" s="8" t="e">
        <f>STDEV(G8:G10)/SQRT(COUNT(G8:G10))</f>
        <v>#DIV/0!</v>
      </c>
      <c r="H12" s="11">
        <f>STDEV(H8:H10)/SQRT(COUNT(H8:H10))</f>
        <v>2.3903440012777257</v>
      </c>
      <c r="I12" s="11">
        <f t="shared" ref="I12:U12" si="3">STDEV(I8:I10)/SQRT(COUNT(I8:I10))</f>
        <v>3.1782245218220768E-2</v>
      </c>
      <c r="J12" s="11">
        <f t="shared" si="3"/>
        <v>0.2267401841560307</v>
      </c>
      <c r="K12" s="11">
        <f t="shared" si="3"/>
        <v>2.0883273476902796E-2</v>
      </c>
      <c r="L12" s="11">
        <f>STDEV(L8:L10)/SQRT(COUNT(L8:L10))</f>
        <v>0.23511226632776361</v>
      </c>
      <c r="M12" s="11">
        <f t="shared" si="3"/>
        <v>5.1695690772485507</v>
      </c>
      <c r="N12" s="11">
        <f>STDEV(N8:N10)/SQRT(COUNT(N8:N10))</f>
        <v>5.5075705472861021</v>
      </c>
      <c r="O12" s="11" t="e">
        <f t="shared" si="3"/>
        <v>#DIV/0!</v>
      </c>
      <c r="P12" s="11" t="e">
        <f t="shared" si="3"/>
        <v>#DIV/0!</v>
      </c>
      <c r="Q12" s="11" t="e">
        <f t="shared" si="3"/>
        <v>#DIV/0!</v>
      </c>
      <c r="R12" s="11" t="e">
        <f t="shared" si="3"/>
        <v>#DIV/0!</v>
      </c>
      <c r="S12" s="11" t="e">
        <f t="shared" si="3"/>
        <v>#DIV/0!</v>
      </c>
      <c r="T12" s="11" t="e">
        <f t="shared" si="3"/>
        <v>#DIV/0!</v>
      </c>
      <c r="U12" s="11" t="e">
        <f t="shared" si="3"/>
        <v>#DIV/0!</v>
      </c>
    </row>
    <row r="13" spans="1:21" x14ac:dyDescent="0.15">
      <c r="A13" s="8"/>
      <c r="B13" s="8"/>
      <c r="C13" s="9"/>
      <c r="D13" s="10"/>
      <c r="E13" s="8"/>
      <c r="F13" s="8"/>
      <c r="G13" s="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x14ac:dyDescent="0.15">
      <c r="A14" t="s">
        <v>144</v>
      </c>
      <c r="B14" t="s">
        <v>5</v>
      </c>
      <c r="C14" s="6"/>
      <c r="D14">
        <v>1636</v>
      </c>
      <c r="E14">
        <v>2285</v>
      </c>
      <c r="H14">
        <v>56.87</v>
      </c>
      <c r="I14">
        <v>1.3240000000000001</v>
      </c>
      <c r="J14">
        <v>3.5000000000000003E-2</v>
      </c>
      <c r="K14">
        <v>2.23E-2</v>
      </c>
      <c r="L14">
        <v>3.4299999999999997E-2</v>
      </c>
      <c r="M14">
        <v>61.5</v>
      </c>
      <c r="N14">
        <v>265</v>
      </c>
      <c r="O14">
        <v>6.99</v>
      </c>
      <c r="P14">
        <v>8.5</v>
      </c>
      <c r="Q14">
        <v>3055</v>
      </c>
      <c r="S14">
        <v>4.43</v>
      </c>
      <c r="T14">
        <v>1.6</v>
      </c>
      <c r="U14">
        <v>39.5</v>
      </c>
    </row>
    <row r="15" spans="1:21" x14ac:dyDescent="0.15">
      <c r="A15" t="s">
        <v>147</v>
      </c>
      <c r="B15" t="s">
        <v>5</v>
      </c>
      <c r="C15" s="6"/>
      <c r="D15">
        <v>1638</v>
      </c>
      <c r="E15">
        <v>10129</v>
      </c>
      <c r="H15">
        <v>23.2</v>
      </c>
      <c r="I15">
        <v>0.82689999999999997</v>
      </c>
      <c r="J15">
        <v>2.5100000000000001E-2</v>
      </c>
      <c r="K15">
        <v>8.9599999999999999E-2</v>
      </c>
      <c r="L15">
        <v>2.8500000000000001E-2</v>
      </c>
      <c r="M15">
        <v>23.8</v>
      </c>
      <c r="N15">
        <v>213</v>
      </c>
      <c r="O15">
        <v>7.15</v>
      </c>
      <c r="P15">
        <v>6.64</v>
      </c>
      <c r="Q15">
        <v>1666</v>
      </c>
      <c r="S15">
        <v>2.98</v>
      </c>
      <c r="T15">
        <v>0.84</v>
      </c>
      <c r="U15">
        <v>23.1</v>
      </c>
    </row>
    <row r="16" spans="1:21" x14ac:dyDescent="0.15">
      <c r="A16" t="s">
        <v>129</v>
      </c>
      <c r="B16" t="s">
        <v>146</v>
      </c>
      <c r="C16" s="6"/>
      <c r="D16">
        <v>1640</v>
      </c>
      <c r="E16">
        <v>2302</v>
      </c>
      <c r="H16">
        <v>37.159999999999997</v>
      </c>
      <c r="I16">
        <v>1.0580000000000001</v>
      </c>
      <c r="J16">
        <v>1.61E-2</v>
      </c>
      <c r="K16">
        <v>9.0800000000000006E-2</v>
      </c>
      <c r="L16">
        <v>1.6500000000000001E-2</v>
      </c>
      <c r="M16">
        <v>34.5</v>
      </c>
      <c r="N16">
        <v>276</v>
      </c>
      <c r="O16">
        <v>6.95</v>
      </c>
      <c r="P16">
        <v>7.19</v>
      </c>
      <c r="Q16">
        <v>2376</v>
      </c>
      <c r="S16">
        <v>1.63</v>
      </c>
      <c r="T16">
        <v>1.22</v>
      </c>
      <c r="U16">
        <v>13</v>
      </c>
    </row>
    <row r="17" spans="1:21" x14ac:dyDescent="0.15">
      <c r="A17" s="8"/>
      <c r="B17" s="8"/>
      <c r="C17" s="9"/>
      <c r="D17" s="10" t="s">
        <v>50</v>
      </c>
      <c r="E17" s="8"/>
      <c r="F17" s="8" t="e">
        <f>AVERAGE(F14:F16)</f>
        <v>#DIV/0!</v>
      </c>
      <c r="G17" s="8"/>
      <c r="H17" s="11">
        <f t="shared" ref="H17:U17" si="4">AVERAGE(H14:H16)</f>
        <v>39.076666666666661</v>
      </c>
      <c r="I17" s="11">
        <f t="shared" si="4"/>
        <v>1.0696333333333332</v>
      </c>
      <c r="J17" s="11">
        <f t="shared" si="4"/>
        <v>2.5400000000000002E-2</v>
      </c>
      <c r="K17" s="11">
        <f t="shared" si="4"/>
        <v>6.7566666666666664E-2</v>
      </c>
      <c r="L17" s="11">
        <f t="shared" si="4"/>
        <v>2.6433333333333333E-2</v>
      </c>
      <c r="M17" s="11">
        <f t="shared" si="4"/>
        <v>39.93333333333333</v>
      </c>
      <c r="N17" s="11">
        <f t="shared" si="4"/>
        <v>251.33333333333334</v>
      </c>
      <c r="O17" s="11">
        <f t="shared" si="4"/>
        <v>7.03</v>
      </c>
      <c r="P17" s="11">
        <f t="shared" si="4"/>
        <v>7.4433333333333342</v>
      </c>
      <c r="Q17" s="11">
        <f t="shared" si="4"/>
        <v>2365.6666666666665</v>
      </c>
      <c r="R17" s="11" t="e">
        <f t="shared" si="4"/>
        <v>#DIV/0!</v>
      </c>
      <c r="S17" s="11">
        <f t="shared" si="4"/>
        <v>3.0133333333333332</v>
      </c>
      <c r="T17" s="11">
        <f t="shared" si="4"/>
        <v>1.22</v>
      </c>
      <c r="U17" s="11">
        <f t="shared" si="4"/>
        <v>25.2</v>
      </c>
    </row>
    <row r="18" spans="1:21" x14ac:dyDescent="0.15">
      <c r="A18" s="8"/>
      <c r="B18" s="8"/>
      <c r="C18" s="9"/>
      <c r="D18" s="10" t="s">
        <v>51</v>
      </c>
      <c r="E18" s="8"/>
      <c r="F18" s="8" t="e">
        <f>STDEV(F14:F16)/SQRT(COUNT(F14:F16))</f>
        <v>#DIV/0!</v>
      </c>
      <c r="G18" s="8"/>
      <c r="H18" s="11">
        <f t="shared" ref="H18:U18" si="5">STDEV(H14:H16)/SQRT(COUNT(H14:H16))</f>
        <v>9.7668219555345246</v>
      </c>
      <c r="I18" s="11">
        <f t="shared" si="5"/>
        <v>0.14361824783470636</v>
      </c>
      <c r="J18" s="11">
        <f t="shared" si="5"/>
        <v>5.4580216195980816E-3</v>
      </c>
      <c r="K18" s="11">
        <f t="shared" si="5"/>
        <v>2.2635984135393323E-2</v>
      </c>
      <c r="L18" s="11">
        <f t="shared" si="5"/>
        <v>5.2412890696002619E-3</v>
      </c>
      <c r="M18" s="11">
        <f t="shared" si="5"/>
        <v>11.217000985607125</v>
      </c>
      <c r="N18" s="11">
        <f t="shared" si="5"/>
        <v>19.427929494530364</v>
      </c>
      <c r="O18" s="11">
        <f t="shared" si="5"/>
        <v>6.1101009266077921E-2</v>
      </c>
      <c r="P18" s="11">
        <f t="shared" si="5"/>
        <v>0.55167421948504991</v>
      </c>
      <c r="Q18" s="11">
        <f t="shared" si="5"/>
        <v>401.00304792413323</v>
      </c>
      <c r="R18" s="11" t="e">
        <f t="shared" si="5"/>
        <v>#DIV/0!</v>
      </c>
      <c r="S18" s="11">
        <f t="shared" si="5"/>
        <v>0.80846218904232725</v>
      </c>
      <c r="T18" s="11">
        <f t="shared" si="5"/>
        <v>0.21939310229205786</v>
      </c>
      <c r="U18" s="11">
        <f t="shared" si="5"/>
        <v>7.7216146843347095</v>
      </c>
    </row>
    <row r="19" spans="1:21" x14ac:dyDescent="0.15">
      <c r="A19" t="s">
        <v>144</v>
      </c>
      <c r="B19" t="s">
        <v>4</v>
      </c>
      <c r="C19" s="6"/>
      <c r="D19">
        <v>1637</v>
      </c>
      <c r="E19">
        <v>2230</v>
      </c>
      <c r="H19">
        <v>14.61</v>
      </c>
      <c r="I19">
        <v>4.9020000000000001</v>
      </c>
      <c r="J19">
        <v>3.58</v>
      </c>
      <c r="K19">
        <v>1.75</v>
      </c>
      <c r="L19">
        <v>3.4</v>
      </c>
      <c r="M19">
        <v>13.6</v>
      </c>
      <c r="N19">
        <v>195</v>
      </c>
      <c r="O19">
        <v>6.79</v>
      </c>
      <c r="P19">
        <v>19.25</v>
      </c>
      <c r="Q19">
        <v>1442</v>
      </c>
      <c r="S19">
        <v>6.13</v>
      </c>
      <c r="T19">
        <v>0.73</v>
      </c>
      <c r="U19">
        <v>66.400000000000006</v>
      </c>
    </row>
    <row r="20" spans="1:21" x14ac:dyDescent="0.15">
      <c r="A20" t="s">
        <v>147</v>
      </c>
      <c r="B20" t="s">
        <v>4</v>
      </c>
      <c r="C20" s="6"/>
      <c r="D20">
        <v>1639</v>
      </c>
      <c r="E20">
        <v>443</v>
      </c>
      <c r="H20">
        <v>13.13</v>
      </c>
      <c r="I20">
        <v>4.6669999999999998</v>
      </c>
      <c r="J20">
        <v>2.85</v>
      </c>
      <c r="K20">
        <v>1.02</v>
      </c>
      <c r="L20">
        <v>2.75</v>
      </c>
      <c r="M20">
        <v>14</v>
      </c>
      <c r="N20">
        <v>184</v>
      </c>
      <c r="O20">
        <v>6.89</v>
      </c>
      <c r="P20">
        <v>16.37</v>
      </c>
      <c r="Q20">
        <v>1449</v>
      </c>
      <c r="S20">
        <v>7.34</v>
      </c>
      <c r="T20">
        <v>0.73</v>
      </c>
      <c r="U20">
        <v>75.099999999999994</v>
      </c>
    </row>
    <row r="21" spans="1:21" x14ac:dyDescent="0.15">
      <c r="A21" t="s">
        <v>129</v>
      </c>
      <c r="B21" t="s">
        <v>4</v>
      </c>
      <c r="C21" s="6"/>
      <c r="D21">
        <v>1641</v>
      </c>
      <c r="E21">
        <v>10205</v>
      </c>
      <c r="H21">
        <v>13.16</v>
      </c>
      <c r="I21">
        <v>4.633</v>
      </c>
      <c r="J21">
        <v>3.92</v>
      </c>
      <c r="K21">
        <v>1.1000000000000001</v>
      </c>
      <c r="L21">
        <v>4.05</v>
      </c>
      <c r="M21">
        <v>16.2</v>
      </c>
      <c r="N21">
        <v>204</v>
      </c>
      <c r="O21">
        <v>6.63</v>
      </c>
      <c r="P21">
        <v>16.53</v>
      </c>
      <c r="Q21">
        <v>1453</v>
      </c>
      <c r="S21">
        <v>1.98</v>
      </c>
      <c r="T21">
        <v>20.3</v>
      </c>
      <c r="U21">
        <v>0.73</v>
      </c>
    </row>
    <row r="22" spans="1:21" x14ac:dyDescent="0.15">
      <c r="A22" s="8"/>
      <c r="B22" s="8"/>
      <c r="C22" s="9"/>
      <c r="D22" s="10" t="s">
        <v>50</v>
      </c>
      <c r="E22" s="8"/>
      <c r="F22" s="8" t="e">
        <f>AVERAGE(F19:F21)</f>
        <v>#DIV/0!</v>
      </c>
      <c r="G22" s="8"/>
      <c r="H22" s="11">
        <f t="shared" ref="H22:U22" si="6">AVERAGE(H19:H21)</f>
        <v>13.633333333333335</v>
      </c>
      <c r="I22" s="11">
        <f t="shared" si="6"/>
        <v>4.7339999999999991</v>
      </c>
      <c r="J22" s="11">
        <f t="shared" si="6"/>
        <v>3.4499999999999997</v>
      </c>
      <c r="K22" s="11">
        <f t="shared" si="6"/>
        <v>1.29</v>
      </c>
      <c r="L22" s="11">
        <f t="shared" si="6"/>
        <v>3.4</v>
      </c>
      <c r="M22" s="11">
        <f t="shared" si="6"/>
        <v>14.6</v>
      </c>
      <c r="N22" s="11">
        <f t="shared" si="6"/>
        <v>194.33333333333334</v>
      </c>
      <c r="O22" s="11">
        <f t="shared" si="6"/>
        <v>6.77</v>
      </c>
      <c r="P22" s="11">
        <f t="shared" si="6"/>
        <v>17.383333333333336</v>
      </c>
      <c r="Q22" s="11">
        <f t="shared" si="6"/>
        <v>1448</v>
      </c>
      <c r="R22" s="11" t="e">
        <f t="shared" si="6"/>
        <v>#DIV/0!</v>
      </c>
      <c r="S22" s="11">
        <f t="shared" si="6"/>
        <v>5.1499999999999995</v>
      </c>
      <c r="T22" s="11">
        <f t="shared" si="6"/>
        <v>7.2533333333333339</v>
      </c>
      <c r="U22" s="11">
        <f t="shared" si="6"/>
        <v>47.41</v>
      </c>
    </row>
    <row r="23" spans="1:21" x14ac:dyDescent="0.15">
      <c r="A23" s="8"/>
      <c r="B23" s="8"/>
      <c r="C23" s="9"/>
      <c r="D23" s="10" t="s">
        <v>51</v>
      </c>
      <c r="E23" s="8"/>
      <c r="F23" s="8" t="e">
        <f>STDEV(F19:F21)/SQRT(COUNT(F19:F21))</f>
        <v>#DIV/0!</v>
      </c>
      <c r="G23" s="8"/>
      <c r="H23" s="11">
        <f t="shared" ref="H23:U23" si="7">STDEV(H19:H21)/SQRT(COUNT(H19:H21))</f>
        <v>0.48841011910529059</v>
      </c>
      <c r="I23" s="11">
        <f t="shared" si="7"/>
        <v>8.4571468790209312E-2</v>
      </c>
      <c r="J23" s="11">
        <f t="shared" si="7"/>
        <v>0.31564748269760434</v>
      </c>
      <c r="K23" s="11">
        <f t="shared" si="7"/>
        <v>0.2311565126344774</v>
      </c>
      <c r="L23" s="11">
        <f t="shared" si="7"/>
        <v>0.37527767497325654</v>
      </c>
      <c r="M23" s="11">
        <f t="shared" si="7"/>
        <v>0.80829037686547589</v>
      </c>
      <c r="N23" s="11">
        <f t="shared" si="7"/>
        <v>5.7831171909658243</v>
      </c>
      <c r="O23" s="11">
        <f t="shared" si="7"/>
        <v>7.5718777944003599E-2</v>
      </c>
      <c r="P23" s="11">
        <f t="shared" si="7"/>
        <v>0.93447549162321208</v>
      </c>
      <c r="Q23" s="11">
        <f t="shared" si="7"/>
        <v>3.2145502536643185</v>
      </c>
      <c r="R23" s="11" t="e">
        <f t="shared" si="7"/>
        <v>#DIV/0!</v>
      </c>
      <c r="S23" s="11">
        <f t="shared" si="7"/>
        <v>1.6230321418053726</v>
      </c>
      <c r="T23" s="11">
        <f t="shared" si="7"/>
        <v>6.5233333333333334</v>
      </c>
      <c r="U23" s="11">
        <f t="shared" si="7"/>
        <v>23.474733225321227</v>
      </c>
    </row>
  </sheetData>
  <pageMargins left="0.7" right="0.7" top="0.75" bottom="0.75" header="0.5" footer="0.5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A19" sqref="A19:XFD19"/>
    </sheetView>
  </sheetViews>
  <sheetFormatPr baseColWidth="10" defaultRowHeight="13" x14ac:dyDescent="0.15"/>
  <sheetData>
    <row r="1" spans="1:21" x14ac:dyDescent="0.15">
      <c r="A1" t="s">
        <v>16</v>
      </c>
      <c r="B1" t="s">
        <v>17</v>
      </c>
      <c r="C1" t="s">
        <v>139</v>
      </c>
      <c r="D1" t="s">
        <v>25</v>
      </c>
      <c r="E1" t="s">
        <v>24</v>
      </c>
      <c r="F1" t="s">
        <v>140</v>
      </c>
      <c r="G1" s="3" t="s">
        <v>27</v>
      </c>
      <c r="H1" t="s">
        <v>119</v>
      </c>
      <c r="I1" s="18" t="s">
        <v>141</v>
      </c>
      <c r="J1" t="s">
        <v>28</v>
      </c>
      <c r="K1" t="s">
        <v>142</v>
      </c>
      <c r="L1" t="s">
        <v>143</v>
      </c>
      <c r="M1" t="s">
        <v>31</v>
      </c>
      <c r="N1" t="s">
        <v>158</v>
      </c>
      <c r="O1" t="s">
        <v>0</v>
      </c>
      <c r="P1" t="s">
        <v>1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ht="15" x14ac:dyDescent="0.2">
      <c r="A2" t="s">
        <v>133</v>
      </c>
      <c r="C2" s="6"/>
      <c r="D2">
        <v>1642</v>
      </c>
      <c r="E2">
        <v>10178</v>
      </c>
      <c r="F2" s="19">
        <v>2.96</v>
      </c>
      <c r="G2">
        <v>6.5810000000000004</v>
      </c>
      <c r="H2">
        <v>20.399999999999999</v>
      </c>
      <c r="I2">
        <v>5.548</v>
      </c>
      <c r="J2">
        <v>1.68</v>
      </c>
      <c r="K2">
        <v>2.02</v>
      </c>
      <c r="L2">
        <v>0.63</v>
      </c>
      <c r="M2">
        <v>27.5</v>
      </c>
      <c r="N2">
        <v>236</v>
      </c>
      <c r="O2">
        <v>7.33</v>
      </c>
      <c r="P2">
        <v>22.1</v>
      </c>
      <c r="Q2">
        <v>1581</v>
      </c>
      <c r="R2">
        <v>1673</v>
      </c>
      <c r="S2">
        <v>6.1</v>
      </c>
      <c r="U2">
        <v>70</v>
      </c>
    </row>
    <row r="3" spans="1:21" ht="15" x14ac:dyDescent="0.2">
      <c r="A3" t="s">
        <v>134</v>
      </c>
      <c r="C3" s="6"/>
      <c r="D3">
        <v>1643</v>
      </c>
      <c r="E3">
        <v>2227</v>
      </c>
      <c r="F3" s="19">
        <v>2.93</v>
      </c>
      <c r="G3">
        <v>5.9509999999999996</v>
      </c>
      <c r="H3">
        <v>19.920000000000002</v>
      </c>
      <c r="I3">
        <v>5.4160000000000004</v>
      </c>
      <c r="J3">
        <v>1.6</v>
      </c>
      <c r="K3">
        <v>1.97</v>
      </c>
      <c r="L3" s="16">
        <v>0.27400000000000002</v>
      </c>
      <c r="M3">
        <v>32.9</v>
      </c>
      <c r="N3">
        <v>227</v>
      </c>
    </row>
    <row r="4" spans="1:21" ht="15" x14ac:dyDescent="0.2">
      <c r="A4" t="s">
        <v>135</v>
      </c>
      <c r="C4" s="6"/>
      <c r="D4">
        <v>1644</v>
      </c>
      <c r="E4">
        <v>10056</v>
      </c>
      <c r="F4" s="19">
        <v>2.86</v>
      </c>
      <c r="G4">
        <v>5.92</v>
      </c>
      <c r="H4">
        <v>22.01</v>
      </c>
      <c r="I4">
        <v>5.49</v>
      </c>
      <c r="J4">
        <v>1.8</v>
      </c>
      <c r="K4">
        <v>2.1800000000000002</v>
      </c>
      <c r="L4" s="16">
        <v>0.29899999999999999</v>
      </c>
      <c r="M4">
        <v>29.8</v>
      </c>
      <c r="N4">
        <v>238</v>
      </c>
    </row>
    <row r="5" spans="1:21" x14ac:dyDescent="0.15">
      <c r="A5" s="8"/>
      <c r="B5" s="8"/>
      <c r="C5" s="9"/>
      <c r="D5" s="10" t="s">
        <v>50</v>
      </c>
      <c r="E5" s="8"/>
      <c r="F5" s="8">
        <f>AVERAGE(F2:F4)</f>
        <v>2.9166666666666665</v>
      </c>
      <c r="G5" s="8">
        <f>AVERAGE(G2:G4)</f>
        <v>6.1506666666666661</v>
      </c>
      <c r="H5" s="8">
        <f>AVERAGE(H2:H4)</f>
        <v>20.776666666666667</v>
      </c>
      <c r="I5" s="11">
        <f>AVERAGE(I2:I4)</f>
        <v>5.4846666666666666</v>
      </c>
      <c r="J5" s="11">
        <f t="shared" ref="J5:U5" si="0">AVERAGE(J2:J4)</f>
        <v>1.6933333333333334</v>
      </c>
      <c r="K5" s="11">
        <f t="shared" si="0"/>
        <v>2.0566666666666666</v>
      </c>
      <c r="L5" s="11">
        <f t="shared" si="0"/>
        <v>0.40100000000000002</v>
      </c>
      <c r="M5" s="11">
        <f t="shared" si="0"/>
        <v>30.066666666666666</v>
      </c>
      <c r="N5" s="11">
        <f>AVERAGE(N2:N4)</f>
        <v>233.66666666666666</v>
      </c>
      <c r="O5" s="11">
        <f>AVERAGE(O2:O4)</f>
        <v>7.33</v>
      </c>
      <c r="P5" s="11">
        <f t="shared" si="0"/>
        <v>22.1</v>
      </c>
      <c r="Q5" s="11">
        <f t="shared" si="0"/>
        <v>1581</v>
      </c>
      <c r="R5" s="11">
        <f t="shared" si="0"/>
        <v>1673</v>
      </c>
      <c r="S5" s="11">
        <f t="shared" si="0"/>
        <v>6.1</v>
      </c>
      <c r="T5" s="11" t="e">
        <f t="shared" si="0"/>
        <v>#DIV/0!</v>
      </c>
      <c r="U5" s="11">
        <f t="shared" si="0"/>
        <v>70</v>
      </c>
    </row>
    <row r="6" spans="1:21" x14ac:dyDescent="0.15">
      <c r="A6" s="8"/>
      <c r="B6" s="8"/>
      <c r="C6" s="9"/>
      <c r="D6" s="10" t="s">
        <v>51</v>
      </c>
      <c r="E6" s="8"/>
      <c r="F6" s="8">
        <f>STDEV(F2:F4)/SQRT(COUNT(F2:F4))</f>
        <v>2.9627314724385342E-2</v>
      </c>
      <c r="G6" s="8">
        <f>STDEV(G2:G4)/SQRT(COUNT(G2:G4))</f>
        <v>0.21535268230922475</v>
      </c>
      <c r="H6" s="8">
        <f>STDEV(H2:H4)/SQRT(COUNT(H2:H4))</f>
        <v>0.63204254427829321</v>
      </c>
      <c r="I6" s="11">
        <f>STDEV(I2:I4)/SQRT(COUNT(I2:I4))</f>
        <v>3.8198312935404675E-2</v>
      </c>
      <c r="J6" s="11">
        <f t="shared" ref="J6:U6" si="1">STDEV(J2:J4)/SQRT(COUNT(J2:J4))</f>
        <v>5.8118652580542308E-2</v>
      </c>
      <c r="K6" s="11">
        <f t="shared" si="1"/>
        <v>6.3333333333333394E-2</v>
      </c>
      <c r="L6" s="11">
        <f t="shared" si="1"/>
        <v>0.11472721269748222</v>
      </c>
      <c r="M6" s="11">
        <f t="shared" si="1"/>
        <v>1.5645375603601777</v>
      </c>
      <c r="N6" s="11">
        <f t="shared" si="1"/>
        <v>3.3829638550307397</v>
      </c>
      <c r="O6" s="11" t="e">
        <f>STDEV(O2:O4)/SQRT(COUNT(O2:O4))</f>
        <v>#DIV/0!</v>
      </c>
      <c r="P6" s="11" t="e">
        <f t="shared" si="1"/>
        <v>#DIV/0!</v>
      </c>
      <c r="Q6" s="11" t="e">
        <f t="shared" si="1"/>
        <v>#DIV/0!</v>
      </c>
      <c r="R6" s="11" t="e">
        <f t="shared" si="1"/>
        <v>#DIV/0!</v>
      </c>
      <c r="S6" s="11" t="e">
        <f t="shared" si="1"/>
        <v>#DIV/0!</v>
      </c>
      <c r="T6" s="11" t="e">
        <f t="shared" si="1"/>
        <v>#DIV/0!</v>
      </c>
      <c r="U6" s="11" t="e">
        <f t="shared" si="1"/>
        <v>#DIV/0!</v>
      </c>
    </row>
    <row r="7" spans="1:21" x14ac:dyDescent="0.15">
      <c r="A7" s="8"/>
      <c r="B7" s="8"/>
      <c r="C7" s="9"/>
      <c r="D7" s="10"/>
      <c r="E7" s="8"/>
      <c r="F7" s="8"/>
      <c r="G7" s="8"/>
      <c r="H7" s="8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ht="15" x14ac:dyDescent="0.2">
      <c r="A8" t="s">
        <v>136</v>
      </c>
      <c r="C8" s="6"/>
      <c r="D8">
        <v>1645</v>
      </c>
      <c r="E8">
        <v>2061</v>
      </c>
      <c r="F8" s="19">
        <v>2.79</v>
      </c>
      <c r="G8">
        <v>5.6130000000000004</v>
      </c>
      <c r="H8">
        <v>22.45</v>
      </c>
      <c r="I8">
        <v>4.8449999999999998</v>
      </c>
      <c r="J8">
        <v>1.36</v>
      </c>
      <c r="K8">
        <v>1.46</v>
      </c>
      <c r="L8">
        <v>0.23699999999999999</v>
      </c>
      <c r="M8">
        <v>31.7</v>
      </c>
      <c r="N8">
        <v>246</v>
      </c>
      <c r="O8">
        <v>7.56</v>
      </c>
      <c r="P8">
        <v>20.399999999999999</v>
      </c>
      <c r="Q8">
        <v>1512</v>
      </c>
      <c r="R8">
        <v>1654</v>
      </c>
      <c r="S8">
        <v>7.2</v>
      </c>
      <c r="U8">
        <v>79</v>
      </c>
    </row>
    <row r="9" spans="1:21" ht="15" x14ac:dyDescent="0.2">
      <c r="A9" t="s">
        <v>137</v>
      </c>
      <c r="C9" s="6"/>
      <c r="D9">
        <v>1646</v>
      </c>
      <c r="E9">
        <v>10069</v>
      </c>
      <c r="F9" s="19">
        <v>2.9</v>
      </c>
      <c r="G9">
        <v>5.4539999999999997</v>
      </c>
      <c r="H9">
        <v>20.85</v>
      </c>
      <c r="I9">
        <v>4.9749999999999996</v>
      </c>
      <c r="J9">
        <v>1.35</v>
      </c>
      <c r="K9">
        <v>1.5</v>
      </c>
      <c r="L9">
        <v>0.24099999999999999</v>
      </c>
      <c r="M9">
        <v>20.9</v>
      </c>
      <c r="N9">
        <v>243</v>
      </c>
    </row>
    <row r="10" spans="1:21" ht="15" x14ac:dyDescent="0.2">
      <c r="A10" t="s">
        <v>138</v>
      </c>
      <c r="C10" s="6"/>
      <c r="D10">
        <v>1647</v>
      </c>
      <c r="E10">
        <v>2088</v>
      </c>
      <c r="F10" s="19">
        <v>2.84</v>
      </c>
      <c r="G10">
        <v>5.181</v>
      </c>
      <c r="H10">
        <v>17.059999999999999</v>
      </c>
      <c r="I10">
        <v>4.8819999999999997</v>
      </c>
      <c r="J10">
        <v>1.82</v>
      </c>
      <c r="K10">
        <v>1.74</v>
      </c>
      <c r="L10">
        <v>0.32900000000000001</v>
      </c>
      <c r="M10">
        <v>25.7</v>
      </c>
      <c r="N10">
        <v>247</v>
      </c>
    </row>
    <row r="11" spans="1:21" x14ac:dyDescent="0.15">
      <c r="A11" s="8"/>
      <c r="B11" s="8"/>
      <c r="C11" s="9"/>
      <c r="D11" s="10" t="s">
        <v>50</v>
      </c>
      <c r="E11" s="8"/>
      <c r="F11" s="8">
        <f>AVERAGE(F8:F10)</f>
        <v>2.8433333333333333</v>
      </c>
      <c r="G11" s="8">
        <f>AVERAGE(G8:G10)</f>
        <v>5.4160000000000004</v>
      </c>
      <c r="H11" s="11">
        <f>AVERAGE(H8:H10)</f>
        <v>20.12</v>
      </c>
      <c r="I11" s="11">
        <f t="shared" ref="I11:U11" si="2">AVERAGE(I8:I10)</f>
        <v>4.9006666666666669</v>
      </c>
      <c r="J11" s="11">
        <f t="shared" si="2"/>
        <v>1.51</v>
      </c>
      <c r="K11" s="11">
        <f t="shared" si="2"/>
        <v>1.5666666666666667</v>
      </c>
      <c r="L11" s="11">
        <f>AVERAGE(L8:L10)</f>
        <v>0.26899999999999996</v>
      </c>
      <c r="M11" s="11">
        <f t="shared" si="2"/>
        <v>26.099999999999998</v>
      </c>
      <c r="N11" s="11">
        <f>AVERAGE(N8:N10)</f>
        <v>245.33333333333334</v>
      </c>
      <c r="O11" s="11">
        <f t="shared" si="2"/>
        <v>7.56</v>
      </c>
      <c r="P11" s="11">
        <f t="shared" si="2"/>
        <v>20.399999999999999</v>
      </c>
      <c r="Q11" s="11">
        <f t="shared" si="2"/>
        <v>1512</v>
      </c>
      <c r="R11" s="11">
        <f t="shared" si="2"/>
        <v>1654</v>
      </c>
      <c r="S11" s="11">
        <f t="shared" si="2"/>
        <v>7.2</v>
      </c>
      <c r="T11" s="11" t="e">
        <f t="shared" si="2"/>
        <v>#DIV/0!</v>
      </c>
      <c r="U11" s="11">
        <f t="shared" si="2"/>
        <v>79</v>
      </c>
    </row>
    <row r="12" spans="1:21" x14ac:dyDescent="0.15">
      <c r="A12" s="8"/>
      <c r="B12" s="8"/>
      <c r="C12" s="9"/>
      <c r="D12" s="10" t="s">
        <v>51</v>
      </c>
      <c r="E12" s="8"/>
      <c r="F12" s="8">
        <f>STDEV(F8:F10)/SQRT(COUNT(F8:F10))</f>
        <v>3.1797973380564823E-2</v>
      </c>
      <c r="G12" s="8">
        <f>STDEV(G8:G10)/SQRT(COUNT(G8:G10))</f>
        <v>0.12614673994994885</v>
      </c>
      <c r="H12" s="11">
        <f>STDEV(H8:H10)/SQRT(COUNT(H8:H10))</f>
        <v>1.5981969006769237</v>
      </c>
      <c r="I12" s="11">
        <f t="shared" ref="I12:U12" si="3">STDEV(I8:I10)/SQRT(COUNT(I8:I10))</f>
        <v>3.867097677127438E-2</v>
      </c>
      <c r="J12" s="11">
        <f t="shared" si="3"/>
        <v>0.1550268793897801</v>
      </c>
      <c r="K12" s="11">
        <f t="shared" si="3"/>
        <v>8.7432513657360017E-2</v>
      </c>
      <c r="L12" s="11">
        <f>STDEV(L8:L10)/SQRT(COUNT(L8:L10))</f>
        <v>3.0022213997860685E-2</v>
      </c>
      <c r="M12" s="11">
        <f t="shared" si="3"/>
        <v>3.1240998703626546</v>
      </c>
      <c r="N12" s="11">
        <f>STDEV(N8:N10)/SQRT(COUNT(N8:N10))</f>
        <v>1.2018504251546633</v>
      </c>
      <c r="O12" s="11" t="e">
        <f t="shared" si="3"/>
        <v>#DIV/0!</v>
      </c>
      <c r="P12" s="11" t="e">
        <f t="shared" si="3"/>
        <v>#DIV/0!</v>
      </c>
      <c r="Q12" s="11" t="e">
        <f t="shared" si="3"/>
        <v>#DIV/0!</v>
      </c>
      <c r="R12" s="11" t="e">
        <f t="shared" si="3"/>
        <v>#DIV/0!</v>
      </c>
      <c r="S12" s="11" t="e">
        <f t="shared" si="3"/>
        <v>#DIV/0!</v>
      </c>
      <c r="T12" s="11" t="e">
        <f t="shared" si="3"/>
        <v>#DIV/0!</v>
      </c>
      <c r="U12" s="11" t="e">
        <f t="shared" si="3"/>
        <v>#DIV/0!</v>
      </c>
    </row>
    <row r="13" spans="1:21" x14ac:dyDescent="0.15">
      <c r="A13" s="8"/>
      <c r="B13" s="8"/>
      <c r="C13" s="9"/>
      <c r="D13" s="10"/>
      <c r="E13" s="8"/>
      <c r="F13" s="8"/>
      <c r="G13" s="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x14ac:dyDescent="0.15">
      <c r="A14" t="s">
        <v>144</v>
      </c>
      <c r="B14" t="s">
        <v>5</v>
      </c>
      <c r="C14" s="6"/>
      <c r="D14">
        <v>1648</v>
      </c>
      <c r="E14">
        <v>10095</v>
      </c>
      <c r="H14">
        <v>63.38</v>
      </c>
      <c r="I14">
        <v>1.92</v>
      </c>
      <c r="J14">
        <v>-4.6100000000000004E-3</v>
      </c>
      <c r="K14">
        <v>0.10100000000000001</v>
      </c>
      <c r="L14">
        <v>9.6799999999999994E-3</v>
      </c>
      <c r="M14">
        <v>82.5</v>
      </c>
      <c r="N14">
        <v>414</v>
      </c>
      <c r="O14">
        <v>7.37</v>
      </c>
      <c r="P14">
        <v>12.5</v>
      </c>
      <c r="Q14">
        <v>2555</v>
      </c>
      <c r="R14">
        <v>3339</v>
      </c>
      <c r="S14">
        <v>1.5</v>
      </c>
      <c r="U14">
        <v>16</v>
      </c>
    </row>
    <row r="15" spans="1:21" x14ac:dyDescent="0.15">
      <c r="A15" t="s">
        <v>147</v>
      </c>
      <c r="B15" t="s">
        <v>5</v>
      </c>
      <c r="C15" s="6"/>
      <c r="D15">
        <v>1650</v>
      </c>
      <c r="E15">
        <v>2132</v>
      </c>
      <c r="H15">
        <v>35.380000000000003</v>
      </c>
      <c r="I15">
        <v>1.1299999999999999</v>
      </c>
      <c r="J15">
        <v>2.5400000000000002E-3</v>
      </c>
      <c r="K15">
        <v>6.4199999999999993E-2</v>
      </c>
      <c r="L15">
        <v>7.9799999999999992E-3</v>
      </c>
      <c r="M15">
        <v>37.9</v>
      </c>
      <c r="N15">
        <v>284</v>
      </c>
      <c r="O15">
        <v>7.31</v>
      </c>
      <c r="P15">
        <v>10.3</v>
      </c>
      <c r="Q15">
        <v>1364</v>
      </c>
      <c r="R15">
        <v>1604</v>
      </c>
      <c r="S15">
        <v>0.6</v>
      </c>
      <c r="U15">
        <v>6</v>
      </c>
    </row>
    <row r="16" spans="1:21" x14ac:dyDescent="0.15">
      <c r="A16" t="s">
        <v>129</v>
      </c>
      <c r="B16" t="s">
        <v>146</v>
      </c>
      <c r="C16" s="6"/>
      <c r="D16">
        <v>1652</v>
      </c>
      <c r="E16">
        <v>10185</v>
      </c>
      <c r="H16">
        <v>47.5</v>
      </c>
      <c r="I16">
        <v>1.58</v>
      </c>
      <c r="J16">
        <v>2.5999999999999999E-2</v>
      </c>
      <c r="K16">
        <v>4.2000000000000003E-2</v>
      </c>
      <c r="L16">
        <v>8.2699999999999996E-3</v>
      </c>
      <c r="M16">
        <v>55.9</v>
      </c>
      <c r="N16">
        <v>342</v>
      </c>
      <c r="O16">
        <v>7.3</v>
      </c>
      <c r="P16">
        <v>10.8</v>
      </c>
      <c r="Q16">
        <v>1893</v>
      </c>
      <c r="R16">
        <v>2568</v>
      </c>
      <c r="S16">
        <v>0.86</v>
      </c>
      <c r="U16">
        <v>8</v>
      </c>
    </row>
    <row r="17" spans="1:21" x14ac:dyDescent="0.15">
      <c r="A17" s="8"/>
      <c r="B17" s="8"/>
      <c r="C17" s="9"/>
      <c r="D17" s="10" t="s">
        <v>50</v>
      </c>
      <c r="E17" s="8"/>
      <c r="F17" s="8" t="e">
        <f>AVERAGE(F14:F16)</f>
        <v>#DIV/0!</v>
      </c>
      <c r="G17" s="8"/>
      <c r="H17" s="11">
        <f t="shared" ref="H17:U17" si="4">AVERAGE(H14:H16)</f>
        <v>48.75333333333333</v>
      </c>
      <c r="I17" s="11">
        <f t="shared" si="4"/>
        <v>1.5433333333333332</v>
      </c>
      <c r="J17" s="11">
        <f t="shared" si="4"/>
        <v>7.9766666666666666E-3</v>
      </c>
      <c r="K17" s="11">
        <f t="shared" si="4"/>
        <v>6.9066666666666679E-2</v>
      </c>
      <c r="L17" s="11">
        <f t="shared" si="4"/>
        <v>8.6433333333333327E-3</v>
      </c>
      <c r="M17" s="11">
        <f t="shared" si="4"/>
        <v>58.766666666666673</v>
      </c>
      <c r="N17" s="11">
        <f t="shared" si="4"/>
        <v>346.66666666666669</v>
      </c>
      <c r="O17" s="11">
        <f t="shared" si="4"/>
        <v>7.3266666666666671</v>
      </c>
      <c r="P17" s="11">
        <f t="shared" si="4"/>
        <v>11.200000000000001</v>
      </c>
      <c r="Q17" s="11">
        <f t="shared" si="4"/>
        <v>1937.3333333333333</v>
      </c>
      <c r="R17" s="11">
        <f t="shared" si="4"/>
        <v>2503.6666666666665</v>
      </c>
      <c r="S17" s="11">
        <f t="shared" si="4"/>
        <v>0.98666666666666669</v>
      </c>
      <c r="T17" s="11" t="e">
        <f t="shared" si="4"/>
        <v>#DIV/0!</v>
      </c>
      <c r="U17" s="11">
        <f t="shared" si="4"/>
        <v>10</v>
      </c>
    </row>
    <row r="18" spans="1:21" x14ac:dyDescent="0.15">
      <c r="A18" s="8"/>
      <c r="B18" s="8"/>
      <c r="C18" s="9"/>
      <c r="D18" s="10" t="s">
        <v>51</v>
      </c>
      <c r="E18" s="8"/>
      <c r="F18" s="8" t="e">
        <f>STDEV(F14:F16)/SQRT(COUNT(F14:F16))</f>
        <v>#DIV/0!</v>
      </c>
      <c r="G18" s="8"/>
      <c r="H18" s="11">
        <f t="shared" ref="H18:U18" si="5">STDEV(H14:H16)/SQRT(COUNT(H14:H16))</f>
        <v>8.1071600727039286</v>
      </c>
      <c r="I18" s="11">
        <f t="shared" si="5"/>
        <v>0.22878908287862981</v>
      </c>
      <c r="J18" s="11">
        <f t="shared" si="5"/>
        <v>9.2450172765898321E-3</v>
      </c>
      <c r="K18" s="11">
        <f t="shared" si="5"/>
        <v>1.7204779697643446E-2</v>
      </c>
      <c r="L18" s="11">
        <f t="shared" si="5"/>
        <v>5.2505026214428067E-4</v>
      </c>
      <c r="M18" s="11">
        <f t="shared" si="5"/>
        <v>12.954450114836124</v>
      </c>
      <c r="N18" s="11">
        <f t="shared" si="5"/>
        <v>37.600236405876245</v>
      </c>
      <c r="O18" s="11">
        <f t="shared" si="5"/>
        <v>2.1858128414340126E-2</v>
      </c>
      <c r="P18" s="11">
        <f t="shared" si="5"/>
        <v>0.66583281184793908</v>
      </c>
      <c r="Q18" s="11">
        <f t="shared" si="5"/>
        <v>344.52592226291335</v>
      </c>
      <c r="R18" s="11">
        <f t="shared" si="5"/>
        <v>501.88323121795776</v>
      </c>
      <c r="S18" s="11">
        <f t="shared" si="5"/>
        <v>0.26741561493508764</v>
      </c>
      <c r="T18" s="11" t="e">
        <f t="shared" si="5"/>
        <v>#DIV/0!</v>
      </c>
      <c r="U18" s="11">
        <f t="shared" si="5"/>
        <v>3.0550504633038935</v>
      </c>
    </row>
    <row r="19" spans="1:21" x14ac:dyDescent="0.15">
      <c r="A19" t="s">
        <v>144</v>
      </c>
      <c r="B19" t="s">
        <v>4</v>
      </c>
      <c r="C19" s="6"/>
      <c r="D19">
        <v>1649</v>
      </c>
      <c r="E19">
        <v>10220</v>
      </c>
      <c r="H19">
        <v>18.579999999999998</v>
      </c>
      <c r="I19">
        <v>5.7039999999999997</v>
      </c>
      <c r="J19">
        <v>2.2599999999999998</v>
      </c>
      <c r="K19">
        <v>2.2799999999999998</v>
      </c>
      <c r="L19">
        <v>0.36399999999999999</v>
      </c>
      <c r="M19">
        <v>30.2</v>
      </c>
      <c r="N19">
        <v>253</v>
      </c>
      <c r="O19">
        <v>7.32</v>
      </c>
      <c r="P19">
        <v>22.4</v>
      </c>
      <c r="Q19">
        <v>1597</v>
      </c>
      <c r="R19">
        <v>1680</v>
      </c>
      <c r="S19">
        <v>5.5</v>
      </c>
      <c r="U19">
        <v>63</v>
      </c>
    </row>
    <row r="20" spans="1:21" x14ac:dyDescent="0.15">
      <c r="A20" t="s">
        <v>147</v>
      </c>
      <c r="B20" t="s">
        <v>4</v>
      </c>
      <c r="C20" s="6"/>
      <c r="D20">
        <v>1651</v>
      </c>
      <c r="E20">
        <v>10115</v>
      </c>
      <c r="H20">
        <v>21.59</v>
      </c>
      <c r="I20">
        <v>5.2480000000000002</v>
      </c>
      <c r="J20">
        <v>1.84</v>
      </c>
      <c r="K20">
        <v>2.04</v>
      </c>
      <c r="L20">
        <v>0.35299999999999998</v>
      </c>
      <c r="M20">
        <v>32.200000000000003</v>
      </c>
      <c r="N20">
        <v>252</v>
      </c>
      <c r="O20">
        <v>7.6</v>
      </c>
      <c r="P20">
        <v>20.100000000000001</v>
      </c>
      <c r="Q20">
        <v>1498</v>
      </c>
      <c r="R20">
        <v>1651</v>
      </c>
      <c r="S20">
        <v>7.5</v>
      </c>
      <c r="U20">
        <v>86</v>
      </c>
    </row>
    <row r="21" spans="1:21" x14ac:dyDescent="0.15">
      <c r="A21" t="s">
        <v>129</v>
      </c>
      <c r="B21" t="s">
        <v>4</v>
      </c>
      <c r="C21" s="6"/>
      <c r="D21">
        <v>1653</v>
      </c>
      <c r="E21">
        <v>2046</v>
      </c>
      <c r="H21">
        <v>21.75</v>
      </c>
      <c r="I21">
        <v>4.5880000000000001</v>
      </c>
      <c r="J21">
        <v>2.46</v>
      </c>
      <c r="K21">
        <v>1.02</v>
      </c>
      <c r="L21">
        <v>0.38500000000000001</v>
      </c>
      <c r="M21">
        <v>31.9</v>
      </c>
      <c r="N21">
        <v>258</v>
      </c>
      <c r="O21">
        <v>7.09</v>
      </c>
      <c r="P21">
        <v>20.2</v>
      </c>
      <c r="Q21">
        <v>1506</v>
      </c>
      <c r="R21">
        <v>1662</v>
      </c>
      <c r="S21">
        <v>1.2</v>
      </c>
      <c r="U21">
        <v>13</v>
      </c>
    </row>
    <row r="22" spans="1:21" x14ac:dyDescent="0.15">
      <c r="A22" s="8"/>
      <c r="B22" s="8"/>
      <c r="C22" s="9"/>
      <c r="D22" s="10" t="s">
        <v>50</v>
      </c>
      <c r="E22" s="8"/>
      <c r="F22" s="8" t="e">
        <f>AVERAGE(F19:F21)</f>
        <v>#DIV/0!</v>
      </c>
      <c r="G22" s="8"/>
      <c r="H22" s="11">
        <f t="shared" ref="H22:U22" si="6">AVERAGE(H19:H21)</f>
        <v>20.64</v>
      </c>
      <c r="I22" s="11">
        <f t="shared" si="6"/>
        <v>5.18</v>
      </c>
      <c r="J22" s="11">
        <f t="shared" si="6"/>
        <v>2.1866666666666665</v>
      </c>
      <c r="K22" s="11">
        <f t="shared" si="6"/>
        <v>1.78</v>
      </c>
      <c r="L22" s="11">
        <f t="shared" si="6"/>
        <v>0.36733333333333329</v>
      </c>
      <c r="M22" s="11">
        <f t="shared" si="6"/>
        <v>31.433333333333337</v>
      </c>
      <c r="N22" s="11">
        <f>AVERAGE(N19:N21)</f>
        <v>254.33333333333334</v>
      </c>
      <c r="O22" s="11">
        <f t="shared" si="6"/>
        <v>7.336666666666666</v>
      </c>
      <c r="P22" s="11">
        <f t="shared" si="6"/>
        <v>20.900000000000002</v>
      </c>
      <c r="Q22" s="11">
        <f t="shared" si="6"/>
        <v>1533.6666666666667</v>
      </c>
      <c r="R22" s="11">
        <f t="shared" si="6"/>
        <v>1664.3333333333333</v>
      </c>
      <c r="S22" s="11">
        <f t="shared" si="6"/>
        <v>4.7333333333333334</v>
      </c>
      <c r="T22" s="11" t="e">
        <f t="shared" si="6"/>
        <v>#DIV/0!</v>
      </c>
      <c r="U22" s="11">
        <f t="shared" si="6"/>
        <v>54</v>
      </c>
    </row>
    <row r="23" spans="1:21" x14ac:dyDescent="0.15">
      <c r="A23" s="8"/>
      <c r="B23" s="8"/>
      <c r="C23" s="9"/>
      <c r="D23" s="10" t="s">
        <v>51</v>
      </c>
      <c r="E23" s="8"/>
      <c r="F23" s="8" t="e">
        <f>STDEV(F19:F21)/SQRT(COUNT(F19:F21))</f>
        <v>#DIV/0!</v>
      </c>
      <c r="G23" s="8"/>
      <c r="H23" s="11">
        <f t="shared" ref="H23:U23" si="7">STDEV(H19:H21)/SQRT(COUNT(H19:H21))</f>
        <v>1.0310350786143674</v>
      </c>
      <c r="I23" s="11">
        <f t="shared" si="7"/>
        <v>0.32395061352002402</v>
      </c>
      <c r="J23" s="11">
        <f t="shared" si="7"/>
        <v>0.1826958614139301</v>
      </c>
      <c r="K23" s="11">
        <f t="shared" si="7"/>
        <v>0.38626415831655919</v>
      </c>
      <c r="L23" s="11">
        <f t="shared" si="7"/>
        <v>9.3867518935524911E-3</v>
      </c>
      <c r="M23" s="11">
        <f t="shared" si="7"/>
        <v>0.6227180564089807</v>
      </c>
      <c r="N23" s="11">
        <f t="shared" si="7"/>
        <v>1.8559214542766742</v>
      </c>
      <c r="O23" s="11">
        <f t="shared" si="7"/>
        <v>0.14745997573729772</v>
      </c>
      <c r="P23" s="11">
        <f t="shared" si="7"/>
        <v>0.75055534994651296</v>
      </c>
      <c r="Q23" s="11">
        <f t="shared" si="7"/>
        <v>31.750765520080162</v>
      </c>
      <c r="R23" s="11">
        <f t="shared" si="7"/>
        <v>8.4524815554039776</v>
      </c>
      <c r="S23" s="11">
        <f t="shared" si="7"/>
        <v>1.858613581260087</v>
      </c>
      <c r="T23" s="11" t="e">
        <f t="shared" si="7"/>
        <v>#DIV/0!</v>
      </c>
      <c r="U23" s="11">
        <f t="shared" si="7"/>
        <v>21.548395145191982</v>
      </c>
    </row>
    <row r="43" spans="8:8" x14ac:dyDescent="0.15">
      <c r="H43" t="s">
        <v>157</v>
      </c>
    </row>
  </sheetData>
  <pageMargins left="0.7" right="0.7" top="0.75" bottom="0.75" header="0.5" footer="0.5"/>
  <pageSetup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opLeftCell="C1" workbookViewId="0">
      <selection activeCell="F5" sqref="F5:U6"/>
    </sheetView>
  </sheetViews>
  <sheetFormatPr baseColWidth="10" defaultRowHeight="13" x14ac:dyDescent="0.15"/>
  <cols>
    <col min="6" max="6" width="12.1640625" bestFit="1" customWidth="1"/>
  </cols>
  <sheetData>
    <row r="1" spans="1:21" x14ac:dyDescent="0.15">
      <c r="A1" t="s">
        <v>16</v>
      </c>
      <c r="B1" t="s">
        <v>17</v>
      </c>
      <c r="C1" t="s">
        <v>139</v>
      </c>
      <c r="D1" t="s">
        <v>25</v>
      </c>
      <c r="E1" t="s">
        <v>24</v>
      </c>
      <c r="F1" t="s">
        <v>140</v>
      </c>
      <c r="G1" s="3" t="s">
        <v>27</v>
      </c>
      <c r="H1" t="s">
        <v>119</v>
      </c>
      <c r="I1" s="18" t="s">
        <v>141</v>
      </c>
      <c r="J1" t="s">
        <v>28</v>
      </c>
      <c r="K1" t="s">
        <v>142</v>
      </c>
      <c r="L1" t="s">
        <v>143</v>
      </c>
      <c r="M1" t="s">
        <v>31</v>
      </c>
      <c r="N1" t="s">
        <v>158</v>
      </c>
      <c r="O1" t="s">
        <v>0</v>
      </c>
      <c r="P1" t="s">
        <v>1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ht="15" x14ac:dyDescent="0.2">
      <c r="A2" t="s">
        <v>133</v>
      </c>
      <c r="C2" s="6"/>
      <c r="D2">
        <v>1654</v>
      </c>
      <c r="E2">
        <v>2061</v>
      </c>
      <c r="F2" s="19">
        <v>3.03</v>
      </c>
      <c r="G2">
        <v>5.1769999999999996</v>
      </c>
      <c r="H2">
        <v>19.28</v>
      </c>
      <c r="I2">
        <v>3.0979999999999999</v>
      </c>
      <c r="J2">
        <v>1.95</v>
      </c>
      <c r="K2">
        <v>0.32100000000000001</v>
      </c>
      <c r="L2">
        <v>9.35E-2</v>
      </c>
      <c r="M2">
        <v>12.4</v>
      </c>
      <c r="N2">
        <v>173</v>
      </c>
      <c r="O2">
        <v>7.81</v>
      </c>
      <c r="P2">
        <v>26.6</v>
      </c>
      <c r="Q2">
        <v>1612</v>
      </c>
      <c r="R2">
        <v>1658</v>
      </c>
      <c r="S2">
        <v>9.1999999999999993</v>
      </c>
      <c r="U2">
        <v>112</v>
      </c>
    </row>
    <row r="3" spans="1:21" ht="15" x14ac:dyDescent="0.2">
      <c r="A3" t="s">
        <v>134</v>
      </c>
      <c r="C3" s="6"/>
      <c r="D3">
        <v>1655</v>
      </c>
      <c r="E3">
        <v>10121</v>
      </c>
      <c r="F3" s="19">
        <v>3.23</v>
      </c>
      <c r="G3">
        <v>4.992</v>
      </c>
      <c r="H3">
        <v>20.49</v>
      </c>
      <c r="I3">
        <v>3.0510000000000002</v>
      </c>
      <c r="J3">
        <v>1.86</v>
      </c>
      <c r="K3">
        <v>0.316</v>
      </c>
      <c r="L3" s="16">
        <v>8.4500000000000006E-2</v>
      </c>
      <c r="M3">
        <v>13.8</v>
      </c>
      <c r="N3">
        <v>222</v>
      </c>
    </row>
    <row r="4" spans="1:21" ht="15" x14ac:dyDescent="0.2">
      <c r="A4" t="s">
        <v>135</v>
      </c>
      <c r="C4" s="6"/>
      <c r="D4">
        <v>1656</v>
      </c>
      <c r="E4">
        <v>2104</v>
      </c>
      <c r="F4" s="19">
        <v>3.07</v>
      </c>
      <c r="G4">
        <v>5.2850000000000001</v>
      </c>
      <c r="H4">
        <v>19.57</v>
      </c>
      <c r="I4">
        <v>3.08</v>
      </c>
      <c r="J4">
        <v>2.54</v>
      </c>
      <c r="K4">
        <v>0.35799999999999998</v>
      </c>
      <c r="L4" s="16">
        <v>0.11899999999999999</v>
      </c>
      <c r="M4">
        <v>15.9</v>
      </c>
      <c r="N4">
        <v>207</v>
      </c>
    </row>
    <row r="5" spans="1:21" x14ac:dyDescent="0.15">
      <c r="A5" s="8"/>
      <c r="B5" s="8"/>
      <c r="C5" s="9"/>
      <c r="D5" s="10" t="s">
        <v>50</v>
      </c>
      <c r="E5" s="8"/>
      <c r="F5" s="8">
        <f>AVERAGE(F2:F4)</f>
        <v>3.11</v>
      </c>
      <c r="G5" s="8">
        <f t="shared" ref="G5:U5" si="0">AVERAGE(G2:G4)</f>
        <v>5.1513333333333335</v>
      </c>
      <c r="H5" s="8">
        <f t="shared" si="0"/>
        <v>19.779999999999998</v>
      </c>
      <c r="I5" s="8">
        <f t="shared" si="0"/>
        <v>3.0763333333333329</v>
      </c>
      <c r="J5" s="8">
        <f t="shared" si="0"/>
        <v>2.1166666666666667</v>
      </c>
      <c r="K5" s="8">
        <f t="shared" si="0"/>
        <v>0.33166666666666667</v>
      </c>
      <c r="L5" s="8">
        <f t="shared" si="0"/>
        <v>9.8999999999999991E-2</v>
      </c>
      <c r="M5" s="8">
        <f t="shared" si="0"/>
        <v>14.033333333333333</v>
      </c>
      <c r="N5" s="8">
        <f t="shared" si="0"/>
        <v>200.66666666666666</v>
      </c>
      <c r="O5" s="8">
        <f t="shared" si="0"/>
        <v>7.81</v>
      </c>
      <c r="P5" s="8">
        <f t="shared" si="0"/>
        <v>26.6</v>
      </c>
      <c r="Q5" s="8">
        <f t="shared" si="0"/>
        <v>1612</v>
      </c>
      <c r="R5" s="8">
        <f t="shared" si="0"/>
        <v>1658</v>
      </c>
      <c r="S5" s="8">
        <f t="shared" si="0"/>
        <v>9.1999999999999993</v>
      </c>
      <c r="T5" s="8" t="e">
        <f t="shared" si="0"/>
        <v>#DIV/0!</v>
      </c>
      <c r="U5" s="8">
        <f t="shared" si="0"/>
        <v>112</v>
      </c>
    </row>
    <row r="6" spans="1:21" x14ac:dyDescent="0.15">
      <c r="A6" s="8"/>
      <c r="B6" s="8"/>
      <c r="C6" s="9"/>
      <c r="D6" s="10" t="s">
        <v>51</v>
      </c>
      <c r="E6" s="8"/>
      <c r="F6" s="8">
        <f>STDEV(F2:F4)/SQRT(COUNT(F2:F4))</f>
        <v>6.1101009266077928E-2</v>
      </c>
      <c r="G6" s="8">
        <f t="shared" ref="G6:U6" si="1">STDEV(G2:G4)/SQRT(COUNT(G2:G4))</f>
        <v>8.5549855509976055E-2</v>
      </c>
      <c r="H6" s="8">
        <f t="shared" si="1"/>
        <v>0.36473734842120675</v>
      </c>
      <c r="I6" s="8">
        <f t="shared" si="1"/>
        <v>1.3691035185275155E-2</v>
      </c>
      <c r="J6" s="8">
        <f t="shared" si="1"/>
        <v>0.21325519402297774</v>
      </c>
      <c r="K6" s="8">
        <f t="shared" si="1"/>
        <v>1.3245544324203678E-2</v>
      </c>
      <c r="L6" s="8">
        <f t="shared" si="1"/>
        <v>1.0331989159885931E-2</v>
      </c>
      <c r="M6" s="8">
        <f t="shared" si="1"/>
        <v>1.0170764201594844</v>
      </c>
      <c r="N6" s="8">
        <f t="shared" si="1"/>
        <v>14.495209936772628</v>
      </c>
      <c r="O6" s="8" t="e">
        <f t="shared" si="1"/>
        <v>#DIV/0!</v>
      </c>
      <c r="P6" s="8" t="e">
        <f t="shared" si="1"/>
        <v>#DIV/0!</v>
      </c>
      <c r="Q6" s="8" t="e">
        <f t="shared" si="1"/>
        <v>#DIV/0!</v>
      </c>
      <c r="R6" s="8" t="e">
        <f t="shared" si="1"/>
        <v>#DIV/0!</v>
      </c>
      <c r="S6" s="8" t="e">
        <f t="shared" si="1"/>
        <v>#DIV/0!</v>
      </c>
      <c r="T6" s="8" t="e">
        <f t="shared" si="1"/>
        <v>#DIV/0!</v>
      </c>
      <c r="U6" s="8" t="e">
        <f t="shared" si="1"/>
        <v>#DIV/0!</v>
      </c>
    </row>
    <row r="7" spans="1:21" ht="15" x14ac:dyDescent="0.2">
      <c r="A7" t="s">
        <v>136</v>
      </c>
      <c r="C7" s="6"/>
      <c r="D7">
        <v>1663</v>
      </c>
      <c r="E7">
        <v>10056</v>
      </c>
      <c r="F7" s="19">
        <v>2.58</v>
      </c>
      <c r="G7">
        <v>3.7480000000000002</v>
      </c>
      <c r="H7">
        <v>19.8</v>
      </c>
      <c r="I7">
        <v>2.234</v>
      </c>
      <c r="J7">
        <v>1.6</v>
      </c>
      <c r="K7">
        <v>0.159</v>
      </c>
      <c r="L7">
        <v>5.79E-2</v>
      </c>
      <c r="M7">
        <v>17.2</v>
      </c>
      <c r="N7">
        <v>178</v>
      </c>
      <c r="O7">
        <v>7.55</v>
      </c>
      <c r="P7">
        <v>22.9</v>
      </c>
      <c r="Q7">
        <v>1608</v>
      </c>
      <c r="R7">
        <v>1679</v>
      </c>
      <c r="S7">
        <v>6.6</v>
      </c>
      <c r="U7">
        <v>80</v>
      </c>
    </row>
    <row r="8" spans="1:21" ht="15" x14ac:dyDescent="0.2">
      <c r="A8" t="s">
        <v>137</v>
      </c>
      <c r="C8" s="6"/>
      <c r="D8">
        <v>1664</v>
      </c>
      <c r="E8">
        <v>203</v>
      </c>
      <c r="F8" s="19">
        <v>2.63</v>
      </c>
      <c r="G8">
        <v>4.0069999999999997</v>
      </c>
      <c r="H8">
        <v>19.64</v>
      </c>
      <c r="I8">
        <v>2.2999999999999998</v>
      </c>
      <c r="J8">
        <v>1.97</v>
      </c>
      <c r="K8">
        <v>0.17599999999999999</v>
      </c>
      <c r="L8">
        <v>7.1999999999999995E-2</v>
      </c>
      <c r="M8">
        <v>19.2</v>
      </c>
      <c r="N8">
        <v>195</v>
      </c>
    </row>
    <row r="9" spans="1:21" ht="15" x14ac:dyDescent="0.2">
      <c r="A9" t="s">
        <v>138</v>
      </c>
      <c r="C9" s="6"/>
      <c r="D9">
        <v>1665</v>
      </c>
      <c r="E9">
        <v>10127</v>
      </c>
      <c r="F9" s="19">
        <v>2.69</v>
      </c>
      <c r="G9">
        <v>3.8740000000000001</v>
      </c>
      <c r="H9">
        <v>20.12</v>
      </c>
      <c r="I9">
        <v>2.1469999999999998</v>
      </c>
      <c r="J9">
        <v>1.47</v>
      </c>
      <c r="K9">
        <v>0.14899999999999999</v>
      </c>
      <c r="L9">
        <v>5.5899999999999998E-2</v>
      </c>
      <c r="M9">
        <v>15.4</v>
      </c>
      <c r="N9">
        <v>177</v>
      </c>
    </row>
    <row r="10" spans="1:21" x14ac:dyDescent="0.15">
      <c r="A10" s="8"/>
      <c r="B10" s="8"/>
      <c r="C10" s="9"/>
      <c r="D10" s="10" t="s">
        <v>50</v>
      </c>
      <c r="E10" s="8"/>
      <c r="F10" s="8">
        <f>AVERAGE(F7:F9)</f>
        <v>2.6333333333333333</v>
      </c>
      <c r="G10" s="8">
        <f t="shared" ref="G10:U10" si="2">AVERAGE(G7:G9)</f>
        <v>3.8763333333333332</v>
      </c>
      <c r="H10" s="8">
        <f t="shared" si="2"/>
        <v>19.853333333333335</v>
      </c>
      <c r="I10" s="8">
        <f t="shared" si="2"/>
        <v>2.2269999999999999</v>
      </c>
      <c r="J10" s="8">
        <f t="shared" si="2"/>
        <v>1.68</v>
      </c>
      <c r="K10" s="8">
        <f t="shared" si="2"/>
        <v>0.16133333333333333</v>
      </c>
      <c r="L10" s="8">
        <f t="shared" si="2"/>
        <v>6.1933333333333333E-2</v>
      </c>
      <c r="M10" s="8">
        <f t="shared" si="2"/>
        <v>17.266666666666666</v>
      </c>
      <c r="N10" s="8">
        <f t="shared" si="2"/>
        <v>183.33333333333334</v>
      </c>
      <c r="O10" s="8">
        <f t="shared" si="2"/>
        <v>7.55</v>
      </c>
      <c r="P10" s="8">
        <f t="shared" si="2"/>
        <v>22.9</v>
      </c>
      <c r="Q10" s="8">
        <f t="shared" si="2"/>
        <v>1608</v>
      </c>
      <c r="R10" s="8">
        <f t="shared" si="2"/>
        <v>1679</v>
      </c>
      <c r="S10" s="8">
        <f t="shared" si="2"/>
        <v>6.6</v>
      </c>
      <c r="T10" s="8" t="e">
        <f t="shared" si="2"/>
        <v>#DIV/0!</v>
      </c>
      <c r="U10" s="8">
        <f t="shared" si="2"/>
        <v>80</v>
      </c>
    </row>
    <row r="11" spans="1:21" x14ac:dyDescent="0.15">
      <c r="A11" s="8"/>
      <c r="B11" s="8"/>
      <c r="C11" s="9"/>
      <c r="D11" s="10" t="s">
        <v>51</v>
      </c>
      <c r="E11" s="8"/>
      <c r="F11" s="8">
        <f>STDEV(F7:F9)/SQRT(COUNT(F7:F9))</f>
        <v>3.1797973380564823E-2</v>
      </c>
      <c r="G11" s="8">
        <f t="shared" ref="G11:U11" si="3">STDEV(G7:G9)/SQRT(COUNT(G7:G9))</f>
        <v>7.4775961675156141E-2</v>
      </c>
      <c r="H11" s="8">
        <f t="shared" si="3"/>
        <v>0.14110673659011164</v>
      </c>
      <c r="I11" s="8">
        <f t="shared" si="3"/>
        <v>4.4305755833751459E-2</v>
      </c>
      <c r="J11" s="8">
        <f t="shared" si="3"/>
        <v>0.14977761292440689</v>
      </c>
      <c r="K11" s="8">
        <f t="shared" si="3"/>
        <v>7.8810602783579257E-3</v>
      </c>
      <c r="L11" s="8">
        <f t="shared" si="3"/>
        <v>5.0663377086192854E-3</v>
      </c>
      <c r="M11" s="8">
        <f t="shared" si="3"/>
        <v>1.0974718422102883</v>
      </c>
      <c r="N11" s="8">
        <f t="shared" si="3"/>
        <v>5.8404718226450774</v>
      </c>
      <c r="O11" s="8" t="e">
        <f t="shared" si="3"/>
        <v>#DIV/0!</v>
      </c>
      <c r="P11" s="8" t="e">
        <f t="shared" si="3"/>
        <v>#DIV/0!</v>
      </c>
      <c r="Q11" s="8" t="e">
        <f t="shared" si="3"/>
        <v>#DIV/0!</v>
      </c>
      <c r="R11" s="8" t="e">
        <f t="shared" si="3"/>
        <v>#DIV/0!</v>
      </c>
      <c r="S11" s="8" t="e">
        <f t="shared" si="3"/>
        <v>#DIV/0!</v>
      </c>
      <c r="T11" s="8" t="e">
        <f t="shared" si="3"/>
        <v>#DIV/0!</v>
      </c>
      <c r="U11" s="8" t="e">
        <f t="shared" si="3"/>
        <v>#DIV/0!</v>
      </c>
    </row>
    <row r="12" spans="1:21" x14ac:dyDescent="0.15">
      <c r="A12" t="s">
        <v>144</v>
      </c>
      <c r="B12" t="s">
        <v>5</v>
      </c>
      <c r="C12" s="6"/>
      <c r="D12">
        <v>1657</v>
      </c>
      <c r="E12">
        <v>10220</v>
      </c>
      <c r="H12">
        <v>64.02</v>
      </c>
      <c r="I12">
        <v>1.871</v>
      </c>
      <c r="J12">
        <v>2.18E-2</v>
      </c>
      <c r="K12">
        <v>0.223</v>
      </c>
      <c r="L12">
        <v>1.26E-2</v>
      </c>
      <c r="M12">
        <v>4.33</v>
      </c>
      <c r="N12">
        <v>456</v>
      </c>
      <c r="O12">
        <v>7.45</v>
      </c>
      <c r="P12">
        <v>19</v>
      </c>
      <c r="Q12">
        <v>2686</v>
      </c>
      <c r="R12">
        <v>3185</v>
      </c>
      <c r="S12">
        <v>0.3</v>
      </c>
      <c r="U12">
        <v>3</v>
      </c>
    </row>
    <row r="13" spans="1:21" x14ac:dyDescent="0.15">
      <c r="A13" t="s">
        <v>147</v>
      </c>
      <c r="B13" t="s">
        <v>5</v>
      </c>
      <c r="C13" s="6"/>
      <c r="D13">
        <v>1661</v>
      </c>
      <c r="E13">
        <v>389</v>
      </c>
      <c r="H13">
        <v>29.94</v>
      </c>
      <c r="I13">
        <v>0.98260000000000003</v>
      </c>
      <c r="J13">
        <v>6.3800000000000003E-3</v>
      </c>
      <c r="K13">
        <v>0.122</v>
      </c>
      <c r="L13">
        <v>8.9700000000000005E-3</v>
      </c>
      <c r="M13">
        <v>23.4</v>
      </c>
      <c r="N13">
        <v>172</v>
      </c>
      <c r="O13">
        <v>7.2</v>
      </c>
      <c r="P13">
        <v>4.0999999999999996</v>
      </c>
      <c r="Q13">
        <v>1536</v>
      </c>
      <c r="R13">
        <v>1897</v>
      </c>
      <c r="S13">
        <v>0.3</v>
      </c>
      <c r="U13">
        <v>2</v>
      </c>
    </row>
    <row r="14" spans="1:21" x14ac:dyDescent="0.15">
      <c r="A14" t="s">
        <v>129</v>
      </c>
      <c r="B14" t="s">
        <v>146</v>
      </c>
      <c r="C14" s="6"/>
      <c r="D14">
        <v>1659</v>
      </c>
      <c r="E14">
        <v>10144</v>
      </c>
      <c r="H14">
        <v>52.66</v>
      </c>
      <c r="I14">
        <v>1.3759999999999999</v>
      </c>
      <c r="J14">
        <v>1.41E-2</v>
      </c>
      <c r="K14">
        <v>6.5600000000000006E-2</v>
      </c>
      <c r="L14">
        <v>-4.64E-3</v>
      </c>
      <c r="M14">
        <v>26.2</v>
      </c>
      <c r="N14">
        <v>350</v>
      </c>
      <c r="O14">
        <v>7.33</v>
      </c>
      <c r="P14">
        <v>15.8</v>
      </c>
      <c r="Q14">
        <v>2034</v>
      </c>
      <c r="R14">
        <v>2468</v>
      </c>
      <c r="S14">
        <v>0.2</v>
      </c>
      <c r="U14">
        <v>2</v>
      </c>
    </row>
    <row r="15" spans="1:21" x14ac:dyDescent="0.15">
      <c r="A15" s="8"/>
      <c r="B15" s="8"/>
      <c r="C15" s="9"/>
      <c r="D15" s="10" t="s">
        <v>50</v>
      </c>
      <c r="E15" s="8"/>
      <c r="F15" s="8" t="e">
        <f t="shared" ref="F15:U15" si="4">AVERAGE(F12:F14)</f>
        <v>#DIV/0!</v>
      </c>
      <c r="G15" s="8" t="e">
        <f t="shared" si="4"/>
        <v>#DIV/0!</v>
      </c>
      <c r="H15" s="8">
        <f t="shared" si="4"/>
        <v>48.873333333333335</v>
      </c>
      <c r="I15" s="8">
        <f t="shared" si="4"/>
        <v>1.4098666666666666</v>
      </c>
      <c r="J15" s="8">
        <f t="shared" si="4"/>
        <v>1.4093333333333333E-2</v>
      </c>
      <c r="K15" s="8">
        <f t="shared" si="4"/>
        <v>0.13686666666666666</v>
      </c>
      <c r="L15" s="8">
        <f t="shared" si="4"/>
        <v>5.6433333333333335E-3</v>
      </c>
      <c r="M15" s="8">
        <f t="shared" si="4"/>
        <v>17.976666666666663</v>
      </c>
      <c r="N15" s="8">
        <f t="shared" si="4"/>
        <v>326</v>
      </c>
      <c r="O15" s="8">
        <f t="shared" si="4"/>
        <v>7.3266666666666671</v>
      </c>
      <c r="P15" s="8">
        <f t="shared" si="4"/>
        <v>12.966666666666669</v>
      </c>
      <c r="Q15" s="8">
        <f t="shared" si="4"/>
        <v>2085.3333333333335</v>
      </c>
      <c r="R15" s="8">
        <f t="shared" si="4"/>
        <v>2516.6666666666665</v>
      </c>
      <c r="S15" s="8">
        <f t="shared" si="4"/>
        <v>0.26666666666666666</v>
      </c>
      <c r="T15" s="8" t="e">
        <f t="shared" si="4"/>
        <v>#DIV/0!</v>
      </c>
      <c r="U15" s="8">
        <f t="shared" si="4"/>
        <v>2.3333333333333335</v>
      </c>
    </row>
    <row r="16" spans="1:21" x14ac:dyDescent="0.15">
      <c r="A16" s="8"/>
      <c r="B16" s="8"/>
      <c r="C16" s="9"/>
      <c r="D16" s="10" t="s">
        <v>51</v>
      </c>
      <c r="E16" s="8"/>
      <c r="F16" s="8" t="e">
        <f t="shared" ref="F16:U16" si="5">STDEV(F12:F14)/SQRT(COUNT(F12:F14))</f>
        <v>#DIV/0!</v>
      </c>
      <c r="G16" s="8" t="e">
        <f t="shared" si="5"/>
        <v>#DIV/0!</v>
      </c>
      <c r="H16" s="8">
        <f t="shared" si="5"/>
        <v>10.018578297897919</v>
      </c>
      <c r="I16" s="8">
        <f t="shared" si="5"/>
        <v>0.25701741402307998</v>
      </c>
      <c r="J16" s="8">
        <f t="shared" si="5"/>
        <v>4.4513718235068989E-3</v>
      </c>
      <c r="K16" s="8">
        <f t="shared" si="5"/>
        <v>4.6041478883478343E-2</v>
      </c>
      <c r="L16" s="8">
        <f t="shared" si="5"/>
        <v>5.2473623003477772E-3</v>
      </c>
      <c r="M16" s="8">
        <f t="shared" si="5"/>
        <v>6.8710414866387755</v>
      </c>
      <c r="N16" s="8">
        <f t="shared" si="5"/>
        <v>82.857307060592632</v>
      </c>
      <c r="O16" s="8">
        <f t="shared" si="5"/>
        <v>7.2188026092359053E-2</v>
      </c>
      <c r="P16" s="8">
        <f t="shared" si="5"/>
        <v>4.5285513994850239</v>
      </c>
      <c r="Q16" s="8">
        <f t="shared" si="5"/>
        <v>332.96713217840443</v>
      </c>
      <c r="R16" s="8">
        <f t="shared" si="5"/>
        <v>372.60896989262704</v>
      </c>
      <c r="S16" s="8">
        <f t="shared" si="5"/>
        <v>3.3333333333333236E-2</v>
      </c>
      <c r="T16" s="8" t="e">
        <f t="shared" si="5"/>
        <v>#DIV/0!</v>
      </c>
      <c r="U16" s="8">
        <f t="shared" si="5"/>
        <v>0.33333333333333365</v>
      </c>
    </row>
    <row r="17" spans="1:21" x14ac:dyDescent="0.15">
      <c r="A17" t="s">
        <v>144</v>
      </c>
      <c r="B17" t="s">
        <v>4</v>
      </c>
      <c r="C17" s="6"/>
      <c r="D17">
        <v>1658</v>
      </c>
      <c r="E17">
        <v>2132</v>
      </c>
      <c r="H17">
        <v>20.82</v>
      </c>
      <c r="I17">
        <v>3.2170000000000001</v>
      </c>
      <c r="J17">
        <v>1.92</v>
      </c>
      <c r="K17">
        <v>0.44700000000000001</v>
      </c>
      <c r="L17">
        <v>9.4200000000000006E-2</v>
      </c>
      <c r="M17">
        <v>16.5</v>
      </c>
      <c r="N17">
        <v>197</v>
      </c>
      <c r="O17">
        <v>7.51</v>
      </c>
      <c r="P17">
        <v>24.1</v>
      </c>
      <c r="Q17">
        <v>1631</v>
      </c>
      <c r="R17">
        <v>1661</v>
      </c>
      <c r="S17">
        <v>7.2</v>
      </c>
      <c r="U17">
        <v>74</v>
      </c>
    </row>
    <row r="18" spans="1:21" x14ac:dyDescent="0.15">
      <c r="A18" t="s">
        <v>147</v>
      </c>
      <c r="B18" t="s">
        <v>4</v>
      </c>
      <c r="C18" s="6"/>
      <c r="D18">
        <v>1662</v>
      </c>
      <c r="E18">
        <v>2298</v>
      </c>
      <c r="H18">
        <v>21.27</v>
      </c>
      <c r="I18">
        <v>2.3380000000000001</v>
      </c>
      <c r="J18">
        <v>1.26</v>
      </c>
      <c r="K18">
        <v>0.14199999999999999</v>
      </c>
      <c r="L18">
        <v>4.8599999999999997E-2</v>
      </c>
      <c r="M18">
        <v>11.6</v>
      </c>
      <c r="N18">
        <v>169</v>
      </c>
      <c r="O18">
        <v>7.54</v>
      </c>
      <c r="P18">
        <v>22.6</v>
      </c>
      <c r="Q18">
        <v>1603</v>
      </c>
      <c r="R18">
        <v>1678</v>
      </c>
      <c r="S18">
        <v>5.9</v>
      </c>
      <c r="U18">
        <v>68</v>
      </c>
    </row>
    <row r="19" spans="1:21" x14ac:dyDescent="0.15">
      <c r="A19" t="s">
        <v>129</v>
      </c>
      <c r="B19" t="s">
        <v>4</v>
      </c>
      <c r="C19" s="6"/>
      <c r="D19">
        <v>1660</v>
      </c>
      <c r="E19">
        <v>10095</v>
      </c>
      <c r="H19">
        <v>20.29</v>
      </c>
      <c r="I19">
        <v>2.0339999999999998</v>
      </c>
      <c r="J19">
        <v>1.3</v>
      </c>
      <c r="K19">
        <v>0.193</v>
      </c>
      <c r="L19">
        <v>5.5899999999999998E-2</v>
      </c>
      <c r="M19">
        <v>14.9</v>
      </c>
      <c r="N19">
        <v>149</v>
      </c>
      <c r="O19">
        <v>7.05</v>
      </c>
      <c r="P19">
        <v>22.9</v>
      </c>
      <c r="Q19">
        <v>1626</v>
      </c>
      <c r="R19">
        <v>1695</v>
      </c>
      <c r="S19">
        <v>1.4</v>
      </c>
      <c r="U19">
        <v>17</v>
      </c>
    </row>
    <row r="20" spans="1:21" x14ac:dyDescent="0.15">
      <c r="A20" s="8"/>
      <c r="B20" s="8"/>
      <c r="C20" s="9"/>
      <c r="D20" s="10" t="s">
        <v>50</v>
      </c>
      <c r="E20" s="8"/>
      <c r="F20" s="8" t="e">
        <f>AVERAGE(F17:F19)</f>
        <v>#DIV/0!</v>
      </c>
      <c r="G20" s="8" t="e">
        <f t="shared" ref="G20:U20" si="6">AVERAGE(G17:G19)</f>
        <v>#DIV/0!</v>
      </c>
      <c r="H20" s="8">
        <f t="shared" si="6"/>
        <v>20.793333333333333</v>
      </c>
      <c r="I20" s="8">
        <f t="shared" si="6"/>
        <v>2.5296666666666665</v>
      </c>
      <c r="J20" s="8">
        <f t="shared" si="6"/>
        <v>1.4933333333333332</v>
      </c>
      <c r="K20" s="8">
        <f t="shared" si="6"/>
        <v>0.26066666666666666</v>
      </c>
      <c r="L20" s="8">
        <f t="shared" si="6"/>
        <v>6.6233333333333338E-2</v>
      </c>
      <c r="M20" s="8">
        <f t="shared" si="6"/>
        <v>14.333333333333334</v>
      </c>
      <c r="N20" s="8">
        <f t="shared" si="6"/>
        <v>171.66666666666666</v>
      </c>
      <c r="O20" s="8">
        <f t="shared" si="6"/>
        <v>7.3666666666666671</v>
      </c>
      <c r="P20" s="8">
        <f t="shared" si="6"/>
        <v>23.2</v>
      </c>
      <c r="Q20" s="8">
        <f t="shared" si="6"/>
        <v>1620</v>
      </c>
      <c r="R20" s="8">
        <f t="shared" si="6"/>
        <v>1678</v>
      </c>
      <c r="S20" s="8">
        <f t="shared" si="6"/>
        <v>4.8333333333333339</v>
      </c>
      <c r="T20" s="8" t="e">
        <f t="shared" si="6"/>
        <v>#DIV/0!</v>
      </c>
      <c r="U20" s="8">
        <f t="shared" si="6"/>
        <v>53</v>
      </c>
    </row>
    <row r="21" spans="1:21" x14ac:dyDescent="0.15">
      <c r="A21" s="8"/>
      <c r="B21" s="8"/>
      <c r="C21" s="9"/>
      <c r="D21" s="10" t="s">
        <v>51</v>
      </c>
      <c r="E21" s="8"/>
      <c r="F21" s="8" t="e">
        <f>STDEV(F17:F19)/SQRT(COUNT(F17:F19))</f>
        <v>#DIV/0!</v>
      </c>
      <c r="G21" s="8" t="e">
        <f t="shared" ref="G21:U21" si="7">STDEV(G17:G19)/SQRT(COUNT(G17:G19))</f>
        <v>#DIV/0!</v>
      </c>
      <c r="H21" s="8">
        <f t="shared" si="7"/>
        <v>0.28321566183936792</v>
      </c>
      <c r="I21" s="8">
        <f t="shared" si="7"/>
        <v>0.35469439114695894</v>
      </c>
      <c r="J21" s="8">
        <f t="shared" si="7"/>
        <v>0.21364560478616157</v>
      </c>
      <c r="K21" s="8">
        <f t="shared" si="7"/>
        <v>9.4322732030925505E-2</v>
      </c>
      <c r="L21" s="8">
        <f t="shared" si="7"/>
        <v>1.414123206953497E-2</v>
      </c>
      <c r="M21" s="8">
        <f t="shared" si="7"/>
        <v>1.4426056672254943</v>
      </c>
      <c r="N21" s="8">
        <f t="shared" si="7"/>
        <v>13.92040867854743</v>
      </c>
      <c r="O21" s="8">
        <f t="shared" si="7"/>
        <v>0.15856999856355067</v>
      </c>
      <c r="P21" s="8">
        <f t="shared" si="7"/>
        <v>0.45825756949558438</v>
      </c>
      <c r="Q21" s="8">
        <f t="shared" si="7"/>
        <v>8.6216781042517088</v>
      </c>
      <c r="R21" s="8">
        <f t="shared" si="7"/>
        <v>9.8149545762236379</v>
      </c>
      <c r="S21" s="8">
        <f t="shared" si="7"/>
        <v>1.7572073804129591</v>
      </c>
      <c r="T21" s="8" t="e">
        <f t="shared" si="7"/>
        <v>#DIV/0!</v>
      </c>
      <c r="U21" s="8">
        <f t="shared" si="7"/>
        <v>18.083141320025124</v>
      </c>
    </row>
  </sheetData>
  <pageMargins left="0.7" right="0.7" top="0.75" bottom="0.75" header="0.5" footer="0.5"/>
  <pageSetup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A13" activeCellId="1" sqref="A7:XFD7 A13:XFD13"/>
    </sheetView>
  </sheetViews>
  <sheetFormatPr baseColWidth="10" defaultRowHeight="13" x14ac:dyDescent="0.15"/>
  <cols>
    <col min="5" max="5" width="7.5" bestFit="1" customWidth="1"/>
    <col min="6" max="7" width="12.1640625" bestFit="1" customWidth="1"/>
  </cols>
  <sheetData>
    <row r="1" spans="1:21" x14ac:dyDescent="0.15">
      <c r="A1" t="s">
        <v>16</v>
      </c>
      <c r="B1" t="s">
        <v>17</v>
      </c>
      <c r="C1" t="s">
        <v>139</v>
      </c>
      <c r="D1" t="s">
        <v>25</v>
      </c>
      <c r="E1" t="s">
        <v>24</v>
      </c>
      <c r="F1" t="s">
        <v>140</v>
      </c>
      <c r="G1" s="3" t="s">
        <v>27</v>
      </c>
      <c r="H1" t="s">
        <v>119</v>
      </c>
      <c r="I1" s="18" t="s">
        <v>141</v>
      </c>
      <c r="J1" t="s">
        <v>28</v>
      </c>
      <c r="K1" t="s">
        <v>142</v>
      </c>
      <c r="L1" t="s">
        <v>143</v>
      </c>
      <c r="M1" t="s">
        <v>31</v>
      </c>
      <c r="N1" t="s">
        <v>158</v>
      </c>
      <c r="O1" t="s">
        <v>0</v>
      </c>
      <c r="P1" t="s">
        <v>1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ht="15" x14ac:dyDescent="0.2">
      <c r="A2" t="s">
        <v>133</v>
      </c>
      <c r="C2" s="6"/>
      <c r="D2">
        <v>1666</v>
      </c>
      <c r="E2">
        <v>63</v>
      </c>
      <c r="F2" s="19">
        <f>[1]Sheet1!$B$33</f>
        <v>1.5580000000000001</v>
      </c>
      <c r="G2">
        <f>[2]Sheet1!$B$38</f>
        <v>3.7570000000000001</v>
      </c>
      <c r="H2">
        <v>16.8</v>
      </c>
      <c r="I2">
        <v>4.5609999999999999</v>
      </c>
      <c r="J2">
        <f>[3]Sheet2!$C$2</f>
        <v>3.11</v>
      </c>
      <c r="K2">
        <f>[3]Sheet2!$B$2</f>
        <v>0.98599999999999999</v>
      </c>
      <c r="M2">
        <v>40.5</v>
      </c>
      <c r="N2" s="22">
        <v>273</v>
      </c>
      <c r="O2">
        <v>7.47</v>
      </c>
      <c r="P2">
        <v>31.7</v>
      </c>
      <c r="Q2">
        <v>2046</v>
      </c>
      <c r="R2">
        <v>1813</v>
      </c>
      <c r="S2">
        <v>2.9</v>
      </c>
      <c r="U2">
        <v>7</v>
      </c>
    </row>
    <row r="3" spans="1:21" ht="15" x14ac:dyDescent="0.2">
      <c r="A3" t="s">
        <v>134</v>
      </c>
      <c r="C3" s="6"/>
      <c r="D3">
        <v>1667</v>
      </c>
      <c r="E3">
        <v>10022</v>
      </c>
      <c r="F3" s="19">
        <f>[1]Sheet1!$B$34</f>
        <v>1.6879999999999999</v>
      </c>
      <c r="G3">
        <f>[2]Sheet1!$B$39</f>
        <v>3.2069999999999999</v>
      </c>
      <c r="H3">
        <v>17.79</v>
      </c>
      <c r="I3">
        <v>4.508</v>
      </c>
      <c r="J3">
        <f>[3]Sheet2!$C$3</f>
        <v>3.22</v>
      </c>
      <c r="K3">
        <f>[3]Sheet2!$B$3</f>
        <v>1.01</v>
      </c>
      <c r="L3" s="16"/>
      <c r="M3">
        <v>40.6</v>
      </c>
      <c r="N3" s="22">
        <v>274</v>
      </c>
    </row>
    <row r="4" spans="1:21" ht="15" x14ac:dyDescent="0.2">
      <c r="A4" t="s">
        <v>135</v>
      </c>
      <c r="C4" s="6"/>
      <c r="D4">
        <v>1668</v>
      </c>
      <c r="E4">
        <v>10107</v>
      </c>
      <c r="F4" s="19">
        <f>[1]Sheet1!$B$35</f>
        <v>1.73</v>
      </c>
      <c r="G4">
        <f>[2]Sheet1!$B$40</f>
        <v>6.6</v>
      </c>
      <c r="H4">
        <v>16.78</v>
      </c>
      <c r="I4">
        <v>4.37</v>
      </c>
      <c r="J4">
        <f>[3]Sheet2!$C$4</f>
        <v>3.21</v>
      </c>
      <c r="K4">
        <f>[3]Sheet2!$B$4</f>
        <v>1.02</v>
      </c>
      <c r="L4" s="16"/>
      <c r="M4">
        <v>40.6</v>
      </c>
      <c r="N4" s="22">
        <v>275</v>
      </c>
    </row>
    <row r="5" spans="1:21" x14ac:dyDescent="0.15">
      <c r="A5" s="8"/>
      <c r="B5" s="8"/>
      <c r="C5" s="9"/>
      <c r="D5" s="10" t="s">
        <v>50</v>
      </c>
      <c r="E5" s="8"/>
      <c r="F5" s="8">
        <f>AVERAGE(F2:F4)</f>
        <v>1.6586666666666667</v>
      </c>
      <c r="G5" s="8">
        <f>AVERAGE(G2:G4)</f>
        <v>4.5213333333333336</v>
      </c>
      <c r="H5" s="8">
        <f>AVERAGE(H2:H4)</f>
        <v>17.123333333333335</v>
      </c>
      <c r="I5" s="11">
        <f>AVERAGE(I2:I4)</f>
        <v>4.4796666666666667</v>
      </c>
      <c r="J5" s="11">
        <f t="shared" ref="J5:U5" si="0">AVERAGE(J2:J4)</f>
        <v>3.1799999999999997</v>
      </c>
      <c r="K5" s="11">
        <f t="shared" si="0"/>
        <v>1.0053333333333334</v>
      </c>
      <c r="L5" s="11" t="e">
        <f t="shared" si="0"/>
        <v>#DIV/0!</v>
      </c>
      <c r="M5" s="11">
        <f t="shared" si="0"/>
        <v>40.566666666666663</v>
      </c>
      <c r="N5" s="11">
        <f t="shared" si="0"/>
        <v>274</v>
      </c>
      <c r="O5" s="11">
        <f>AVERAGE(O2:O4)</f>
        <v>7.47</v>
      </c>
      <c r="P5" s="11">
        <f t="shared" si="0"/>
        <v>31.7</v>
      </c>
      <c r="Q5" s="11">
        <f t="shared" si="0"/>
        <v>2046</v>
      </c>
      <c r="R5" s="11">
        <f t="shared" si="0"/>
        <v>1813</v>
      </c>
      <c r="S5" s="11">
        <f t="shared" si="0"/>
        <v>2.9</v>
      </c>
      <c r="T5" s="11" t="e">
        <f t="shared" si="0"/>
        <v>#DIV/0!</v>
      </c>
      <c r="U5" s="11">
        <f t="shared" si="0"/>
        <v>7</v>
      </c>
    </row>
    <row r="6" spans="1:21" x14ac:dyDescent="0.15">
      <c r="A6" s="8"/>
      <c r="B6" s="8"/>
      <c r="C6" s="9"/>
      <c r="D6" s="10" t="s">
        <v>51</v>
      </c>
      <c r="E6" s="8"/>
      <c r="F6" s="8">
        <f>STDEV(F2:F4)/SQRT(COUNT(F2:F4))</f>
        <v>5.1773008840943775E-2</v>
      </c>
      <c r="G6" s="8">
        <f>STDEV(G2:G4)/SQRT(COUNT(G2:G4))</f>
        <v>1.0513905606914633</v>
      </c>
      <c r="H6" s="8">
        <f>STDEV(H2:H4)/SQRT(COUNT(H2:H4))</f>
        <v>0.33338332958389516</v>
      </c>
      <c r="I6" s="11">
        <f>STDEV(I2:I4)/SQRT(COUNT(I2:I4))</f>
        <v>5.6927829554425956E-2</v>
      </c>
      <c r="J6" s="11">
        <f t="shared" ref="J6:U6" si="1">STDEV(J2:J4)/SQRT(COUNT(J2:J4))</f>
        <v>3.5118845842842542E-2</v>
      </c>
      <c r="K6" s="11">
        <f t="shared" si="1"/>
        <v>1.0088497300281048E-2</v>
      </c>
      <c r="L6" s="11" t="e">
        <f t="shared" si="1"/>
        <v>#DIV/0!</v>
      </c>
      <c r="M6" s="11">
        <f t="shared" si="1"/>
        <v>3.3333333333333805E-2</v>
      </c>
      <c r="N6" s="11">
        <f t="shared" si="1"/>
        <v>0.57735026918962584</v>
      </c>
      <c r="O6" s="11" t="e">
        <f>STDEV(O2:O4)/SQRT(COUNT(O2:O4))</f>
        <v>#DIV/0!</v>
      </c>
      <c r="P6" s="11" t="e">
        <f t="shared" si="1"/>
        <v>#DIV/0!</v>
      </c>
      <c r="Q6" s="11" t="e">
        <f t="shared" si="1"/>
        <v>#DIV/0!</v>
      </c>
      <c r="R6" s="11" t="e">
        <f t="shared" si="1"/>
        <v>#DIV/0!</v>
      </c>
      <c r="S6" s="11" t="e">
        <f t="shared" si="1"/>
        <v>#DIV/0!</v>
      </c>
      <c r="T6" s="11" t="e">
        <f t="shared" si="1"/>
        <v>#DIV/0!</v>
      </c>
      <c r="U6" s="11" t="e">
        <f t="shared" si="1"/>
        <v>#DIV/0!</v>
      </c>
    </row>
    <row r="7" spans="1:21" ht="15" x14ac:dyDescent="0.2">
      <c r="A7" t="s">
        <v>136</v>
      </c>
      <c r="C7" s="6"/>
      <c r="D7">
        <v>1669</v>
      </c>
      <c r="E7">
        <v>2363</v>
      </c>
      <c r="F7" s="19">
        <f>[1]Sheet1!$B$36</f>
        <v>1.64</v>
      </c>
      <c r="G7">
        <f>[2]Sheet1!$B$41</f>
        <v>3.27</v>
      </c>
      <c r="H7">
        <v>17.89</v>
      </c>
      <c r="I7">
        <v>3.9830000000000001</v>
      </c>
      <c r="J7">
        <f>[3]Sheet2!$C$5</f>
        <v>2.92</v>
      </c>
      <c r="K7">
        <f>[3]Sheet2!$B$5</f>
        <v>0.76500000000000001</v>
      </c>
      <c r="M7">
        <v>41.3</v>
      </c>
      <c r="N7" s="22">
        <v>272</v>
      </c>
      <c r="O7">
        <v>7.41</v>
      </c>
      <c r="P7">
        <v>31.2</v>
      </c>
      <c r="Q7">
        <v>2021</v>
      </c>
      <c r="R7">
        <v>1807</v>
      </c>
      <c r="S7">
        <v>4.0999999999999996</v>
      </c>
      <c r="U7">
        <v>28</v>
      </c>
    </row>
    <row r="8" spans="1:21" ht="15" x14ac:dyDescent="0.2">
      <c r="A8" t="s">
        <v>137</v>
      </c>
      <c r="C8" s="6"/>
      <c r="D8">
        <v>1670</v>
      </c>
      <c r="E8">
        <v>29</v>
      </c>
      <c r="F8" s="19">
        <f>[1]Sheet1!$B$37</f>
        <v>1.694</v>
      </c>
      <c r="G8">
        <f>[2]Sheet1!$B$42</f>
        <v>3.5139999999999998</v>
      </c>
      <c r="H8">
        <v>13.9</v>
      </c>
      <c r="I8">
        <v>3.8980000000000001</v>
      </c>
      <c r="J8">
        <f>[3]Sheet2!$C$6</f>
        <v>2.75</v>
      </c>
      <c r="K8">
        <f>[3]Sheet2!$B$6</f>
        <v>0.73899999999999999</v>
      </c>
      <c r="M8">
        <v>41.4</v>
      </c>
      <c r="N8" s="22">
        <v>269</v>
      </c>
    </row>
    <row r="9" spans="1:21" ht="15" x14ac:dyDescent="0.2">
      <c r="A9" t="s">
        <v>138</v>
      </c>
      <c r="C9" s="6"/>
      <c r="D9">
        <v>1671</v>
      </c>
      <c r="E9">
        <v>38</v>
      </c>
      <c r="F9" s="19">
        <f>[1]Sheet1!$B$38</f>
        <v>1.62</v>
      </c>
      <c r="G9">
        <f>[2]Sheet1!$B$43</f>
        <v>3.9420000000000002</v>
      </c>
      <c r="H9">
        <v>17.53</v>
      </c>
      <c r="I9">
        <v>3.9489999999999998</v>
      </c>
      <c r="J9">
        <f>[3]Sheet2!$C$7</f>
        <v>2.87</v>
      </c>
      <c r="K9">
        <f>[3]Sheet2!$B$7</f>
        <v>0.76600000000000001</v>
      </c>
      <c r="M9">
        <v>41</v>
      </c>
      <c r="N9" s="22">
        <v>272</v>
      </c>
    </row>
    <row r="10" spans="1:21" x14ac:dyDescent="0.15">
      <c r="A10" s="8"/>
      <c r="B10" s="8"/>
      <c r="C10" s="9"/>
      <c r="D10" s="10" t="s">
        <v>50</v>
      </c>
      <c r="E10" s="8"/>
      <c r="F10" s="8">
        <f>AVERAGE(F7:F9)</f>
        <v>1.6513333333333333</v>
      </c>
      <c r="G10" s="8">
        <f>AVERAGE(G7:G9)</f>
        <v>3.575333333333333</v>
      </c>
      <c r="H10" s="11">
        <f>AVERAGE(H7:H9)</f>
        <v>16.440000000000001</v>
      </c>
      <c r="I10" s="11">
        <f t="shared" ref="I10:U10" si="2">AVERAGE(I7:I9)</f>
        <v>3.9433333333333334</v>
      </c>
      <c r="J10" s="11">
        <f t="shared" si="2"/>
        <v>2.8466666666666662</v>
      </c>
      <c r="K10" s="11">
        <f t="shared" si="2"/>
        <v>0.75666666666666671</v>
      </c>
      <c r="L10" s="11" t="e">
        <f>AVERAGE(L7:L9)</f>
        <v>#DIV/0!</v>
      </c>
      <c r="M10" s="11">
        <f t="shared" si="2"/>
        <v>41.233333333333327</v>
      </c>
      <c r="N10" s="11">
        <f>AVERAGE(N7:N9)</f>
        <v>271</v>
      </c>
      <c r="O10" s="11">
        <f t="shared" si="2"/>
        <v>7.41</v>
      </c>
      <c r="P10" s="11">
        <f t="shared" si="2"/>
        <v>31.2</v>
      </c>
      <c r="Q10" s="11">
        <f t="shared" si="2"/>
        <v>2021</v>
      </c>
      <c r="R10" s="11">
        <f t="shared" si="2"/>
        <v>1807</v>
      </c>
      <c r="S10" s="11">
        <f t="shared" si="2"/>
        <v>4.0999999999999996</v>
      </c>
      <c r="T10" s="11" t="e">
        <f t="shared" si="2"/>
        <v>#DIV/0!</v>
      </c>
      <c r="U10" s="11">
        <f t="shared" si="2"/>
        <v>28</v>
      </c>
    </row>
    <row r="11" spans="1:21" x14ac:dyDescent="0.15">
      <c r="A11" s="8"/>
      <c r="B11" s="8"/>
      <c r="C11" s="9"/>
      <c r="D11" s="10" t="s">
        <v>51</v>
      </c>
      <c r="E11" s="8"/>
      <c r="F11" s="8">
        <f>STDEV(F7:F9)/SQRT(COUNT(F7:F9))</f>
        <v>2.2100779272334333E-2</v>
      </c>
      <c r="G11" s="8">
        <f>STDEV(G7:G9)/SQRT(COUNT(G7:G9))</f>
        <v>0.19639868748147088</v>
      </c>
      <c r="H11" s="11">
        <f>STDEV(H7:H9)/SQRT(COUNT(H7:H9))</f>
        <v>1.2742448744256432</v>
      </c>
      <c r="I11" s="11">
        <f t="shared" ref="I11:U11" si="3">STDEV(I7:I9)/SQRT(COUNT(I7:I9))</f>
        <v>2.4700427346730464E-2</v>
      </c>
      <c r="J11" s="11">
        <f t="shared" si="3"/>
        <v>5.0442486501405176E-2</v>
      </c>
      <c r="K11" s="11">
        <f t="shared" si="3"/>
        <v>8.8380490557085772E-3</v>
      </c>
      <c r="L11" s="11" t="e">
        <f>STDEV(L7:L9)/SQRT(COUNT(L7:L9))</f>
        <v>#DIV/0!</v>
      </c>
      <c r="M11" s="11">
        <f t="shared" si="3"/>
        <v>0.12018504251546572</v>
      </c>
      <c r="N11" s="11">
        <f>STDEV(N7:N9)/SQRT(COUNT(N7:N9))</f>
        <v>1</v>
      </c>
      <c r="O11" s="11" t="e">
        <f t="shared" si="3"/>
        <v>#DIV/0!</v>
      </c>
      <c r="P11" s="11" t="e">
        <f t="shared" si="3"/>
        <v>#DIV/0!</v>
      </c>
      <c r="Q11" s="11" t="e">
        <f t="shared" si="3"/>
        <v>#DIV/0!</v>
      </c>
      <c r="R11" s="11" t="e">
        <f t="shared" si="3"/>
        <v>#DIV/0!</v>
      </c>
      <c r="S11" s="11" t="e">
        <f t="shared" si="3"/>
        <v>#DIV/0!</v>
      </c>
      <c r="T11" s="11" t="e">
        <f t="shared" si="3"/>
        <v>#DIV/0!</v>
      </c>
      <c r="U11" s="11" t="e">
        <f t="shared" si="3"/>
        <v>#DIV/0!</v>
      </c>
    </row>
    <row r="12" spans="1:21" ht="15" x14ac:dyDescent="0.2">
      <c r="A12" t="s">
        <v>144</v>
      </c>
      <c r="B12" t="s">
        <v>5</v>
      </c>
      <c r="C12" s="6"/>
      <c r="D12">
        <v>1672</v>
      </c>
      <c r="E12">
        <v>10208</v>
      </c>
      <c r="H12">
        <v>49.28</v>
      </c>
      <c r="I12">
        <v>1.492</v>
      </c>
      <c r="J12">
        <f>[3]Sheet2!$C$8</f>
        <v>3.5500000000000002E-3</v>
      </c>
      <c r="K12">
        <f>[3]Sheet2!$B$8</f>
        <v>6.5699999999999995E-2</v>
      </c>
      <c r="M12">
        <v>79.599999999999994</v>
      </c>
      <c r="N12" s="22">
        <v>519</v>
      </c>
      <c r="O12">
        <v>7.44</v>
      </c>
      <c r="P12">
        <v>26.6</v>
      </c>
      <c r="Q12">
        <v>3334</v>
      </c>
      <c r="R12">
        <v>3244</v>
      </c>
      <c r="S12">
        <v>0.3</v>
      </c>
      <c r="U12">
        <v>3</v>
      </c>
    </row>
    <row r="13" spans="1:21" ht="15" x14ac:dyDescent="0.2">
      <c r="A13" t="s">
        <v>147</v>
      </c>
      <c r="B13" t="s">
        <v>5</v>
      </c>
      <c r="C13" s="6"/>
      <c r="D13">
        <v>1674</v>
      </c>
      <c r="E13">
        <v>10186</v>
      </c>
      <c r="H13">
        <v>25.78</v>
      </c>
      <c r="I13">
        <v>1.111</v>
      </c>
      <c r="J13">
        <f>[3]Sheet2!$C$9</f>
        <v>8.0700000000000008E-3</v>
      </c>
      <c r="K13">
        <f>[3]Sheet2!$B$9</f>
        <v>1.9900000000000001E-2</v>
      </c>
      <c r="M13">
        <v>90.6</v>
      </c>
      <c r="N13" s="22">
        <v>1270</v>
      </c>
      <c r="O13">
        <v>7.31</v>
      </c>
      <c r="P13">
        <v>26.9</v>
      </c>
      <c r="Q13">
        <v>2128</v>
      </c>
      <c r="R13">
        <v>2053</v>
      </c>
      <c r="S13">
        <v>0</v>
      </c>
      <c r="U13">
        <v>0</v>
      </c>
    </row>
    <row r="14" spans="1:21" ht="15" x14ac:dyDescent="0.2">
      <c r="A14" t="s">
        <v>129</v>
      </c>
      <c r="B14" t="s">
        <v>146</v>
      </c>
      <c r="C14" s="6"/>
      <c r="D14">
        <v>1673</v>
      </c>
      <c r="E14">
        <v>5005</v>
      </c>
      <c r="H14">
        <v>80.62</v>
      </c>
      <c r="I14">
        <v>2.0840000000000001</v>
      </c>
      <c r="J14">
        <f>[3]Sheet2!$C$10</f>
        <v>9.0200000000000002E-3</v>
      </c>
      <c r="K14">
        <f>[3]Sheet2!$B$10</f>
        <v>0.15</v>
      </c>
      <c r="M14">
        <v>47.9</v>
      </c>
      <c r="N14" s="22">
        <v>104</v>
      </c>
      <c r="O14">
        <v>7.38</v>
      </c>
      <c r="P14">
        <v>25.8</v>
      </c>
      <c r="Q14">
        <v>3728</v>
      </c>
      <c r="R14">
        <v>3675</v>
      </c>
      <c r="S14">
        <v>0</v>
      </c>
      <c r="U14">
        <v>0</v>
      </c>
    </row>
    <row r="15" spans="1:21" x14ac:dyDescent="0.15">
      <c r="A15" s="8"/>
      <c r="B15" s="8"/>
      <c r="C15" s="9"/>
      <c r="D15" s="10" t="s">
        <v>50</v>
      </c>
      <c r="E15" s="8"/>
      <c r="F15" s="8" t="e">
        <f>AVERAGE(F12:F14)</f>
        <v>#DIV/0!</v>
      </c>
      <c r="G15" s="8"/>
      <c r="H15" s="11">
        <f>AVERAGE(H12:H14)</f>
        <v>51.893333333333338</v>
      </c>
      <c r="I15" s="11">
        <f>AVERAGE(I12:I14)</f>
        <v>1.5623333333333331</v>
      </c>
      <c r="J15" s="11">
        <f>AVERAGE(J12:J14)</f>
        <v>6.8800000000000007E-3</v>
      </c>
      <c r="K15" s="11">
        <f t="shared" ref="K15:U15" si="4">AVERAGE(K12:K14)</f>
        <v>7.853333333333333E-2</v>
      </c>
      <c r="L15" s="11" t="e">
        <f>AVERAGE(L12:L14)</f>
        <v>#DIV/0!</v>
      </c>
      <c r="M15" s="11">
        <f t="shared" si="4"/>
        <v>72.7</v>
      </c>
      <c r="N15" s="11">
        <f t="shared" si="4"/>
        <v>631</v>
      </c>
      <c r="O15" s="11">
        <f t="shared" si="4"/>
        <v>7.376666666666666</v>
      </c>
      <c r="P15" s="11">
        <f t="shared" si="4"/>
        <v>26.433333333333334</v>
      </c>
      <c r="Q15" s="11">
        <f t="shared" si="4"/>
        <v>3063.3333333333335</v>
      </c>
      <c r="R15" s="11">
        <f t="shared" si="4"/>
        <v>2990.6666666666665</v>
      </c>
      <c r="S15" s="11">
        <f t="shared" si="4"/>
        <v>9.9999999999999992E-2</v>
      </c>
      <c r="T15" s="11" t="e">
        <f t="shared" si="4"/>
        <v>#DIV/0!</v>
      </c>
      <c r="U15" s="11">
        <f t="shared" si="4"/>
        <v>1</v>
      </c>
    </row>
    <row r="16" spans="1:21" x14ac:dyDescent="0.15">
      <c r="A16" s="8"/>
      <c r="B16" s="8"/>
      <c r="C16" s="9"/>
      <c r="D16" s="10" t="s">
        <v>51</v>
      </c>
      <c r="E16" s="8"/>
      <c r="F16" s="8">
        <f>STDEV(E12:E14)/SQRT(COUNT(E12:E14))</f>
        <v>1730.6783191698112</v>
      </c>
      <c r="G16" s="8"/>
      <c r="H16" s="11">
        <f>STDEV(H12:H14)/SQRT(COUNT(H12:H14))</f>
        <v>15.884778178425339</v>
      </c>
      <c r="I16" s="11">
        <f>STDEV(I12:I14)/SQRT(COUNT(I12:I14))</f>
        <v>0.28307380270483945</v>
      </c>
      <c r="J16" s="11">
        <f>STDEV(I12:I14)/SQRT(COUNT(I12:I14))</f>
        <v>0.28307380270483945</v>
      </c>
      <c r="K16" s="11">
        <f t="shared" ref="K16:U16" si="5">STDEV(K12:K14)/SQRT(COUNT(K12:K14))</f>
        <v>3.8100845718231045E-2</v>
      </c>
      <c r="L16" s="11" t="e">
        <f>STDEV(L12:L14)/SQRT(COUNT(L12:L14))</f>
        <v>#DIV/0!</v>
      </c>
      <c r="M16" s="11">
        <f t="shared" si="5"/>
        <v>12.800130207671041</v>
      </c>
      <c r="N16" s="11">
        <f t="shared" si="5"/>
        <v>341.22182423364035</v>
      </c>
      <c r="O16" s="11">
        <f t="shared" si="5"/>
        <v>3.7564758898615713E-2</v>
      </c>
      <c r="P16" s="11">
        <f t="shared" si="5"/>
        <v>0.32829526005986975</v>
      </c>
      <c r="Q16" s="11">
        <f t="shared" si="5"/>
        <v>481.2987060490031</v>
      </c>
      <c r="R16" s="11">
        <f t="shared" si="5"/>
        <v>485.06162266023273</v>
      </c>
      <c r="S16" s="11">
        <f t="shared" si="5"/>
        <v>0.1</v>
      </c>
      <c r="T16" s="11" t="e">
        <f t="shared" si="5"/>
        <v>#DIV/0!</v>
      </c>
      <c r="U16" s="11">
        <f t="shared" si="5"/>
        <v>1</v>
      </c>
    </row>
    <row r="17" spans="1:21" ht="15" x14ac:dyDescent="0.2">
      <c r="A17" t="s">
        <v>144</v>
      </c>
      <c r="B17" t="s">
        <v>4</v>
      </c>
      <c r="C17" s="6"/>
      <c r="D17">
        <v>1675</v>
      </c>
      <c r="E17">
        <v>10241</v>
      </c>
      <c r="H17">
        <v>15.82</v>
      </c>
      <c r="I17">
        <v>4.7610000000000001</v>
      </c>
      <c r="J17">
        <f>[3]Sheet2!$C$11</f>
        <v>3.18</v>
      </c>
      <c r="K17">
        <f>[3]Sheet2!$B$11</f>
        <v>1.1499999999999999</v>
      </c>
      <c r="M17">
        <v>41.2</v>
      </c>
      <c r="N17" s="22">
        <v>272</v>
      </c>
      <c r="O17">
        <v>7.3</v>
      </c>
      <c r="P17">
        <v>31.5</v>
      </c>
      <c r="Q17">
        <v>2055</v>
      </c>
      <c r="R17">
        <v>1826</v>
      </c>
      <c r="S17">
        <v>6.3</v>
      </c>
      <c r="U17">
        <v>85</v>
      </c>
    </row>
    <row r="18" spans="1:21" ht="15" x14ac:dyDescent="0.2">
      <c r="A18" t="s">
        <v>147</v>
      </c>
      <c r="B18" t="s">
        <v>4</v>
      </c>
      <c r="C18" s="6"/>
      <c r="D18">
        <v>1677</v>
      </c>
      <c r="E18">
        <v>1051</v>
      </c>
      <c r="H18">
        <v>18.7</v>
      </c>
      <c r="I18">
        <v>4.1870000000000003</v>
      </c>
      <c r="J18">
        <f>[3]Sheet2!$C$12</f>
        <v>2.74</v>
      </c>
      <c r="K18">
        <f>[3]Sheet2!$B$12</f>
        <v>0.51500000000000001</v>
      </c>
      <c r="M18">
        <v>40.799999999999997</v>
      </c>
      <c r="N18" s="22">
        <v>274</v>
      </c>
      <c r="O18">
        <v>7.32</v>
      </c>
      <c r="P18">
        <v>31.3</v>
      </c>
      <c r="Q18">
        <v>2034</v>
      </c>
      <c r="R18">
        <v>1815</v>
      </c>
      <c r="S18">
        <v>3.3</v>
      </c>
      <c r="U18">
        <v>55</v>
      </c>
    </row>
    <row r="19" spans="1:21" ht="15" x14ac:dyDescent="0.2">
      <c r="A19" t="s">
        <v>129</v>
      </c>
      <c r="B19" t="s">
        <v>4</v>
      </c>
      <c r="C19" s="6"/>
      <c r="D19">
        <v>1676</v>
      </c>
      <c r="E19">
        <v>10236</v>
      </c>
      <c r="H19">
        <v>17.899999999999999</v>
      </c>
      <c r="I19">
        <v>3.6110000000000002</v>
      </c>
      <c r="J19">
        <f>[3]Sheet2!$C$13</f>
        <v>2.93</v>
      </c>
      <c r="K19">
        <f>[3]Sheet2!$B$13</f>
        <v>0.88</v>
      </c>
      <c r="M19">
        <v>41</v>
      </c>
      <c r="N19" s="22">
        <v>279</v>
      </c>
      <c r="O19">
        <v>7.38</v>
      </c>
      <c r="P19">
        <v>31.3</v>
      </c>
      <c r="Q19">
        <v>2052</v>
      </c>
      <c r="R19">
        <v>1832</v>
      </c>
      <c r="S19">
        <v>1.4</v>
      </c>
      <c r="U19">
        <v>18</v>
      </c>
    </row>
    <row r="20" spans="1:21" x14ac:dyDescent="0.15">
      <c r="A20" s="8"/>
      <c r="B20" s="8"/>
      <c r="C20" s="9"/>
      <c r="D20" s="10" t="s">
        <v>50</v>
      </c>
      <c r="E20" s="8"/>
      <c r="F20" s="8">
        <f>AVERAGE(E17:E19)</f>
        <v>7176</v>
      </c>
      <c r="G20" s="8"/>
      <c r="H20" s="11">
        <f t="shared" ref="H20:U20" si="6">AVERAGE(H17:H19)</f>
        <v>17.473333333333333</v>
      </c>
      <c r="I20" s="11">
        <f t="shared" si="6"/>
        <v>4.1863333333333337</v>
      </c>
      <c r="J20" s="11">
        <f t="shared" si="6"/>
        <v>2.9499999999999997</v>
      </c>
      <c r="K20" s="11">
        <f t="shared" si="6"/>
        <v>0.84833333333333327</v>
      </c>
      <c r="L20" s="11" t="e">
        <f t="shared" si="6"/>
        <v>#DIV/0!</v>
      </c>
      <c r="M20" s="11">
        <f t="shared" si="6"/>
        <v>41</v>
      </c>
      <c r="N20" s="11">
        <f t="shared" si="6"/>
        <v>275</v>
      </c>
      <c r="O20" s="11">
        <f t="shared" si="6"/>
        <v>7.333333333333333</v>
      </c>
      <c r="P20" s="11">
        <f t="shared" si="6"/>
        <v>31.366666666666664</v>
      </c>
      <c r="Q20" s="11">
        <f t="shared" si="6"/>
        <v>2047</v>
      </c>
      <c r="R20" s="11">
        <f t="shared" si="6"/>
        <v>1824.3333333333333</v>
      </c>
      <c r="S20" s="11">
        <f t="shared" si="6"/>
        <v>3.6666666666666665</v>
      </c>
      <c r="T20" s="11" t="e">
        <f t="shared" si="6"/>
        <v>#DIV/0!</v>
      </c>
      <c r="U20" s="11">
        <f t="shared" si="6"/>
        <v>52.666666666666664</v>
      </c>
    </row>
    <row r="21" spans="1:21" x14ac:dyDescent="0.15">
      <c r="A21" s="8"/>
      <c r="B21" s="8"/>
      <c r="C21" s="9"/>
      <c r="D21" s="10" t="s">
        <v>51</v>
      </c>
      <c r="E21" s="8"/>
      <c r="F21" s="8">
        <f>STDEV(E17:E19)/SQRT(COUNT(E17:E19))</f>
        <v>3062.5003401360359</v>
      </c>
      <c r="G21" s="8"/>
      <c r="H21" s="11">
        <f t="shared" ref="H21:U21" si="7">STDEV(H17:H19)/SQRT(COUNT(H17:H19))</f>
        <v>0.85831877010299074</v>
      </c>
      <c r="I21" s="11">
        <f t="shared" si="7"/>
        <v>0.33197657213189696</v>
      </c>
      <c r="J21" s="11">
        <f t="shared" si="7"/>
        <v>0.12741009902410927</v>
      </c>
      <c r="K21" s="11">
        <f t="shared" si="7"/>
        <v>0.1839912437530053</v>
      </c>
      <c r="L21" s="11" t="e">
        <f t="shared" si="7"/>
        <v>#DIV/0!</v>
      </c>
      <c r="M21" s="11">
        <f t="shared" si="7"/>
        <v>0.1154700538379268</v>
      </c>
      <c r="N21" s="11">
        <f t="shared" si="7"/>
        <v>2.0816659994661326</v>
      </c>
      <c r="O21" s="11">
        <f t="shared" si="7"/>
        <v>2.4037008503093246E-2</v>
      </c>
      <c r="P21" s="11">
        <f t="shared" si="7"/>
        <v>6.666666666666643E-2</v>
      </c>
      <c r="Q21" s="11">
        <f t="shared" si="7"/>
        <v>6.5574385243020012</v>
      </c>
      <c r="R21" s="11">
        <f t="shared" si="7"/>
        <v>4.9777281743560264</v>
      </c>
      <c r="S21" s="11">
        <f t="shared" si="7"/>
        <v>1.4263395263556444</v>
      </c>
      <c r="T21" s="11" t="e">
        <f t="shared" si="7"/>
        <v>#DIV/0!</v>
      </c>
      <c r="U21" s="11">
        <f t="shared" si="7"/>
        <v>19.376388839111492</v>
      </c>
    </row>
  </sheetData>
  <pageMargins left="0.7" right="0.7" top="0.75" bottom="0.75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M31" activeCellId="1" sqref="M26:N26 M31:N32"/>
    </sheetView>
  </sheetViews>
  <sheetFormatPr baseColWidth="10" defaultColWidth="11" defaultRowHeight="13" x14ac:dyDescent="0.15"/>
  <cols>
    <col min="1" max="6" width="10.83203125" customWidth="1"/>
    <col min="7" max="7" width="6.5" customWidth="1"/>
    <col min="8" max="9" width="8.83203125" customWidth="1"/>
    <col min="10" max="12" width="6.5" customWidth="1"/>
    <col min="13" max="13" width="6.83203125" customWidth="1"/>
    <col min="14" max="14" width="8" bestFit="1" customWidth="1"/>
    <col min="15" max="21" width="7.5" customWidth="1"/>
  </cols>
  <sheetData>
    <row r="1" spans="1:21" x14ac:dyDescent="0.15">
      <c r="A1" t="s">
        <v>16</v>
      </c>
      <c r="B1" t="s">
        <v>17</v>
      </c>
      <c r="C1" t="s">
        <v>38</v>
      </c>
      <c r="D1" t="s">
        <v>25</v>
      </c>
      <c r="E1" t="s">
        <v>24</v>
      </c>
      <c r="F1" t="s">
        <v>140</v>
      </c>
      <c r="G1" t="s">
        <v>27</v>
      </c>
      <c r="H1" t="s">
        <v>26</v>
      </c>
      <c r="I1" t="s">
        <v>141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0</v>
      </c>
      <c r="P1" t="s">
        <v>1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x14ac:dyDescent="0.15">
      <c r="A2" t="s">
        <v>18</v>
      </c>
      <c r="B2" t="s">
        <v>2</v>
      </c>
      <c r="C2" s="6">
        <v>39351</v>
      </c>
      <c r="D2">
        <v>1036</v>
      </c>
      <c r="E2">
        <v>3000</v>
      </c>
      <c r="G2">
        <v>7.9029999999999996</v>
      </c>
      <c r="H2">
        <v>7.875</v>
      </c>
      <c r="J2">
        <v>5.42</v>
      </c>
      <c r="K2">
        <v>1.31</v>
      </c>
      <c r="L2">
        <v>0.36299999999999999</v>
      </c>
      <c r="M2" s="1">
        <v>22.2</v>
      </c>
      <c r="N2">
        <v>97.9</v>
      </c>
      <c r="O2">
        <v>7.32</v>
      </c>
      <c r="P2">
        <v>30.2</v>
      </c>
      <c r="Q2">
        <v>1706</v>
      </c>
      <c r="R2">
        <v>1877</v>
      </c>
      <c r="S2">
        <v>4.7</v>
      </c>
      <c r="T2">
        <v>0.9</v>
      </c>
      <c r="U2">
        <v>63</v>
      </c>
    </row>
    <row r="3" spans="1:21" x14ac:dyDescent="0.15">
      <c r="A3" t="s">
        <v>19</v>
      </c>
      <c r="B3" t="s">
        <v>2</v>
      </c>
      <c r="C3" s="6">
        <v>39351</v>
      </c>
      <c r="D3">
        <v>1037</v>
      </c>
      <c r="E3">
        <v>2243</v>
      </c>
      <c r="G3">
        <v>7.9550000000000001</v>
      </c>
      <c r="H3">
        <v>8.6039999999999992</v>
      </c>
      <c r="J3">
        <v>5.25</v>
      </c>
      <c r="K3">
        <v>1.23</v>
      </c>
      <c r="L3">
        <v>0.36</v>
      </c>
      <c r="M3" s="1">
        <v>21.9</v>
      </c>
      <c r="N3" s="1">
        <v>222</v>
      </c>
      <c r="O3">
        <v>7.32</v>
      </c>
      <c r="P3">
        <v>30.2</v>
      </c>
      <c r="Q3">
        <v>1706</v>
      </c>
      <c r="R3">
        <v>1877</v>
      </c>
      <c r="S3">
        <v>4.7</v>
      </c>
      <c r="T3">
        <v>0.9</v>
      </c>
      <c r="U3">
        <v>63</v>
      </c>
    </row>
    <row r="4" spans="1:21" x14ac:dyDescent="0.15">
      <c r="A4" t="s">
        <v>20</v>
      </c>
      <c r="B4" t="s">
        <v>2</v>
      </c>
      <c r="C4" s="6">
        <v>39351</v>
      </c>
      <c r="D4">
        <v>1038</v>
      </c>
      <c r="E4">
        <v>1052</v>
      </c>
      <c r="G4">
        <v>8.0050000000000008</v>
      </c>
      <c r="H4">
        <v>8.0229999999999997</v>
      </c>
      <c r="J4">
        <v>5.2200000000000006</v>
      </c>
      <c r="K4">
        <v>1.23</v>
      </c>
      <c r="L4">
        <v>0.35299999999999998</v>
      </c>
      <c r="M4" s="1">
        <v>22.3</v>
      </c>
      <c r="N4" s="1">
        <v>156</v>
      </c>
      <c r="O4">
        <v>7.32</v>
      </c>
      <c r="P4">
        <v>30.2</v>
      </c>
      <c r="Q4">
        <v>1706</v>
      </c>
      <c r="R4">
        <v>1877</v>
      </c>
      <c r="S4">
        <v>4.7</v>
      </c>
      <c r="T4">
        <v>0.9</v>
      </c>
      <c r="U4">
        <v>63</v>
      </c>
    </row>
    <row r="5" spans="1:21" x14ac:dyDescent="0.15">
      <c r="A5" s="8"/>
      <c r="B5" s="8"/>
      <c r="C5" s="9"/>
      <c r="D5" s="10" t="s">
        <v>50</v>
      </c>
      <c r="E5" s="8"/>
      <c r="F5" s="8" t="e">
        <f>AVERAGE(F2:F4)</f>
        <v>#DIV/0!</v>
      </c>
      <c r="G5" s="8">
        <f>AVERAGE(G2:G4)</f>
        <v>7.9543333333333335</v>
      </c>
      <c r="H5" s="8">
        <f t="shared" ref="H5:U5" si="0">AVERAGE(H2:H4)</f>
        <v>8.1673333333333336</v>
      </c>
      <c r="I5" s="8" t="e">
        <f t="shared" si="0"/>
        <v>#DIV/0!</v>
      </c>
      <c r="J5" s="8">
        <f t="shared" si="0"/>
        <v>5.2966666666666669</v>
      </c>
      <c r="K5" s="8">
        <f t="shared" si="0"/>
        <v>1.2566666666666666</v>
      </c>
      <c r="L5" s="8">
        <f t="shared" si="0"/>
        <v>0.35866666666666669</v>
      </c>
      <c r="M5" s="8">
        <f t="shared" si="0"/>
        <v>22.133333333333329</v>
      </c>
      <c r="N5" s="8">
        <f t="shared" si="0"/>
        <v>158.63333333333333</v>
      </c>
      <c r="O5" s="8">
        <f t="shared" si="0"/>
        <v>7.32</v>
      </c>
      <c r="P5" s="8">
        <f t="shared" si="0"/>
        <v>30.2</v>
      </c>
      <c r="Q5" s="8">
        <f t="shared" si="0"/>
        <v>1706</v>
      </c>
      <c r="R5" s="8">
        <f t="shared" si="0"/>
        <v>1877</v>
      </c>
      <c r="S5" s="8">
        <f t="shared" si="0"/>
        <v>4.7</v>
      </c>
      <c r="T5" s="8">
        <f t="shared" si="0"/>
        <v>0.9</v>
      </c>
      <c r="U5" s="8">
        <f t="shared" si="0"/>
        <v>63</v>
      </c>
    </row>
    <row r="6" spans="1:21" x14ac:dyDescent="0.15">
      <c r="A6" s="8"/>
      <c r="B6" s="8"/>
      <c r="C6" s="9"/>
      <c r="D6" s="10" t="s">
        <v>51</v>
      </c>
      <c r="E6" s="8"/>
      <c r="F6" s="8" t="e">
        <f>STDEV(F2:F4)/SQRT(COUNT(F2:F4))</f>
        <v>#DIV/0!</v>
      </c>
      <c r="G6" s="8">
        <f>STDEV(G2:G4)/SQRT(COUNT(G2:G4))</f>
        <v>2.9446750433810717E-2</v>
      </c>
      <c r="H6" s="8">
        <f t="shared" ref="H6:U6" si="1">STDEV(H2:H4)/SQRT(COUNT(H2:H4))</f>
        <v>0.22247421823163618</v>
      </c>
      <c r="I6" s="8" t="e">
        <f t="shared" si="1"/>
        <v>#DIV/0!</v>
      </c>
      <c r="J6" s="8">
        <f t="shared" si="1"/>
        <v>6.2271805640897862E-2</v>
      </c>
      <c r="K6" s="8">
        <f t="shared" si="1"/>
        <v>2.6666666666666693E-2</v>
      </c>
      <c r="L6" s="8">
        <f t="shared" si="1"/>
        <v>2.9627314724385324E-3</v>
      </c>
      <c r="M6" s="8">
        <f t="shared" si="1"/>
        <v>0.12018504251546687</v>
      </c>
      <c r="N6" s="8">
        <f t="shared" si="1"/>
        <v>35.848771868007525</v>
      </c>
      <c r="O6" s="8">
        <f t="shared" si="1"/>
        <v>0</v>
      </c>
      <c r="P6" s="8">
        <f t="shared" si="1"/>
        <v>0</v>
      </c>
      <c r="Q6" s="8">
        <f t="shared" si="1"/>
        <v>0</v>
      </c>
      <c r="R6" s="8">
        <f t="shared" si="1"/>
        <v>0</v>
      </c>
      <c r="S6" s="8">
        <f t="shared" si="1"/>
        <v>0</v>
      </c>
      <c r="T6" s="8">
        <f t="shared" si="1"/>
        <v>0</v>
      </c>
      <c r="U6" s="8">
        <f t="shared" si="1"/>
        <v>0</v>
      </c>
    </row>
    <row r="7" spans="1:21" x14ac:dyDescent="0.15">
      <c r="A7" t="s">
        <v>21</v>
      </c>
      <c r="B7" t="s">
        <v>3</v>
      </c>
      <c r="C7" s="6">
        <v>39351</v>
      </c>
      <c r="D7">
        <v>1043</v>
      </c>
      <c r="E7">
        <v>10081</v>
      </c>
      <c r="G7">
        <v>4.1180000000000003</v>
      </c>
      <c r="H7">
        <v>8.6379999999999999</v>
      </c>
      <c r="J7">
        <v>3.06</v>
      </c>
      <c r="K7">
        <v>0.17100000000000001</v>
      </c>
      <c r="L7">
        <v>0.23200000000000001</v>
      </c>
      <c r="M7" s="1">
        <v>24.4</v>
      </c>
      <c r="N7" s="1">
        <v>216</v>
      </c>
      <c r="O7">
        <v>7.59</v>
      </c>
      <c r="P7">
        <v>30.6</v>
      </c>
      <c r="Q7">
        <v>1687</v>
      </c>
      <c r="R7">
        <v>1860</v>
      </c>
      <c r="S7">
        <v>4.74</v>
      </c>
      <c r="T7">
        <v>0.8</v>
      </c>
      <c r="U7">
        <v>66.2</v>
      </c>
    </row>
    <row r="8" spans="1:21" x14ac:dyDescent="0.15">
      <c r="A8" t="s">
        <v>22</v>
      </c>
      <c r="B8" t="s">
        <v>3</v>
      </c>
      <c r="C8" s="6">
        <v>39351</v>
      </c>
      <c r="D8">
        <v>1044</v>
      </c>
      <c r="E8">
        <v>43</v>
      </c>
      <c r="G8">
        <v>4.3890000000000002</v>
      </c>
      <c r="H8">
        <v>29.16</v>
      </c>
      <c r="J8" s="1">
        <v>3.41</v>
      </c>
      <c r="K8">
        <v>0.14199999999999999</v>
      </c>
      <c r="L8">
        <v>0.191</v>
      </c>
      <c r="M8" s="1">
        <v>27.5</v>
      </c>
      <c r="N8" s="1">
        <v>237</v>
      </c>
      <c r="O8">
        <v>7.59</v>
      </c>
      <c r="P8">
        <v>30.6</v>
      </c>
      <c r="Q8">
        <v>1687</v>
      </c>
      <c r="R8">
        <v>1860</v>
      </c>
      <c r="S8">
        <v>4.74</v>
      </c>
      <c r="T8">
        <v>0.8</v>
      </c>
      <c r="U8">
        <v>66.2</v>
      </c>
    </row>
    <row r="9" spans="1:21" x14ac:dyDescent="0.15">
      <c r="A9" t="s">
        <v>23</v>
      </c>
      <c r="B9" t="s">
        <v>3</v>
      </c>
      <c r="C9" s="6">
        <v>39351</v>
      </c>
      <c r="D9">
        <v>1046</v>
      </c>
      <c r="E9">
        <v>2256</v>
      </c>
      <c r="G9">
        <v>4.1470000000000002</v>
      </c>
      <c r="H9">
        <v>10.029999999999999</v>
      </c>
      <c r="J9" s="1">
        <v>3.3200000000000003</v>
      </c>
      <c r="K9">
        <v>0.128</v>
      </c>
      <c r="L9">
        <v>0.24099999999999999</v>
      </c>
      <c r="M9">
        <v>22.4</v>
      </c>
      <c r="N9" s="1">
        <v>208</v>
      </c>
      <c r="O9">
        <v>7.59</v>
      </c>
      <c r="P9">
        <v>30.6</v>
      </c>
      <c r="Q9">
        <v>1687</v>
      </c>
      <c r="R9">
        <v>1860</v>
      </c>
      <c r="S9">
        <v>4.74</v>
      </c>
      <c r="T9">
        <v>0.8</v>
      </c>
      <c r="U9">
        <v>66.2</v>
      </c>
    </row>
    <row r="10" spans="1:21" x14ac:dyDescent="0.15">
      <c r="A10" s="8"/>
      <c r="B10" s="8"/>
      <c r="C10" s="9"/>
      <c r="D10" s="10" t="s">
        <v>50</v>
      </c>
      <c r="E10" s="8"/>
      <c r="F10" s="8" t="e">
        <f t="shared" ref="F10:U10" si="2">AVERAGE(F7:F9)</f>
        <v>#DIV/0!</v>
      </c>
      <c r="G10" s="8">
        <f t="shared" si="2"/>
        <v>4.2180000000000009</v>
      </c>
      <c r="H10" s="8">
        <f t="shared" si="2"/>
        <v>15.942666666666668</v>
      </c>
      <c r="I10" s="8" t="e">
        <f t="shared" si="2"/>
        <v>#DIV/0!</v>
      </c>
      <c r="J10" s="8">
        <f t="shared" si="2"/>
        <v>3.2633333333333336</v>
      </c>
      <c r="K10" s="8">
        <f t="shared" si="2"/>
        <v>0.14699999999999999</v>
      </c>
      <c r="L10" s="8">
        <f t="shared" si="2"/>
        <v>0.22133333333333335</v>
      </c>
      <c r="M10" s="8">
        <f t="shared" si="2"/>
        <v>24.766666666666666</v>
      </c>
      <c r="N10" s="8">
        <f t="shared" si="2"/>
        <v>220.33333333333334</v>
      </c>
      <c r="O10" s="8">
        <f t="shared" si="2"/>
        <v>7.59</v>
      </c>
      <c r="P10" s="8">
        <f t="shared" si="2"/>
        <v>30.600000000000005</v>
      </c>
      <c r="Q10" s="8">
        <f t="shared" si="2"/>
        <v>1687</v>
      </c>
      <c r="R10" s="8">
        <f t="shared" si="2"/>
        <v>1860</v>
      </c>
      <c r="S10" s="8">
        <f t="shared" si="2"/>
        <v>4.74</v>
      </c>
      <c r="T10" s="8">
        <f t="shared" si="2"/>
        <v>0.80000000000000016</v>
      </c>
      <c r="U10" s="8">
        <f t="shared" si="2"/>
        <v>66.2</v>
      </c>
    </row>
    <row r="11" spans="1:21" x14ac:dyDescent="0.15">
      <c r="A11" s="8"/>
      <c r="B11" s="8"/>
      <c r="C11" s="9"/>
      <c r="D11" s="10" t="s">
        <v>51</v>
      </c>
      <c r="E11" s="8"/>
      <c r="F11" s="8" t="e">
        <f t="shared" ref="F11:U11" si="3">STDEV(F7:F9)/SQRT(COUNT(F7:F9))</f>
        <v>#DIV/0!</v>
      </c>
      <c r="G11" s="8">
        <f t="shared" si="3"/>
        <v>8.5908866441906498E-2</v>
      </c>
      <c r="H11" s="8">
        <f t="shared" si="3"/>
        <v>6.620872080859975</v>
      </c>
      <c r="I11" s="8" t="e">
        <f t="shared" si="3"/>
        <v>#DIV/0!</v>
      </c>
      <c r="J11" s="8">
        <f t="shared" si="3"/>
        <v>0.10493384159131468</v>
      </c>
      <c r="K11" s="8">
        <f t="shared" si="3"/>
        <v>1.2662279942148327E-2</v>
      </c>
      <c r="L11" s="8">
        <f t="shared" si="3"/>
        <v>1.5387585183445053E-2</v>
      </c>
      <c r="M11" s="8">
        <f t="shared" si="3"/>
        <v>1.4836142056178596</v>
      </c>
      <c r="N11" s="8">
        <f t="shared" si="3"/>
        <v>8.6474145140485668</v>
      </c>
      <c r="O11" s="8">
        <f t="shared" si="3"/>
        <v>0</v>
      </c>
      <c r="P11" s="8">
        <f t="shared" si="3"/>
        <v>2.5121479338940399E-15</v>
      </c>
      <c r="Q11" s="8">
        <f t="shared" si="3"/>
        <v>0</v>
      </c>
      <c r="R11" s="8">
        <f t="shared" si="3"/>
        <v>0</v>
      </c>
      <c r="S11" s="8">
        <f t="shared" si="3"/>
        <v>0</v>
      </c>
      <c r="T11" s="8">
        <f t="shared" si="3"/>
        <v>7.8504622934188746E-17</v>
      </c>
      <c r="U11" s="8">
        <f t="shared" si="3"/>
        <v>0</v>
      </c>
    </row>
    <row r="12" spans="1:21" x14ac:dyDescent="0.15">
      <c r="A12" t="s">
        <v>8</v>
      </c>
      <c r="B12" t="s">
        <v>5</v>
      </c>
      <c r="C12" s="6">
        <v>39351</v>
      </c>
      <c r="D12">
        <v>1051</v>
      </c>
      <c r="E12">
        <v>2328</v>
      </c>
      <c r="G12">
        <v>0.69789999999999996</v>
      </c>
      <c r="H12">
        <v>8.4740000000000002</v>
      </c>
      <c r="J12">
        <v>5.4999999999999997E-3</v>
      </c>
      <c r="K12">
        <v>4.7699999999999999E-2</v>
      </c>
      <c r="L12">
        <v>2.8999999999999998E-3</v>
      </c>
      <c r="M12">
        <v>28</v>
      </c>
      <c r="N12">
        <v>242</v>
      </c>
      <c r="O12">
        <v>7.06</v>
      </c>
      <c r="P12">
        <v>16.7</v>
      </c>
      <c r="Q12">
        <v>1541</v>
      </c>
      <c r="R12">
        <v>1787</v>
      </c>
      <c r="S12">
        <v>4.79</v>
      </c>
      <c r="T12">
        <v>0.9</v>
      </c>
      <c r="U12">
        <v>50.4</v>
      </c>
    </row>
    <row r="13" spans="1:21" x14ac:dyDescent="0.15">
      <c r="A13" t="s">
        <v>13</v>
      </c>
      <c r="B13" t="s">
        <v>5</v>
      </c>
      <c r="C13" s="6">
        <v>39351</v>
      </c>
      <c r="D13">
        <v>1052</v>
      </c>
      <c r="E13">
        <v>10042</v>
      </c>
      <c r="G13">
        <v>0.68340000000000001</v>
      </c>
      <c r="H13">
        <v>10.56</v>
      </c>
      <c r="J13">
        <v>4.7400000000000003E-3</v>
      </c>
      <c r="K13">
        <v>9.3900000000000008E-3</v>
      </c>
      <c r="L13">
        <v>2.48E-3</v>
      </c>
      <c r="M13">
        <v>281</v>
      </c>
      <c r="N13">
        <v>206</v>
      </c>
      <c r="O13">
        <v>6.89</v>
      </c>
      <c r="P13">
        <v>17.3</v>
      </c>
      <c r="Q13">
        <v>1729</v>
      </c>
      <c r="R13">
        <v>2025</v>
      </c>
      <c r="S13">
        <v>1.04</v>
      </c>
      <c r="T13">
        <v>1</v>
      </c>
      <c r="U13">
        <v>11.4</v>
      </c>
    </row>
    <row r="14" spans="1:21" x14ac:dyDescent="0.15">
      <c r="A14" t="s">
        <v>6</v>
      </c>
      <c r="B14" t="s">
        <v>5</v>
      </c>
      <c r="C14" s="6">
        <v>39351</v>
      </c>
      <c r="D14">
        <v>1061</v>
      </c>
      <c r="E14">
        <v>1047</v>
      </c>
      <c r="G14">
        <v>1.079</v>
      </c>
      <c r="H14">
        <v>14.59</v>
      </c>
      <c r="J14">
        <v>2.3099999999999999E-2</v>
      </c>
      <c r="K14">
        <v>2.01E-2</v>
      </c>
      <c r="L14">
        <v>3.9899999999999996E-3</v>
      </c>
      <c r="M14" s="1">
        <v>40.1</v>
      </c>
      <c r="N14" s="1">
        <v>214</v>
      </c>
      <c r="O14">
        <v>7.4</v>
      </c>
      <c r="P14">
        <v>13.5</v>
      </c>
      <c r="Q14">
        <v>1877</v>
      </c>
      <c r="R14">
        <v>2359</v>
      </c>
      <c r="S14">
        <v>2.83</v>
      </c>
      <c r="T14">
        <v>1.2</v>
      </c>
      <c r="U14">
        <v>28.2</v>
      </c>
    </row>
    <row r="15" spans="1:21" x14ac:dyDescent="0.15">
      <c r="A15" t="s">
        <v>7</v>
      </c>
      <c r="B15" t="s">
        <v>5</v>
      </c>
      <c r="C15" s="6">
        <v>39351</v>
      </c>
      <c r="D15">
        <v>1054</v>
      </c>
      <c r="E15">
        <v>10029</v>
      </c>
      <c r="G15">
        <v>0.8669</v>
      </c>
      <c r="H15">
        <v>11.99</v>
      </c>
      <c r="J15">
        <v>1.9199999999999998E-2</v>
      </c>
      <c r="K15">
        <v>5.6800000000000003E-2</v>
      </c>
      <c r="L15">
        <v>2.5500000000000002E-3</v>
      </c>
      <c r="M15" s="1">
        <v>30</v>
      </c>
      <c r="N15" s="1">
        <v>237</v>
      </c>
      <c r="O15">
        <v>7.21</v>
      </c>
      <c r="P15">
        <v>14.3</v>
      </c>
      <c r="Q15">
        <v>1796</v>
      </c>
      <c r="R15">
        <v>2257</v>
      </c>
      <c r="S15">
        <v>2.5</v>
      </c>
      <c r="T15">
        <v>1.2</v>
      </c>
      <c r="U15">
        <v>25.3</v>
      </c>
    </row>
    <row r="16" spans="1:21" x14ac:dyDescent="0.15">
      <c r="A16" t="s">
        <v>9</v>
      </c>
      <c r="B16" t="s">
        <v>5</v>
      </c>
      <c r="C16" s="6">
        <v>39351</v>
      </c>
      <c r="D16">
        <v>1059</v>
      </c>
      <c r="E16">
        <v>10213</v>
      </c>
      <c r="G16">
        <v>0.94069999999999998</v>
      </c>
      <c r="H16">
        <v>14.7</v>
      </c>
      <c r="J16">
        <v>0.11600000000000001</v>
      </c>
      <c r="K16">
        <v>1.6899999999999998E-2</v>
      </c>
      <c r="L16">
        <v>3.0500000000000002E-3</v>
      </c>
      <c r="M16" s="1">
        <v>27.8</v>
      </c>
      <c r="N16" s="1">
        <v>128</v>
      </c>
      <c r="O16">
        <v>7.14</v>
      </c>
      <c r="P16">
        <v>13.3</v>
      </c>
      <c r="Q16">
        <v>2093</v>
      </c>
      <c r="R16">
        <v>2671</v>
      </c>
      <c r="S16">
        <v>2.91</v>
      </c>
      <c r="T16">
        <v>1.4</v>
      </c>
      <c r="U16">
        <v>29.2</v>
      </c>
    </row>
    <row r="17" spans="1:21" x14ac:dyDescent="0.15">
      <c r="A17" t="s">
        <v>10</v>
      </c>
      <c r="B17" t="s">
        <v>5</v>
      </c>
      <c r="C17" s="6">
        <v>39351</v>
      </c>
      <c r="D17">
        <v>1039</v>
      </c>
      <c r="E17">
        <v>10143</v>
      </c>
      <c r="G17">
        <v>1.1020000000000001</v>
      </c>
      <c r="H17">
        <v>14.88</v>
      </c>
      <c r="J17">
        <v>-1.5100000000000001E-3</v>
      </c>
      <c r="K17">
        <v>1.6899999999999998E-2</v>
      </c>
      <c r="L17">
        <v>3.29E-3</v>
      </c>
      <c r="M17" s="1">
        <v>35.5</v>
      </c>
      <c r="N17" s="1">
        <v>225</v>
      </c>
      <c r="O17">
        <v>7.04</v>
      </c>
      <c r="P17">
        <v>19.7</v>
      </c>
      <c r="Q17">
        <v>2176</v>
      </c>
      <c r="R17">
        <v>1949</v>
      </c>
      <c r="S17">
        <v>0.43</v>
      </c>
      <c r="T17">
        <v>1.1000000000000001</v>
      </c>
      <c r="U17">
        <v>4.9000000000000004</v>
      </c>
    </row>
    <row r="18" spans="1:21" x14ac:dyDescent="0.15">
      <c r="A18" t="s">
        <v>15</v>
      </c>
      <c r="B18" t="s">
        <v>5</v>
      </c>
      <c r="C18" s="6">
        <v>39351</v>
      </c>
      <c r="D18">
        <v>1050</v>
      </c>
      <c r="E18">
        <v>10243</v>
      </c>
      <c r="G18">
        <v>0.82799999999999996</v>
      </c>
      <c r="H18">
        <v>13.17</v>
      </c>
      <c r="J18">
        <v>1.83E-2</v>
      </c>
      <c r="K18">
        <v>4.9099999999999998E-2</v>
      </c>
      <c r="L18">
        <v>4.5900000000000003E-3</v>
      </c>
      <c r="M18" s="1">
        <v>28.3</v>
      </c>
      <c r="N18" s="1">
        <v>167</v>
      </c>
      <c r="O18">
        <v>7.13</v>
      </c>
      <c r="P18">
        <v>20.100000000000001</v>
      </c>
      <c r="Q18">
        <v>1789</v>
      </c>
      <c r="R18">
        <v>1944</v>
      </c>
      <c r="S18">
        <v>1.17</v>
      </c>
      <c r="T18">
        <v>1</v>
      </c>
      <c r="U18">
        <v>14.4</v>
      </c>
    </row>
    <row r="19" spans="1:21" x14ac:dyDescent="0.15">
      <c r="A19" t="s">
        <v>11</v>
      </c>
      <c r="B19" t="s">
        <v>5</v>
      </c>
      <c r="C19" s="6">
        <v>39351</v>
      </c>
      <c r="D19">
        <v>1048</v>
      </c>
      <c r="E19">
        <v>18</v>
      </c>
      <c r="G19">
        <v>1.24</v>
      </c>
      <c r="H19">
        <v>17.37</v>
      </c>
      <c r="J19">
        <v>1.0800000000000001E-2</v>
      </c>
      <c r="K19">
        <v>8.1500000000000003E-2</v>
      </c>
      <c r="L19">
        <v>3.48E-3</v>
      </c>
      <c r="M19" s="1">
        <v>32.200000000000003</v>
      </c>
      <c r="N19" s="1">
        <v>196</v>
      </c>
      <c r="O19">
        <v>7.48</v>
      </c>
      <c r="P19">
        <v>25.1</v>
      </c>
      <c r="Q19">
        <v>2006</v>
      </c>
      <c r="R19">
        <v>2044</v>
      </c>
      <c r="S19">
        <v>1.81</v>
      </c>
      <c r="T19">
        <v>1</v>
      </c>
      <c r="U19">
        <v>23.2</v>
      </c>
    </row>
    <row r="20" spans="1:21" x14ac:dyDescent="0.15">
      <c r="A20" t="s">
        <v>14</v>
      </c>
      <c r="B20" t="s">
        <v>5</v>
      </c>
      <c r="C20" s="6">
        <v>39351</v>
      </c>
      <c r="D20">
        <v>1041</v>
      </c>
      <c r="E20">
        <v>2192</v>
      </c>
      <c r="G20">
        <v>0.88290000000000002</v>
      </c>
      <c r="H20">
        <v>11.38</v>
      </c>
      <c r="J20">
        <v>1.3299999999999999E-2</v>
      </c>
      <c r="K20">
        <v>2.6700000000000002E-2</v>
      </c>
      <c r="L20">
        <v>2.4299999999999999E-3</v>
      </c>
      <c r="M20" s="1">
        <v>28.7</v>
      </c>
      <c r="N20" s="1">
        <v>128</v>
      </c>
      <c r="O20">
        <v>7.66</v>
      </c>
      <c r="P20">
        <v>22.3</v>
      </c>
      <c r="Q20">
        <v>1857</v>
      </c>
      <c r="R20">
        <v>1895</v>
      </c>
      <c r="S20">
        <v>4.0999999999999996</v>
      </c>
      <c r="T20">
        <v>1</v>
      </c>
      <c r="U20">
        <v>51.5</v>
      </c>
    </row>
    <row r="21" spans="1:21" x14ac:dyDescent="0.15">
      <c r="A21" t="s">
        <v>12</v>
      </c>
      <c r="B21" t="s">
        <v>5</v>
      </c>
      <c r="C21" s="6">
        <v>39351</v>
      </c>
      <c r="D21">
        <v>1062</v>
      </c>
      <c r="E21">
        <v>5004</v>
      </c>
      <c r="G21">
        <v>0.68640000000000001</v>
      </c>
      <c r="H21">
        <v>10.4</v>
      </c>
      <c r="J21">
        <v>8.4200000000000004E-3</v>
      </c>
      <c r="K21">
        <v>9.3600000000000003E-3</v>
      </c>
      <c r="L21">
        <v>3.3600000000000001E-3</v>
      </c>
      <c r="M21" s="1">
        <v>36.6</v>
      </c>
      <c r="N21" s="1">
        <v>229</v>
      </c>
      <c r="O21">
        <v>7.18</v>
      </c>
      <c r="P21">
        <v>15.9</v>
      </c>
      <c r="Q21">
        <v>1699</v>
      </c>
      <c r="R21">
        <v>2038</v>
      </c>
      <c r="S21">
        <v>1.01</v>
      </c>
      <c r="T21">
        <v>1</v>
      </c>
      <c r="U21">
        <v>10.4</v>
      </c>
    </row>
    <row r="22" spans="1:21" x14ac:dyDescent="0.15">
      <c r="A22" s="8"/>
      <c r="B22" s="8"/>
      <c r="C22" s="9"/>
      <c r="D22" s="10" t="s">
        <v>50</v>
      </c>
      <c r="E22" s="8"/>
      <c r="F22" s="8" t="e">
        <f t="shared" ref="F22:U22" si="4">AVERAGE(F19:F21)</f>
        <v>#DIV/0!</v>
      </c>
      <c r="G22" s="8">
        <f t="shared" si="4"/>
        <v>0.93643333333333334</v>
      </c>
      <c r="H22" s="8">
        <f t="shared" si="4"/>
        <v>13.049999999999999</v>
      </c>
      <c r="I22" s="8" t="e">
        <f t="shared" si="4"/>
        <v>#DIV/0!</v>
      </c>
      <c r="J22" s="8">
        <f t="shared" si="4"/>
        <v>1.0840000000000001E-2</v>
      </c>
      <c r="K22" s="8">
        <f t="shared" si="4"/>
        <v>3.9186666666666668E-2</v>
      </c>
      <c r="L22" s="8">
        <f t="shared" si="4"/>
        <v>3.0900000000000003E-3</v>
      </c>
      <c r="M22" s="8">
        <f t="shared" si="4"/>
        <v>32.5</v>
      </c>
      <c r="N22" s="8">
        <f t="shared" si="4"/>
        <v>184.33333333333334</v>
      </c>
      <c r="O22" s="8">
        <f t="shared" si="4"/>
        <v>7.44</v>
      </c>
      <c r="P22" s="8">
        <f t="shared" si="4"/>
        <v>21.1</v>
      </c>
      <c r="Q22" s="8">
        <f t="shared" si="4"/>
        <v>1854</v>
      </c>
      <c r="R22" s="8">
        <f t="shared" si="4"/>
        <v>1992.3333333333333</v>
      </c>
      <c r="S22" s="8">
        <f t="shared" si="4"/>
        <v>2.3066666666666666</v>
      </c>
      <c r="T22" s="8">
        <f t="shared" si="4"/>
        <v>1</v>
      </c>
      <c r="U22" s="8">
        <f t="shared" si="4"/>
        <v>28.366666666666671</v>
      </c>
    </row>
    <row r="23" spans="1:21" x14ac:dyDescent="0.15">
      <c r="A23" s="8"/>
      <c r="B23" s="8"/>
      <c r="C23" s="9"/>
      <c r="D23" s="10" t="s">
        <v>51</v>
      </c>
      <c r="E23" s="8"/>
      <c r="F23" s="8" t="e">
        <f t="shared" ref="F23:U23" si="5">STDEV(F19:F21)/SQRT(COUNT(F19:F21))</f>
        <v>#DIV/0!</v>
      </c>
      <c r="G23" s="8">
        <f t="shared" si="5"/>
        <v>0.16203662480370865</v>
      </c>
      <c r="H23" s="8">
        <f t="shared" si="5"/>
        <v>2.1784474593924315</v>
      </c>
      <c r="I23" s="8" t="e">
        <f t="shared" si="5"/>
        <v>#DIV/0!</v>
      </c>
      <c r="J23" s="8">
        <f t="shared" si="5"/>
        <v>1.4088766210471849E-3</v>
      </c>
      <c r="K23" s="8">
        <f t="shared" si="5"/>
        <v>2.1740764578193759E-2</v>
      </c>
      <c r="L23" s="8">
        <f t="shared" si="5"/>
        <v>3.3181320046074124E-4</v>
      </c>
      <c r="M23" s="8">
        <f t="shared" si="5"/>
        <v>2.2854612955229272</v>
      </c>
      <c r="N23" s="8">
        <f t="shared" si="5"/>
        <v>29.734005971464928</v>
      </c>
      <c r="O23" s="8">
        <f t="shared" si="5"/>
        <v>0.14000000000000015</v>
      </c>
      <c r="P23" s="8">
        <f t="shared" si="5"/>
        <v>2.7227437142216191</v>
      </c>
      <c r="Q23" s="8">
        <f t="shared" si="5"/>
        <v>88.635959595038699</v>
      </c>
      <c r="R23" s="8">
        <f t="shared" si="5"/>
        <v>48.697478830473813</v>
      </c>
      <c r="S23" s="8">
        <f t="shared" si="5"/>
        <v>0.92592896295798199</v>
      </c>
      <c r="T23" s="8">
        <f t="shared" si="5"/>
        <v>0</v>
      </c>
      <c r="U23" s="8">
        <f t="shared" si="5"/>
        <v>12.142533142269409</v>
      </c>
    </row>
    <row r="24" spans="1:21" x14ac:dyDescent="0.15">
      <c r="A24" t="s">
        <v>8</v>
      </c>
      <c r="B24" t="s">
        <v>4</v>
      </c>
      <c r="C24" s="6">
        <v>39351</v>
      </c>
      <c r="D24">
        <v>1053</v>
      </c>
      <c r="E24">
        <v>2154</v>
      </c>
      <c r="G24">
        <v>6.2960000000000003</v>
      </c>
      <c r="H24">
        <v>6.84</v>
      </c>
      <c r="J24">
        <v>4.16</v>
      </c>
      <c r="K24">
        <v>0.74099999999999999</v>
      </c>
      <c r="L24">
        <v>0.30599999999999999</v>
      </c>
      <c r="M24">
        <v>22.8</v>
      </c>
      <c r="N24">
        <v>191</v>
      </c>
      <c r="O24">
        <v>7.42</v>
      </c>
      <c r="P24">
        <v>1</v>
      </c>
      <c r="Q24">
        <v>1393</v>
      </c>
      <c r="R24">
        <v>1674</v>
      </c>
      <c r="S24">
        <v>3.7</v>
      </c>
      <c r="T24">
        <v>0.9</v>
      </c>
      <c r="U24">
        <v>36.799999999999997</v>
      </c>
    </row>
    <row r="25" spans="1:21" x14ac:dyDescent="0.15">
      <c r="A25" t="s">
        <v>13</v>
      </c>
      <c r="B25" t="s">
        <v>4</v>
      </c>
      <c r="C25" s="6">
        <v>39351</v>
      </c>
      <c r="D25">
        <v>1056</v>
      </c>
      <c r="E25">
        <v>10083</v>
      </c>
      <c r="G25">
        <v>6.4660000000000002</v>
      </c>
      <c r="H25">
        <v>7.7889999999999997</v>
      </c>
      <c r="J25">
        <v>4.0699999999999994</v>
      </c>
      <c r="K25">
        <v>0.73399999999999999</v>
      </c>
      <c r="L25">
        <v>0.28699999999999998</v>
      </c>
      <c r="M25">
        <v>20.399999999999999</v>
      </c>
      <c r="N25">
        <v>199</v>
      </c>
      <c r="O25">
        <v>7.45</v>
      </c>
      <c r="P25">
        <v>17.3</v>
      </c>
      <c r="Q25">
        <v>1453</v>
      </c>
      <c r="R25">
        <v>1689</v>
      </c>
      <c r="S25">
        <v>3.44</v>
      </c>
      <c r="T25">
        <v>0.9</v>
      </c>
      <c r="U25">
        <v>36.700000000000003</v>
      </c>
    </row>
    <row r="26" spans="1:21" x14ac:dyDescent="0.15">
      <c r="A26" t="s">
        <v>6</v>
      </c>
      <c r="B26" t="s">
        <v>4</v>
      </c>
      <c r="C26" s="6">
        <v>39351</v>
      </c>
      <c r="D26">
        <v>1060</v>
      </c>
      <c r="E26">
        <v>10242</v>
      </c>
      <c r="G26">
        <v>6.4429999999999996</v>
      </c>
      <c r="H26">
        <v>6.5910000000000002</v>
      </c>
      <c r="J26">
        <v>4.76</v>
      </c>
      <c r="K26">
        <v>0.91400000000000003</v>
      </c>
      <c r="L26">
        <v>0.218</v>
      </c>
      <c r="M26" s="1">
        <v>20</v>
      </c>
      <c r="N26" s="1">
        <v>231</v>
      </c>
      <c r="O26">
        <v>7.37</v>
      </c>
      <c r="P26">
        <v>13.3</v>
      </c>
      <c r="Q26">
        <v>1322</v>
      </c>
      <c r="R26">
        <v>1670</v>
      </c>
      <c r="S26">
        <v>3.35</v>
      </c>
      <c r="T26">
        <v>0.8</v>
      </c>
      <c r="U26">
        <v>32.700000000000003</v>
      </c>
    </row>
    <row r="27" spans="1:21" x14ac:dyDescent="0.15">
      <c r="A27" t="s">
        <v>7</v>
      </c>
      <c r="B27" t="s">
        <v>4</v>
      </c>
      <c r="C27" s="6">
        <v>39351</v>
      </c>
      <c r="D27">
        <v>1057</v>
      </c>
      <c r="E27">
        <v>5017</v>
      </c>
      <c r="G27">
        <v>6.4909999999999997</v>
      </c>
      <c r="H27">
        <v>6.702</v>
      </c>
      <c r="J27">
        <v>4.53</v>
      </c>
      <c r="K27">
        <v>0.86499999999999999</v>
      </c>
      <c r="L27">
        <v>0.311</v>
      </c>
      <c r="M27" s="1">
        <v>25.1</v>
      </c>
      <c r="N27" s="1">
        <v>119</v>
      </c>
      <c r="O27">
        <v>7.4</v>
      </c>
      <c r="P27">
        <v>17.600000000000001</v>
      </c>
      <c r="Q27">
        <v>1422</v>
      </c>
      <c r="R27">
        <v>1645</v>
      </c>
      <c r="S27">
        <v>3.21</v>
      </c>
      <c r="T27">
        <v>0.8</v>
      </c>
      <c r="U27">
        <v>34.4</v>
      </c>
    </row>
    <row r="28" spans="1:21" x14ac:dyDescent="0.15">
      <c r="A28" t="s">
        <v>9</v>
      </c>
      <c r="B28" t="s">
        <v>4</v>
      </c>
      <c r="C28" s="6">
        <v>39351</v>
      </c>
      <c r="D28">
        <v>1055</v>
      </c>
      <c r="E28">
        <v>425</v>
      </c>
      <c r="G28">
        <v>6.3360000000000003</v>
      </c>
      <c r="H28">
        <v>6.7430000000000003</v>
      </c>
      <c r="J28">
        <v>4.45</v>
      </c>
      <c r="K28">
        <v>0.73</v>
      </c>
      <c r="L28">
        <v>0.29499999999999998</v>
      </c>
      <c r="M28" s="1">
        <v>24.6</v>
      </c>
      <c r="N28" s="1">
        <v>128</v>
      </c>
      <c r="O28">
        <v>7.47</v>
      </c>
      <c r="P28">
        <v>18.399999999999999</v>
      </c>
      <c r="Q28">
        <v>1479</v>
      </c>
      <c r="R28">
        <v>1689</v>
      </c>
      <c r="S28">
        <v>3.09</v>
      </c>
      <c r="T28">
        <v>0.9</v>
      </c>
      <c r="U28">
        <v>33.200000000000003</v>
      </c>
    </row>
    <row r="29" spans="1:21" x14ac:dyDescent="0.15">
      <c r="A29" t="s">
        <v>10</v>
      </c>
      <c r="B29" t="s">
        <v>4</v>
      </c>
      <c r="C29" s="6">
        <v>39351</v>
      </c>
      <c r="D29">
        <v>1040</v>
      </c>
      <c r="E29">
        <v>3001</v>
      </c>
      <c r="G29">
        <v>4.7169999999999996</v>
      </c>
      <c r="H29">
        <v>8.6539999999999999</v>
      </c>
      <c r="J29">
        <v>3.65</v>
      </c>
      <c r="K29">
        <v>0.373</v>
      </c>
      <c r="L29">
        <v>0.255</v>
      </c>
      <c r="M29" s="1">
        <v>31.9</v>
      </c>
      <c r="N29" s="1">
        <v>112</v>
      </c>
      <c r="O29">
        <v>7.53</v>
      </c>
      <c r="P29">
        <v>29.3</v>
      </c>
      <c r="Q29">
        <v>1844</v>
      </c>
      <c r="R29">
        <v>1707</v>
      </c>
      <c r="S29">
        <v>4.32</v>
      </c>
      <c r="T29">
        <v>0.9</v>
      </c>
      <c r="U29">
        <v>51.4</v>
      </c>
    </row>
    <row r="30" spans="1:21" x14ac:dyDescent="0.15">
      <c r="A30" t="s">
        <v>15</v>
      </c>
      <c r="B30" t="s">
        <v>4</v>
      </c>
      <c r="C30" s="6">
        <v>39351</v>
      </c>
      <c r="D30">
        <v>1049</v>
      </c>
      <c r="E30">
        <v>27</v>
      </c>
      <c r="G30">
        <v>4.67</v>
      </c>
      <c r="H30">
        <v>7.2859999999999996</v>
      </c>
      <c r="J30" s="1">
        <v>3.76</v>
      </c>
      <c r="K30">
        <v>0.219</v>
      </c>
      <c r="L30">
        <v>0.27</v>
      </c>
      <c r="M30">
        <v>25.6</v>
      </c>
      <c r="N30" s="1">
        <v>236</v>
      </c>
      <c r="O30">
        <v>7.78</v>
      </c>
      <c r="P30">
        <v>23.2</v>
      </c>
      <c r="Q30">
        <v>1641</v>
      </c>
      <c r="R30">
        <v>1673</v>
      </c>
      <c r="S30">
        <v>6.29</v>
      </c>
      <c r="T30">
        <v>0.8</v>
      </c>
      <c r="U30">
        <v>76</v>
      </c>
    </row>
    <row r="31" spans="1:21" x14ac:dyDescent="0.15">
      <c r="A31" t="s">
        <v>11</v>
      </c>
      <c r="B31" t="s">
        <v>4</v>
      </c>
      <c r="C31" s="6">
        <v>39351</v>
      </c>
      <c r="D31">
        <v>1047</v>
      </c>
      <c r="E31">
        <v>10059</v>
      </c>
      <c r="G31">
        <v>4.8010000000000002</v>
      </c>
      <c r="H31">
        <v>8.2449999999999992</v>
      </c>
      <c r="J31">
        <v>4.03</v>
      </c>
      <c r="K31">
        <v>0.33700000000000002</v>
      </c>
      <c r="L31">
        <v>0.22800000000000001</v>
      </c>
      <c r="M31">
        <v>31.1</v>
      </c>
      <c r="N31" s="3">
        <v>226</v>
      </c>
      <c r="O31">
        <v>7.78</v>
      </c>
      <c r="P31">
        <v>32</v>
      </c>
      <c r="Q31">
        <v>1694</v>
      </c>
      <c r="R31">
        <v>1940</v>
      </c>
      <c r="S31">
        <v>5.19</v>
      </c>
      <c r="T31">
        <v>0.8</v>
      </c>
      <c r="U31">
        <v>80</v>
      </c>
    </row>
    <row r="32" spans="1:21" x14ac:dyDescent="0.15">
      <c r="A32" t="s">
        <v>14</v>
      </c>
      <c r="B32" t="s">
        <v>4</v>
      </c>
      <c r="C32" s="6">
        <v>39351</v>
      </c>
      <c r="D32">
        <v>1042</v>
      </c>
      <c r="E32">
        <v>2283</v>
      </c>
      <c r="G32">
        <v>5.0049999999999999</v>
      </c>
      <c r="H32">
        <v>8.6620000000000008</v>
      </c>
      <c r="J32">
        <v>4.1899999999999995</v>
      </c>
      <c r="K32">
        <v>0.50600000000000001</v>
      </c>
      <c r="L32">
        <v>0.27900000000000003</v>
      </c>
      <c r="M32" s="1">
        <v>24.8</v>
      </c>
      <c r="N32" s="1">
        <v>123</v>
      </c>
      <c r="O32">
        <v>7.63</v>
      </c>
      <c r="P32">
        <v>26.7</v>
      </c>
      <c r="Q32">
        <v>1681</v>
      </c>
      <c r="R32">
        <v>1777</v>
      </c>
      <c r="S32">
        <v>4.4800000000000004</v>
      </c>
      <c r="T32">
        <v>0.8</v>
      </c>
      <c r="U32">
        <v>56.7</v>
      </c>
    </row>
    <row r="33" spans="1:21" x14ac:dyDescent="0.15">
      <c r="A33" t="s">
        <v>12</v>
      </c>
      <c r="B33" t="s">
        <v>4</v>
      </c>
      <c r="C33" s="6">
        <v>39351</v>
      </c>
      <c r="D33">
        <v>1058</v>
      </c>
      <c r="E33">
        <v>10087</v>
      </c>
      <c r="G33">
        <v>6.3810000000000002</v>
      </c>
      <c r="H33">
        <v>6.6449999999999996</v>
      </c>
      <c r="J33">
        <v>3.85</v>
      </c>
      <c r="K33">
        <v>0.80800000000000005</v>
      </c>
      <c r="L33">
        <v>0.32800000000000001</v>
      </c>
      <c r="M33" s="1">
        <v>18.3</v>
      </c>
      <c r="N33" s="1">
        <v>128</v>
      </c>
      <c r="O33">
        <v>7.44</v>
      </c>
      <c r="P33">
        <v>13.8</v>
      </c>
      <c r="Q33">
        <v>1321</v>
      </c>
      <c r="R33">
        <v>1661</v>
      </c>
      <c r="S33">
        <v>4.2</v>
      </c>
      <c r="T33">
        <v>0.8</v>
      </c>
      <c r="U33">
        <v>42.1</v>
      </c>
    </row>
    <row r="34" spans="1:21" x14ac:dyDescent="0.15">
      <c r="A34" s="12"/>
      <c r="B34" s="12"/>
      <c r="C34" s="13"/>
      <c r="D34" s="10" t="s">
        <v>50</v>
      </c>
      <c r="E34" s="14"/>
      <c r="F34" s="8" t="e">
        <f t="shared" ref="F34:U34" si="6">AVERAGE(F31:F33)</f>
        <v>#DIV/0!</v>
      </c>
      <c r="G34" s="8">
        <f t="shared" si="6"/>
        <v>5.3956666666666671</v>
      </c>
      <c r="H34" s="8">
        <f t="shared" si="6"/>
        <v>7.8506666666666662</v>
      </c>
      <c r="I34" s="8" t="e">
        <f t="shared" si="6"/>
        <v>#DIV/0!</v>
      </c>
      <c r="J34" s="8">
        <f t="shared" si="6"/>
        <v>4.0233333333333325</v>
      </c>
      <c r="K34" s="8">
        <f t="shared" si="6"/>
        <v>0.55033333333333334</v>
      </c>
      <c r="L34" s="8">
        <f t="shared" si="6"/>
        <v>0.27833333333333332</v>
      </c>
      <c r="M34" s="8">
        <f t="shared" si="6"/>
        <v>24.733333333333334</v>
      </c>
      <c r="N34" s="8">
        <f t="shared" si="6"/>
        <v>159</v>
      </c>
      <c r="O34" s="8">
        <f t="shared" si="6"/>
        <v>7.6166666666666671</v>
      </c>
      <c r="P34" s="8">
        <f t="shared" si="6"/>
        <v>24.166666666666668</v>
      </c>
      <c r="Q34" s="8">
        <f t="shared" si="6"/>
        <v>1565.3333333333333</v>
      </c>
      <c r="R34" s="8">
        <f t="shared" si="6"/>
        <v>1792.6666666666667</v>
      </c>
      <c r="S34" s="8">
        <f t="shared" si="6"/>
        <v>4.623333333333334</v>
      </c>
      <c r="T34" s="8">
        <f t="shared" si="6"/>
        <v>0.80000000000000016</v>
      </c>
      <c r="U34" s="8">
        <f t="shared" si="6"/>
        <v>59.599999999999994</v>
      </c>
    </row>
    <row r="35" spans="1:21" x14ac:dyDescent="0.15">
      <c r="A35" s="12"/>
      <c r="B35" s="12"/>
      <c r="C35" s="13"/>
      <c r="D35" s="10" t="s">
        <v>51</v>
      </c>
      <c r="E35" s="14"/>
      <c r="F35" s="8" t="e">
        <f t="shared" ref="F35:U35" si="7">STDEV(F31:F33)/SQRT(COUNT(F31:F33))</f>
        <v>#DIV/0!</v>
      </c>
      <c r="G35" s="8">
        <f t="shared" si="7"/>
        <v>0.49617380467377015</v>
      </c>
      <c r="H35" s="8">
        <f t="shared" si="7"/>
        <v>0.61473472146754293</v>
      </c>
      <c r="I35" s="8" t="e">
        <f t="shared" si="7"/>
        <v>#DIV/0!</v>
      </c>
      <c r="J35" s="8">
        <f t="shared" si="7"/>
        <v>9.8206132417708078E-2</v>
      </c>
      <c r="K35" s="8">
        <f t="shared" si="7"/>
        <v>0.13776106529462931</v>
      </c>
      <c r="L35" s="8">
        <f t="shared" si="7"/>
        <v>2.8869437896232957E-2</v>
      </c>
      <c r="M35" s="8">
        <f t="shared" si="7"/>
        <v>3.6951920713874205</v>
      </c>
      <c r="N35" s="8">
        <f t="shared" si="7"/>
        <v>33.531080109852311</v>
      </c>
      <c r="O35" s="8">
        <f t="shared" si="7"/>
        <v>9.8375697089157985E-2</v>
      </c>
      <c r="P35" s="8">
        <f t="shared" si="7"/>
        <v>5.4044220577021722</v>
      </c>
      <c r="Q35" s="8">
        <f t="shared" si="7"/>
        <v>122.22429291175233</v>
      </c>
      <c r="R35" s="8">
        <f t="shared" si="7"/>
        <v>80.920399845225134</v>
      </c>
      <c r="S35" s="8">
        <f t="shared" si="7"/>
        <v>0.29463725343396607</v>
      </c>
      <c r="T35" s="8">
        <f t="shared" si="7"/>
        <v>7.8504622934188746E-17</v>
      </c>
      <c r="U35" s="8">
        <f t="shared" si="7"/>
        <v>11.036454744768974</v>
      </c>
    </row>
  </sheetData>
  <phoneticPr fontId="3" type="noConversion"/>
  <pageMargins left="0.7" right="0.7" top="0.75" bottom="0.75" header="0.5" footer="0.5"/>
  <pageSetup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M5" sqref="M5"/>
    </sheetView>
  </sheetViews>
  <sheetFormatPr baseColWidth="10" defaultRowHeight="13" x14ac:dyDescent="0.15"/>
  <sheetData>
    <row r="1" spans="1:21" x14ac:dyDescent="0.15">
      <c r="A1" t="s">
        <v>16</v>
      </c>
      <c r="B1" t="s">
        <v>17</v>
      </c>
      <c r="C1" t="s">
        <v>139</v>
      </c>
      <c r="D1" t="s">
        <v>25</v>
      </c>
      <c r="E1" t="s">
        <v>24</v>
      </c>
      <c r="F1" t="s">
        <v>140</v>
      </c>
      <c r="G1" s="3" t="s">
        <v>27</v>
      </c>
      <c r="H1" t="s">
        <v>119</v>
      </c>
      <c r="I1" s="18" t="s">
        <v>141</v>
      </c>
      <c r="J1" t="s">
        <v>159</v>
      </c>
      <c r="K1" t="s">
        <v>142</v>
      </c>
      <c r="L1" t="s">
        <v>143</v>
      </c>
      <c r="M1" t="s">
        <v>31</v>
      </c>
      <c r="N1" t="s">
        <v>158</v>
      </c>
      <c r="O1" t="s">
        <v>0</v>
      </c>
      <c r="P1" t="s">
        <v>1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ht="15" x14ac:dyDescent="0.2">
      <c r="A2" t="s">
        <v>133</v>
      </c>
      <c r="C2" s="6"/>
      <c r="D2">
        <v>1678</v>
      </c>
      <c r="E2">
        <v>2323</v>
      </c>
      <c r="F2" s="19">
        <f>'[4]14-10-14 Tot P (2).csv'!$C$19</f>
        <v>2.827</v>
      </c>
      <c r="G2">
        <f>'[5]14-10-15 Tot N (2).csv'!$C$20</f>
        <v>6.194</v>
      </c>
      <c r="H2">
        <v>6.5279999999999996</v>
      </c>
      <c r="I2">
        <v>5.3929999999999998</v>
      </c>
      <c r="J2">
        <f>[6]Sheet1!$C$78</f>
        <v>3.93</v>
      </c>
      <c r="K2">
        <f>[6]Sheet1!$C$66</f>
        <v>1.35</v>
      </c>
      <c r="M2">
        <v>19.5</v>
      </c>
      <c r="N2" s="4">
        <f>[7]Sheet1!$B$81</f>
        <v>218</v>
      </c>
      <c r="O2">
        <v>7.22</v>
      </c>
      <c r="P2">
        <v>28.8</v>
      </c>
      <c r="Q2">
        <v>1686</v>
      </c>
      <c r="R2">
        <v>1570</v>
      </c>
      <c r="S2">
        <v>3.2</v>
      </c>
      <c r="U2">
        <v>40</v>
      </c>
    </row>
    <row r="3" spans="1:21" ht="15" x14ac:dyDescent="0.2">
      <c r="A3" t="s">
        <v>134</v>
      </c>
      <c r="C3" s="6"/>
      <c r="D3">
        <v>1679</v>
      </c>
      <c r="E3">
        <v>10199</v>
      </c>
      <c r="F3" s="19">
        <f>'[4]14-10-14 Tot P (2).csv'!$C$20</f>
        <v>2.6640000000000001</v>
      </c>
      <c r="G3">
        <f>'[5]14-10-15 Tot N (2).csv'!$C$21</f>
        <v>6.5650000000000004</v>
      </c>
      <c r="H3">
        <v>6.5759999999999996</v>
      </c>
      <c r="I3">
        <v>5.3330000000000002</v>
      </c>
      <c r="J3">
        <f>[6]Sheet1!$C$79</f>
        <v>3.93</v>
      </c>
      <c r="K3">
        <f>[6]Sheet1!$C$67</f>
        <v>1.33</v>
      </c>
      <c r="L3" s="16"/>
      <c r="M3">
        <v>17.3</v>
      </c>
      <c r="N3" s="4">
        <f>[7]Sheet1!$B$82</f>
        <v>208</v>
      </c>
    </row>
    <row r="4" spans="1:21" ht="15" x14ac:dyDescent="0.2">
      <c r="A4" t="s">
        <v>135</v>
      </c>
      <c r="C4" s="6"/>
      <c r="D4">
        <v>1680</v>
      </c>
      <c r="E4">
        <v>10018</v>
      </c>
      <c r="F4" s="19">
        <f>'[4]14-10-14 Tot P (2).csv'!$C$21</f>
        <v>2.6819999999999999</v>
      </c>
      <c r="G4">
        <f>'[5]14-10-15 Tot N (2).csv'!$C$22</f>
        <v>6.75</v>
      </c>
      <c r="H4">
        <v>6.04</v>
      </c>
      <c r="I4">
        <v>5.3140000000000001</v>
      </c>
      <c r="J4">
        <f>[6]Sheet1!$C$80</f>
        <v>4.13</v>
      </c>
      <c r="K4">
        <f>[6]Sheet1!$C$68</f>
        <v>1.34</v>
      </c>
      <c r="L4" s="16"/>
      <c r="M4">
        <v>17.100000000000001</v>
      </c>
      <c r="N4" s="4">
        <f>[7]Sheet1!$B$83</f>
        <v>200</v>
      </c>
    </row>
    <row r="5" spans="1:21" x14ac:dyDescent="0.15">
      <c r="A5" s="8"/>
      <c r="B5" s="8"/>
      <c r="C5" s="9"/>
      <c r="D5" s="10" t="s">
        <v>50</v>
      </c>
      <c r="E5" s="8"/>
      <c r="F5" s="8">
        <f>AVERAGE(F2:F4)</f>
        <v>2.7243333333333335</v>
      </c>
      <c r="G5" s="8">
        <f>AVERAGE(G2:G4)</f>
        <v>6.5030000000000001</v>
      </c>
      <c r="H5" s="8">
        <f>AVERAGE(H2:H4)</f>
        <v>6.3813333333333331</v>
      </c>
      <c r="I5" s="11">
        <f>AVERAGE(I2:I4)</f>
        <v>5.3466666666666667</v>
      </c>
      <c r="J5" s="11">
        <f t="shared" ref="J5:U5" si="0">AVERAGE(J2:J4)</f>
        <v>3.9966666666666666</v>
      </c>
      <c r="K5" s="11">
        <f t="shared" si="0"/>
        <v>1.34</v>
      </c>
      <c r="L5" s="11" t="e">
        <f t="shared" si="0"/>
        <v>#DIV/0!</v>
      </c>
      <c r="M5" s="11">
        <f t="shared" si="0"/>
        <v>17.966666666666665</v>
      </c>
      <c r="N5" s="21">
        <f>AVERAGE(N2:N4)</f>
        <v>208.66666666666666</v>
      </c>
      <c r="O5" s="11">
        <f>AVERAGE(O2:O4)</f>
        <v>7.22</v>
      </c>
      <c r="P5" s="11">
        <f t="shared" si="0"/>
        <v>28.8</v>
      </c>
      <c r="Q5" s="11">
        <f t="shared" si="0"/>
        <v>1686</v>
      </c>
      <c r="R5" s="11">
        <f t="shared" si="0"/>
        <v>1570</v>
      </c>
      <c r="S5" s="11">
        <f t="shared" si="0"/>
        <v>3.2</v>
      </c>
      <c r="T5" s="11" t="e">
        <f t="shared" si="0"/>
        <v>#DIV/0!</v>
      </c>
      <c r="U5" s="11">
        <f t="shared" si="0"/>
        <v>40</v>
      </c>
    </row>
    <row r="6" spans="1:21" x14ac:dyDescent="0.15">
      <c r="A6" s="8"/>
      <c r="B6" s="8"/>
      <c r="C6" s="9"/>
      <c r="D6" s="10" t="s">
        <v>51</v>
      </c>
      <c r="E6" s="8"/>
      <c r="F6" s="8">
        <f>STDEV(F2:F4)/SQRT(COUNT(F2:F4))</f>
        <v>5.159565011811662E-2</v>
      </c>
      <c r="G6" s="8">
        <f>STDEV(G2:G4)/SQRT(COUNT(G2:G4))</f>
        <v>0.16346967098924911</v>
      </c>
      <c r="H6" s="8">
        <f>STDEV(H2:H4)/SQRT(COUNT(H2:H4))</f>
        <v>0.17122824273790543</v>
      </c>
      <c r="I6" s="11">
        <f>STDEV(I2:I4)/SQRT(COUNT(I2:I4))</f>
        <v>2.3807095114225366E-2</v>
      </c>
      <c r="J6" s="11">
        <f t="shared" ref="J6:U6" si="1">STDEV(J2:J4)/SQRT(COUNT(J2:J4))</f>
        <v>6.6666666666666582E-2</v>
      </c>
      <c r="K6" s="11">
        <f t="shared" si="1"/>
        <v>5.7735026918962632E-3</v>
      </c>
      <c r="L6" s="11" t="e">
        <f t="shared" si="1"/>
        <v>#DIV/0!</v>
      </c>
      <c r="M6" s="11">
        <f t="shared" si="1"/>
        <v>0.76883750631138603</v>
      </c>
      <c r="N6" s="11">
        <f t="shared" si="1"/>
        <v>5.2068331172711035</v>
      </c>
      <c r="O6" s="11" t="e">
        <f>STDEV(O2:O4)/SQRT(COUNT(O2:O4))</f>
        <v>#DIV/0!</v>
      </c>
      <c r="P6" s="11" t="e">
        <f t="shared" si="1"/>
        <v>#DIV/0!</v>
      </c>
      <c r="Q6" s="11" t="e">
        <f t="shared" si="1"/>
        <v>#DIV/0!</v>
      </c>
      <c r="R6" s="11" t="e">
        <f t="shared" si="1"/>
        <v>#DIV/0!</v>
      </c>
      <c r="S6" s="11" t="e">
        <f t="shared" si="1"/>
        <v>#DIV/0!</v>
      </c>
      <c r="T6" s="11" t="e">
        <f t="shared" si="1"/>
        <v>#DIV/0!</v>
      </c>
      <c r="U6" s="11" t="e">
        <f t="shared" si="1"/>
        <v>#DIV/0!</v>
      </c>
    </row>
    <row r="7" spans="1:21" ht="15" x14ac:dyDescent="0.2">
      <c r="A7" t="s">
        <v>136</v>
      </c>
      <c r="C7" s="6"/>
      <c r="D7">
        <v>1681</v>
      </c>
      <c r="E7">
        <v>1094</v>
      </c>
      <c r="F7" s="19">
        <f>'[4]14-10-14 Tot P (2).csv'!$C$22</f>
        <v>3.1789999999999998</v>
      </c>
      <c r="G7">
        <f>'[5]14-10-15 Tot N (2).csv'!$C$23</f>
        <v>6.2439999999999998</v>
      </c>
      <c r="H7">
        <v>6.1609999999999996</v>
      </c>
      <c r="I7">
        <v>4.968</v>
      </c>
      <c r="J7">
        <f>[6]Sheet1!$C$81</f>
        <v>2.81</v>
      </c>
      <c r="K7">
        <f>[6]Sheet1!$C$69</f>
        <v>0.99299999999999999</v>
      </c>
      <c r="M7">
        <v>17.600000000000001</v>
      </c>
      <c r="N7">
        <f>[7]Sheet1!$B$84</f>
        <v>215</v>
      </c>
      <c r="O7">
        <v>7.33</v>
      </c>
      <c r="P7">
        <v>27.8</v>
      </c>
      <c r="Q7">
        <v>1773</v>
      </c>
      <c r="R7">
        <v>1685</v>
      </c>
      <c r="S7">
        <v>4</v>
      </c>
      <c r="U7">
        <v>49</v>
      </c>
    </row>
    <row r="8" spans="1:21" ht="15" x14ac:dyDescent="0.2">
      <c r="A8" t="s">
        <v>137</v>
      </c>
      <c r="C8" s="6"/>
      <c r="D8">
        <v>1682</v>
      </c>
      <c r="E8">
        <v>10171</v>
      </c>
      <c r="F8" s="19">
        <f>'[4]14-10-14 Tot P (2).csv'!$C$23</f>
        <v>2.7370000000000001</v>
      </c>
      <c r="G8">
        <f>'[5]14-10-15 Tot N (2).csv'!$C$24</f>
        <v>6.0819999999999999</v>
      </c>
      <c r="H8">
        <v>5.9</v>
      </c>
      <c r="I8">
        <v>4.8230000000000004</v>
      </c>
      <c r="J8">
        <f>[6]Sheet1!$C$82</f>
        <v>3.46</v>
      </c>
      <c r="K8">
        <f>[6]Sheet1!$C$70</f>
        <v>1.1299999999999999</v>
      </c>
      <c r="M8">
        <v>22.7</v>
      </c>
      <c r="N8">
        <f>[7]Sheet1!$B$85</f>
        <v>230</v>
      </c>
    </row>
    <row r="9" spans="1:21" ht="15" x14ac:dyDescent="0.2">
      <c r="A9" t="s">
        <v>138</v>
      </c>
      <c r="C9" s="6"/>
      <c r="D9">
        <v>1683</v>
      </c>
      <c r="E9">
        <v>71</v>
      </c>
      <c r="F9" s="19">
        <f>'[4]14-10-14 Tot P (2).csv'!$C$24</f>
        <v>2.9420000000000002</v>
      </c>
      <c r="G9">
        <f>'[5]14-10-15 Tot N (2).csv'!$C$25</f>
        <v>6.7249999999999996</v>
      </c>
      <c r="H9">
        <v>5.89</v>
      </c>
      <c r="I9">
        <v>4.8730000000000002</v>
      </c>
      <c r="J9">
        <f>[6]Sheet1!$C$83</f>
        <v>4.07</v>
      </c>
      <c r="K9">
        <f>[6]Sheet1!$C$71</f>
        <v>1.22</v>
      </c>
      <c r="M9">
        <v>23.1</v>
      </c>
      <c r="N9">
        <f>[7]Sheet1!$B$86</f>
        <v>225</v>
      </c>
    </row>
    <row r="10" spans="1:21" x14ac:dyDescent="0.15">
      <c r="A10" s="8"/>
      <c r="B10" s="8"/>
      <c r="C10" s="9"/>
      <c r="D10" s="10" t="s">
        <v>50</v>
      </c>
      <c r="E10" s="8"/>
      <c r="F10" s="8">
        <f>AVERAGE(F7:F9)</f>
        <v>2.952666666666667</v>
      </c>
      <c r="G10" s="8">
        <f>AVERAGE(G7:G9)</f>
        <v>6.3503333333333343</v>
      </c>
      <c r="H10" s="11">
        <f>AVERAGE(H7:H9)</f>
        <v>5.9836666666666671</v>
      </c>
      <c r="I10" s="11">
        <f t="shared" ref="I10:U10" si="2">AVERAGE(I7:I9)</f>
        <v>4.8880000000000008</v>
      </c>
      <c r="J10" s="11">
        <f t="shared" si="2"/>
        <v>3.4466666666666668</v>
      </c>
      <c r="K10" s="11">
        <f t="shared" si="2"/>
        <v>1.1143333333333334</v>
      </c>
      <c r="L10" s="11" t="e">
        <f>AVERAGE(L7:L9)</f>
        <v>#DIV/0!</v>
      </c>
      <c r="M10" s="11">
        <f t="shared" si="2"/>
        <v>21.133333333333333</v>
      </c>
      <c r="N10" s="11">
        <f>AVERAGE(N7:N9)</f>
        <v>223.33333333333334</v>
      </c>
      <c r="O10" s="11">
        <f t="shared" si="2"/>
        <v>7.33</v>
      </c>
      <c r="P10" s="11">
        <f t="shared" si="2"/>
        <v>27.8</v>
      </c>
      <c r="Q10" s="11">
        <f t="shared" si="2"/>
        <v>1773</v>
      </c>
      <c r="R10" s="11">
        <f t="shared" si="2"/>
        <v>1685</v>
      </c>
      <c r="S10" s="11">
        <f t="shared" si="2"/>
        <v>4</v>
      </c>
      <c r="T10" s="11" t="e">
        <f t="shared" si="2"/>
        <v>#DIV/0!</v>
      </c>
      <c r="U10" s="11">
        <f t="shared" si="2"/>
        <v>49</v>
      </c>
    </row>
    <row r="11" spans="1:21" x14ac:dyDescent="0.15">
      <c r="A11" s="8"/>
      <c r="B11" s="8"/>
      <c r="C11" s="9"/>
      <c r="D11" s="10" t="s">
        <v>51</v>
      </c>
      <c r="E11" s="8"/>
      <c r="F11" s="8">
        <f>STDEV(F7:F9)/SQRT(COUNT(F7:F9))</f>
        <v>0.12770582515209616</v>
      </c>
      <c r="G11" s="8">
        <f>STDEV(G7:G9)/SQRT(COUNT(G7:G9))</f>
        <v>0.19308230829824302</v>
      </c>
      <c r="H11" s="11">
        <f>STDEV(H7:H9)/SQRT(COUNT(H7:H9))</f>
        <v>8.871364670168333E-2</v>
      </c>
      <c r="I11" s="11">
        <f t="shared" ref="I11:U11" si="3">STDEV(I7:I9)/SQRT(COUNT(I7:I9))</f>
        <v>4.2524502740576786E-2</v>
      </c>
      <c r="J11" s="11">
        <f t="shared" si="3"/>
        <v>0.36379175972586886</v>
      </c>
      <c r="K11" s="11">
        <f t="shared" si="3"/>
        <v>6.5995791111588653E-2</v>
      </c>
      <c r="L11" s="11" t="e">
        <f>STDEV(L7:L9)/SQRT(COUNT(L7:L9))</f>
        <v>#DIV/0!</v>
      </c>
      <c r="M11" s="11">
        <f t="shared" si="3"/>
        <v>1.7704362299852645</v>
      </c>
      <c r="N11" s="11">
        <f>STDEV(N7:N9)/SQRT(COUNT(N7:N9))</f>
        <v>4.4095855184409842</v>
      </c>
      <c r="O11" s="11" t="e">
        <f t="shared" si="3"/>
        <v>#DIV/0!</v>
      </c>
      <c r="P11" s="11" t="e">
        <f t="shared" si="3"/>
        <v>#DIV/0!</v>
      </c>
      <c r="Q11" s="11" t="e">
        <f t="shared" si="3"/>
        <v>#DIV/0!</v>
      </c>
      <c r="R11" s="11" t="e">
        <f t="shared" si="3"/>
        <v>#DIV/0!</v>
      </c>
      <c r="S11" s="11" t="e">
        <f t="shared" si="3"/>
        <v>#DIV/0!</v>
      </c>
      <c r="T11" s="11" t="e">
        <f t="shared" si="3"/>
        <v>#DIV/0!</v>
      </c>
      <c r="U11" s="11" t="e">
        <f t="shared" si="3"/>
        <v>#DIV/0!</v>
      </c>
    </row>
    <row r="12" spans="1:21" x14ac:dyDescent="0.15">
      <c r="A12" t="s">
        <v>144</v>
      </c>
      <c r="B12" t="s">
        <v>5</v>
      </c>
      <c r="C12" s="6"/>
      <c r="D12">
        <v>1684</v>
      </c>
      <c r="E12">
        <v>1005</v>
      </c>
      <c r="H12">
        <v>28.09</v>
      </c>
      <c r="I12">
        <v>2.2709999999999999</v>
      </c>
      <c r="J12">
        <f>[6]Sheet1!$C$84</f>
        <v>2.2899999999999999E-3</v>
      </c>
      <c r="K12">
        <f>[6]Sheet1!$C$72</f>
        <v>0.56499999999999995</v>
      </c>
      <c r="M12">
        <v>30.5</v>
      </c>
      <c r="N12" s="4">
        <f>[7]Sheet1!$B$87</f>
        <v>324</v>
      </c>
      <c r="O12">
        <v>7.37</v>
      </c>
      <c r="P12">
        <v>20.6</v>
      </c>
      <c r="Q12">
        <v>2853</v>
      </c>
      <c r="R12">
        <v>3120</v>
      </c>
      <c r="S12">
        <v>0.4</v>
      </c>
      <c r="U12">
        <v>4</v>
      </c>
    </row>
    <row r="13" spans="1:21" x14ac:dyDescent="0.15">
      <c r="A13" t="s">
        <v>147</v>
      </c>
      <c r="B13" t="s">
        <v>5</v>
      </c>
      <c r="C13" s="6"/>
      <c r="D13">
        <v>1685</v>
      </c>
      <c r="E13">
        <v>1052</v>
      </c>
      <c r="H13">
        <v>14.17</v>
      </c>
      <c r="I13">
        <v>1.2430000000000001</v>
      </c>
      <c r="J13">
        <f>[6]Sheet1!$C$85</f>
        <v>4.4299999999999999E-3</v>
      </c>
      <c r="K13">
        <f>[6]Sheet1!$C$73</f>
        <v>0.47599999999999998</v>
      </c>
      <c r="M13">
        <v>23.6</v>
      </c>
      <c r="N13" s="4">
        <f>[7]Sheet1!$B$88</f>
        <v>102</v>
      </c>
      <c r="O13">
        <v>7.03</v>
      </c>
      <c r="P13">
        <v>21.4</v>
      </c>
      <c r="Q13">
        <v>1629</v>
      </c>
      <c r="R13">
        <v>1741</v>
      </c>
      <c r="S13">
        <v>0</v>
      </c>
      <c r="U13">
        <v>0</v>
      </c>
    </row>
    <row r="14" spans="1:21" x14ac:dyDescent="0.15">
      <c r="A14" t="s">
        <v>129</v>
      </c>
      <c r="B14" t="s">
        <v>146</v>
      </c>
      <c r="C14" s="6"/>
      <c r="D14">
        <v>1686</v>
      </c>
      <c r="E14">
        <v>104</v>
      </c>
      <c r="H14">
        <v>29.93</v>
      </c>
      <c r="I14">
        <v>2.0169999999999999</v>
      </c>
      <c r="J14">
        <f>[6]Sheet1!$C$86</f>
        <v>-1.7899999999999999E-4</v>
      </c>
      <c r="K14">
        <f>[6]Sheet1!$C$74</f>
        <v>0.41199999999999998</v>
      </c>
      <c r="M14">
        <v>35.299999999999997</v>
      </c>
      <c r="N14" s="4">
        <f>[7]Sheet1!$B$89</f>
        <v>295</v>
      </c>
      <c r="O14">
        <v>7.18</v>
      </c>
      <c r="P14">
        <v>20.6</v>
      </c>
      <c r="Q14">
        <v>2374</v>
      </c>
      <c r="R14">
        <v>2586</v>
      </c>
      <c r="S14">
        <v>0.2</v>
      </c>
      <c r="U14">
        <v>2</v>
      </c>
    </row>
    <row r="15" spans="1:21" x14ac:dyDescent="0.15">
      <c r="A15" s="8"/>
      <c r="B15" s="8"/>
      <c r="C15" s="9"/>
      <c r="D15" s="10" t="s">
        <v>50</v>
      </c>
      <c r="E15" s="8"/>
      <c r="F15" s="8" t="e">
        <f>AVERAGE(F12:F14)</f>
        <v>#DIV/0!</v>
      </c>
      <c r="G15" s="8"/>
      <c r="H15" s="11">
        <f>AVERAGE(H12:H14)</f>
        <v>24.063333333333333</v>
      </c>
      <c r="I15" s="11">
        <f>AVERAGE(I12:I14)</f>
        <v>1.8436666666666668</v>
      </c>
      <c r="J15" s="11">
        <f>AVERAGE(J12:J14)</f>
        <v>2.1803333333333332E-3</v>
      </c>
      <c r="K15" s="11">
        <f t="shared" ref="K15:U15" si="4">AVERAGE(K12:K14)</f>
        <v>0.48433333333333328</v>
      </c>
      <c r="L15" s="11" t="e">
        <f>AVERAGE(L12:L14)</f>
        <v>#DIV/0!</v>
      </c>
      <c r="M15" s="11">
        <f t="shared" si="4"/>
        <v>29.8</v>
      </c>
      <c r="N15" s="11">
        <f t="shared" si="4"/>
        <v>240.33333333333334</v>
      </c>
      <c r="O15" s="11">
        <f t="shared" si="4"/>
        <v>7.1933333333333325</v>
      </c>
      <c r="P15" s="11">
        <f t="shared" si="4"/>
        <v>20.866666666666667</v>
      </c>
      <c r="Q15" s="11">
        <f t="shared" si="4"/>
        <v>2285.3333333333335</v>
      </c>
      <c r="R15" s="11">
        <f t="shared" si="4"/>
        <v>2482.3333333333335</v>
      </c>
      <c r="S15" s="11">
        <f t="shared" si="4"/>
        <v>0.20000000000000004</v>
      </c>
      <c r="T15" s="11" t="e">
        <f t="shared" si="4"/>
        <v>#DIV/0!</v>
      </c>
      <c r="U15" s="11">
        <f t="shared" si="4"/>
        <v>2</v>
      </c>
    </row>
    <row r="16" spans="1:21" x14ac:dyDescent="0.15">
      <c r="A16" s="8"/>
      <c r="B16" s="8"/>
      <c r="C16" s="9"/>
      <c r="D16" s="10" t="s">
        <v>51</v>
      </c>
      <c r="E16" s="8"/>
      <c r="F16" s="8">
        <f>STDEV(E12:E14)/SQRT(COUNT(E12:E14))</f>
        <v>308.46519702841329</v>
      </c>
      <c r="G16" s="8"/>
      <c r="H16" s="11">
        <f>STDEV(I12:I14)/SQRT(COUNT(I12:I14))</f>
        <v>0.30915440227246366</v>
      </c>
      <c r="I16" s="11">
        <f>STDEV(I12:I14)/SQRT(COUNT(I12:I14))</f>
        <v>0.30915440227246366</v>
      </c>
      <c r="J16" s="11">
        <f>STDEV(I12:I14)/SQRT(COUNT(I12:I14))</f>
        <v>0.30915440227246366</v>
      </c>
      <c r="K16" s="11">
        <f t="shared" ref="K16:U16" si="5">STDEV(K12:K14)/SQRT(COUNT(K12:K14))</f>
        <v>4.4363398326899117E-2</v>
      </c>
      <c r="L16" s="11" t="e">
        <f>STDEV(#REF!)/SQRT(COUNT(#REF!))</f>
        <v>#REF!</v>
      </c>
      <c r="M16" s="11">
        <f t="shared" si="5"/>
        <v>3.3955853692699143</v>
      </c>
      <c r="N16" s="11">
        <f t="shared" si="5"/>
        <v>69.671451191367552</v>
      </c>
      <c r="O16" s="11">
        <f t="shared" si="5"/>
        <v>9.8375697089158012E-2</v>
      </c>
      <c r="P16" s="11">
        <f t="shared" si="5"/>
        <v>0.26666666666666572</v>
      </c>
      <c r="Q16" s="11">
        <f t="shared" si="5"/>
        <v>356.10875367567746</v>
      </c>
      <c r="R16" s="11">
        <f t="shared" si="5"/>
        <v>401.44336808294389</v>
      </c>
      <c r="S16" s="11">
        <f t="shared" si="5"/>
        <v>0.11547005383792516</v>
      </c>
      <c r="T16" s="11" t="e">
        <f t="shared" si="5"/>
        <v>#DIV/0!</v>
      </c>
      <c r="U16" s="11">
        <f t="shared" si="5"/>
        <v>1.1547005383792517</v>
      </c>
    </row>
    <row r="17" spans="1:21" x14ac:dyDescent="0.15">
      <c r="A17" t="s">
        <v>144</v>
      </c>
      <c r="B17" t="s">
        <v>4</v>
      </c>
      <c r="C17" s="6"/>
      <c r="D17">
        <v>1687</v>
      </c>
      <c r="E17">
        <v>2088</v>
      </c>
      <c r="H17">
        <v>6.258</v>
      </c>
      <c r="I17">
        <v>5.3</v>
      </c>
      <c r="J17">
        <f>[6]Sheet1!$C$87</f>
        <v>3.45</v>
      </c>
      <c r="K17">
        <f>[6]Sheet1!$C$75</f>
        <v>1.25</v>
      </c>
      <c r="M17">
        <v>18</v>
      </c>
      <c r="N17" s="4">
        <f>[7]Sheet1!$B$90</f>
        <v>179</v>
      </c>
      <c r="O17">
        <v>7.23</v>
      </c>
      <c r="P17">
        <v>29.2</v>
      </c>
      <c r="Q17">
        <v>1671</v>
      </c>
      <c r="R17">
        <v>1546</v>
      </c>
      <c r="S17">
        <v>3.2</v>
      </c>
      <c r="U17">
        <v>43</v>
      </c>
    </row>
    <row r="18" spans="1:21" x14ac:dyDescent="0.15">
      <c r="A18" t="s">
        <v>147</v>
      </c>
      <c r="B18" t="s">
        <v>4</v>
      </c>
      <c r="C18" s="6"/>
      <c r="D18">
        <v>1688</v>
      </c>
      <c r="E18">
        <v>10085</v>
      </c>
      <c r="H18">
        <v>6.5510000000000002</v>
      </c>
      <c r="I18">
        <v>5.234</v>
      </c>
      <c r="J18">
        <f>[6]Sheet1!$C$88</f>
        <v>3.09</v>
      </c>
      <c r="K18">
        <f>[6]Sheet1!$C$76</f>
        <v>1.1299999999999999</v>
      </c>
      <c r="M18">
        <v>22.3</v>
      </c>
      <c r="N18" s="4">
        <f>[7]Sheet1!$B$91</f>
        <v>232</v>
      </c>
      <c r="O18">
        <v>7.34</v>
      </c>
      <c r="P18">
        <v>28.3</v>
      </c>
      <c r="Q18">
        <v>1776</v>
      </c>
      <c r="R18">
        <v>1670</v>
      </c>
      <c r="S18">
        <v>3</v>
      </c>
      <c r="U18">
        <v>39</v>
      </c>
    </row>
    <row r="19" spans="1:21" x14ac:dyDescent="0.15">
      <c r="A19" t="s">
        <v>129</v>
      </c>
      <c r="B19" t="s">
        <v>4</v>
      </c>
      <c r="C19" s="6"/>
      <c r="D19">
        <v>1689</v>
      </c>
      <c r="E19">
        <v>2198</v>
      </c>
      <c r="H19">
        <v>12.08</v>
      </c>
      <c r="I19">
        <v>2.7709999999999999</v>
      </c>
      <c r="J19">
        <f>[6]Sheet1!$C$89</f>
        <v>0.45</v>
      </c>
      <c r="K19">
        <f>[6]Sheet1!$C$77</f>
        <v>1.26</v>
      </c>
      <c r="M19">
        <v>21.1</v>
      </c>
      <c r="N19" s="4">
        <f>[7]Sheet1!$B$92</f>
        <v>240</v>
      </c>
      <c r="O19">
        <v>6.79</v>
      </c>
      <c r="P19">
        <v>24.7</v>
      </c>
      <c r="Q19">
        <v>1736</v>
      </c>
      <c r="R19">
        <v>1748</v>
      </c>
      <c r="S19">
        <v>0.3</v>
      </c>
      <c r="U19">
        <v>4</v>
      </c>
    </row>
    <row r="20" spans="1:21" x14ac:dyDescent="0.15">
      <c r="A20" s="8"/>
      <c r="B20" s="8"/>
      <c r="C20" s="9"/>
      <c r="D20" s="10" t="s">
        <v>50</v>
      </c>
      <c r="E20" s="8"/>
      <c r="F20" s="8">
        <f>AVERAGE(E17:E19)</f>
        <v>4790.333333333333</v>
      </c>
      <c r="G20" s="8"/>
      <c r="H20" s="11">
        <f t="shared" ref="H20:U20" si="6">AVERAGE(H17:H19)</f>
        <v>8.2963333333333349</v>
      </c>
      <c r="I20" s="11">
        <f t="shared" si="6"/>
        <v>4.4349999999999996</v>
      </c>
      <c r="J20" s="11">
        <f t="shared" si="6"/>
        <v>2.33</v>
      </c>
      <c r="K20" s="11">
        <f t="shared" si="6"/>
        <v>1.2133333333333332</v>
      </c>
      <c r="L20" s="11" t="e">
        <f t="shared" si="6"/>
        <v>#DIV/0!</v>
      </c>
      <c r="M20" s="11">
        <f t="shared" si="6"/>
        <v>20.466666666666665</v>
      </c>
      <c r="N20" s="11">
        <f t="shared" si="6"/>
        <v>217</v>
      </c>
      <c r="O20" s="11">
        <f t="shared" si="6"/>
        <v>7.12</v>
      </c>
      <c r="P20" s="11">
        <f t="shared" si="6"/>
        <v>27.400000000000002</v>
      </c>
      <c r="Q20" s="11">
        <f t="shared" si="6"/>
        <v>1727.6666666666667</v>
      </c>
      <c r="R20" s="11">
        <f t="shared" si="6"/>
        <v>1654.6666666666667</v>
      </c>
      <c r="S20" s="11">
        <f t="shared" si="6"/>
        <v>2.1666666666666665</v>
      </c>
      <c r="T20" s="11" t="e">
        <f t="shared" si="6"/>
        <v>#DIV/0!</v>
      </c>
      <c r="U20" s="11">
        <f t="shared" si="6"/>
        <v>28.666666666666668</v>
      </c>
    </row>
    <row r="21" spans="1:21" x14ac:dyDescent="0.15">
      <c r="A21" s="8"/>
      <c r="B21" s="8"/>
      <c r="C21" s="9"/>
      <c r="D21" s="10" t="s">
        <v>51</v>
      </c>
      <c r="E21" s="8"/>
      <c r="F21" s="8">
        <f>STDEV(E17:E19)/SQRT(COUNT(E17:E19))</f>
        <v>2647.5237696970944</v>
      </c>
      <c r="G21" s="8"/>
      <c r="H21" s="11">
        <f t="shared" ref="H21:U21" si="7">STDEV(H17:H19)/SQRT(COUNT(H17:H19))</f>
        <v>1.8937231699602883</v>
      </c>
      <c r="I21" s="11">
        <f t="shared" si="7"/>
        <v>0.83221812044679788</v>
      </c>
      <c r="J21" s="11">
        <f t="shared" si="7"/>
        <v>0.94572723340295139</v>
      </c>
      <c r="K21" s="11">
        <f t="shared" si="7"/>
        <v>4.1766546953805592E-2</v>
      </c>
      <c r="L21" s="11" t="e">
        <f t="shared" si="7"/>
        <v>#DIV/0!</v>
      </c>
      <c r="M21" s="11">
        <f t="shared" si="7"/>
        <v>1.2810585900383762</v>
      </c>
      <c r="N21" s="11">
        <f t="shared" si="7"/>
        <v>19.139836293274126</v>
      </c>
      <c r="O21" s="11">
        <f t="shared" si="7"/>
        <v>0.16802777548171413</v>
      </c>
      <c r="P21" s="11">
        <f t="shared" si="7"/>
        <v>1.3747727084867523</v>
      </c>
      <c r="Q21" s="11">
        <f t="shared" si="7"/>
        <v>30.595932917809701</v>
      </c>
      <c r="R21" s="11">
        <f t="shared" si="7"/>
        <v>58.81420841183796</v>
      </c>
      <c r="S21" s="11">
        <f t="shared" si="7"/>
        <v>0.93511734260703594</v>
      </c>
      <c r="T21" s="11" t="e">
        <f t="shared" si="7"/>
        <v>#DIV/0!</v>
      </c>
      <c r="U21" s="11">
        <f t="shared" si="7"/>
        <v>12.387269450708031</v>
      </c>
    </row>
  </sheetData>
  <pageMargins left="0.7" right="0.7" top="0.75" bottom="0.75" header="0.5" footer="0.5"/>
  <pageSetup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V20" sqref="V20"/>
    </sheetView>
  </sheetViews>
  <sheetFormatPr baseColWidth="10" defaultRowHeight="13" x14ac:dyDescent="0.15"/>
  <cols>
    <col min="6" max="7" width="12.1640625" bestFit="1" customWidth="1"/>
  </cols>
  <sheetData>
    <row r="1" spans="1:21" x14ac:dyDescent="0.15">
      <c r="A1" t="s">
        <v>16</v>
      </c>
      <c r="B1" t="s">
        <v>17</v>
      </c>
      <c r="C1" t="s">
        <v>139</v>
      </c>
      <c r="D1" t="s">
        <v>25</v>
      </c>
      <c r="E1" t="s">
        <v>24</v>
      </c>
      <c r="F1" t="s">
        <v>140</v>
      </c>
      <c r="G1" s="3" t="s">
        <v>27</v>
      </c>
      <c r="H1" t="s">
        <v>119</v>
      </c>
      <c r="I1" s="18" t="s">
        <v>141</v>
      </c>
      <c r="J1" t="s">
        <v>160</v>
      </c>
      <c r="K1" t="s">
        <v>142</v>
      </c>
      <c r="L1" t="s">
        <v>143</v>
      </c>
      <c r="M1" t="s">
        <v>31</v>
      </c>
      <c r="N1" t="s">
        <v>158</v>
      </c>
      <c r="O1" t="s">
        <v>0</v>
      </c>
      <c r="P1" t="s">
        <v>1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ht="15" x14ac:dyDescent="0.2">
      <c r="A2" t="s">
        <v>133</v>
      </c>
      <c r="C2" s="6"/>
      <c r="D2">
        <v>1690</v>
      </c>
      <c r="E2">
        <v>2200</v>
      </c>
      <c r="F2" s="19">
        <f>[8]Sheet1!$D$11</f>
        <v>3.5059999999999998</v>
      </c>
      <c r="G2">
        <f>[9]Sheet1!$D$13</f>
        <v>8.048</v>
      </c>
      <c r="H2">
        <v>6.23</v>
      </c>
      <c r="I2">
        <v>5.8780000000000001</v>
      </c>
      <c r="J2">
        <f>'[10]clean data'!$C$2</f>
        <v>3.59</v>
      </c>
      <c r="K2">
        <f>'[10]clean data'!$B$2</f>
        <v>1.46</v>
      </c>
      <c r="L2">
        <f>'[11]clean data'!$B$2</f>
        <v>0.27</v>
      </c>
      <c r="M2">
        <v>23.1</v>
      </c>
      <c r="N2" s="4">
        <f>'[12]clean data'!$B$2</f>
        <v>252</v>
      </c>
      <c r="O2">
        <v>7.34</v>
      </c>
      <c r="P2">
        <v>22.9</v>
      </c>
      <c r="Q2">
        <v>1293</v>
      </c>
      <c r="R2">
        <v>1347</v>
      </c>
      <c r="S2">
        <v>4.8</v>
      </c>
      <c r="U2">
        <v>55</v>
      </c>
    </row>
    <row r="3" spans="1:21" ht="15" x14ac:dyDescent="0.2">
      <c r="A3" t="s">
        <v>134</v>
      </c>
      <c r="C3" s="6"/>
      <c r="D3">
        <v>1691</v>
      </c>
      <c r="E3">
        <v>5017</v>
      </c>
      <c r="F3" s="19">
        <f>[8]Sheet1!$D$12</f>
        <v>2.9910000000000001</v>
      </c>
      <c r="G3">
        <f>[9]Sheet1!$D$14</f>
        <v>7.7910000000000004</v>
      </c>
      <c r="H3">
        <v>5.98</v>
      </c>
      <c r="I3">
        <v>5.7930000000000001</v>
      </c>
      <c r="J3">
        <f>'[10]clean data'!$C$3</f>
        <v>3.25</v>
      </c>
      <c r="K3">
        <f>'[10]clean data'!$B$3</f>
        <v>1.42</v>
      </c>
      <c r="L3" s="16">
        <f>'[11]clean data'!$B$3</f>
        <v>0.252</v>
      </c>
      <c r="M3">
        <v>23</v>
      </c>
      <c r="N3" s="4">
        <f>'[12]clean data'!$B$3</f>
        <v>269</v>
      </c>
    </row>
    <row r="4" spans="1:21" ht="15" x14ac:dyDescent="0.2">
      <c r="A4" t="s">
        <v>135</v>
      </c>
      <c r="C4" s="6"/>
      <c r="D4">
        <v>1692</v>
      </c>
      <c r="E4">
        <v>10115</v>
      </c>
      <c r="F4" s="19">
        <f>[8]Sheet1!$D$13</f>
        <v>3.371</v>
      </c>
      <c r="G4">
        <f>[9]Sheet1!$D$15</f>
        <v>8.1959999999999997</v>
      </c>
      <c r="H4">
        <v>6.1559999999999997</v>
      </c>
      <c r="I4">
        <v>5.9349999999999996</v>
      </c>
      <c r="J4">
        <f>'[10]clean data'!$C$4</f>
        <v>3.7</v>
      </c>
      <c r="K4">
        <f>'[10]clean data'!$B$4</f>
        <v>1.51</v>
      </c>
      <c r="L4" s="16">
        <f>'[11]clean data'!$B$4</f>
        <v>0.28599999999999998</v>
      </c>
      <c r="M4">
        <v>23.3</v>
      </c>
      <c r="N4" s="4">
        <f>'[12]clean data'!$B$4</f>
        <v>280</v>
      </c>
    </row>
    <row r="5" spans="1:21" x14ac:dyDescent="0.15">
      <c r="A5" s="8"/>
      <c r="B5" s="8"/>
      <c r="C5" s="9"/>
      <c r="D5" s="10" t="s">
        <v>50</v>
      </c>
      <c r="E5" s="8"/>
      <c r="F5" s="8">
        <f>AVERAGE(F2:F4)</f>
        <v>3.2893333333333334</v>
      </c>
      <c r="G5" s="8">
        <f t="shared" ref="G5:U5" si="0">AVERAGE(G2:G4)</f>
        <v>8.0116666666666667</v>
      </c>
      <c r="H5" s="8">
        <f t="shared" si="0"/>
        <v>6.1219999999999999</v>
      </c>
      <c r="I5" s="8">
        <f t="shared" si="0"/>
        <v>5.868666666666666</v>
      </c>
      <c r="J5" s="8">
        <f t="shared" si="0"/>
        <v>3.5133333333333332</v>
      </c>
      <c r="K5" s="8">
        <f t="shared" si="0"/>
        <v>1.4633333333333332</v>
      </c>
      <c r="L5" s="8">
        <f t="shared" si="0"/>
        <v>0.26933333333333337</v>
      </c>
      <c r="M5" s="8">
        <f t="shared" si="0"/>
        <v>23.133333333333336</v>
      </c>
      <c r="N5" s="8">
        <f t="shared" si="0"/>
        <v>267</v>
      </c>
      <c r="O5" s="8">
        <f t="shared" si="0"/>
        <v>7.34</v>
      </c>
      <c r="P5" s="8">
        <f t="shared" si="0"/>
        <v>22.9</v>
      </c>
      <c r="Q5" s="8">
        <f t="shared" si="0"/>
        <v>1293</v>
      </c>
      <c r="R5" s="8">
        <f t="shared" si="0"/>
        <v>1347</v>
      </c>
      <c r="S5" s="8">
        <f t="shared" si="0"/>
        <v>4.8</v>
      </c>
      <c r="T5" s="8" t="e">
        <f t="shared" si="0"/>
        <v>#DIV/0!</v>
      </c>
      <c r="U5" s="8">
        <f t="shared" si="0"/>
        <v>55</v>
      </c>
    </row>
    <row r="6" spans="1:21" x14ac:dyDescent="0.15">
      <c r="A6" s="8"/>
      <c r="B6" s="8"/>
      <c r="C6" s="9"/>
      <c r="D6" s="10" t="s">
        <v>51</v>
      </c>
      <c r="E6" s="8"/>
      <c r="F6" s="8">
        <f>STDEV(F2:F4)/SQRT(COUNT(F2:F4))</f>
        <v>0.1541734232753636</v>
      </c>
      <c r="G6" s="8">
        <f t="shared" ref="G6:U6" si="1">STDEV(G2:G4)/SQRT(COUNT(G2:G4))</f>
        <v>0.11831643071770605</v>
      </c>
      <c r="H6" s="8">
        <f t="shared" si="1"/>
        <v>7.4144004028197208E-2</v>
      </c>
      <c r="I6" s="8">
        <f t="shared" si="1"/>
        <v>4.1256649295732917E-2</v>
      </c>
      <c r="J6" s="8">
        <f t="shared" si="1"/>
        <v>0.13544166435940033</v>
      </c>
      <c r="K6" s="8">
        <f t="shared" si="1"/>
        <v>2.6034165586355539E-2</v>
      </c>
      <c r="L6" s="8">
        <f t="shared" si="1"/>
        <v>9.8206132417708175E-3</v>
      </c>
      <c r="M6" s="8">
        <f t="shared" si="1"/>
        <v>8.8191710368819828E-2</v>
      </c>
      <c r="N6" s="8">
        <f t="shared" si="1"/>
        <v>8.1445278152470788</v>
      </c>
      <c r="O6" s="8" t="e">
        <f t="shared" si="1"/>
        <v>#DIV/0!</v>
      </c>
      <c r="P6" s="8" t="e">
        <f t="shared" si="1"/>
        <v>#DIV/0!</v>
      </c>
      <c r="Q6" s="8" t="e">
        <f t="shared" si="1"/>
        <v>#DIV/0!</v>
      </c>
      <c r="R6" s="8" t="e">
        <f t="shared" si="1"/>
        <v>#DIV/0!</v>
      </c>
      <c r="S6" s="8" t="e">
        <f t="shared" si="1"/>
        <v>#DIV/0!</v>
      </c>
      <c r="T6" s="8" t="e">
        <f t="shared" si="1"/>
        <v>#DIV/0!</v>
      </c>
      <c r="U6" s="8" t="e">
        <f t="shared" si="1"/>
        <v>#DIV/0!</v>
      </c>
    </row>
    <row r="7" spans="1:21" ht="15" x14ac:dyDescent="0.2">
      <c r="A7" t="s">
        <v>136</v>
      </c>
      <c r="C7" s="6"/>
      <c r="D7">
        <v>1693</v>
      </c>
      <c r="E7">
        <v>2344</v>
      </c>
      <c r="F7" s="19">
        <f>[8]Sheet1!$D$14</f>
        <v>3.38</v>
      </c>
      <c r="G7">
        <f>[9]Sheet1!$D$16</f>
        <v>6.7190000000000003</v>
      </c>
      <c r="H7">
        <v>6.0380000000000003</v>
      </c>
      <c r="I7">
        <v>5.1059999999999999</v>
      </c>
      <c r="J7">
        <f>'[10]clean data'!$C$5</f>
        <v>3.29</v>
      </c>
      <c r="K7">
        <f>'[10]clean data'!$B$5</f>
        <v>1.25</v>
      </c>
      <c r="L7">
        <f>'[11]clean data'!$B$5</f>
        <v>0.28000000000000003</v>
      </c>
      <c r="M7">
        <v>23.6</v>
      </c>
      <c r="N7">
        <f>'[12]clean data'!$B$5</f>
        <v>264</v>
      </c>
      <c r="O7">
        <v>7.33</v>
      </c>
      <c r="P7">
        <v>21</v>
      </c>
      <c r="Q7">
        <v>1263</v>
      </c>
      <c r="R7">
        <v>1368</v>
      </c>
      <c r="S7">
        <v>4.7</v>
      </c>
      <c r="U7">
        <v>53</v>
      </c>
    </row>
    <row r="8" spans="1:21" ht="15" x14ac:dyDescent="0.2">
      <c r="A8" t="s">
        <v>137</v>
      </c>
      <c r="C8" s="6"/>
      <c r="D8">
        <v>1694</v>
      </c>
      <c r="E8">
        <v>10085</v>
      </c>
      <c r="F8" s="19">
        <f>[8]Sheet1!$D$15</f>
        <v>2.9750000000000001</v>
      </c>
      <c r="G8">
        <f>[9]Sheet1!$D$17</f>
        <v>6.4119999999999999</v>
      </c>
      <c r="H8">
        <v>6.1660000000000004</v>
      </c>
      <c r="I8">
        <v>5.2480000000000002</v>
      </c>
      <c r="J8">
        <f>'[10]clean data'!$C$6</f>
        <v>3.46</v>
      </c>
      <c r="K8">
        <f>'[10]clean data'!$B$6</f>
        <v>1.26</v>
      </c>
      <c r="L8">
        <f>'[11]clean data'!$B$6</f>
        <v>0.29399999999999998</v>
      </c>
      <c r="M8">
        <v>23.8</v>
      </c>
      <c r="N8">
        <f>'[12]clean data'!$B$6</f>
        <v>265</v>
      </c>
    </row>
    <row r="9" spans="1:21" ht="15" x14ac:dyDescent="0.2">
      <c r="A9" t="s">
        <v>138</v>
      </c>
      <c r="C9" s="6"/>
      <c r="D9">
        <v>1695</v>
      </c>
      <c r="E9">
        <v>1005</v>
      </c>
      <c r="F9" s="19">
        <f>[8]Sheet1!$D$16</f>
        <v>3.0409999999999999</v>
      </c>
      <c r="G9">
        <f>[9]Sheet1!$D$18</f>
        <v>6.452</v>
      </c>
      <c r="H9">
        <v>5.758</v>
      </c>
      <c r="I9">
        <v>5.226</v>
      </c>
      <c r="J9">
        <f>'[10]clean data'!$C$7</f>
        <v>3.28</v>
      </c>
      <c r="K9">
        <f>'[10]clean data'!$B$7</f>
        <v>1.23</v>
      </c>
      <c r="L9">
        <f>'[11]clean data'!$B$7</f>
        <v>0.28100000000000003</v>
      </c>
      <c r="M9">
        <v>23.7</v>
      </c>
      <c r="N9">
        <f>'[12]clean data'!$B$7</f>
        <v>288</v>
      </c>
    </row>
    <row r="10" spans="1:21" x14ac:dyDescent="0.15">
      <c r="A10" s="8"/>
      <c r="B10" s="8"/>
      <c r="C10" s="9"/>
      <c r="D10" s="10" t="s">
        <v>50</v>
      </c>
      <c r="E10" s="8"/>
      <c r="F10" s="8">
        <f t="shared" ref="F10:U10" si="2">AVERAGE(F7:F9)</f>
        <v>3.1320000000000001</v>
      </c>
      <c r="G10" s="8">
        <f t="shared" si="2"/>
        <v>6.5276666666666658</v>
      </c>
      <c r="H10" s="8">
        <f t="shared" si="2"/>
        <v>5.987333333333333</v>
      </c>
      <c r="I10" s="8">
        <f t="shared" si="2"/>
        <v>5.1933333333333325</v>
      </c>
      <c r="J10" s="8">
        <f t="shared" si="2"/>
        <v>3.3433333333333333</v>
      </c>
      <c r="K10" s="8">
        <f t="shared" si="2"/>
        <v>1.2466666666666666</v>
      </c>
      <c r="L10" s="8">
        <f t="shared" si="2"/>
        <v>0.28500000000000003</v>
      </c>
      <c r="M10" s="8">
        <f t="shared" si="2"/>
        <v>23.700000000000003</v>
      </c>
      <c r="N10" s="8">
        <f t="shared" si="2"/>
        <v>272.33333333333331</v>
      </c>
      <c r="O10" s="8">
        <f t="shared" si="2"/>
        <v>7.33</v>
      </c>
      <c r="P10" s="8">
        <f t="shared" si="2"/>
        <v>21</v>
      </c>
      <c r="Q10" s="8">
        <f t="shared" si="2"/>
        <v>1263</v>
      </c>
      <c r="R10" s="8">
        <f t="shared" si="2"/>
        <v>1368</v>
      </c>
      <c r="S10" s="8">
        <f t="shared" si="2"/>
        <v>4.7</v>
      </c>
      <c r="T10" s="8" t="e">
        <f t="shared" si="2"/>
        <v>#DIV/0!</v>
      </c>
      <c r="U10" s="8">
        <f t="shared" si="2"/>
        <v>53</v>
      </c>
    </row>
    <row r="11" spans="1:21" x14ac:dyDescent="0.15">
      <c r="A11" s="8"/>
      <c r="B11" s="8"/>
      <c r="C11" s="9"/>
      <c r="D11" s="10" t="s">
        <v>51</v>
      </c>
      <c r="E11" s="8"/>
      <c r="F11" s="8">
        <f t="shared" ref="F11:U11" si="3">STDEV(F7:F9)/SQRT(COUNT(F7:F9))</f>
        <v>0.12545517127643638</v>
      </c>
      <c r="G11" s="8">
        <f t="shared" si="3"/>
        <v>9.6361011018173071E-2</v>
      </c>
      <c r="H11" s="8">
        <f t="shared" si="3"/>
        <v>0.12047314131281629</v>
      </c>
      <c r="I11" s="8">
        <f t="shared" si="3"/>
        <v>4.4126081982327849E-2</v>
      </c>
      <c r="J11" s="8">
        <f t="shared" si="3"/>
        <v>5.8404718226450797E-2</v>
      </c>
      <c r="K11" s="8">
        <f t="shared" si="3"/>
        <v>8.8191710368819773E-3</v>
      </c>
      <c r="L11" s="8">
        <f t="shared" si="3"/>
        <v>4.5092497528228803E-3</v>
      </c>
      <c r="M11" s="8">
        <f t="shared" si="3"/>
        <v>5.7735026918962373E-2</v>
      </c>
      <c r="N11" s="8">
        <f t="shared" si="3"/>
        <v>7.838650677536565</v>
      </c>
      <c r="O11" s="8" t="e">
        <f t="shared" si="3"/>
        <v>#DIV/0!</v>
      </c>
      <c r="P11" s="8" t="e">
        <f t="shared" si="3"/>
        <v>#DIV/0!</v>
      </c>
      <c r="Q11" s="8" t="e">
        <f t="shared" si="3"/>
        <v>#DIV/0!</v>
      </c>
      <c r="R11" s="8" t="e">
        <f t="shared" si="3"/>
        <v>#DIV/0!</v>
      </c>
      <c r="S11" s="8" t="e">
        <f t="shared" si="3"/>
        <v>#DIV/0!</v>
      </c>
      <c r="T11" s="8" t="e">
        <f t="shared" si="3"/>
        <v>#DIV/0!</v>
      </c>
      <c r="U11" s="8" t="e">
        <f t="shared" si="3"/>
        <v>#DIV/0!</v>
      </c>
    </row>
    <row r="12" spans="1:21" x14ac:dyDescent="0.15">
      <c r="A12" t="s">
        <v>144</v>
      </c>
      <c r="B12" t="s">
        <v>5</v>
      </c>
      <c r="C12" s="6"/>
      <c r="D12">
        <v>1696</v>
      </c>
      <c r="E12">
        <v>1052</v>
      </c>
      <c r="H12">
        <v>17.91</v>
      </c>
      <c r="I12">
        <v>1.75</v>
      </c>
      <c r="J12">
        <f>'[10]clean data'!$C$8</f>
        <v>0.184</v>
      </c>
      <c r="K12">
        <f>'[10]clean data'!$B$8</f>
        <v>0.36599999999999999</v>
      </c>
      <c r="L12">
        <f>'[11]clean data'!$B$8</f>
        <v>8.0199999999999994E-2</v>
      </c>
      <c r="M12">
        <v>55.5</v>
      </c>
      <c r="N12" s="4">
        <f>'[12]clean data'!$B$8</f>
        <v>329</v>
      </c>
      <c r="O12">
        <v>7.08</v>
      </c>
      <c r="P12">
        <v>10.199999999999999</v>
      </c>
      <c r="Q12">
        <v>1899</v>
      </c>
      <c r="R12">
        <v>2644</v>
      </c>
      <c r="S12">
        <v>0.9</v>
      </c>
    </row>
    <row r="13" spans="1:21" x14ac:dyDescent="0.15">
      <c r="A13" t="s">
        <v>147</v>
      </c>
      <c r="B13" t="s">
        <v>5</v>
      </c>
      <c r="C13" s="6"/>
      <c r="D13">
        <v>1697</v>
      </c>
      <c r="E13">
        <v>2198</v>
      </c>
      <c r="H13">
        <v>9.8849999999999998</v>
      </c>
      <c r="I13">
        <v>1.1279999999999999</v>
      </c>
      <c r="J13">
        <f>'[10]clean data'!$C$9</f>
        <v>1.5599999999999999E-2</v>
      </c>
      <c r="K13">
        <f>'[10]clean data'!$B$9</f>
        <v>0.30199999999999999</v>
      </c>
      <c r="L13">
        <f>'[11]clean data'!$B$9</f>
        <v>1.4E-2</v>
      </c>
      <c r="M13">
        <v>26.9</v>
      </c>
      <c r="N13" s="4">
        <f>'[12]clean data'!$B$9</f>
        <v>165</v>
      </c>
      <c r="O13">
        <v>7.09</v>
      </c>
      <c r="P13">
        <v>10.8</v>
      </c>
      <c r="Q13">
        <v>1100</v>
      </c>
      <c r="R13">
        <v>1510</v>
      </c>
      <c r="S13">
        <v>1.7</v>
      </c>
      <c r="U13">
        <v>12</v>
      </c>
    </row>
    <row r="14" spans="1:21" x14ac:dyDescent="0.15">
      <c r="A14" t="s">
        <v>129</v>
      </c>
      <c r="B14" t="s">
        <v>146</v>
      </c>
      <c r="C14" s="6"/>
      <c r="D14">
        <v>1698</v>
      </c>
      <c r="E14">
        <v>214</v>
      </c>
      <c r="H14">
        <v>20.09</v>
      </c>
      <c r="I14">
        <v>1.282</v>
      </c>
      <c r="J14">
        <f>'[10]clean data'!$C$10</f>
        <v>1.5299999999999999E-2</v>
      </c>
      <c r="K14">
        <f>'[10]clean data'!$B$10</f>
        <v>0.20899999999999999</v>
      </c>
      <c r="L14">
        <f>'[11]clean data'!$B$10</f>
        <v>1.21E-2</v>
      </c>
      <c r="M14">
        <v>49</v>
      </c>
      <c r="N14" s="4">
        <f>'[12]clean data'!$B$10</f>
        <v>239</v>
      </c>
      <c r="O14">
        <v>7.26</v>
      </c>
      <c r="P14">
        <v>10.1</v>
      </c>
      <c r="Q14">
        <v>1702</v>
      </c>
      <c r="R14">
        <v>2380</v>
      </c>
      <c r="S14">
        <v>0.4</v>
      </c>
      <c r="U14">
        <v>10.1</v>
      </c>
    </row>
    <row r="15" spans="1:21" x14ac:dyDescent="0.15">
      <c r="A15" s="8"/>
      <c r="B15" s="8"/>
      <c r="C15" s="9"/>
      <c r="D15" s="10" t="s">
        <v>50</v>
      </c>
      <c r="E15" s="8"/>
      <c r="F15" s="8" t="e">
        <f t="shared" ref="F15:U15" si="4">AVERAGE(F12:F14)</f>
        <v>#DIV/0!</v>
      </c>
      <c r="G15" s="8" t="e">
        <f t="shared" si="4"/>
        <v>#DIV/0!</v>
      </c>
      <c r="H15" s="8">
        <f t="shared" si="4"/>
        <v>15.961666666666668</v>
      </c>
      <c r="I15" s="8">
        <f t="shared" si="4"/>
        <v>1.3866666666666667</v>
      </c>
      <c r="J15" s="8">
        <f t="shared" si="4"/>
        <v>7.1633333333333341E-2</v>
      </c>
      <c r="K15" s="8">
        <f t="shared" si="4"/>
        <v>0.29233333333333328</v>
      </c>
      <c r="L15" s="8">
        <f t="shared" si="4"/>
        <v>3.5433333333333331E-2</v>
      </c>
      <c r="M15" s="8">
        <f t="shared" si="4"/>
        <v>43.800000000000004</v>
      </c>
      <c r="N15" s="8">
        <f t="shared" si="4"/>
        <v>244.33333333333334</v>
      </c>
      <c r="O15" s="8">
        <f t="shared" si="4"/>
        <v>7.1433333333333335</v>
      </c>
      <c r="P15" s="8">
        <f t="shared" si="4"/>
        <v>10.366666666666667</v>
      </c>
      <c r="Q15" s="8">
        <f t="shared" si="4"/>
        <v>1567</v>
      </c>
      <c r="R15" s="8">
        <f t="shared" si="4"/>
        <v>2178</v>
      </c>
      <c r="S15" s="8">
        <f t="shared" si="4"/>
        <v>1</v>
      </c>
      <c r="T15" s="8" t="e">
        <f t="shared" si="4"/>
        <v>#DIV/0!</v>
      </c>
      <c r="U15" s="8">
        <f t="shared" si="4"/>
        <v>11.05</v>
      </c>
    </row>
    <row r="16" spans="1:21" x14ac:dyDescent="0.15">
      <c r="A16" s="8"/>
      <c r="B16" s="8"/>
      <c r="C16" s="9"/>
      <c r="D16" s="10" t="s">
        <v>51</v>
      </c>
      <c r="E16" s="8"/>
      <c r="F16" s="8" t="e">
        <f t="shared" ref="F16:U16" si="5">STDEV(F12:F14)/SQRT(COUNT(F12:F14))</f>
        <v>#DIV/0!</v>
      </c>
      <c r="G16" s="8" t="e">
        <f t="shared" si="5"/>
        <v>#DIV/0!</v>
      </c>
      <c r="H16" s="8">
        <f t="shared" si="5"/>
        <v>3.1028217444412967</v>
      </c>
      <c r="I16" s="8">
        <f t="shared" si="5"/>
        <v>0.18702703310246624</v>
      </c>
      <c r="J16" s="8">
        <f t="shared" si="5"/>
        <v>5.6183400079066442E-2</v>
      </c>
      <c r="K16" s="8">
        <f t="shared" si="5"/>
        <v>4.5578991261813334E-2</v>
      </c>
      <c r="L16" s="8">
        <f t="shared" si="5"/>
        <v>2.2390052354660638E-2</v>
      </c>
      <c r="M16" s="8">
        <f t="shared" si="5"/>
        <v>8.6558265540232018</v>
      </c>
      <c r="N16" s="8">
        <f t="shared" si="5"/>
        <v>47.417765072222068</v>
      </c>
      <c r="O16" s="8">
        <f t="shared" si="5"/>
        <v>5.8404718226450714E-2</v>
      </c>
      <c r="P16" s="8">
        <f t="shared" si="5"/>
        <v>0.21858128414340044</v>
      </c>
      <c r="Q16" s="8">
        <f t="shared" si="5"/>
        <v>240.32547375035662</v>
      </c>
      <c r="R16" s="8">
        <f t="shared" si="5"/>
        <v>342.58429619584143</v>
      </c>
      <c r="S16" s="8">
        <f t="shared" si="5"/>
        <v>0.37859388972001828</v>
      </c>
      <c r="T16" s="8" t="e">
        <f t="shared" si="5"/>
        <v>#DIV/0!</v>
      </c>
      <c r="U16" s="8">
        <f t="shared" si="5"/>
        <v>0.95000000000000007</v>
      </c>
    </row>
    <row r="17" spans="1:21" x14ac:dyDescent="0.15">
      <c r="A17" t="s">
        <v>144</v>
      </c>
      <c r="B17" t="s">
        <v>4</v>
      </c>
      <c r="C17" s="6"/>
      <c r="D17">
        <v>1699</v>
      </c>
      <c r="E17">
        <v>1016</v>
      </c>
      <c r="H17">
        <v>6.1079999999999997</v>
      </c>
      <c r="I17">
        <v>5.95</v>
      </c>
      <c r="J17">
        <f>'[10]clean data'!$C$11</f>
        <v>3.78</v>
      </c>
      <c r="K17">
        <f>'[10]clean data'!$B$11</f>
        <v>1.53</v>
      </c>
      <c r="L17">
        <f>'[11]clean data'!$B$11</f>
        <v>0.29299999999999998</v>
      </c>
      <c r="M17">
        <v>18.8</v>
      </c>
      <c r="N17" s="4">
        <f>'[12]clean data'!$B$11</f>
        <v>247</v>
      </c>
      <c r="O17">
        <v>7.3</v>
      </c>
      <c r="P17">
        <v>23.6</v>
      </c>
      <c r="Q17">
        <v>1321</v>
      </c>
      <c r="R17">
        <v>1354</v>
      </c>
      <c r="S17">
        <v>4.8</v>
      </c>
      <c r="U17">
        <v>56</v>
      </c>
    </row>
    <row r="18" spans="1:21" x14ac:dyDescent="0.15">
      <c r="A18" t="s">
        <v>147</v>
      </c>
      <c r="B18" t="s">
        <v>4</v>
      </c>
      <c r="C18" s="6"/>
      <c r="D18">
        <v>1700</v>
      </c>
      <c r="E18">
        <v>2088</v>
      </c>
      <c r="H18">
        <v>6.1619999999999999</v>
      </c>
      <c r="I18">
        <v>5.3689999999999998</v>
      </c>
      <c r="J18">
        <f>'[10]clean data'!$C$12</f>
        <v>3.34</v>
      </c>
      <c r="K18">
        <f>'[10]clean data'!$B$12</f>
        <v>1.24</v>
      </c>
      <c r="L18">
        <f>'[11]clean data'!$B$12</f>
        <v>0.27900000000000003</v>
      </c>
      <c r="M18">
        <v>23.4</v>
      </c>
      <c r="N18" s="4">
        <f>'[12]clean data'!$B$12</f>
        <v>263</v>
      </c>
      <c r="O18">
        <v>7.44</v>
      </c>
      <c r="P18">
        <v>21.2</v>
      </c>
      <c r="Q18">
        <v>1266</v>
      </c>
      <c r="R18">
        <v>1368</v>
      </c>
      <c r="S18">
        <v>4.2</v>
      </c>
      <c r="U18">
        <v>48</v>
      </c>
    </row>
    <row r="19" spans="1:21" x14ac:dyDescent="0.15">
      <c r="A19" t="s">
        <v>129</v>
      </c>
      <c r="B19" t="s">
        <v>4</v>
      </c>
      <c r="C19" s="6"/>
      <c r="D19">
        <v>1701</v>
      </c>
      <c r="E19">
        <v>104</v>
      </c>
      <c r="H19">
        <v>6.444</v>
      </c>
      <c r="I19">
        <v>4.5330000000000004</v>
      </c>
      <c r="J19">
        <f>'[10]clean data'!$C$13</f>
        <v>3.51</v>
      </c>
      <c r="K19">
        <f>'[10]clean data'!$B$13</f>
        <v>0.82499999999999996</v>
      </c>
      <c r="L19">
        <f>'[11]clean data'!$B$13</f>
        <v>0.311</v>
      </c>
      <c r="M19">
        <v>24.1</v>
      </c>
      <c r="N19" s="4">
        <f>'[12]clean data'!$B$13</f>
        <v>249</v>
      </c>
      <c r="O19">
        <v>7.18</v>
      </c>
      <c r="P19">
        <v>19</v>
      </c>
      <c r="Q19">
        <v>1702</v>
      </c>
      <c r="R19">
        <v>1280</v>
      </c>
      <c r="S19">
        <v>0.4</v>
      </c>
      <c r="U19">
        <v>0.21</v>
      </c>
    </row>
    <row r="20" spans="1:21" x14ac:dyDescent="0.15">
      <c r="A20" s="8"/>
      <c r="B20" s="8"/>
      <c r="C20" s="9"/>
      <c r="D20" s="10" t="s">
        <v>50</v>
      </c>
      <c r="E20" s="8"/>
      <c r="F20" s="8" t="e">
        <f t="shared" ref="F20:U20" si="6">AVERAGE(F17:F19)</f>
        <v>#DIV/0!</v>
      </c>
      <c r="G20" s="8" t="e">
        <f t="shared" si="6"/>
        <v>#DIV/0!</v>
      </c>
      <c r="H20" s="8">
        <f t="shared" si="6"/>
        <v>6.2379999999999995</v>
      </c>
      <c r="I20" s="8">
        <f t="shared" si="6"/>
        <v>5.2839999999999998</v>
      </c>
      <c r="J20" s="8">
        <f t="shared" si="6"/>
        <v>3.543333333333333</v>
      </c>
      <c r="K20" s="8">
        <f t="shared" si="6"/>
        <v>1.1983333333333333</v>
      </c>
      <c r="L20" s="8">
        <f t="shared" si="6"/>
        <v>0.29433333333333334</v>
      </c>
      <c r="M20" s="8">
        <f t="shared" si="6"/>
        <v>22.100000000000005</v>
      </c>
      <c r="N20" s="8">
        <f t="shared" si="6"/>
        <v>253</v>
      </c>
      <c r="O20" s="8">
        <f t="shared" si="6"/>
        <v>7.3066666666666675</v>
      </c>
      <c r="P20" s="8">
        <f t="shared" si="6"/>
        <v>21.266666666666666</v>
      </c>
      <c r="Q20" s="8">
        <f t="shared" si="6"/>
        <v>1429.6666666666667</v>
      </c>
      <c r="R20" s="8">
        <f t="shared" si="6"/>
        <v>1334</v>
      </c>
      <c r="S20" s="8">
        <f t="shared" si="6"/>
        <v>3.1333333333333333</v>
      </c>
      <c r="T20" s="8" t="e">
        <f t="shared" si="6"/>
        <v>#DIV/0!</v>
      </c>
      <c r="U20" s="8">
        <f t="shared" si="6"/>
        <v>34.736666666666665</v>
      </c>
    </row>
    <row r="21" spans="1:21" x14ac:dyDescent="0.15">
      <c r="A21" s="8"/>
      <c r="B21" s="8"/>
      <c r="C21" s="9"/>
      <c r="D21" s="10" t="s">
        <v>51</v>
      </c>
      <c r="E21" s="8"/>
      <c r="F21" s="8" t="e">
        <f t="shared" ref="F21:U21" si="7">STDEV(F17:F19)/SQRT(COUNT(F17:F19))</f>
        <v>#DIV/0!</v>
      </c>
      <c r="G21" s="8" t="e">
        <f t="shared" si="7"/>
        <v>#DIV/0!</v>
      </c>
      <c r="H21" s="8">
        <f t="shared" si="7"/>
        <v>0.10417293314484341</v>
      </c>
      <c r="I21" s="8">
        <f t="shared" si="7"/>
        <v>0.41125458457424252</v>
      </c>
      <c r="J21" s="8">
        <f t="shared" si="7"/>
        <v>0.12810585900383756</v>
      </c>
      <c r="K21" s="8">
        <f t="shared" si="7"/>
        <v>0.20457951456042195</v>
      </c>
      <c r="L21" s="8">
        <f t="shared" si="7"/>
        <v>9.2616293262998625E-3</v>
      </c>
      <c r="M21" s="8">
        <f t="shared" si="7"/>
        <v>1.6623276853055313</v>
      </c>
      <c r="N21" s="8">
        <f t="shared" si="7"/>
        <v>5.0332229568471671</v>
      </c>
      <c r="O21" s="8">
        <f t="shared" si="7"/>
        <v>7.5129517797231177E-2</v>
      </c>
      <c r="P21" s="8">
        <f t="shared" si="7"/>
        <v>1.328323923011419</v>
      </c>
      <c r="Q21" s="8">
        <f t="shared" si="7"/>
        <v>137.08918427229955</v>
      </c>
      <c r="R21" s="8">
        <f t="shared" si="7"/>
        <v>27.300793639257694</v>
      </c>
      <c r="S21" s="8">
        <f t="shared" si="7"/>
        <v>1.3775985546514544</v>
      </c>
      <c r="T21" s="8" t="e">
        <f t="shared" si="7"/>
        <v>#DIV/0!</v>
      </c>
      <c r="U21" s="8">
        <f t="shared" si="7"/>
        <v>17.417118335451224</v>
      </c>
    </row>
  </sheetData>
  <pageMargins left="0.7" right="0.7" top="0.75" bottom="0.75" header="0.5" footer="0.5"/>
  <pageSetup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F20" sqref="F20:U21"/>
    </sheetView>
  </sheetViews>
  <sheetFormatPr baseColWidth="10" defaultRowHeight="13" x14ac:dyDescent="0.15"/>
  <sheetData>
    <row r="1" spans="1:21" x14ac:dyDescent="0.15">
      <c r="A1" t="s">
        <v>16</v>
      </c>
      <c r="B1" t="s">
        <v>17</v>
      </c>
      <c r="C1" t="s">
        <v>139</v>
      </c>
      <c r="D1" t="s">
        <v>25</v>
      </c>
      <c r="E1" t="s">
        <v>24</v>
      </c>
      <c r="F1" t="s">
        <v>140</v>
      </c>
      <c r="G1" s="3" t="s">
        <v>27</v>
      </c>
      <c r="H1" t="s">
        <v>119</v>
      </c>
      <c r="I1" s="18" t="s">
        <v>141</v>
      </c>
      <c r="J1" t="s">
        <v>160</v>
      </c>
      <c r="K1" t="s">
        <v>142</v>
      </c>
      <c r="L1" t="s">
        <v>143</v>
      </c>
      <c r="M1" t="s">
        <v>31</v>
      </c>
      <c r="N1" t="s">
        <v>158</v>
      </c>
      <c r="O1" t="s">
        <v>0</v>
      </c>
      <c r="P1" t="s">
        <v>1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ht="15" x14ac:dyDescent="0.2">
      <c r="A2" t="s">
        <v>133</v>
      </c>
      <c r="C2" s="6"/>
      <c r="D2">
        <v>1702</v>
      </c>
      <c r="E2">
        <v>10044</v>
      </c>
      <c r="F2" s="19"/>
      <c r="G2">
        <v>4.4139999999999997</v>
      </c>
      <c r="H2">
        <v>7.3780000000000001</v>
      </c>
      <c r="I2">
        <v>4.4139999999999997</v>
      </c>
      <c r="J2">
        <f>'[13]clean data'!$C$2</f>
        <v>2.95</v>
      </c>
      <c r="K2">
        <f>'[13]clean data'!$B$2</f>
        <v>2.08</v>
      </c>
      <c r="L2">
        <f>'[14]clean data'!$B$2</f>
        <v>0.214</v>
      </c>
      <c r="M2">
        <v>24.3</v>
      </c>
      <c r="N2" s="4">
        <f>'[15]clean data'!$B$2</f>
        <v>279</v>
      </c>
      <c r="O2">
        <v>7.46</v>
      </c>
      <c r="P2">
        <v>20.399999999999999</v>
      </c>
      <c r="Q2">
        <v>1288</v>
      </c>
      <c r="R2">
        <v>1413</v>
      </c>
      <c r="S2">
        <v>5.3</v>
      </c>
      <c r="U2">
        <v>59</v>
      </c>
    </row>
    <row r="3" spans="1:21" ht="15" x14ac:dyDescent="0.2">
      <c r="A3" t="s">
        <v>134</v>
      </c>
      <c r="C3" s="6"/>
      <c r="D3">
        <v>1703</v>
      </c>
      <c r="E3">
        <v>2380</v>
      </c>
      <c r="F3" s="19"/>
      <c r="G3">
        <v>4.3079999999999998</v>
      </c>
      <c r="H3">
        <v>6.931</v>
      </c>
      <c r="I3">
        <v>4.3079999999999998</v>
      </c>
      <c r="J3">
        <f>'[13]clean data'!$C$3</f>
        <v>2.85</v>
      </c>
      <c r="K3">
        <f>'[13]clean data'!$B$3</f>
        <v>2.04</v>
      </c>
      <c r="L3" s="16">
        <f>'[14]clean data'!$B$3</f>
        <v>0.20799999999999999</v>
      </c>
      <c r="M3">
        <v>24.2</v>
      </c>
      <c r="N3" s="4">
        <f>'[15]clean data'!$B$3</f>
        <v>292</v>
      </c>
    </row>
    <row r="4" spans="1:21" ht="15" x14ac:dyDescent="0.2">
      <c r="A4" t="s">
        <v>135</v>
      </c>
      <c r="C4" s="6"/>
      <c r="D4">
        <v>1704</v>
      </c>
      <c r="E4">
        <v>1018</v>
      </c>
      <c r="F4" s="19"/>
      <c r="G4">
        <v>4.2969999999999997</v>
      </c>
      <c r="H4">
        <v>6.968</v>
      </c>
      <c r="I4">
        <v>4.2969999999999997</v>
      </c>
      <c r="J4">
        <f>'[13]clean data'!$C$4</f>
        <v>2.4500000000000002</v>
      </c>
      <c r="K4">
        <f>'[13]clean data'!$B$4</f>
        <v>1.88</v>
      </c>
      <c r="L4" s="16">
        <f>'[14]clean data'!$B$4</f>
        <v>0.17899999999999999</v>
      </c>
      <c r="M4">
        <v>24.4</v>
      </c>
      <c r="N4" s="4">
        <f>'[15]clean data'!$B$4</f>
        <v>288</v>
      </c>
    </row>
    <row r="5" spans="1:21" x14ac:dyDescent="0.15">
      <c r="A5" s="8"/>
      <c r="B5" s="8"/>
      <c r="C5" s="9"/>
      <c r="D5" s="10" t="s">
        <v>50</v>
      </c>
      <c r="E5" s="8"/>
      <c r="F5" s="8" t="e">
        <f>AVERAGE(F2:F4)</f>
        <v>#DIV/0!</v>
      </c>
      <c r="G5" s="8">
        <f t="shared" ref="G5:U5" si="0">AVERAGE(G2:G4)</f>
        <v>4.3396666666666661</v>
      </c>
      <c r="H5" s="8">
        <f t="shared" si="0"/>
        <v>7.0923333333333334</v>
      </c>
      <c r="I5" s="8">
        <f t="shared" si="0"/>
        <v>4.3396666666666661</v>
      </c>
      <c r="J5" s="8">
        <f t="shared" si="0"/>
        <v>2.75</v>
      </c>
      <c r="K5" s="8">
        <f t="shared" si="0"/>
        <v>2</v>
      </c>
      <c r="L5" s="8">
        <f t="shared" si="0"/>
        <v>0.20033333333333334</v>
      </c>
      <c r="M5" s="8">
        <f t="shared" si="0"/>
        <v>24.3</v>
      </c>
      <c r="N5" s="8">
        <f t="shared" si="0"/>
        <v>286.33333333333331</v>
      </c>
      <c r="O5" s="8">
        <f t="shared" si="0"/>
        <v>7.46</v>
      </c>
      <c r="P5" s="8">
        <f t="shared" si="0"/>
        <v>20.399999999999999</v>
      </c>
      <c r="Q5" s="8">
        <f t="shared" si="0"/>
        <v>1288</v>
      </c>
      <c r="R5" s="8">
        <f t="shared" si="0"/>
        <v>1413</v>
      </c>
      <c r="S5" s="8">
        <f t="shared" si="0"/>
        <v>5.3</v>
      </c>
      <c r="T5" s="8" t="e">
        <f t="shared" si="0"/>
        <v>#DIV/0!</v>
      </c>
      <c r="U5" s="8">
        <f t="shared" si="0"/>
        <v>59</v>
      </c>
    </row>
    <row r="6" spans="1:21" x14ac:dyDescent="0.15">
      <c r="A6" s="8"/>
      <c r="B6" s="8"/>
      <c r="C6" s="9"/>
      <c r="D6" s="10" t="s">
        <v>51</v>
      </c>
      <c r="E6" s="8"/>
      <c r="F6" s="11" t="e">
        <f>STDEV(F2:F4)/SQRT(COUNT(F2:F4))</f>
        <v>#DIV/0!</v>
      </c>
      <c r="G6" s="11">
        <f t="shared" ref="G6:U6" si="1">STDEV(G2:G4)/SQRT(COUNT(G2:G4))</f>
        <v>3.7302070243412006E-2</v>
      </c>
      <c r="H6" s="11">
        <f t="shared" si="1"/>
        <v>0.14323213481773026</v>
      </c>
      <c r="I6" s="11">
        <f t="shared" si="1"/>
        <v>3.7302070243412006E-2</v>
      </c>
      <c r="J6" s="11">
        <f t="shared" si="1"/>
        <v>0.15275252316519466</v>
      </c>
      <c r="K6" s="11">
        <f t="shared" si="1"/>
        <v>6.1101009266077921E-2</v>
      </c>
      <c r="L6" s="11">
        <f t="shared" si="1"/>
        <v>1.0806376718298219E-2</v>
      </c>
      <c r="M6" s="11">
        <f t="shared" si="1"/>
        <v>5.7735026918962373E-2</v>
      </c>
      <c r="N6" s="11">
        <f t="shared" si="1"/>
        <v>3.8441875315569325</v>
      </c>
      <c r="O6" s="11" t="e">
        <f t="shared" si="1"/>
        <v>#DIV/0!</v>
      </c>
      <c r="P6" s="11" t="e">
        <f t="shared" si="1"/>
        <v>#DIV/0!</v>
      </c>
      <c r="Q6" s="11" t="e">
        <f t="shared" si="1"/>
        <v>#DIV/0!</v>
      </c>
      <c r="R6" s="11" t="e">
        <f t="shared" si="1"/>
        <v>#DIV/0!</v>
      </c>
      <c r="S6" s="11" t="e">
        <f t="shared" si="1"/>
        <v>#DIV/0!</v>
      </c>
      <c r="T6" s="11" t="e">
        <f t="shared" si="1"/>
        <v>#DIV/0!</v>
      </c>
      <c r="U6" s="11" t="e">
        <f t="shared" si="1"/>
        <v>#DIV/0!</v>
      </c>
    </row>
    <row r="7" spans="1:21" ht="15" x14ac:dyDescent="0.2">
      <c r="A7" t="s">
        <v>136</v>
      </c>
      <c r="C7" s="6"/>
      <c r="D7">
        <v>1705</v>
      </c>
      <c r="E7">
        <v>10132</v>
      </c>
      <c r="F7" s="19"/>
      <c r="G7">
        <v>4.3070000000000004</v>
      </c>
      <c r="H7">
        <v>6.8410000000000002</v>
      </c>
      <c r="I7">
        <v>4.3070000000000004</v>
      </c>
      <c r="J7">
        <f>'[13]clean data'!$C$5</f>
        <v>3.2</v>
      </c>
      <c r="K7">
        <f>'[13]clean data'!$B$5</f>
        <v>1.18</v>
      </c>
      <c r="L7">
        <f>'[14]clean data'!$B$5</f>
        <v>0.23899999999999999</v>
      </c>
      <c r="M7">
        <v>25.6</v>
      </c>
      <c r="N7">
        <f>'[15]clean data'!$B$5</f>
        <v>327</v>
      </c>
      <c r="O7">
        <v>7.19</v>
      </c>
      <c r="P7">
        <v>17.899999999999999</v>
      </c>
      <c r="Q7">
        <v>1249</v>
      </c>
      <c r="R7">
        <v>1444</v>
      </c>
      <c r="S7">
        <v>3.6</v>
      </c>
      <c r="U7">
        <v>38</v>
      </c>
    </row>
    <row r="8" spans="1:21" ht="15" x14ac:dyDescent="0.2">
      <c r="A8" t="s">
        <v>137</v>
      </c>
      <c r="C8" s="6"/>
      <c r="D8">
        <v>1706</v>
      </c>
      <c r="E8">
        <v>10087</v>
      </c>
      <c r="F8" s="19"/>
      <c r="G8">
        <v>3.9950000000000001</v>
      </c>
      <c r="H8">
        <v>6.774</v>
      </c>
      <c r="I8">
        <v>3.9950000000000001</v>
      </c>
      <c r="J8">
        <f>'[13]clean data'!$C$6</f>
        <v>3.38</v>
      </c>
      <c r="K8">
        <f>'[13]clean data'!$B$6</f>
        <v>1.2</v>
      </c>
      <c r="L8">
        <f>'[14]clean data'!$B$6</f>
        <v>0.253</v>
      </c>
      <c r="M8">
        <v>25.3</v>
      </c>
      <c r="N8">
        <f>'[15]clean data'!$B$6</f>
        <v>321</v>
      </c>
    </row>
    <row r="9" spans="1:21" ht="15" x14ac:dyDescent="0.2">
      <c r="A9" t="s">
        <v>138</v>
      </c>
      <c r="C9" s="6"/>
      <c r="D9">
        <v>1707</v>
      </c>
      <c r="E9">
        <v>10152</v>
      </c>
      <c r="F9" s="19"/>
      <c r="G9">
        <v>4.274</v>
      </c>
      <c r="H9">
        <v>6.8019999999999996</v>
      </c>
      <c r="I9">
        <v>4.274</v>
      </c>
      <c r="J9">
        <f>'[13]clean data'!$C$7</f>
        <v>3.59</v>
      </c>
      <c r="K9">
        <f>'[13]clean data'!$B$7</f>
        <v>1.23</v>
      </c>
      <c r="L9">
        <f>'[14]clean data'!$B$7</f>
        <v>0.26900000000000002</v>
      </c>
      <c r="M9">
        <v>25.5</v>
      </c>
      <c r="N9">
        <f>'[15]clean data'!$B$7</f>
        <v>293</v>
      </c>
    </row>
    <row r="10" spans="1:21" x14ac:dyDescent="0.15">
      <c r="A10" s="8"/>
      <c r="B10" s="8"/>
      <c r="C10" s="9"/>
      <c r="D10" s="10" t="s">
        <v>50</v>
      </c>
      <c r="E10" s="8"/>
      <c r="F10" s="8" t="e">
        <f t="shared" ref="F10:U10" si="2">AVERAGE(F7:F9)</f>
        <v>#DIV/0!</v>
      </c>
      <c r="G10" s="8">
        <f t="shared" si="2"/>
        <v>4.1920000000000002</v>
      </c>
      <c r="H10" s="8">
        <f t="shared" si="2"/>
        <v>6.8056666666666672</v>
      </c>
      <c r="I10" s="8">
        <f t="shared" si="2"/>
        <v>4.1920000000000002</v>
      </c>
      <c r="J10" s="8">
        <f t="shared" si="2"/>
        <v>3.39</v>
      </c>
      <c r="K10" s="8">
        <f t="shared" si="2"/>
        <v>1.2033333333333334</v>
      </c>
      <c r="L10" s="8">
        <f t="shared" si="2"/>
        <v>0.25366666666666665</v>
      </c>
      <c r="M10" s="8">
        <f t="shared" si="2"/>
        <v>25.466666666666669</v>
      </c>
      <c r="N10" s="8">
        <f t="shared" si="2"/>
        <v>313.66666666666669</v>
      </c>
      <c r="O10" s="8">
        <f t="shared" si="2"/>
        <v>7.19</v>
      </c>
      <c r="P10" s="8">
        <f t="shared" si="2"/>
        <v>17.899999999999999</v>
      </c>
      <c r="Q10" s="8">
        <f t="shared" si="2"/>
        <v>1249</v>
      </c>
      <c r="R10" s="8">
        <f t="shared" si="2"/>
        <v>1444</v>
      </c>
      <c r="S10" s="8">
        <f t="shared" si="2"/>
        <v>3.6</v>
      </c>
      <c r="T10" s="8" t="e">
        <f t="shared" si="2"/>
        <v>#DIV/0!</v>
      </c>
      <c r="U10" s="8">
        <f t="shared" si="2"/>
        <v>38</v>
      </c>
    </row>
    <row r="11" spans="1:21" x14ac:dyDescent="0.15">
      <c r="A11" s="8"/>
      <c r="B11" s="8"/>
      <c r="C11" s="9"/>
      <c r="D11" s="10" t="s">
        <v>51</v>
      </c>
      <c r="E11" s="8"/>
      <c r="F11" s="11" t="e">
        <f t="shared" ref="F11:U11" si="3">STDEV(F7:F9)/SQRT(COUNT(F7:F9))</f>
        <v>#DIV/0!</v>
      </c>
      <c r="G11" s="11">
        <f t="shared" si="3"/>
        <v>9.8959587711348163E-2</v>
      </c>
      <c r="H11" s="11">
        <f t="shared" si="3"/>
        <v>1.9427929494530476E-2</v>
      </c>
      <c r="I11" s="11">
        <f t="shared" si="3"/>
        <v>9.8959587711348163E-2</v>
      </c>
      <c r="J11" s="11">
        <f t="shared" si="3"/>
        <v>0.11269427669584638</v>
      </c>
      <c r="K11" s="11">
        <f t="shared" si="3"/>
        <v>1.4529663145135593E-2</v>
      </c>
      <c r="L11" s="11">
        <f t="shared" si="3"/>
        <v>8.6666666666666749E-3</v>
      </c>
      <c r="M11" s="11">
        <f t="shared" si="3"/>
        <v>8.8191710368819815E-2</v>
      </c>
      <c r="N11" s="11">
        <f t="shared" si="3"/>
        <v>10.47748909700114</v>
      </c>
      <c r="O11" s="11" t="e">
        <f t="shared" si="3"/>
        <v>#DIV/0!</v>
      </c>
      <c r="P11" s="11" t="e">
        <f t="shared" si="3"/>
        <v>#DIV/0!</v>
      </c>
      <c r="Q11" s="11" t="e">
        <f t="shared" si="3"/>
        <v>#DIV/0!</v>
      </c>
      <c r="R11" s="11" t="e">
        <f t="shared" si="3"/>
        <v>#DIV/0!</v>
      </c>
      <c r="S11" s="11" t="e">
        <f t="shared" si="3"/>
        <v>#DIV/0!</v>
      </c>
      <c r="T11" s="11" t="e">
        <f t="shared" si="3"/>
        <v>#DIV/0!</v>
      </c>
      <c r="U11" s="11" t="e">
        <f t="shared" si="3"/>
        <v>#DIV/0!</v>
      </c>
    </row>
    <row r="12" spans="1:21" x14ac:dyDescent="0.15">
      <c r="A12" t="s">
        <v>144</v>
      </c>
      <c r="B12" t="s">
        <v>5</v>
      </c>
      <c r="C12" s="6"/>
      <c r="D12">
        <v>1708</v>
      </c>
      <c r="E12">
        <v>47</v>
      </c>
      <c r="G12">
        <v>1.704</v>
      </c>
      <c r="H12">
        <v>13.82</v>
      </c>
      <c r="I12">
        <v>1.704</v>
      </c>
      <c r="J12">
        <f>'[13]clean data'!$C$8</f>
        <v>0.215</v>
      </c>
      <c r="K12">
        <f>'[13]clean data'!$B$8</f>
        <v>0.46500000000000002</v>
      </c>
      <c r="L12">
        <f>'[14]clean data'!$B$8</f>
        <v>3.9100000000000003E-2</v>
      </c>
      <c r="M12">
        <v>40</v>
      </c>
      <c r="N12" s="4">
        <f>'[15]clean data'!$B$8</f>
        <v>368</v>
      </c>
      <c r="O12">
        <v>7.22</v>
      </c>
      <c r="P12">
        <v>8.4</v>
      </c>
      <c r="Q12">
        <v>1327</v>
      </c>
      <c r="R12">
        <v>1940</v>
      </c>
      <c r="S12">
        <v>6.8</v>
      </c>
      <c r="U12">
        <v>59</v>
      </c>
    </row>
    <row r="13" spans="1:21" x14ac:dyDescent="0.15">
      <c r="A13" t="s">
        <v>147</v>
      </c>
      <c r="B13" t="s">
        <v>5</v>
      </c>
      <c r="C13" s="6"/>
      <c r="D13">
        <v>1709</v>
      </c>
      <c r="E13">
        <v>10234</v>
      </c>
      <c r="G13">
        <v>0.86739999999999995</v>
      </c>
      <c r="H13">
        <v>8.7799999999999994</v>
      </c>
      <c r="I13">
        <v>0.86739999999999995</v>
      </c>
      <c r="J13">
        <f>'[13]clean data'!$C$9</f>
        <v>0.125</v>
      </c>
      <c r="K13">
        <f>'[13]clean data'!$B$9</f>
        <v>9.3399999999999997E-2</v>
      </c>
      <c r="L13">
        <f>'[14]clean data'!$B$9</f>
        <v>3.2099999999999997E-2</v>
      </c>
      <c r="M13">
        <v>26</v>
      </c>
      <c r="N13" s="4">
        <f>'[15]clean data'!$B$9</f>
        <v>192</v>
      </c>
      <c r="O13">
        <v>6.91</v>
      </c>
      <c r="P13">
        <v>8.1999999999999993</v>
      </c>
      <c r="Q13">
        <v>1007</v>
      </c>
      <c r="R13">
        <v>1480</v>
      </c>
      <c r="S13">
        <v>0.5</v>
      </c>
      <c r="U13">
        <v>4</v>
      </c>
    </row>
    <row r="14" spans="1:21" x14ac:dyDescent="0.15">
      <c r="A14" t="s">
        <v>129</v>
      </c>
      <c r="B14" t="s">
        <v>146</v>
      </c>
      <c r="C14" s="6"/>
      <c r="D14">
        <v>1710</v>
      </c>
      <c r="E14">
        <v>10191</v>
      </c>
      <c r="G14">
        <v>0.88180000000000003</v>
      </c>
      <c r="H14">
        <v>13.74</v>
      </c>
      <c r="I14">
        <v>0.88180000000000003</v>
      </c>
      <c r="J14">
        <f>'[13]clean data'!$C$10</f>
        <v>9.6799999999999994E-3</v>
      </c>
      <c r="K14">
        <f>'[13]clean data'!$B$10</f>
        <v>-9.5100000000000002E-4</v>
      </c>
      <c r="L14">
        <f>'[14]clean data'!$B$10</f>
        <v>5.8300000000000001E-3</v>
      </c>
      <c r="M14">
        <v>38.299999999999997</v>
      </c>
      <c r="N14" s="4">
        <f>'[15]clean data'!$B$10</f>
        <v>302</v>
      </c>
      <c r="O14">
        <v>7.03</v>
      </c>
      <c r="P14">
        <v>8.1</v>
      </c>
      <c r="Q14">
        <v>1335</v>
      </c>
      <c r="R14">
        <v>1968</v>
      </c>
      <c r="S14">
        <v>1.1000000000000001</v>
      </c>
      <c r="U14">
        <v>9</v>
      </c>
    </row>
    <row r="15" spans="1:21" x14ac:dyDescent="0.15">
      <c r="A15" s="8"/>
      <c r="B15" s="8"/>
      <c r="C15" s="9"/>
      <c r="D15" s="10" t="s">
        <v>50</v>
      </c>
      <c r="E15" s="8"/>
      <c r="F15" s="8" t="e">
        <f t="shared" ref="F15:U15" si="4">AVERAGE(F12:F14)</f>
        <v>#DIV/0!</v>
      </c>
      <c r="G15" s="8">
        <f t="shared" si="4"/>
        <v>1.1510666666666667</v>
      </c>
      <c r="H15" s="8">
        <f t="shared" si="4"/>
        <v>12.113333333333335</v>
      </c>
      <c r="I15" s="8">
        <f t="shared" si="4"/>
        <v>1.1510666666666667</v>
      </c>
      <c r="J15" s="8">
        <f t="shared" si="4"/>
        <v>0.11656</v>
      </c>
      <c r="K15" s="8">
        <f t="shared" si="4"/>
        <v>0.18581633333333333</v>
      </c>
      <c r="L15" s="8">
        <f t="shared" si="4"/>
        <v>2.5676666666666667E-2</v>
      </c>
      <c r="M15" s="8">
        <f t="shared" si="4"/>
        <v>34.766666666666666</v>
      </c>
      <c r="N15" s="8">
        <f t="shared" si="4"/>
        <v>287.33333333333331</v>
      </c>
      <c r="O15" s="8">
        <f t="shared" si="4"/>
        <v>7.0533333333333337</v>
      </c>
      <c r="P15" s="8">
        <f t="shared" si="4"/>
        <v>8.2333333333333343</v>
      </c>
      <c r="Q15" s="8">
        <f t="shared" si="4"/>
        <v>1223</v>
      </c>
      <c r="R15" s="8">
        <f t="shared" si="4"/>
        <v>1796</v>
      </c>
      <c r="S15" s="8">
        <f t="shared" si="4"/>
        <v>2.8000000000000003</v>
      </c>
      <c r="T15" s="8" t="e">
        <f t="shared" si="4"/>
        <v>#DIV/0!</v>
      </c>
      <c r="U15" s="8">
        <f t="shared" si="4"/>
        <v>24</v>
      </c>
    </row>
    <row r="16" spans="1:21" x14ac:dyDescent="0.15">
      <c r="A16" s="8"/>
      <c r="B16" s="8"/>
      <c r="C16" s="9"/>
      <c r="D16" s="10" t="s">
        <v>51</v>
      </c>
      <c r="E16" s="8"/>
      <c r="F16" s="11" t="e">
        <f t="shared" ref="F16:U16" si="5">STDEV(F12:F14)/SQRT(COUNT(F12:F14))</f>
        <v>#DIV/0!</v>
      </c>
      <c r="G16" s="11">
        <f t="shared" si="5"/>
        <v>0.27649791640766108</v>
      </c>
      <c r="H16" s="11">
        <f t="shared" si="5"/>
        <v>1.666826658987399</v>
      </c>
      <c r="I16" s="11">
        <f t="shared" si="5"/>
        <v>0.27649791640766108</v>
      </c>
      <c r="J16" s="11">
        <f t="shared" si="5"/>
        <v>5.942081790079972E-2</v>
      </c>
      <c r="K16" s="11">
        <f t="shared" si="5"/>
        <v>0.14222419812902604</v>
      </c>
      <c r="L16" s="11">
        <f t="shared" si="5"/>
        <v>1.0126987596406829E-2</v>
      </c>
      <c r="M16" s="11">
        <f t="shared" si="5"/>
        <v>4.4107192661111876</v>
      </c>
      <c r="N16" s="11">
        <f t="shared" si="5"/>
        <v>51.333333333333321</v>
      </c>
      <c r="O16" s="11">
        <f t="shared" si="5"/>
        <v>9.0246575804539111E-2</v>
      </c>
      <c r="P16" s="11">
        <f t="shared" si="5"/>
        <v>8.8191710368819926E-2</v>
      </c>
      <c r="Q16" s="11">
        <f t="shared" si="5"/>
        <v>108.02468853615518</v>
      </c>
      <c r="R16" s="11">
        <f t="shared" si="5"/>
        <v>158.2066159594261</v>
      </c>
      <c r="S16" s="11">
        <f t="shared" si="5"/>
        <v>2.0074859899884729</v>
      </c>
      <c r="T16" s="11" t="e">
        <f t="shared" si="5"/>
        <v>#DIV/0!</v>
      </c>
      <c r="U16" s="11">
        <f t="shared" si="5"/>
        <v>17.559422921421234</v>
      </c>
    </row>
    <row r="17" spans="1:21" x14ac:dyDescent="0.15">
      <c r="A17" t="s">
        <v>144</v>
      </c>
      <c r="B17" t="s">
        <v>4</v>
      </c>
      <c r="C17" s="6"/>
      <c r="D17">
        <v>1711</v>
      </c>
      <c r="E17">
        <v>2316</v>
      </c>
      <c r="G17">
        <v>4.5590000000000002</v>
      </c>
      <c r="H17">
        <v>7.0220000000000002</v>
      </c>
      <c r="I17">
        <v>4.5590000000000002</v>
      </c>
      <c r="J17">
        <f>'[13]clean data'!$C$11</f>
        <v>2.7</v>
      </c>
      <c r="K17">
        <f>'[13]clean data'!$B$11</f>
        <v>2.04</v>
      </c>
      <c r="L17">
        <f>'[14]clean data'!$B$11</f>
        <v>0.19900000000000001</v>
      </c>
      <c r="M17">
        <v>24</v>
      </c>
      <c r="N17" s="4">
        <f>'[15]clean data'!$B$11</f>
        <v>346</v>
      </c>
      <c r="O17">
        <v>7.25</v>
      </c>
      <c r="P17">
        <v>21</v>
      </c>
      <c r="Q17">
        <v>1300</v>
      </c>
      <c r="R17">
        <v>1408</v>
      </c>
      <c r="S17">
        <v>5.5</v>
      </c>
      <c r="U17">
        <v>62</v>
      </c>
    </row>
    <row r="18" spans="1:21" x14ac:dyDescent="0.15">
      <c r="A18" t="s">
        <v>147</v>
      </c>
      <c r="B18" t="s">
        <v>4</v>
      </c>
      <c r="C18" s="6"/>
      <c r="D18">
        <v>1712</v>
      </c>
      <c r="E18">
        <v>10095</v>
      </c>
      <c r="G18">
        <v>4.3890000000000002</v>
      </c>
      <c r="H18">
        <v>7.0220000000000002</v>
      </c>
      <c r="I18">
        <v>4.3890000000000002</v>
      </c>
      <c r="J18">
        <f>'[13]clean data'!$C$12</f>
        <v>3.54</v>
      </c>
      <c r="K18">
        <f>'[13]clean data'!$B$12</f>
        <v>1.58</v>
      </c>
      <c r="L18">
        <f>'[14]clean data'!$B$12</f>
        <v>0.27400000000000002</v>
      </c>
      <c r="M18">
        <v>25.3</v>
      </c>
      <c r="N18" s="4">
        <f>'[15]clean data'!$B$12</f>
        <v>311</v>
      </c>
      <c r="O18">
        <v>7.16</v>
      </c>
      <c r="P18">
        <v>18</v>
      </c>
      <c r="Q18">
        <v>1249</v>
      </c>
      <c r="R18">
        <v>1443</v>
      </c>
      <c r="S18">
        <v>4.4000000000000004</v>
      </c>
      <c r="U18">
        <v>47</v>
      </c>
    </row>
    <row r="19" spans="1:21" x14ac:dyDescent="0.15">
      <c r="A19" t="s">
        <v>129</v>
      </c>
      <c r="B19" t="s">
        <v>4</v>
      </c>
      <c r="C19" s="6"/>
      <c r="D19">
        <v>1713</v>
      </c>
      <c r="E19">
        <v>2153</v>
      </c>
      <c r="G19">
        <v>4.0170000000000003</v>
      </c>
      <c r="H19">
        <v>8.4879999999999995</v>
      </c>
      <c r="I19">
        <v>4.0170000000000003</v>
      </c>
      <c r="J19">
        <f>'[13]clean data'!$C$13</f>
        <v>3.08</v>
      </c>
      <c r="K19">
        <f>'[13]clean data'!$B$13</f>
        <v>0.78500000000000003</v>
      </c>
      <c r="L19">
        <f>'[14]clean data'!$B$13</f>
        <v>0.24399999999999999</v>
      </c>
      <c r="M19">
        <v>26.1</v>
      </c>
      <c r="N19" s="4">
        <f>'[15]clean data'!$B$13</f>
        <v>308</v>
      </c>
      <c r="O19">
        <v>7.21</v>
      </c>
      <c r="P19">
        <v>17</v>
      </c>
      <c r="Q19">
        <v>1231</v>
      </c>
      <c r="R19">
        <v>1451</v>
      </c>
      <c r="S19">
        <v>1.4</v>
      </c>
      <c r="U19">
        <v>14</v>
      </c>
    </row>
    <row r="20" spans="1:21" x14ac:dyDescent="0.15">
      <c r="A20" s="8"/>
      <c r="B20" s="8"/>
      <c r="C20" s="9"/>
      <c r="D20" s="10" t="s">
        <v>50</v>
      </c>
      <c r="E20" s="8"/>
      <c r="F20" s="8" t="e">
        <f t="shared" ref="F20:U20" si="6">AVERAGE(F17:F19)</f>
        <v>#DIV/0!</v>
      </c>
      <c r="G20" s="8">
        <f t="shared" si="6"/>
        <v>4.3216666666666663</v>
      </c>
      <c r="H20" s="8">
        <f t="shared" si="6"/>
        <v>7.5106666666666664</v>
      </c>
      <c r="I20" s="8">
        <f t="shared" si="6"/>
        <v>4.3216666666666663</v>
      </c>
      <c r="J20" s="8">
        <f t="shared" si="6"/>
        <v>3.1066666666666669</v>
      </c>
      <c r="K20" s="8">
        <f t="shared" si="6"/>
        <v>1.4683333333333335</v>
      </c>
      <c r="L20" s="8">
        <f t="shared" si="6"/>
        <v>0.23900000000000002</v>
      </c>
      <c r="M20" s="8">
        <f t="shared" si="6"/>
        <v>25.133333333333336</v>
      </c>
      <c r="N20" s="8">
        <f t="shared" si="6"/>
        <v>321.66666666666669</v>
      </c>
      <c r="O20" s="8">
        <f t="shared" si="6"/>
        <v>7.206666666666667</v>
      </c>
      <c r="P20" s="8">
        <f t="shared" si="6"/>
        <v>18.666666666666668</v>
      </c>
      <c r="Q20" s="8">
        <f t="shared" si="6"/>
        <v>1260</v>
      </c>
      <c r="R20" s="8">
        <f t="shared" si="6"/>
        <v>1434</v>
      </c>
      <c r="S20" s="8">
        <f t="shared" si="6"/>
        <v>3.7666666666666671</v>
      </c>
      <c r="T20" s="8" t="e">
        <f t="shared" si="6"/>
        <v>#DIV/0!</v>
      </c>
      <c r="U20" s="8">
        <f t="shared" si="6"/>
        <v>41</v>
      </c>
    </row>
    <row r="21" spans="1:21" x14ac:dyDescent="0.15">
      <c r="A21" s="8"/>
      <c r="B21" s="8"/>
      <c r="C21" s="9"/>
      <c r="D21" s="10" t="s">
        <v>51</v>
      </c>
      <c r="E21" s="8"/>
      <c r="F21" s="11" t="e">
        <f t="shared" ref="F21:U21" si="7">STDEV(F17:F19)/SQRT(COUNT(F17:F19))</f>
        <v>#DIV/0!</v>
      </c>
      <c r="G21" s="11">
        <f t="shared" si="7"/>
        <v>0.16004304976404868</v>
      </c>
      <c r="H21" s="11">
        <f t="shared" si="7"/>
        <v>0.48866666666666642</v>
      </c>
      <c r="I21" s="11">
        <f t="shared" si="7"/>
        <v>0.16004304976404868</v>
      </c>
      <c r="J21" s="11">
        <f t="shared" si="7"/>
        <v>0.24285340800116045</v>
      </c>
      <c r="K21" s="11">
        <f t="shared" si="7"/>
        <v>0.36656437967217226</v>
      </c>
      <c r="L21" s="11">
        <f t="shared" si="7"/>
        <v>2.1794494717703335E-2</v>
      </c>
      <c r="M21" s="11">
        <f t="shared" si="7"/>
        <v>0.61191865835619441</v>
      </c>
      <c r="N21" s="11">
        <f t="shared" si="7"/>
        <v>12.197449642354659</v>
      </c>
      <c r="O21" s="11">
        <f t="shared" si="7"/>
        <v>2.6034165586355473E-2</v>
      </c>
      <c r="P21" s="11">
        <f t="shared" si="7"/>
        <v>1.2018504251546633</v>
      </c>
      <c r="Q21" s="11">
        <f t="shared" si="7"/>
        <v>20.663978319771825</v>
      </c>
      <c r="R21" s="11">
        <f t="shared" si="7"/>
        <v>13.203534880225574</v>
      </c>
      <c r="S21" s="11">
        <f t="shared" si="7"/>
        <v>1.2251983966326068</v>
      </c>
      <c r="T21" s="11" t="e">
        <f t="shared" si="7"/>
        <v>#DIV/0!</v>
      </c>
      <c r="U21" s="11">
        <f t="shared" si="7"/>
        <v>14.177446878757825</v>
      </c>
    </row>
  </sheetData>
  <phoneticPr fontId="3" type="noConversion"/>
  <pageMargins left="0.7" right="0.7" top="0.75" bottom="0.75" header="0.5" footer="0.5"/>
  <pageSetup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F20" sqref="F20:U21"/>
    </sheetView>
  </sheetViews>
  <sheetFormatPr baseColWidth="10" defaultRowHeight="13" x14ac:dyDescent="0.15"/>
  <cols>
    <col min="9" max="9" width="12.1640625" bestFit="1" customWidth="1"/>
  </cols>
  <sheetData>
    <row r="1" spans="1:21" x14ac:dyDescent="0.15">
      <c r="A1" t="s">
        <v>16</v>
      </c>
      <c r="B1" t="s">
        <v>17</v>
      </c>
      <c r="C1" t="s">
        <v>139</v>
      </c>
      <c r="D1" t="s">
        <v>25</v>
      </c>
      <c r="E1" t="s">
        <v>24</v>
      </c>
      <c r="F1" t="s">
        <v>140</v>
      </c>
      <c r="G1" s="3" t="s">
        <v>27</v>
      </c>
      <c r="H1" t="s">
        <v>119</v>
      </c>
      <c r="I1" s="18" t="s">
        <v>141</v>
      </c>
      <c r="J1" t="s">
        <v>160</v>
      </c>
      <c r="K1" t="s">
        <v>142</v>
      </c>
      <c r="L1" t="s">
        <v>143</v>
      </c>
      <c r="M1" t="s">
        <v>31</v>
      </c>
      <c r="N1" t="s">
        <v>158</v>
      </c>
      <c r="O1" t="s">
        <v>0</v>
      </c>
      <c r="P1" t="s">
        <v>1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ht="15" x14ac:dyDescent="0.2">
      <c r="A2" t="s">
        <v>133</v>
      </c>
      <c r="C2" s="6"/>
      <c r="D2">
        <v>1714</v>
      </c>
      <c r="E2">
        <v>2293</v>
      </c>
      <c r="F2" s="19"/>
      <c r="G2">
        <v>5.5910000000000002</v>
      </c>
      <c r="H2">
        <v>6.9320000000000004</v>
      </c>
      <c r="I2">
        <v>4.468</v>
      </c>
      <c r="J2">
        <f>'[16]clean data'!$C$2</f>
        <v>2.35</v>
      </c>
      <c r="K2">
        <f>'[16]clean data'!$B$2</f>
        <v>2.14</v>
      </c>
      <c r="L2">
        <f>'[17]clean data'!$B$2</f>
        <v>0.32600000000000001</v>
      </c>
      <c r="M2">
        <v>20.8</v>
      </c>
      <c r="N2" s="4">
        <f>'[18]clean data'!$C$2</f>
        <v>243</v>
      </c>
      <c r="O2">
        <v>7.31</v>
      </c>
      <c r="P2">
        <v>22</v>
      </c>
      <c r="Q2">
        <v>1546</v>
      </c>
      <c r="R2">
        <v>1640</v>
      </c>
      <c r="S2">
        <v>5.8</v>
      </c>
      <c r="U2">
        <v>67</v>
      </c>
    </row>
    <row r="3" spans="1:21" ht="15" x14ac:dyDescent="0.2">
      <c r="A3" t="s">
        <v>134</v>
      </c>
      <c r="C3" s="6"/>
      <c r="D3">
        <v>1715</v>
      </c>
      <c r="E3">
        <v>6</v>
      </c>
      <c r="F3" s="19"/>
      <c r="G3">
        <v>4.7779999999999996</v>
      </c>
      <c r="H3">
        <v>6.9589999999999996</v>
      </c>
      <c r="I3">
        <v>4.5389999999999997</v>
      </c>
      <c r="J3">
        <f>'[16]clean data'!$C$3</f>
        <v>2.02</v>
      </c>
      <c r="K3">
        <f>'[16]clean data'!$B$3</f>
        <v>2.0099999999999998</v>
      </c>
      <c r="L3" s="16">
        <f>'[17]clean data'!$B$3</f>
        <v>0.28699999999999998</v>
      </c>
      <c r="M3">
        <v>18.7</v>
      </c>
      <c r="N3" s="4">
        <f>'[18]clean data'!$C$3</f>
        <v>248</v>
      </c>
    </row>
    <row r="4" spans="1:21" ht="15" x14ac:dyDescent="0.2">
      <c r="A4" t="s">
        <v>135</v>
      </c>
      <c r="C4" s="6"/>
      <c r="D4">
        <v>1716</v>
      </c>
      <c r="E4">
        <v>10039</v>
      </c>
      <c r="F4" s="19"/>
      <c r="G4">
        <v>5.3869999999999996</v>
      </c>
      <c r="H4">
        <v>6.9790000000000001</v>
      </c>
      <c r="I4">
        <v>4.5359999999999996</v>
      </c>
      <c r="J4">
        <f>'[16]clean data'!$C$4</f>
        <v>2.27</v>
      </c>
      <c r="K4">
        <f>'[16]clean data'!$B$4</f>
        <v>2.13</v>
      </c>
      <c r="L4" s="16">
        <f>'[17]clean data'!$B$4</f>
        <v>0.30399999999999999</v>
      </c>
      <c r="M4">
        <v>23.2</v>
      </c>
      <c r="N4" s="4">
        <f>'[18]clean data'!$C$4</f>
        <v>271</v>
      </c>
    </row>
    <row r="5" spans="1:21" x14ac:dyDescent="0.15">
      <c r="A5" s="8"/>
      <c r="B5" s="8"/>
      <c r="C5" s="9"/>
      <c r="D5" s="10" t="s">
        <v>50</v>
      </c>
      <c r="E5" s="8"/>
      <c r="F5" s="8" t="e">
        <f>AVERAGE(F2:F4)</f>
        <v>#DIV/0!</v>
      </c>
      <c r="G5" s="8">
        <f t="shared" ref="G5:U5" si="0">AVERAGE(G2:G4)</f>
        <v>5.2519999999999998</v>
      </c>
      <c r="H5" s="8">
        <f t="shared" si="0"/>
        <v>6.956666666666667</v>
      </c>
      <c r="I5" s="8">
        <f t="shared" si="0"/>
        <v>4.5143333333333331</v>
      </c>
      <c r="J5" s="8">
        <f t="shared" si="0"/>
        <v>2.2133333333333334</v>
      </c>
      <c r="K5" s="8">
        <f t="shared" si="0"/>
        <v>2.0933333333333333</v>
      </c>
      <c r="L5" s="8">
        <f t="shared" si="0"/>
        <v>0.3056666666666667</v>
      </c>
      <c r="M5" s="8">
        <f t="shared" si="0"/>
        <v>20.900000000000002</v>
      </c>
      <c r="N5" s="8">
        <f t="shared" si="0"/>
        <v>254</v>
      </c>
      <c r="O5" s="8">
        <f t="shared" si="0"/>
        <v>7.31</v>
      </c>
      <c r="P5" s="8">
        <f t="shared" si="0"/>
        <v>22</v>
      </c>
      <c r="Q5" s="8">
        <f t="shared" si="0"/>
        <v>1546</v>
      </c>
      <c r="R5" s="8">
        <f t="shared" si="0"/>
        <v>1640</v>
      </c>
      <c r="S5" s="8">
        <f t="shared" si="0"/>
        <v>5.8</v>
      </c>
      <c r="T5" s="8" t="e">
        <f t="shared" si="0"/>
        <v>#DIV/0!</v>
      </c>
      <c r="U5" s="8">
        <f t="shared" si="0"/>
        <v>67</v>
      </c>
    </row>
    <row r="6" spans="1:21" x14ac:dyDescent="0.15">
      <c r="A6" s="8"/>
      <c r="B6" s="8"/>
      <c r="C6" s="9"/>
      <c r="D6" s="10" t="s">
        <v>51</v>
      </c>
      <c r="E6" s="8"/>
      <c r="F6" s="8" t="e">
        <f>STDEV(F2:F4)/SQRT(COUNT(F2:F4))</f>
        <v>#DIV/0!</v>
      </c>
      <c r="G6" s="8">
        <f t="shared" ref="G6:U6" si="1">STDEV(G2:G4)/SQRT(COUNT(G2:G4))</f>
        <v>0.24420687950997627</v>
      </c>
      <c r="H6" s="8">
        <f t="shared" si="1"/>
        <v>1.3617798810543565E-2</v>
      </c>
      <c r="I6" s="8">
        <f t="shared" si="1"/>
        <v>2.3182848065853329E-2</v>
      </c>
      <c r="J6" s="8">
        <f t="shared" si="1"/>
        <v>9.9387010105837184E-2</v>
      </c>
      <c r="K6" s="8">
        <f t="shared" si="1"/>
        <v>4.176654695380564E-2</v>
      </c>
      <c r="L6" s="8">
        <f t="shared" si="1"/>
        <v>1.1289129481250744E-2</v>
      </c>
      <c r="M6" s="8">
        <f t="shared" si="1"/>
        <v>1.3000000000000003</v>
      </c>
      <c r="N6" s="8">
        <f t="shared" si="1"/>
        <v>8.6216781042517088</v>
      </c>
      <c r="O6" s="8" t="e">
        <f t="shared" si="1"/>
        <v>#DIV/0!</v>
      </c>
      <c r="P6" s="8" t="e">
        <f t="shared" si="1"/>
        <v>#DIV/0!</v>
      </c>
      <c r="Q6" s="8" t="e">
        <f t="shared" si="1"/>
        <v>#DIV/0!</v>
      </c>
      <c r="R6" s="8" t="e">
        <f t="shared" si="1"/>
        <v>#DIV/0!</v>
      </c>
      <c r="S6" s="8" t="e">
        <f t="shared" si="1"/>
        <v>#DIV/0!</v>
      </c>
      <c r="T6" s="8" t="e">
        <f t="shared" si="1"/>
        <v>#DIV/0!</v>
      </c>
      <c r="U6" s="8" t="e">
        <f t="shared" si="1"/>
        <v>#DIV/0!</v>
      </c>
    </row>
    <row r="7" spans="1:21" ht="15" x14ac:dyDescent="0.2">
      <c r="A7" t="s">
        <v>136</v>
      </c>
      <c r="C7" s="6"/>
      <c r="D7">
        <v>1717</v>
      </c>
      <c r="E7">
        <v>303</v>
      </c>
      <c r="F7" s="19"/>
      <c r="G7">
        <v>4.4969999999999999</v>
      </c>
      <c r="H7">
        <v>7.0279999999999996</v>
      </c>
      <c r="I7">
        <v>3.4449999999999998</v>
      </c>
      <c r="J7">
        <f>'[16]clean data'!$C$5</f>
        <v>2.67</v>
      </c>
      <c r="K7">
        <f>'[16]clean data'!$B$5</f>
        <v>0.66300000000000003</v>
      </c>
      <c r="L7">
        <f>'[17]clean data'!$B$5</f>
        <v>0.28000000000000003</v>
      </c>
      <c r="M7">
        <v>19.5</v>
      </c>
      <c r="N7">
        <f>'[18]clean data'!$C$5</f>
        <v>224</v>
      </c>
      <c r="O7">
        <v>7.26</v>
      </c>
      <c r="P7">
        <v>20.8</v>
      </c>
      <c r="Q7">
        <v>1501</v>
      </c>
      <c r="R7">
        <v>1635</v>
      </c>
      <c r="S7">
        <v>6.3</v>
      </c>
      <c r="U7">
        <v>70</v>
      </c>
    </row>
    <row r="8" spans="1:21" ht="15" x14ac:dyDescent="0.2">
      <c r="A8" t="s">
        <v>137</v>
      </c>
      <c r="C8" s="6"/>
      <c r="D8">
        <v>1718</v>
      </c>
      <c r="E8">
        <v>17</v>
      </c>
      <c r="F8" s="19"/>
      <c r="G8">
        <v>4.1900000000000004</v>
      </c>
      <c r="H8">
        <v>7.6369999999999996</v>
      </c>
      <c r="I8">
        <v>3.5270000000000001</v>
      </c>
      <c r="J8">
        <f>'[16]clean data'!$C$6</f>
        <v>2.74</v>
      </c>
      <c r="K8">
        <f>'[16]clean data'!$B$6</f>
        <v>0.68</v>
      </c>
      <c r="L8">
        <f>'[17]clean data'!$B$6</f>
        <v>0.27900000000000003</v>
      </c>
      <c r="M8">
        <v>15</v>
      </c>
      <c r="N8">
        <f>'[18]clean data'!$C$6</f>
        <v>201</v>
      </c>
    </row>
    <row r="9" spans="1:21" ht="15" x14ac:dyDescent="0.2">
      <c r="A9" t="s">
        <v>138</v>
      </c>
      <c r="C9" s="6"/>
      <c r="D9">
        <v>1719</v>
      </c>
      <c r="E9">
        <v>10223</v>
      </c>
      <c r="F9" s="19"/>
      <c r="G9">
        <v>4.7320000000000002</v>
      </c>
      <c r="H9">
        <v>7.4119999999999999</v>
      </c>
      <c r="I9">
        <v>3.5329999999999999</v>
      </c>
      <c r="J9">
        <f>'[16]clean data'!$C$7</f>
        <v>2.79</v>
      </c>
      <c r="K9">
        <f>'[16]clean data'!$B$7</f>
        <v>0.67100000000000004</v>
      </c>
      <c r="L9">
        <f>'[17]clean data'!$B$7</f>
        <v>0.27300000000000002</v>
      </c>
      <c r="M9">
        <v>13.3</v>
      </c>
      <c r="N9">
        <f>'[18]clean data'!$C$7</f>
        <v>182</v>
      </c>
    </row>
    <row r="10" spans="1:21" x14ac:dyDescent="0.15">
      <c r="A10" s="8"/>
      <c r="B10" s="8"/>
      <c r="C10" s="9"/>
      <c r="D10" s="10" t="s">
        <v>50</v>
      </c>
      <c r="E10" s="8"/>
      <c r="F10" s="8" t="e">
        <f t="shared" ref="F10:U10" si="2">AVERAGE(F7:F9)</f>
        <v>#DIV/0!</v>
      </c>
      <c r="G10" s="8">
        <f t="shared" si="2"/>
        <v>4.4729999999999999</v>
      </c>
      <c r="H10" s="8">
        <f t="shared" si="2"/>
        <v>7.3589999999999991</v>
      </c>
      <c r="I10" s="8">
        <f t="shared" si="2"/>
        <v>3.5016666666666665</v>
      </c>
      <c r="J10" s="8">
        <f t="shared" si="2"/>
        <v>2.7333333333333329</v>
      </c>
      <c r="K10" s="8">
        <f t="shared" si="2"/>
        <v>0.67133333333333345</v>
      </c>
      <c r="L10" s="8">
        <f t="shared" si="2"/>
        <v>0.27733333333333338</v>
      </c>
      <c r="M10" s="8">
        <f t="shared" si="2"/>
        <v>15.933333333333332</v>
      </c>
      <c r="N10" s="8">
        <f t="shared" si="2"/>
        <v>202.33333333333334</v>
      </c>
      <c r="O10" s="8">
        <f t="shared" si="2"/>
        <v>7.26</v>
      </c>
      <c r="P10" s="8">
        <f t="shared" si="2"/>
        <v>20.8</v>
      </c>
      <c r="Q10" s="8">
        <f t="shared" si="2"/>
        <v>1501</v>
      </c>
      <c r="R10" s="8">
        <f t="shared" si="2"/>
        <v>1635</v>
      </c>
      <c r="S10" s="8">
        <f t="shared" si="2"/>
        <v>6.3</v>
      </c>
      <c r="T10" s="8" t="e">
        <f t="shared" si="2"/>
        <v>#DIV/0!</v>
      </c>
      <c r="U10" s="8">
        <f t="shared" si="2"/>
        <v>70</v>
      </c>
    </row>
    <row r="11" spans="1:21" x14ac:dyDescent="0.15">
      <c r="A11" s="8"/>
      <c r="B11" s="8"/>
      <c r="C11" s="9"/>
      <c r="D11" s="10" t="s">
        <v>51</v>
      </c>
      <c r="E11" s="8"/>
      <c r="F11" s="8" t="e">
        <f t="shared" ref="F11:U11" si="3">STDEV(F7:F9)/SQRT(COUNT(F7:F9))</f>
        <v>#DIV/0!</v>
      </c>
      <c r="G11" s="8">
        <f t="shared" si="3"/>
        <v>0.15692142407374882</v>
      </c>
      <c r="H11" s="8">
        <f t="shared" si="3"/>
        <v>0.17778920102188436</v>
      </c>
      <c r="I11" s="8">
        <f t="shared" si="3"/>
        <v>2.8386225141391754E-2</v>
      </c>
      <c r="J11" s="8">
        <f t="shared" si="3"/>
        <v>3.4801021696368541E-2</v>
      </c>
      <c r="K11" s="8">
        <f t="shared" si="3"/>
        <v>4.9103066208854157E-3</v>
      </c>
      <c r="L11" s="8">
        <f t="shared" si="3"/>
        <v>2.1858128414340024E-3</v>
      </c>
      <c r="M11" s="8">
        <f t="shared" si="3"/>
        <v>1.8496245865340151</v>
      </c>
      <c r="N11" s="8">
        <f t="shared" si="3"/>
        <v>12.142670400057991</v>
      </c>
      <c r="O11" s="8" t="e">
        <f t="shared" si="3"/>
        <v>#DIV/0!</v>
      </c>
      <c r="P11" s="8" t="e">
        <f t="shared" si="3"/>
        <v>#DIV/0!</v>
      </c>
      <c r="Q11" s="8" t="e">
        <f t="shared" si="3"/>
        <v>#DIV/0!</v>
      </c>
      <c r="R11" s="8" t="e">
        <f t="shared" si="3"/>
        <v>#DIV/0!</v>
      </c>
      <c r="S11" s="8" t="e">
        <f t="shared" si="3"/>
        <v>#DIV/0!</v>
      </c>
      <c r="T11" s="8" t="e">
        <f t="shared" si="3"/>
        <v>#DIV/0!</v>
      </c>
      <c r="U11" s="8" t="e">
        <f t="shared" si="3"/>
        <v>#DIV/0!</v>
      </c>
    </row>
    <row r="12" spans="1:21" x14ac:dyDescent="0.15">
      <c r="A12" t="s">
        <v>144</v>
      </c>
      <c r="B12" t="s">
        <v>5</v>
      </c>
      <c r="C12" s="6"/>
      <c r="D12">
        <v>1720</v>
      </c>
      <c r="E12">
        <v>2236</v>
      </c>
      <c r="H12">
        <v>26.11</v>
      </c>
      <c r="I12">
        <v>4.1420000000000003</v>
      </c>
      <c r="J12">
        <f>'[16]clean data'!$C$8</f>
        <v>5.7999999999999996E-3</v>
      </c>
      <c r="K12">
        <f>'[16]clean data'!$B$8</f>
        <v>3.42</v>
      </c>
      <c r="L12">
        <f>'[17]clean data'!$B$8</f>
        <v>1.23E-2</v>
      </c>
      <c r="M12">
        <v>21.8</v>
      </c>
      <c r="N12" s="4">
        <f>'[18]clean data'!$C$8</f>
        <v>342</v>
      </c>
      <c r="O12">
        <v>7.18</v>
      </c>
      <c r="P12">
        <v>16</v>
      </c>
      <c r="Q12">
        <v>2186</v>
      </c>
      <c r="R12">
        <v>2644</v>
      </c>
      <c r="S12">
        <v>1.8</v>
      </c>
      <c r="U12">
        <v>19</v>
      </c>
    </row>
    <row r="13" spans="1:21" x14ac:dyDescent="0.15">
      <c r="A13" t="s">
        <v>147</v>
      </c>
      <c r="B13" t="s">
        <v>5</v>
      </c>
      <c r="C13" s="6"/>
      <c r="D13">
        <v>1721</v>
      </c>
      <c r="E13">
        <v>2243</v>
      </c>
      <c r="H13">
        <v>14.88</v>
      </c>
      <c r="I13">
        <v>2.782</v>
      </c>
      <c r="J13">
        <f>'[16]clean data'!$C$9</f>
        <v>2.6199999999999999E-3</v>
      </c>
      <c r="K13">
        <f>'[16]clean data'!$B$9</f>
        <v>2.36</v>
      </c>
      <c r="L13">
        <f>'[17]clean data'!$B$9</f>
        <v>1.24E-2</v>
      </c>
      <c r="M13">
        <v>22</v>
      </c>
      <c r="N13" s="4">
        <f>'[18]clean data'!$C$9</f>
        <v>239</v>
      </c>
      <c r="O13">
        <v>7.05</v>
      </c>
      <c r="P13">
        <v>16.100000000000001</v>
      </c>
      <c r="Q13">
        <v>1559</v>
      </c>
      <c r="R13">
        <v>1881</v>
      </c>
      <c r="S13">
        <v>0.1</v>
      </c>
      <c r="U13">
        <v>1</v>
      </c>
    </row>
    <row r="14" spans="1:21" x14ac:dyDescent="0.15">
      <c r="A14" t="s">
        <v>129</v>
      </c>
      <c r="B14" t="s">
        <v>146</v>
      </c>
      <c r="C14" s="6"/>
      <c r="D14">
        <v>1722</v>
      </c>
      <c r="E14">
        <v>5022</v>
      </c>
      <c r="H14">
        <v>19.86</v>
      </c>
      <c r="I14">
        <v>2.2730000000000001</v>
      </c>
      <c r="J14">
        <f>'[16]clean data'!$C$10</f>
        <v>2.2100000000000002E-2</v>
      </c>
      <c r="K14">
        <f>'[16]clean data'!$B$10</f>
        <v>1.31</v>
      </c>
      <c r="L14">
        <f>'[17]clean data'!$B$10</f>
        <v>1.78E-2</v>
      </c>
      <c r="M14">
        <v>30.6</v>
      </c>
      <c r="N14" s="4">
        <f>'[18]clean data'!$C$10</f>
        <v>270</v>
      </c>
      <c r="O14">
        <v>7.05</v>
      </c>
      <c r="P14">
        <v>15.7</v>
      </c>
      <c r="Q14">
        <v>1872</v>
      </c>
      <c r="R14">
        <v>2282</v>
      </c>
      <c r="S14">
        <v>0.2</v>
      </c>
      <c r="U14">
        <v>2</v>
      </c>
    </row>
    <row r="15" spans="1:21" x14ac:dyDescent="0.15">
      <c r="A15" s="8"/>
      <c r="B15" s="8"/>
      <c r="C15" s="9"/>
      <c r="D15" s="10" t="s">
        <v>50</v>
      </c>
      <c r="E15" s="8"/>
      <c r="F15" s="8" t="e">
        <f t="shared" ref="F15:U15" si="4">AVERAGE(F12:F14)</f>
        <v>#DIV/0!</v>
      </c>
      <c r="G15" s="8" t="e">
        <f t="shared" si="4"/>
        <v>#DIV/0!</v>
      </c>
      <c r="H15" s="8">
        <f t="shared" si="4"/>
        <v>20.283333333333335</v>
      </c>
      <c r="I15" s="8">
        <f t="shared" si="4"/>
        <v>3.065666666666667</v>
      </c>
      <c r="J15" s="8">
        <f t="shared" si="4"/>
        <v>1.0173333333333335E-2</v>
      </c>
      <c r="K15" s="8">
        <f t="shared" si="4"/>
        <v>2.3633333333333333</v>
      </c>
      <c r="L15" s="8">
        <f t="shared" si="4"/>
        <v>1.4166666666666666E-2</v>
      </c>
      <c r="M15" s="8">
        <f t="shared" si="4"/>
        <v>24.8</v>
      </c>
      <c r="N15" s="8">
        <f t="shared" si="4"/>
        <v>283.66666666666669</v>
      </c>
      <c r="O15" s="8">
        <f t="shared" si="4"/>
        <v>7.0933333333333337</v>
      </c>
      <c r="P15" s="8">
        <f t="shared" si="4"/>
        <v>15.933333333333332</v>
      </c>
      <c r="Q15" s="8">
        <f t="shared" si="4"/>
        <v>1872.3333333333333</v>
      </c>
      <c r="R15" s="8">
        <f t="shared" si="4"/>
        <v>2269</v>
      </c>
      <c r="S15" s="8">
        <f t="shared" si="4"/>
        <v>0.70000000000000007</v>
      </c>
      <c r="T15" s="8" t="e">
        <f t="shared" si="4"/>
        <v>#DIV/0!</v>
      </c>
      <c r="U15" s="8">
        <f t="shared" si="4"/>
        <v>7.333333333333333</v>
      </c>
    </row>
    <row r="16" spans="1:21" x14ac:dyDescent="0.15">
      <c r="A16" s="8"/>
      <c r="B16" s="8"/>
      <c r="C16" s="9"/>
      <c r="D16" s="10" t="s">
        <v>51</v>
      </c>
      <c r="E16" s="8"/>
      <c r="F16" s="8" t="e">
        <f t="shared" ref="F16:U16" si="5">STDEV(F12:F14)/SQRT(COUNT(F12:F14))</f>
        <v>#DIV/0!</v>
      </c>
      <c r="G16" s="8" t="e">
        <f t="shared" si="5"/>
        <v>#DIV/0!</v>
      </c>
      <c r="H16" s="8">
        <f t="shared" si="5"/>
        <v>3.2487245360465828</v>
      </c>
      <c r="I16" s="8">
        <f t="shared" si="5"/>
        <v>0.55786507727625656</v>
      </c>
      <c r="J16" s="8">
        <f t="shared" si="5"/>
        <v>6.0335764223588377E-3</v>
      </c>
      <c r="K16" s="8">
        <f t="shared" si="5"/>
        <v>0.60910681420512058</v>
      </c>
      <c r="L16" s="8">
        <f t="shared" si="5"/>
        <v>1.8168960099882194E-3</v>
      </c>
      <c r="M16" s="8">
        <f t="shared" si="5"/>
        <v>2.9005746557076129</v>
      </c>
      <c r="N16" s="8">
        <f t="shared" si="5"/>
        <v>30.508650867873136</v>
      </c>
      <c r="O16" s="8">
        <f t="shared" si="5"/>
        <v>4.33333333333333E-2</v>
      </c>
      <c r="P16" s="8">
        <f t="shared" si="5"/>
        <v>0.12018504251546687</v>
      </c>
      <c r="Q16" s="8">
        <f t="shared" si="5"/>
        <v>180.99938612541669</v>
      </c>
      <c r="R16" s="8">
        <f t="shared" si="5"/>
        <v>220.3550165830888</v>
      </c>
      <c r="S16" s="8">
        <f t="shared" si="5"/>
        <v>0.55075705472861025</v>
      </c>
      <c r="T16" s="8" t="e">
        <f t="shared" si="5"/>
        <v>#DIV/0!</v>
      </c>
      <c r="U16" s="8">
        <f t="shared" si="5"/>
        <v>5.8404718226450774</v>
      </c>
    </row>
    <row r="17" spans="1:21" x14ac:dyDescent="0.15">
      <c r="A17" t="s">
        <v>144</v>
      </c>
      <c r="B17" t="s">
        <v>4</v>
      </c>
      <c r="C17" s="6"/>
      <c r="D17">
        <v>1723</v>
      </c>
      <c r="E17">
        <v>10135</v>
      </c>
      <c r="H17">
        <v>7.3159999999999998</v>
      </c>
      <c r="I17">
        <v>4.66</v>
      </c>
      <c r="J17">
        <f>'[16]clean data'!$C$11</f>
        <v>2.67</v>
      </c>
      <c r="K17">
        <f>'[16]clean data'!$B$11</f>
        <v>2.4500000000000002</v>
      </c>
      <c r="L17">
        <f>'[17]clean data'!$B$11</f>
        <v>0.34</v>
      </c>
      <c r="M17">
        <v>20.2</v>
      </c>
      <c r="N17" s="4">
        <f>'[18]clean data'!$C$11</f>
        <v>259</v>
      </c>
      <c r="O17">
        <v>7.25</v>
      </c>
      <c r="P17">
        <v>22.4</v>
      </c>
      <c r="Q17">
        <v>1562</v>
      </c>
      <c r="R17">
        <v>1643</v>
      </c>
      <c r="S17">
        <v>4.9000000000000004</v>
      </c>
      <c r="U17">
        <v>57</v>
      </c>
    </row>
    <row r="18" spans="1:21" x14ac:dyDescent="0.15">
      <c r="A18" t="s">
        <v>147</v>
      </c>
      <c r="B18" t="s">
        <v>4</v>
      </c>
      <c r="C18" s="6"/>
      <c r="D18">
        <v>1724</v>
      </c>
      <c r="E18">
        <v>10082</v>
      </c>
      <c r="H18">
        <v>7.18</v>
      </c>
      <c r="I18">
        <v>3.57</v>
      </c>
      <c r="J18">
        <f>'[16]clean data'!$C$12</f>
        <v>2.38</v>
      </c>
      <c r="K18">
        <f>'[16]clean data'!$B$12</f>
        <v>0.998</v>
      </c>
      <c r="L18">
        <f>'[17]clean data'!$B$12</f>
        <v>0.29399999999999998</v>
      </c>
      <c r="M18">
        <v>14</v>
      </c>
      <c r="N18" s="4">
        <f>'[18]clean data'!$C$12</f>
        <v>169</v>
      </c>
      <c r="O18">
        <v>7.35</v>
      </c>
      <c r="P18">
        <v>20.7</v>
      </c>
      <c r="Q18">
        <v>1488</v>
      </c>
      <c r="R18">
        <v>1621</v>
      </c>
      <c r="S18">
        <v>6</v>
      </c>
      <c r="U18">
        <v>67</v>
      </c>
    </row>
    <row r="19" spans="1:21" x14ac:dyDescent="0.15">
      <c r="A19" t="s">
        <v>129</v>
      </c>
      <c r="B19" t="s">
        <v>4</v>
      </c>
      <c r="C19" s="6"/>
      <c r="D19">
        <v>1725</v>
      </c>
      <c r="E19">
        <v>75</v>
      </c>
      <c r="H19">
        <v>7.8250000000000002</v>
      </c>
      <c r="I19">
        <v>3.3330000000000002</v>
      </c>
      <c r="J19">
        <f>'[16]clean data'!$C$13</f>
        <v>2.67</v>
      </c>
      <c r="K19">
        <f>'[16]clean data'!$B$13</f>
        <v>0.58599999999999997</v>
      </c>
      <c r="L19">
        <f>'[17]clean data'!$B$13</f>
        <v>0.189</v>
      </c>
      <c r="M19">
        <v>18.2</v>
      </c>
      <c r="N19" s="4">
        <f>'[18]clean data'!$C$13</f>
        <v>214</v>
      </c>
      <c r="O19">
        <v>7.12</v>
      </c>
      <c r="P19">
        <v>26</v>
      </c>
      <c r="Q19">
        <v>1500</v>
      </c>
      <c r="R19">
        <v>1640</v>
      </c>
      <c r="S19">
        <v>1.2</v>
      </c>
      <c r="U19">
        <v>14</v>
      </c>
    </row>
    <row r="20" spans="1:21" x14ac:dyDescent="0.15">
      <c r="A20" s="8"/>
      <c r="B20" s="8"/>
      <c r="C20" s="9"/>
      <c r="D20" s="10" t="s">
        <v>50</v>
      </c>
      <c r="E20" s="8"/>
      <c r="F20" s="8" t="e">
        <f t="shared" ref="F20:U20" si="6">AVERAGE(F17:F19)</f>
        <v>#DIV/0!</v>
      </c>
      <c r="G20" s="8" t="e">
        <f t="shared" si="6"/>
        <v>#DIV/0!</v>
      </c>
      <c r="H20" s="8">
        <f t="shared" si="6"/>
        <v>7.4403333333333324</v>
      </c>
      <c r="I20" s="8">
        <f t="shared" si="6"/>
        <v>3.8543333333333334</v>
      </c>
      <c r="J20" s="8">
        <f t="shared" si="6"/>
        <v>2.5733333333333333</v>
      </c>
      <c r="K20" s="8">
        <f t="shared" si="6"/>
        <v>1.3446666666666669</v>
      </c>
      <c r="L20" s="8">
        <f t="shared" si="6"/>
        <v>0.27433333333333332</v>
      </c>
      <c r="M20" s="8">
        <f t="shared" si="6"/>
        <v>17.466666666666669</v>
      </c>
      <c r="N20" s="8">
        <f t="shared" si="6"/>
        <v>214</v>
      </c>
      <c r="O20" s="8">
        <f t="shared" si="6"/>
        <v>7.2399999999999993</v>
      </c>
      <c r="P20" s="8">
        <f t="shared" si="6"/>
        <v>23.033333333333331</v>
      </c>
      <c r="Q20" s="8">
        <f t="shared" si="6"/>
        <v>1516.6666666666667</v>
      </c>
      <c r="R20" s="8">
        <f t="shared" si="6"/>
        <v>1634.6666666666667</v>
      </c>
      <c r="S20" s="8">
        <f t="shared" si="6"/>
        <v>4.0333333333333332</v>
      </c>
      <c r="T20" s="8" t="e">
        <f t="shared" si="6"/>
        <v>#DIV/0!</v>
      </c>
      <c r="U20" s="8">
        <f t="shared" si="6"/>
        <v>46</v>
      </c>
    </row>
    <row r="21" spans="1:21" x14ac:dyDescent="0.15">
      <c r="A21" s="8"/>
      <c r="B21" s="8"/>
      <c r="C21" s="9"/>
      <c r="D21" s="10" t="s">
        <v>51</v>
      </c>
      <c r="E21" s="8"/>
      <c r="F21" s="8" t="e">
        <f t="shared" ref="F21:U21" si="7">STDEV(F17:F19)/SQRT(COUNT(F17:F19))</f>
        <v>#DIV/0!</v>
      </c>
      <c r="G21" s="8" t="e">
        <f t="shared" si="7"/>
        <v>#DIV/0!</v>
      </c>
      <c r="H21" s="8">
        <f t="shared" si="7"/>
        <v>0.19629937453910673</v>
      </c>
      <c r="I21" s="8">
        <f t="shared" si="7"/>
        <v>0.40860181649674993</v>
      </c>
      <c r="J21" s="8">
        <f t="shared" si="7"/>
        <v>9.6666666666666679E-2</v>
      </c>
      <c r="K21" s="8">
        <f t="shared" si="7"/>
        <v>0.5653191822128254</v>
      </c>
      <c r="L21" s="8">
        <f t="shared" si="7"/>
        <v>4.4685319488370873E-2</v>
      </c>
      <c r="M21" s="8">
        <f t="shared" si="7"/>
        <v>1.8269586141392848</v>
      </c>
      <c r="N21" s="8">
        <f t="shared" si="7"/>
        <v>25.98076211353316</v>
      </c>
      <c r="O21" s="8">
        <f t="shared" si="7"/>
        <v>6.6583281184793799E-2</v>
      </c>
      <c r="P21" s="8">
        <f t="shared" si="7"/>
        <v>1.5624055527010623</v>
      </c>
      <c r="Q21" s="8">
        <f t="shared" si="7"/>
        <v>22.92984469589312</v>
      </c>
      <c r="R21" s="8">
        <f t="shared" si="7"/>
        <v>6.8879927732572757</v>
      </c>
      <c r="S21" s="8">
        <f t="shared" si="7"/>
        <v>1.4518187826921714</v>
      </c>
      <c r="T21" s="8" t="e">
        <f t="shared" si="7"/>
        <v>#DIV/0!</v>
      </c>
      <c r="U21" s="8">
        <f t="shared" si="7"/>
        <v>16.258331197676267</v>
      </c>
    </row>
  </sheetData>
  <pageMargins left="0.7" right="0.7" top="0.75" bottom="0.75" header="0.5" footer="0.5"/>
  <pageSetup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1"/>
  <sheetViews>
    <sheetView workbookViewId="0">
      <selection activeCell="F20" sqref="F20:U21"/>
    </sheetView>
  </sheetViews>
  <sheetFormatPr baseColWidth="10" defaultRowHeight="13" x14ac:dyDescent="0.15"/>
  <sheetData>
    <row r="1" spans="1:21" x14ac:dyDescent="0.15">
      <c r="A1" t="s">
        <v>16</v>
      </c>
      <c r="B1" t="s">
        <v>17</v>
      </c>
      <c r="C1" t="s">
        <v>139</v>
      </c>
      <c r="D1" t="s">
        <v>25</v>
      </c>
      <c r="E1" t="s">
        <v>24</v>
      </c>
      <c r="F1" t="s">
        <v>140</v>
      </c>
      <c r="G1" s="3" t="s">
        <v>27</v>
      </c>
      <c r="H1" t="s">
        <v>119</v>
      </c>
      <c r="I1" s="18" t="s">
        <v>141</v>
      </c>
      <c r="J1" t="s">
        <v>160</v>
      </c>
      <c r="K1" t="s">
        <v>142</v>
      </c>
      <c r="L1" t="s">
        <v>143</v>
      </c>
      <c r="M1" t="s">
        <v>31</v>
      </c>
      <c r="N1" t="s">
        <v>158</v>
      </c>
      <c r="O1" t="s">
        <v>0</v>
      </c>
      <c r="P1" t="s">
        <v>1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ht="15" x14ac:dyDescent="0.2">
      <c r="A2" t="s">
        <v>133</v>
      </c>
      <c r="C2" s="6"/>
      <c r="D2">
        <v>8227</v>
      </c>
      <c r="E2">
        <v>8227</v>
      </c>
      <c r="F2" s="19">
        <v>3.9169999999999998</v>
      </c>
      <c r="G2">
        <v>5.3849999999999998</v>
      </c>
      <c r="H2">
        <v>6.25</v>
      </c>
      <c r="I2">
        <v>3.609</v>
      </c>
      <c r="J2">
        <v>1.74</v>
      </c>
      <c r="K2">
        <v>0.49399999999999999</v>
      </c>
      <c r="L2">
        <v>0.219</v>
      </c>
      <c r="M2">
        <v>17.899999999999999</v>
      </c>
      <c r="N2">
        <v>240</v>
      </c>
      <c r="O2">
        <v>7.67</v>
      </c>
      <c r="P2">
        <v>25.2</v>
      </c>
      <c r="Q2">
        <v>1575</v>
      </c>
      <c r="R2">
        <v>1568</v>
      </c>
      <c r="S2">
        <v>8</v>
      </c>
      <c r="U2">
        <v>98</v>
      </c>
    </row>
    <row r="3" spans="1:21" ht="15" x14ac:dyDescent="0.2">
      <c r="A3" t="s">
        <v>134</v>
      </c>
      <c r="C3" s="6"/>
      <c r="D3">
        <v>10055</v>
      </c>
      <c r="E3">
        <v>10055</v>
      </c>
      <c r="F3" s="19"/>
      <c r="G3">
        <v>4.7110000000000003</v>
      </c>
      <c r="H3">
        <v>3.202</v>
      </c>
      <c r="I3">
        <v>1.804</v>
      </c>
      <c r="J3">
        <v>1.44</v>
      </c>
      <c r="K3">
        <v>0.41599999999999998</v>
      </c>
      <c r="L3">
        <v>0.21</v>
      </c>
      <c r="M3">
        <v>15.5</v>
      </c>
      <c r="N3">
        <v>193</v>
      </c>
    </row>
    <row r="4" spans="1:21" ht="15" x14ac:dyDescent="0.2">
      <c r="A4" t="s">
        <v>135</v>
      </c>
      <c r="C4" s="6"/>
      <c r="D4">
        <v>10023</v>
      </c>
      <c r="E4">
        <v>10023</v>
      </c>
      <c r="F4" s="19"/>
      <c r="J4">
        <v>2.04</v>
      </c>
      <c r="K4">
        <v>1.1000000000000001</v>
      </c>
      <c r="L4">
        <v>0.27900000000000003</v>
      </c>
      <c r="M4">
        <v>20.8</v>
      </c>
      <c r="N4">
        <v>278</v>
      </c>
    </row>
    <row r="5" spans="1:21" x14ac:dyDescent="0.15">
      <c r="A5" s="8"/>
      <c r="B5" s="8"/>
      <c r="C5" s="9"/>
      <c r="D5" s="10" t="s">
        <v>50</v>
      </c>
      <c r="E5" s="8"/>
      <c r="F5" s="8">
        <f>AVERAGE(F2:F4)</f>
        <v>3.9169999999999998</v>
      </c>
      <c r="G5" s="8">
        <f t="shared" ref="G5:U5" si="0">AVERAGE(G2:G4)</f>
        <v>5.048</v>
      </c>
      <c r="H5" s="8">
        <f t="shared" si="0"/>
        <v>4.726</v>
      </c>
      <c r="I5" s="8">
        <f t="shared" si="0"/>
        <v>2.7065000000000001</v>
      </c>
      <c r="J5" s="8">
        <f t="shared" si="0"/>
        <v>1.74</v>
      </c>
      <c r="K5" s="8">
        <f t="shared" si="0"/>
        <v>0.66999999999999993</v>
      </c>
      <c r="L5" s="8">
        <f t="shared" si="0"/>
        <v>0.23599999999999999</v>
      </c>
      <c r="M5" s="8">
        <f t="shared" si="0"/>
        <v>18.066666666666666</v>
      </c>
      <c r="N5" s="8">
        <f t="shared" si="0"/>
        <v>237</v>
      </c>
      <c r="O5" s="8">
        <f t="shared" si="0"/>
        <v>7.67</v>
      </c>
      <c r="P5" s="8">
        <f t="shared" si="0"/>
        <v>25.2</v>
      </c>
      <c r="Q5" s="8">
        <f t="shared" si="0"/>
        <v>1575</v>
      </c>
      <c r="R5" s="8">
        <f t="shared" si="0"/>
        <v>1568</v>
      </c>
      <c r="S5" s="8">
        <f t="shared" si="0"/>
        <v>8</v>
      </c>
      <c r="T5" s="8" t="e">
        <f t="shared" si="0"/>
        <v>#DIV/0!</v>
      </c>
      <c r="U5" s="8">
        <f t="shared" si="0"/>
        <v>98</v>
      </c>
    </row>
    <row r="6" spans="1:21" x14ac:dyDescent="0.15">
      <c r="A6" s="8"/>
      <c r="B6" s="8"/>
      <c r="C6" s="9"/>
      <c r="D6" s="10" t="s">
        <v>51</v>
      </c>
      <c r="E6" s="8"/>
      <c r="F6" s="8" t="e">
        <f>STDEV(F2:F4)/SQRT(COUNT(F2:F4))</f>
        <v>#DIV/0!</v>
      </c>
      <c r="G6" s="8">
        <f t="shared" ref="G6:U6" si="1">STDEV(G2:G4)/SQRT(COUNT(G2:G4))</f>
        <v>0.33699999999999974</v>
      </c>
      <c r="H6" s="8">
        <f t="shared" si="1"/>
        <v>1.5239999999999994</v>
      </c>
      <c r="I6" s="8">
        <f t="shared" si="1"/>
        <v>0.90249999999999952</v>
      </c>
      <c r="J6" s="8">
        <f t="shared" si="1"/>
        <v>0.17320508075688848</v>
      </c>
      <c r="K6" s="8">
        <f t="shared" si="1"/>
        <v>0.21617585434085859</v>
      </c>
      <c r="L6" s="8">
        <f t="shared" si="1"/>
        <v>2.1656407827707759E-2</v>
      </c>
      <c r="M6" s="8">
        <f t="shared" si="1"/>
        <v>1.5322459912748168</v>
      </c>
      <c r="N6" s="8">
        <f t="shared" si="1"/>
        <v>24.583192089989726</v>
      </c>
      <c r="O6" s="8" t="e">
        <f t="shared" si="1"/>
        <v>#DIV/0!</v>
      </c>
      <c r="P6" s="8" t="e">
        <f t="shared" si="1"/>
        <v>#DIV/0!</v>
      </c>
      <c r="Q6" s="8" t="e">
        <f t="shared" si="1"/>
        <v>#DIV/0!</v>
      </c>
      <c r="R6" s="8" t="e">
        <f t="shared" si="1"/>
        <v>#DIV/0!</v>
      </c>
      <c r="S6" s="8" t="e">
        <f t="shared" si="1"/>
        <v>#DIV/0!</v>
      </c>
      <c r="T6" s="8" t="e">
        <f t="shared" si="1"/>
        <v>#DIV/0!</v>
      </c>
      <c r="U6" s="8" t="e">
        <f t="shared" si="1"/>
        <v>#DIV/0!</v>
      </c>
    </row>
    <row r="7" spans="1:21" x14ac:dyDescent="0.15">
      <c r="A7" t="s">
        <v>136</v>
      </c>
      <c r="C7" s="6"/>
      <c r="D7">
        <v>1893</v>
      </c>
      <c r="E7">
        <v>1893</v>
      </c>
      <c r="F7">
        <v>3.78</v>
      </c>
      <c r="G7">
        <v>3.4580000000000002</v>
      </c>
      <c r="H7">
        <v>6.9560000000000004</v>
      </c>
      <c r="I7">
        <v>2.593</v>
      </c>
      <c r="J7">
        <v>1.28</v>
      </c>
      <c r="K7">
        <v>0.158</v>
      </c>
      <c r="L7">
        <v>0.11700000000000001</v>
      </c>
      <c r="M7">
        <v>18.5</v>
      </c>
      <c r="N7">
        <v>241</v>
      </c>
      <c r="O7">
        <v>7.76</v>
      </c>
      <c r="P7">
        <v>24.2</v>
      </c>
      <c r="Q7">
        <v>1654</v>
      </c>
      <c r="R7">
        <v>1679</v>
      </c>
      <c r="S7">
        <v>7.2</v>
      </c>
      <c r="U7">
        <v>86</v>
      </c>
    </row>
    <row r="8" spans="1:21" ht="15" x14ac:dyDescent="0.2">
      <c r="A8" t="s">
        <v>137</v>
      </c>
      <c r="C8" s="6"/>
      <c r="D8">
        <v>7651</v>
      </c>
      <c r="E8">
        <v>7651</v>
      </c>
      <c r="F8" s="19"/>
      <c r="G8">
        <v>3.3959999999999999</v>
      </c>
      <c r="J8">
        <v>1.1399999999999999</v>
      </c>
      <c r="K8">
        <v>0.156</v>
      </c>
      <c r="L8">
        <v>0.124</v>
      </c>
      <c r="M8">
        <v>16.899999999999999</v>
      </c>
      <c r="N8">
        <v>244</v>
      </c>
    </row>
    <row r="9" spans="1:21" ht="15" x14ac:dyDescent="0.2">
      <c r="A9" t="s">
        <v>138</v>
      </c>
      <c r="C9" s="6"/>
      <c r="D9">
        <v>9240</v>
      </c>
      <c r="E9">
        <v>9240</v>
      </c>
      <c r="F9" s="19"/>
      <c r="H9">
        <v>6.72</v>
      </c>
      <c r="I9">
        <v>2.552</v>
      </c>
      <c r="J9">
        <v>1.46</v>
      </c>
      <c r="K9">
        <v>0.69399999999999995</v>
      </c>
      <c r="L9">
        <v>0.23200000000000001</v>
      </c>
      <c r="M9">
        <v>19.100000000000001</v>
      </c>
      <c r="N9">
        <v>283</v>
      </c>
    </row>
    <row r="10" spans="1:21" x14ac:dyDescent="0.15">
      <c r="A10" s="8"/>
      <c r="B10" s="8"/>
      <c r="C10" s="9"/>
      <c r="D10" s="10" t="s">
        <v>50</v>
      </c>
      <c r="E10" s="8"/>
      <c r="F10" s="8">
        <f t="shared" ref="F10:U10" si="2">AVERAGE(F7:F9)</f>
        <v>3.78</v>
      </c>
      <c r="G10" s="8">
        <f t="shared" si="2"/>
        <v>3.427</v>
      </c>
      <c r="H10" s="8">
        <f t="shared" si="2"/>
        <v>6.8380000000000001</v>
      </c>
      <c r="I10" s="8">
        <f t="shared" si="2"/>
        <v>2.5724999999999998</v>
      </c>
      <c r="J10" s="8">
        <f t="shared" si="2"/>
        <v>1.2933333333333332</v>
      </c>
      <c r="K10" s="8">
        <f t="shared" si="2"/>
        <v>0.33600000000000002</v>
      </c>
      <c r="L10" s="8">
        <f t="shared" si="2"/>
        <v>0.15766666666666665</v>
      </c>
      <c r="M10" s="8">
        <f t="shared" si="2"/>
        <v>18.166666666666668</v>
      </c>
      <c r="N10" s="8">
        <f t="shared" si="2"/>
        <v>256</v>
      </c>
      <c r="O10" s="8">
        <f t="shared" si="2"/>
        <v>7.76</v>
      </c>
      <c r="P10" s="8">
        <f t="shared" si="2"/>
        <v>24.2</v>
      </c>
      <c r="Q10" s="8">
        <f t="shared" si="2"/>
        <v>1654</v>
      </c>
      <c r="R10" s="8">
        <f t="shared" si="2"/>
        <v>1679</v>
      </c>
      <c r="S10" s="8">
        <f t="shared" si="2"/>
        <v>7.2</v>
      </c>
      <c r="T10" s="8" t="e">
        <f t="shared" si="2"/>
        <v>#DIV/0!</v>
      </c>
      <c r="U10" s="8">
        <f t="shared" si="2"/>
        <v>86</v>
      </c>
    </row>
    <row r="11" spans="1:21" x14ac:dyDescent="0.15">
      <c r="A11" s="8"/>
      <c r="B11" s="8"/>
      <c r="C11" s="9"/>
      <c r="D11" s="10" t="s">
        <v>51</v>
      </c>
      <c r="E11" s="8"/>
      <c r="F11" s="8" t="e">
        <f t="shared" ref="F11:U11" si="3">STDEV(F7:F9)/SQRT(COUNT(F7:F9))</f>
        <v>#DIV/0!</v>
      </c>
      <c r="G11" s="8">
        <f t="shared" si="3"/>
        <v>3.1000000000000139E-2</v>
      </c>
      <c r="H11" s="8">
        <f t="shared" si="3"/>
        <v>0.11800000000000031</v>
      </c>
      <c r="I11" s="8">
        <f t="shared" si="3"/>
        <v>2.0499999999999959E-2</v>
      </c>
      <c r="J11" s="8">
        <f t="shared" si="3"/>
        <v>9.2616293262998403E-2</v>
      </c>
      <c r="K11" s="8">
        <f t="shared" si="3"/>
        <v>0.17900093109627482</v>
      </c>
      <c r="L11" s="8">
        <f t="shared" si="3"/>
        <v>3.7221558866394167E-2</v>
      </c>
      <c r="M11" s="8">
        <f t="shared" si="3"/>
        <v>0.65659052011974106</v>
      </c>
      <c r="N11" s="8">
        <f t="shared" si="3"/>
        <v>13.527749258468683</v>
      </c>
      <c r="O11" s="8" t="e">
        <f t="shared" si="3"/>
        <v>#DIV/0!</v>
      </c>
      <c r="P11" s="8" t="e">
        <f t="shared" si="3"/>
        <v>#DIV/0!</v>
      </c>
      <c r="Q11" s="8" t="e">
        <f t="shared" si="3"/>
        <v>#DIV/0!</v>
      </c>
      <c r="R11" s="8" t="e">
        <f t="shared" si="3"/>
        <v>#DIV/0!</v>
      </c>
      <c r="S11" s="8" t="e">
        <f t="shared" si="3"/>
        <v>#DIV/0!</v>
      </c>
      <c r="T11" s="8" t="e">
        <f t="shared" si="3"/>
        <v>#DIV/0!</v>
      </c>
      <c r="U11" s="8" t="e">
        <f t="shared" si="3"/>
        <v>#DIV/0!</v>
      </c>
    </row>
    <row r="12" spans="1:21" x14ac:dyDescent="0.15">
      <c r="A12" t="s">
        <v>144</v>
      </c>
      <c r="B12" t="s">
        <v>5</v>
      </c>
      <c r="C12" s="6"/>
      <c r="D12">
        <v>6642</v>
      </c>
      <c r="E12">
        <v>6642</v>
      </c>
      <c r="H12">
        <v>24.56</v>
      </c>
      <c r="I12">
        <v>3.387</v>
      </c>
      <c r="J12">
        <v>0.112</v>
      </c>
      <c r="K12">
        <v>0.99299999999999999</v>
      </c>
      <c r="L12">
        <v>0.16700000000000001</v>
      </c>
      <c r="M12">
        <v>28.9</v>
      </c>
      <c r="N12">
        <v>455</v>
      </c>
      <c r="O12">
        <v>7.38</v>
      </c>
      <c r="P12">
        <v>18</v>
      </c>
      <c r="Q12">
        <v>2385</v>
      </c>
      <c r="R12">
        <v>2756</v>
      </c>
      <c r="S12">
        <v>0</v>
      </c>
      <c r="U12">
        <v>0</v>
      </c>
    </row>
    <row r="13" spans="1:21" x14ac:dyDescent="0.15">
      <c r="A13" t="s">
        <v>147</v>
      </c>
      <c r="B13" t="s">
        <v>5</v>
      </c>
      <c r="C13" s="6"/>
      <c r="D13">
        <v>10124</v>
      </c>
      <c r="E13">
        <v>10124</v>
      </c>
      <c r="H13">
        <v>6.63</v>
      </c>
      <c r="I13">
        <v>2.9769999999999999</v>
      </c>
      <c r="J13">
        <v>1.49</v>
      </c>
      <c r="K13">
        <v>0.23300000000000001</v>
      </c>
      <c r="L13">
        <v>0.14399999999999999</v>
      </c>
      <c r="M13">
        <v>18.600000000000001</v>
      </c>
      <c r="N13">
        <v>225</v>
      </c>
      <c r="O13">
        <v>7.46</v>
      </c>
      <c r="P13">
        <v>20.5</v>
      </c>
      <c r="Q13">
        <v>1569</v>
      </c>
      <c r="R13">
        <v>1716</v>
      </c>
      <c r="S13">
        <v>2.5</v>
      </c>
      <c r="U13">
        <v>28</v>
      </c>
    </row>
    <row r="14" spans="1:21" x14ac:dyDescent="0.15">
      <c r="A14" t="s">
        <v>129</v>
      </c>
      <c r="B14" t="s">
        <v>146</v>
      </c>
      <c r="C14" s="6"/>
      <c r="D14">
        <v>2320</v>
      </c>
      <c r="E14">
        <v>2320</v>
      </c>
      <c r="H14">
        <v>6.7759999999999998</v>
      </c>
      <c r="I14">
        <v>2.77</v>
      </c>
      <c r="J14">
        <v>1.1299999999999999</v>
      </c>
      <c r="K14">
        <v>0.221</v>
      </c>
      <c r="L14">
        <v>0.112</v>
      </c>
      <c r="M14">
        <v>16.8</v>
      </c>
      <c r="N14">
        <v>235</v>
      </c>
      <c r="O14">
        <v>7.42</v>
      </c>
      <c r="P14">
        <v>18.399999999999999</v>
      </c>
      <c r="Q14">
        <v>2350</v>
      </c>
      <c r="R14">
        <v>2688</v>
      </c>
      <c r="S14">
        <v>0.1</v>
      </c>
      <c r="U14">
        <v>1</v>
      </c>
    </row>
    <row r="15" spans="1:21" x14ac:dyDescent="0.15">
      <c r="A15" s="8"/>
      <c r="B15" s="8"/>
      <c r="C15" s="9"/>
      <c r="D15" s="10" t="s">
        <v>50</v>
      </c>
      <c r="E15" s="8"/>
      <c r="F15" s="8" t="e">
        <f t="shared" ref="F15:U15" si="4">AVERAGE(F12:F14)</f>
        <v>#DIV/0!</v>
      </c>
      <c r="G15" s="8" t="e">
        <f t="shared" si="4"/>
        <v>#DIV/0!</v>
      </c>
      <c r="H15" s="8">
        <f t="shared" si="4"/>
        <v>12.655333333333331</v>
      </c>
      <c r="I15" s="8">
        <f t="shared" si="4"/>
        <v>3.0446666666666666</v>
      </c>
      <c r="J15" s="8">
        <f t="shared" si="4"/>
        <v>0.91066666666666674</v>
      </c>
      <c r="K15" s="8">
        <f t="shared" si="4"/>
        <v>0.48233333333333334</v>
      </c>
      <c r="L15" s="8">
        <f t="shared" si="4"/>
        <v>0.14099999999999999</v>
      </c>
      <c r="M15" s="8">
        <f t="shared" si="4"/>
        <v>21.433333333333334</v>
      </c>
      <c r="N15" s="8">
        <f t="shared" si="4"/>
        <v>305</v>
      </c>
      <c r="O15" s="8">
        <f t="shared" si="4"/>
        <v>7.419999999999999</v>
      </c>
      <c r="P15" s="8">
        <f t="shared" si="4"/>
        <v>18.966666666666665</v>
      </c>
      <c r="Q15" s="8">
        <f t="shared" si="4"/>
        <v>2101.3333333333335</v>
      </c>
      <c r="R15" s="8">
        <f t="shared" si="4"/>
        <v>2386.6666666666665</v>
      </c>
      <c r="S15" s="8">
        <f t="shared" si="4"/>
        <v>0.8666666666666667</v>
      </c>
      <c r="T15" s="8" t="e">
        <f t="shared" si="4"/>
        <v>#DIV/0!</v>
      </c>
      <c r="U15" s="8">
        <f t="shared" si="4"/>
        <v>9.6666666666666661</v>
      </c>
    </row>
    <row r="16" spans="1:21" x14ac:dyDescent="0.15">
      <c r="A16" s="8"/>
      <c r="B16" s="8"/>
      <c r="C16" s="9"/>
      <c r="D16" s="10" t="s">
        <v>51</v>
      </c>
      <c r="E16" s="8"/>
      <c r="F16" s="8" t="e">
        <f t="shared" ref="F16:U16" si="5">STDEV(F12:F14)/SQRT(COUNT(F12:F14))</f>
        <v>#DIV/0!</v>
      </c>
      <c r="G16" s="8" t="e">
        <f t="shared" si="5"/>
        <v>#DIV/0!</v>
      </c>
      <c r="H16" s="8">
        <f t="shared" si="5"/>
        <v>5.9524825446568483</v>
      </c>
      <c r="I16" s="8">
        <f t="shared" si="5"/>
        <v>0.18129748420145764</v>
      </c>
      <c r="J16" s="8">
        <f t="shared" si="5"/>
        <v>0.41263435522398156</v>
      </c>
      <c r="K16" s="8">
        <f t="shared" si="5"/>
        <v>0.25535683094664041</v>
      </c>
      <c r="L16" s="8">
        <f t="shared" si="5"/>
        <v>1.594783161854095E-2</v>
      </c>
      <c r="M16" s="8">
        <f t="shared" si="5"/>
        <v>3.7693205989644634</v>
      </c>
      <c r="N16" s="8">
        <f t="shared" si="5"/>
        <v>75.055534994651353</v>
      </c>
      <c r="O16" s="8">
        <f t="shared" si="5"/>
        <v>2.3094010767585053E-2</v>
      </c>
      <c r="P16" s="8">
        <f t="shared" si="5"/>
        <v>0.77531355664086732</v>
      </c>
      <c r="Q16" s="8">
        <f t="shared" si="5"/>
        <v>266.35836344627455</v>
      </c>
      <c r="R16" s="8">
        <f t="shared" si="5"/>
        <v>335.90739464587261</v>
      </c>
      <c r="S16" s="8">
        <f t="shared" si="5"/>
        <v>0.81717671147541748</v>
      </c>
      <c r="T16" s="8" t="e">
        <f t="shared" si="5"/>
        <v>#DIV/0!</v>
      </c>
      <c r="U16" s="8">
        <f t="shared" si="5"/>
        <v>9.171210994798404</v>
      </c>
    </row>
    <row r="17" spans="1:21" x14ac:dyDescent="0.15">
      <c r="A17" t="s">
        <v>144</v>
      </c>
      <c r="B17" t="s">
        <v>4</v>
      </c>
      <c r="C17" s="6"/>
      <c r="D17">
        <v>3857</v>
      </c>
      <c r="E17">
        <v>3857</v>
      </c>
      <c r="H17">
        <v>6.3609999999999998</v>
      </c>
      <c r="I17">
        <v>3.9830000000000001</v>
      </c>
      <c r="J17">
        <v>1.76</v>
      </c>
      <c r="K17">
        <v>0.63600000000000001</v>
      </c>
      <c r="L17">
        <v>0.23</v>
      </c>
      <c r="M17">
        <v>18.399999999999999</v>
      </c>
      <c r="N17">
        <v>273</v>
      </c>
      <c r="O17">
        <v>7.45</v>
      </c>
      <c r="P17">
        <v>25.5</v>
      </c>
      <c r="Q17">
        <v>1726</v>
      </c>
      <c r="R17">
        <v>1713</v>
      </c>
      <c r="S17">
        <v>3.9</v>
      </c>
      <c r="U17">
        <v>48</v>
      </c>
    </row>
    <row r="18" spans="1:21" x14ac:dyDescent="0.15">
      <c r="A18" t="s">
        <v>147</v>
      </c>
      <c r="B18" t="s">
        <v>4</v>
      </c>
      <c r="C18" s="6"/>
      <c r="D18">
        <v>9749</v>
      </c>
      <c r="E18">
        <v>9749</v>
      </c>
      <c r="H18">
        <v>10.85</v>
      </c>
      <c r="I18">
        <v>0.95189999999999997</v>
      </c>
      <c r="J18">
        <v>0</v>
      </c>
      <c r="K18">
        <v>9.3600000000000003E-2</v>
      </c>
      <c r="L18">
        <v>4.4999999999999997E-3</v>
      </c>
      <c r="M18">
        <v>16.899999999999999</v>
      </c>
      <c r="N18">
        <v>254</v>
      </c>
      <c r="O18">
        <v>7.58</v>
      </c>
      <c r="P18">
        <v>24.7</v>
      </c>
      <c r="Q18">
        <v>1688</v>
      </c>
      <c r="R18">
        <v>1697</v>
      </c>
      <c r="S18">
        <v>5.8</v>
      </c>
      <c r="U18">
        <v>60</v>
      </c>
    </row>
    <row r="19" spans="1:21" x14ac:dyDescent="0.15">
      <c r="A19" t="s">
        <v>129</v>
      </c>
      <c r="B19" t="s">
        <v>4</v>
      </c>
      <c r="C19" s="6"/>
      <c r="D19">
        <v>460</v>
      </c>
      <c r="E19">
        <v>460</v>
      </c>
      <c r="J19">
        <v>3.79E-3</v>
      </c>
      <c r="K19">
        <v>6.1100000000000002E-2</v>
      </c>
      <c r="L19">
        <v>6.0800000000000003E-3</v>
      </c>
      <c r="M19">
        <v>19.5</v>
      </c>
      <c r="N19">
        <v>295</v>
      </c>
      <c r="O19">
        <v>7.16</v>
      </c>
      <c r="P19">
        <v>24.7</v>
      </c>
      <c r="Q19">
        <v>1702</v>
      </c>
      <c r="R19">
        <v>1710</v>
      </c>
      <c r="S19">
        <v>2.1</v>
      </c>
      <c r="U19">
        <v>25</v>
      </c>
    </row>
    <row r="20" spans="1:21" x14ac:dyDescent="0.15">
      <c r="A20" s="8"/>
      <c r="B20" s="8"/>
      <c r="C20" s="9"/>
      <c r="D20" s="10" t="s">
        <v>50</v>
      </c>
      <c r="E20" s="8"/>
      <c r="F20" s="8" t="e">
        <f t="shared" ref="F20:U20" si="6">AVERAGE(F17:F19)</f>
        <v>#DIV/0!</v>
      </c>
      <c r="G20" s="8" t="e">
        <f t="shared" si="6"/>
        <v>#DIV/0!</v>
      </c>
      <c r="H20" s="8">
        <f t="shared" si="6"/>
        <v>8.6054999999999993</v>
      </c>
      <c r="I20" s="8">
        <f t="shared" si="6"/>
        <v>2.4674499999999999</v>
      </c>
      <c r="J20" s="8">
        <f t="shared" si="6"/>
        <v>0.58792999999999995</v>
      </c>
      <c r="K20" s="8">
        <f t="shared" si="6"/>
        <v>0.26356666666666667</v>
      </c>
      <c r="L20" s="8">
        <f t="shared" si="6"/>
        <v>8.0193333333333339E-2</v>
      </c>
      <c r="M20" s="8">
        <f t="shared" si="6"/>
        <v>18.266666666666666</v>
      </c>
      <c r="N20" s="8">
        <f t="shared" si="6"/>
        <v>274</v>
      </c>
      <c r="O20" s="8">
        <f t="shared" si="6"/>
        <v>7.3966666666666674</v>
      </c>
      <c r="P20" s="8">
        <f t="shared" si="6"/>
        <v>24.966666666666669</v>
      </c>
      <c r="Q20" s="8">
        <f t="shared" si="6"/>
        <v>1705.3333333333333</v>
      </c>
      <c r="R20" s="8">
        <f t="shared" si="6"/>
        <v>1706.6666666666667</v>
      </c>
      <c r="S20" s="8">
        <f t="shared" si="6"/>
        <v>3.9333333333333331</v>
      </c>
      <c r="T20" s="8" t="e">
        <f t="shared" si="6"/>
        <v>#DIV/0!</v>
      </c>
      <c r="U20" s="8">
        <f t="shared" si="6"/>
        <v>44.333333333333336</v>
      </c>
    </row>
    <row r="21" spans="1:21" x14ac:dyDescent="0.15">
      <c r="A21" s="8"/>
      <c r="B21" s="8"/>
      <c r="C21" s="9"/>
      <c r="D21" s="10" t="s">
        <v>51</v>
      </c>
      <c r="E21" s="8"/>
      <c r="F21" s="8" t="e">
        <f t="shared" ref="F21:U21" si="7">STDEV(F17:F19)/SQRT(COUNT(F17:F19))</f>
        <v>#DIV/0!</v>
      </c>
      <c r="G21" s="8" t="e">
        <f t="shared" si="7"/>
        <v>#DIV/0!</v>
      </c>
      <c r="H21" s="8">
        <f t="shared" si="7"/>
        <v>2.2445000000000022</v>
      </c>
      <c r="I21" s="8">
        <f t="shared" si="7"/>
        <v>1.5155500000000002</v>
      </c>
      <c r="J21" s="8">
        <f t="shared" si="7"/>
        <v>0.58603602127628085</v>
      </c>
      <c r="K21" s="8">
        <f t="shared" si="7"/>
        <v>0.18645285671659143</v>
      </c>
      <c r="L21" s="8">
        <f t="shared" si="7"/>
        <v>7.4904721999202284E-2</v>
      </c>
      <c r="M21" s="8">
        <f t="shared" si="7"/>
        <v>0.75351030369715477</v>
      </c>
      <c r="N21" s="8">
        <f t="shared" si="7"/>
        <v>11.846237095944575</v>
      </c>
      <c r="O21" s="8">
        <f t="shared" si="7"/>
        <v>0.12414149633024046</v>
      </c>
      <c r="P21" s="8">
        <f t="shared" si="7"/>
        <v>0.26666666666666694</v>
      </c>
      <c r="Q21" s="8">
        <f t="shared" si="7"/>
        <v>11.095544651395493</v>
      </c>
      <c r="R21" s="8">
        <f t="shared" si="7"/>
        <v>4.9103066208854118</v>
      </c>
      <c r="S21" s="8">
        <f t="shared" si="7"/>
        <v>1.0682280239308053</v>
      </c>
      <c r="T21" s="8" t="e">
        <f t="shared" si="7"/>
        <v>#DIV/0!</v>
      </c>
      <c r="U21" s="8">
        <f t="shared" si="7"/>
        <v>10.268614533832912</v>
      </c>
    </row>
  </sheetData>
  <pageMargins left="0.7" right="0.7" top="0.75" bottom="0.75" header="0.5" footer="0.5"/>
  <pageSetup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opLeftCell="B1" workbookViewId="0">
      <selection activeCell="F20" sqref="F20:U21"/>
    </sheetView>
  </sheetViews>
  <sheetFormatPr baseColWidth="10" defaultRowHeight="13" x14ac:dyDescent="0.15"/>
  <sheetData>
    <row r="1" spans="1:21" x14ac:dyDescent="0.15">
      <c r="A1" t="s">
        <v>16</v>
      </c>
      <c r="B1" t="s">
        <v>17</v>
      </c>
      <c r="C1" t="s">
        <v>139</v>
      </c>
      <c r="D1" t="s">
        <v>25</v>
      </c>
      <c r="E1" t="s">
        <v>24</v>
      </c>
      <c r="F1" t="s">
        <v>140</v>
      </c>
      <c r="G1" s="3" t="s">
        <v>27</v>
      </c>
      <c r="H1" t="s">
        <v>119</v>
      </c>
      <c r="I1" s="18" t="s">
        <v>141</v>
      </c>
      <c r="J1" t="s">
        <v>160</v>
      </c>
      <c r="K1" t="s">
        <v>142</v>
      </c>
      <c r="L1" t="s">
        <v>143</v>
      </c>
      <c r="M1" t="s">
        <v>31</v>
      </c>
      <c r="N1" t="s">
        <v>158</v>
      </c>
      <c r="O1" t="s">
        <v>0</v>
      </c>
      <c r="P1" t="s">
        <v>1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x14ac:dyDescent="0.15">
      <c r="A2" t="s">
        <v>133</v>
      </c>
      <c r="C2" s="6"/>
      <c r="D2">
        <v>1726</v>
      </c>
      <c r="E2">
        <v>26</v>
      </c>
      <c r="F2">
        <v>2.738</v>
      </c>
      <c r="G2">
        <v>4.5279999999999996</v>
      </c>
      <c r="H2">
        <v>5.9329999999999998</v>
      </c>
      <c r="I2">
        <v>3.4489999999999998</v>
      </c>
      <c r="J2">
        <v>2.17</v>
      </c>
      <c r="K2">
        <v>0.51500000000000001</v>
      </c>
      <c r="L2">
        <v>0.191</v>
      </c>
      <c r="M2">
        <v>14.8</v>
      </c>
      <c r="N2">
        <v>124</v>
      </c>
      <c r="O2">
        <v>7.4</v>
      </c>
      <c r="P2">
        <v>24</v>
      </c>
      <c r="Q2">
        <v>2308</v>
      </c>
      <c r="R2">
        <v>2070</v>
      </c>
      <c r="S2">
        <v>5.3</v>
      </c>
      <c r="U2">
        <v>70</v>
      </c>
    </row>
    <row r="3" spans="1:21" x14ac:dyDescent="0.15">
      <c r="A3" t="s">
        <v>134</v>
      </c>
      <c r="C3" s="6"/>
      <c r="D3">
        <v>1727</v>
      </c>
      <c r="E3">
        <v>32</v>
      </c>
      <c r="F3">
        <v>2.82</v>
      </c>
      <c r="G3">
        <v>4.6079999999999997</v>
      </c>
      <c r="H3">
        <v>6.0510000000000002</v>
      </c>
      <c r="I3">
        <v>3.371</v>
      </c>
      <c r="J3">
        <v>2.54</v>
      </c>
      <c r="K3">
        <v>0.54900000000000004</v>
      </c>
      <c r="L3">
        <v>0.22500000000000001</v>
      </c>
      <c r="M3">
        <v>30</v>
      </c>
      <c r="N3">
        <v>252</v>
      </c>
    </row>
    <row r="4" spans="1:21" x14ac:dyDescent="0.15">
      <c r="A4" t="s">
        <v>135</v>
      </c>
      <c r="C4" s="6"/>
      <c r="D4">
        <v>1728</v>
      </c>
      <c r="E4" t="s">
        <v>161</v>
      </c>
      <c r="F4">
        <v>2.6920000000000002</v>
      </c>
      <c r="G4">
        <v>4.5970000000000004</v>
      </c>
      <c r="H4">
        <v>6.3570000000000002</v>
      </c>
      <c r="I4">
        <v>3.3359999999999999</v>
      </c>
      <c r="J4">
        <v>2.42</v>
      </c>
      <c r="K4">
        <v>0.52200000000000002</v>
      </c>
      <c r="L4">
        <v>0.215</v>
      </c>
      <c r="M4">
        <v>27.9</v>
      </c>
      <c r="N4">
        <v>285</v>
      </c>
    </row>
    <row r="5" spans="1:21" x14ac:dyDescent="0.15">
      <c r="A5" s="8"/>
      <c r="B5" s="8"/>
      <c r="C5" s="9"/>
      <c r="D5" s="10" t="s">
        <v>50</v>
      </c>
      <c r="E5" s="8"/>
      <c r="F5" s="8">
        <f>AVERAGE(F2:F4)</f>
        <v>2.75</v>
      </c>
      <c r="G5" s="8">
        <f t="shared" ref="G5:U5" si="0">AVERAGE(G2:G4)</f>
        <v>4.5776666666666666</v>
      </c>
      <c r="H5" s="8">
        <f t="shared" si="0"/>
        <v>6.113666666666667</v>
      </c>
      <c r="I5" s="8">
        <f t="shared" si="0"/>
        <v>3.3853333333333335</v>
      </c>
      <c r="J5" s="8">
        <f t="shared" si="0"/>
        <v>2.3766666666666665</v>
      </c>
      <c r="K5" s="8">
        <f t="shared" si="0"/>
        <v>0.52866666666666673</v>
      </c>
      <c r="L5" s="8">
        <f t="shared" si="0"/>
        <v>0.21033333333333334</v>
      </c>
      <c r="M5" s="8">
        <f t="shared" si="0"/>
        <v>24.233333333333331</v>
      </c>
      <c r="N5" s="8">
        <f t="shared" si="0"/>
        <v>220.33333333333334</v>
      </c>
      <c r="O5" s="8">
        <f t="shared" si="0"/>
        <v>7.4</v>
      </c>
      <c r="P5" s="8">
        <f t="shared" si="0"/>
        <v>24</v>
      </c>
      <c r="Q5" s="8">
        <f t="shared" si="0"/>
        <v>2308</v>
      </c>
      <c r="R5" s="8">
        <f t="shared" si="0"/>
        <v>2070</v>
      </c>
      <c r="S5" s="8">
        <f t="shared" si="0"/>
        <v>5.3</v>
      </c>
      <c r="T5" s="8" t="e">
        <f t="shared" si="0"/>
        <v>#DIV/0!</v>
      </c>
      <c r="U5" s="8">
        <f t="shared" si="0"/>
        <v>70</v>
      </c>
    </row>
    <row r="6" spans="1:21" x14ac:dyDescent="0.15">
      <c r="A6" s="8"/>
      <c r="B6" s="8"/>
      <c r="C6" s="9"/>
      <c r="D6" s="10" t="s">
        <v>51</v>
      </c>
      <c r="E6" s="8"/>
      <c r="F6" s="8">
        <f>STDEV(F2:F4)/SQRT(COUNT(F2:F4))</f>
        <v>3.7434387043643796E-2</v>
      </c>
      <c r="G6" s="8">
        <f t="shared" ref="G6:U6" si="1">STDEV(G2:G4)/SQRT(COUNT(G2:G4))</f>
        <v>2.5035530307500657E-2</v>
      </c>
      <c r="H6" s="8">
        <f t="shared" si="1"/>
        <v>0.12634520612635503</v>
      </c>
      <c r="I6" s="8">
        <f t="shared" si="1"/>
        <v>3.3398270081614161E-2</v>
      </c>
      <c r="J6" s="8">
        <f t="shared" si="1"/>
        <v>0.10898521816181213</v>
      </c>
      <c r="K6" s="8">
        <f t="shared" si="1"/>
        <v>1.0365541203644153E-2</v>
      </c>
      <c r="L6" s="8">
        <f t="shared" si="1"/>
        <v>1.0088497300281038E-2</v>
      </c>
      <c r="M6" s="8">
        <f t="shared" si="1"/>
        <v>4.7554646927975961</v>
      </c>
      <c r="N6" s="8">
        <f t="shared" si="1"/>
        <v>49.099671870367693</v>
      </c>
      <c r="O6" s="8" t="e">
        <f t="shared" si="1"/>
        <v>#DIV/0!</v>
      </c>
      <c r="P6" s="8" t="e">
        <f t="shared" si="1"/>
        <v>#DIV/0!</v>
      </c>
      <c r="Q6" s="8" t="e">
        <f t="shared" si="1"/>
        <v>#DIV/0!</v>
      </c>
      <c r="R6" s="8" t="e">
        <f t="shared" si="1"/>
        <v>#DIV/0!</v>
      </c>
      <c r="S6" s="8" t="e">
        <f t="shared" si="1"/>
        <v>#DIV/0!</v>
      </c>
      <c r="T6" s="8" t="e">
        <f t="shared" si="1"/>
        <v>#DIV/0!</v>
      </c>
      <c r="U6" s="8" t="e">
        <f t="shared" si="1"/>
        <v>#DIV/0!</v>
      </c>
    </row>
    <row r="7" spans="1:21" x14ac:dyDescent="0.15">
      <c r="A7" t="s">
        <v>136</v>
      </c>
      <c r="C7" s="6"/>
      <c r="D7">
        <v>1729</v>
      </c>
      <c r="E7" t="s">
        <v>162</v>
      </c>
      <c r="F7">
        <v>2.9609999999999999</v>
      </c>
      <c r="G7">
        <v>5.9029999999999996</v>
      </c>
      <c r="H7">
        <v>5.8179999999999996</v>
      </c>
      <c r="I7">
        <v>4.3609999999999998</v>
      </c>
      <c r="J7">
        <v>4.5999999999999996</v>
      </c>
      <c r="K7">
        <v>1.05</v>
      </c>
      <c r="L7">
        <v>0.374</v>
      </c>
      <c r="M7">
        <v>32.1</v>
      </c>
      <c r="N7">
        <v>287</v>
      </c>
      <c r="O7">
        <v>7.46</v>
      </c>
      <c r="P7">
        <v>24</v>
      </c>
      <c r="Q7">
        <v>2374</v>
      </c>
      <c r="R7">
        <v>2134</v>
      </c>
      <c r="S7">
        <v>3.8</v>
      </c>
      <c r="U7">
        <v>51</v>
      </c>
    </row>
    <row r="8" spans="1:21" x14ac:dyDescent="0.15">
      <c r="A8" t="s">
        <v>137</v>
      </c>
      <c r="C8" s="6"/>
      <c r="D8">
        <v>1730</v>
      </c>
      <c r="E8">
        <v>10012</v>
      </c>
      <c r="F8">
        <v>3.302</v>
      </c>
      <c r="G8">
        <v>5.8449999999999998</v>
      </c>
      <c r="H8">
        <v>5.2729999999999997</v>
      </c>
      <c r="I8">
        <v>3.8849999999999998</v>
      </c>
      <c r="J8">
        <v>2.98</v>
      </c>
      <c r="K8">
        <v>0.81899999999999995</v>
      </c>
      <c r="L8">
        <v>0.26</v>
      </c>
      <c r="M8">
        <v>29</v>
      </c>
      <c r="N8">
        <v>296</v>
      </c>
    </row>
    <row r="9" spans="1:21" x14ac:dyDescent="0.15">
      <c r="A9" t="s">
        <v>138</v>
      </c>
      <c r="C9" s="6"/>
      <c r="D9">
        <v>1731</v>
      </c>
      <c r="E9">
        <v>10065</v>
      </c>
      <c r="F9">
        <v>3.153</v>
      </c>
      <c r="G9">
        <v>5.6230000000000002</v>
      </c>
      <c r="H9">
        <v>6.0270000000000001</v>
      </c>
      <c r="I9">
        <v>4.2619999999999996</v>
      </c>
      <c r="J9">
        <v>2.57</v>
      </c>
      <c r="K9">
        <v>0.73299999999999998</v>
      </c>
      <c r="L9">
        <v>0.22700000000000001</v>
      </c>
      <c r="M9">
        <v>32.6</v>
      </c>
      <c r="N9">
        <v>290</v>
      </c>
    </row>
    <row r="10" spans="1:21" x14ac:dyDescent="0.15">
      <c r="A10" s="8"/>
      <c r="B10" s="8"/>
      <c r="C10" s="9"/>
      <c r="D10" s="10" t="s">
        <v>50</v>
      </c>
      <c r="E10" s="8"/>
      <c r="F10" s="8">
        <f t="shared" ref="F10:U10" si="2">AVERAGE(F7:F9)</f>
        <v>3.1386666666666669</v>
      </c>
      <c r="G10" s="8">
        <f t="shared" si="2"/>
        <v>5.7903333333333329</v>
      </c>
      <c r="H10" s="8">
        <f t="shared" si="2"/>
        <v>5.7059999999999995</v>
      </c>
      <c r="I10" s="8">
        <f t="shared" si="2"/>
        <v>4.1693333333333333</v>
      </c>
      <c r="J10" s="8">
        <f t="shared" si="2"/>
        <v>3.3833333333333333</v>
      </c>
      <c r="K10" s="8">
        <f t="shared" si="2"/>
        <v>0.86733333333333329</v>
      </c>
      <c r="L10" s="8">
        <f t="shared" si="2"/>
        <v>0.28699999999999998</v>
      </c>
      <c r="M10" s="8">
        <f t="shared" si="2"/>
        <v>31.233333333333334</v>
      </c>
      <c r="N10" s="8">
        <f t="shared" si="2"/>
        <v>291</v>
      </c>
      <c r="O10" s="8">
        <f t="shared" si="2"/>
        <v>7.46</v>
      </c>
      <c r="P10" s="8">
        <f t="shared" si="2"/>
        <v>24</v>
      </c>
      <c r="Q10" s="8">
        <f t="shared" si="2"/>
        <v>2374</v>
      </c>
      <c r="R10" s="8">
        <f t="shared" si="2"/>
        <v>2134</v>
      </c>
      <c r="S10" s="8">
        <f t="shared" si="2"/>
        <v>3.8</v>
      </c>
      <c r="T10" s="8" t="e">
        <f t="shared" si="2"/>
        <v>#DIV/0!</v>
      </c>
      <c r="U10" s="8">
        <f t="shared" si="2"/>
        <v>51</v>
      </c>
    </row>
    <row r="11" spans="1:21" x14ac:dyDescent="0.15">
      <c r="A11" s="8"/>
      <c r="B11" s="8"/>
      <c r="C11" s="9"/>
      <c r="D11" s="10" t="s">
        <v>51</v>
      </c>
      <c r="E11" s="8"/>
      <c r="F11" s="8">
        <f t="shared" ref="F11:U11" si="3">STDEV(F7:F9)/SQRT(COUNT(F7:F9))</f>
        <v>9.8698756043044719E-2</v>
      </c>
      <c r="G11" s="8">
        <f t="shared" si="3"/>
        <v>8.5325520475672531E-2</v>
      </c>
      <c r="H11" s="8">
        <f t="shared" si="3"/>
        <v>0.22474949017368959</v>
      </c>
      <c r="I11" s="8">
        <f t="shared" si="3"/>
        <v>0.14501072757251823</v>
      </c>
      <c r="J11" s="8">
        <f t="shared" si="3"/>
        <v>0.61974008889031629</v>
      </c>
      <c r="K11" s="8">
        <f t="shared" si="3"/>
        <v>9.4647298488182693E-2</v>
      </c>
      <c r="L11" s="8">
        <f t="shared" si="3"/>
        <v>4.4530888156424628E-2</v>
      </c>
      <c r="M11" s="8">
        <f t="shared" si="3"/>
        <v>1.1259563836036364</v>
      </c>
      <c r="N11" s="8">
        <f t="shared" si="3"/>
        <v>2.6457513110645907</v>
      </c>
      <c r="O11" s="8" t="e">
        <f t="shared" si="3"/>
        <v>#DIV/0!</v>
      </c>
      <c r="P11" s="8" t="e">
        <f t="shared" si="3"/>
        <v>#DIV/0!</v>
      </c>
      <c r="Q11" s="8" t="e">
        <f t="shared" si="3"/>
        <v>#DIV/0!</v>
      </c>
      <c r="R11" s="8" t="e">
        <f t="shared" si="3"/>
        <v>#DIV/0!</v>
      </c>
      <c r="S11" s="8" t="e">
        <f t="shared" si="3"/>
        <v>#DIV/0!</v>
      </c>
      <c r="T11" s="8" t="e">
        <f t="shared" si="3"/>
        <v>#DIV/0!</v>
      </c>
      <c r="U11" s="8" t="e">
        <f t="shared" si="3"/>
        <v>#DIV/0!</v>
      </c>
    </row>
    <row r="12" spans="1:21" x14ac:dyDescent="0.15">
      <c r="A12" t="s">
        <v>144</v>
      </c>
      <c r="B12" t="s">
        <v>5</v>
      </c>
      <c r="C12" s="6"/>
      <c r="D12">
        <v>1732</v>
      </c>
      <c r="E12">
        <v>34</v>
      </c>
      <c r="H12">
        <v>27.98</v>
      </c>
      <c r="I12">
        <v>2.1930000000000001</v>
      </c>
      <c r="J12">
        <v>0</v>
      </c>
      <c r="K12">
        <v>0.41199999999999998</v>
      </c>
      <c r="L12">
        <v>0</v>
      </c>
      <c r="M12">
        <v>50.6</v>
      </c>
      <c r="N12">
        <v>520</v>
      </c>
      <c r="O12">
        <v>7.17</v>
      </c>
      <c r="P12">
        <v>24</v>
      </c>
      <c r="Q12">
        <v>3787</v>
      </c>
      <c r="R12">
        <v>2644</v>
      </c>
      <c r="S12">
        <v>0.3</v>
      </c>
      <c r="U12">
        <v>4</v>
      </c>
    </row>
    <row r="13" spans="1:21" x14ac:dyDescent="0.15">
      <c r="A13" t="s">
        <v>147</v>
      </c>
      <c r="B13" t="s">
        <v>5</v>
      </c>
      <c r="C13" s="6"/>
      <c r="D13">
        <v>1733</v>
      </c>
      <c r="E13">
        <v>2074</v>
      </c>
      <c r="H13">
        <v>9.9209999999999994</v>
      </c>
      <c r="I13">
        <v>0.99590000000000001</v>
      </c>
      <c r="J13">
        <v>0</v>
      </c>
      <c r="K13">
        <v>0.20300000000000001</v>
      </c>
      <c r="L13">
        <v>4.6800000000000001E-3</v>
      </c>
      <c r="M13">
        <v>37.4</v>
      </c>
      <c r="N13">
        <v>121</v>
      </c>
      <c r="O13">
        <v>7.35</v>
      </c>
      <c r="P13">
        <v>24</v>
      </c>
      <c r="Q13">
        <v>2506</v>
      </c>
      <c r="R13">
        <v>2313</v>
      </c>
      <c r="S13">
        <v>0.2</v>
      </c>
      <c r="U13">
        <v>2</v>
      </c>
    </row>
    <row r="14" spans="1:21" x14ac:dyDescent="0.15">
      <c r="A14" t="s">
        <v>129</v>
      </c>
      <c r="B14" t="s">
        <v>146</v>
      </c>
      <c r="C14" s="6"/>
      <c r="D14">
        <v>1734</v>
      </c>
      <c r="E14">
        <v>10243</v>
      </c>
      <c r="H14">
        <v>29.26</v>
      </c>
      <c r="I14">
        <v>2.06</v>
      </c>
      <c r="J14">
        <v>1.0800000000000001E-2</v>
      </c>
      <c r="K14">
        <v>0.26100000000000001</v>
      </c>
      <c r="L14">
        <v>1.12E-2</v>
      </c>
      <c r="M14">
        <v>37.1</v>
      </c>
      <c r="N14">
        <v>269</v>
      </c>
      <c r="O14">
        <v>7.31</v>
      </c>
      <c r="P14">
        <v>28.2</v>
      </c>
      <c r="Q14">
        <v>3688</v>
      </c>
      <c r="R14">
        <v>3478</v>
      </c>
      <c r="S14">
        <v>0.2</v>
      </c>
      <c r="U14">
        <v>3</v>
      </c>
    </row>
    <row r="15" spans="1:21" x14ac:dyDescent="0.15">
      <c r="A15" s="8"/>
      <c r="B15" s="8"/>
      <c r="C15" s="9"/>
      <c r="D15" s="10" t="s">
        <v>50</v>
      </c>
      <c r="E15" s="8"/>
      <c r="F15" s="8" t="e">
        <f t="shared" ref="F15:U15" si="4">AVERAGE(F12:F14)</f>
        <v>#DIV/0!</v>
      </c>
      <c r="G15" s="8" t="e">
        <f t="shared" si="4"/>
        <v>#DIV/0!</v>
      </c>
      <c r="H15" s="8">
        <f t="shared" si="4"/>
        <v>22.387</v>
      </c>
      <c r="I15" s="8">
        <f t="shared" si="4"/>
        <v>1.7496333333333336</v>
      </c>
      <c r="J15" s="8">
        <f t="shared" si="4"/>
        <v>3.6000000000000003E-3</v>
      </c>
      <c r="K15" s="8">
        <f t="shared" si="4"/>
        <v>0.29199999999999998</v>
      </c>
      <c r="L15" s="8">
        <f t="shared" si="4"/>
        <v>5.2933333333333331E-3</v>
      </c>
      <c r="M15" s="8">
        <f t="shared" si="4"/>
        <v>41.699999999999996</v>
      </c>
      <c r="N15" s="8">
        <f t="shared" si="4"/>
        <v>303.33333333333331</v>
      </c>
      <c r="O15" s="8">
        <f t="shared" si="4"/>
        <v>7.2766666666666664</v>
      </c>
      <c r="P15" s="8">
        <f t="shared" si="4"/>
        <v>25.400000000000002</v>
      </c>
      <c r="Q15" s="8">
        <f t="shared" si="4"/>
        <v>3327</v>
      </c>
      <c r="R15" s="8">
        <f t="shared" si="4"/>
        <v>2811.6666666666665</v>
      </c>
      <c r="S15" s="8">
        <f t="shared" si="4"/>
        <v>0.23333333333333331</v>
      </c>
      <c r="T15" s="8" t="e">
        <f t="shared" si="4"/>
        <v>#DIV/0!</v>
      </c>
      <c r="U15" s="8">
        <f t="shared" si="4"/>
        <v>3</v>
      </c>
    </row>
    <row r="16" spans="1:21" x14ac:dyDescent="0.15">
      <c r="A16" s="8"/>
      <c r="B16" s="8"/>
      <c r="C16" s="9"/>
      <c r="D16" s="10" t="s">
        <v>51</v>
      </c>
      <c r="E16" s="8"/>
      <c r="F16" s="8" t="e">
        <f t="shared" ref="F16:U16" si="5">STDEV(F12:F14)/SQRT(COUNT(F12:F14))</f>
        <v>#DIV/0!</v>
      </c>
      <c r="G16" s="8" t="e">
        <f t="shared" si="5"/>
        <v>#DIV/0!</v>
      </c>
      <c r="H16" s="8">
        <f t="shared" si="5"/>
        <v>6.2439428515428759</v>
      </c>
      <c r="I16" s="8">
        <f t="shared" si="5"/>
        <v>0.37881732771584975</v>
      </c>
      <c r="J16" s="8">
        <f t="shared" si="5"/>
        <v>3.6000000000000003E-3</v>
      </c>
      <c r="K16" s="8">
        <f t="shared" si="5"/>
        <v>6.2292321624204526E-2</v>
      </c>
      <c r="L16" s="8">
        <f t="shared" si="5"/>
        <v>3.2476726709719035E-3</v>
      </c>
      <c r="M16" s="8">
        <f t="shared" si="5"/>
        <v>4.4508426168535884</v>
      </c>
      <c r="N16" s="8">
        <f t="shared" si="5"/>
        <v>116.45361499088145</v>
      </c>
      <c r="O16" s="8">
        <f t="shared" si="5"/>
        <v>5.4569018479149578E-2</v>
      </c>
      <c r="P16" s="8">
        <f t="shared" si="5"/>
        <v>1.4</v>
      </c>
      <c r="Q16" s="8">
        <f t="shared" si="5"/>
        <v>411.49362084970409</v>
      </c>
      <c r="R16" s="8">
        <f t="shared" si="5"/>
        <v>346.59790984815726</v>
      </c>
      <c r="S16" s="8">
        <f t="shared" si="5"/>
        <v>3.3333333333333444E-2</v>
      </c>
      <c r="T16" s="8" t="e">
        <f t="shared" si="5"/>
        <v>#DIV/0!</v>
      </c>
      <c r="U16" s="8">
        <f t="shared" si="5"/>
        <v>0.57735026918962584</v>
      </c>
    </row>
    <row r="17" spans="1:21" x14ac:dyDescent="0.15">
      <c r="A17" t="s">
        <v>144</v>
      </c>
      <c r="B17" t="s">
        <v>4</v>
      </c>
      <c r="C17" s="6"/>
      <c r="D17">
        <v>1735</v>
      </c>
      <c r="E17">
        <v>11004</v>
      </c>
      <c r="H17">
        <v>6.2859999999999996</v>
      </c>
      <c r="I17">
        <v>4.6890000000000001</v>
      </c>
      <c r="J17">
        <v>3.54</v>
      </c>
      <c r="K17">
        <v>0.9</v>
      </c>
      <c r="L17">
        <v>0.28399999999999997</v>
      </c>
      <c r="M17">
        <v>26.6</v>
      </c>
      <c r="N17">
        <v>254</v>
      </c>
      <c r="O17">
        <v>7.24</v>
      </c>
      <c r="P17">
        <v>24</v>
      </c>
      <c r="Q17">
        <v>2301</v>
      </c>
      <c r="R17">
        <v>2074</v>
      </c>
      <c r="S17">
        <v>1.8</v>
      </c>
      <c r="U17">
        <v>24</v>
      </c>
    </row>
    <row r="18" spans="1:21" x14ac:dyDescent="0.15">
      <c r="A18" t="s">
        <v>147</v>
      </c>
      <c r="B18" t="s">
        <v>4</v>
      </c>
      <c r="C18" s="6"/>
      <c r="D18">
        <v>1736</v>
      </c>
      <c r="E18">
        <v>10028</v>
      </c>
      <c r="H18">
        <v>6.423</v>
      </c>
      <c r="I18">
        <v>3.5150000000000001</v>
      </c>
      <c r="J18">
        <v>2.79</v>
      </c>
      <c r="K18">
        <v>0.65900000000000003</v>
      </c>
      <c r="L18">
        <v>0.223</v>
      </c>
      <c r="M18">
        <v>32.6</v>
      </c>
      <c r="N18">
        <v>271</v>
      </c>
      <c r="O18">
        <v>7.43</v>
      </c>
      <c r="P18">
        <v>31.2</v>
      </c>
      <c r="Q18">
        <v>2378</v>
      </c>
      <c r="R18">
        <v>2126</v>
      </c>
      <c r="S18">
        <v>2.2000000000000002</v>
      </c>
      <c r="U18">
        <v>29</v>
      </c>
    </row>
    <row r="19" spans="1:21" x14ac:dyDescent="0.15">
      <c r="A19" t="s">
        <v>129</v>
      </c>
      <c r="B19" t="s">
        <v>4</v>
      </c>
      <c r="C19" s="6"/>
      <c r="D19">
        <v>1737</v>
      </c>
      <c r="E19">
        <v>2293</v>
      </c>
      <c r="H19">
        <v>6.3769999999999998</v>
      </c>
      <c r="I19">
        <v>3.1840000000000002</v>
      </c>
      <c r="J19">
        <v>2.27</v>
      </c>
      <c r="K19">
        <v>0.502</v>
      </c>
      <c r="L19">
        <v>0.19900000000000001</v>
      </c>
      <c r="M19">
        <v>32.5</v>
      </c>
      <c r="N19">
        <v>284</v>
      </c>
      <c r="O19">
        <v>30.6</v>
      </c>
      <c r="P19">
        <v>6.98</v>
      </c>
      <c r="Q19">
        <v>2385</v>
      </c>
      <c r="R19">
        <v>21</v>
      </c>
      <c r="S19">
        <v>0.4</v>
      </c>
      <c r="U19">
        <v>5</v>
      </c>
    </row>
    <row r="20" spans="1:21" x14ac:dyDescent="0.15">
      <c r="A20" s="8"/>
      <c r="B20" s="8"/>
      <c r="C20" s="9"/>
      <c r="D20" s="10" t="s">
        <v>50</v>
      </c>
      <c r="E20" s="8"/>
      <c r="F20" s="8" t="e">
        <f t="shared" ref="F20:U20" si="6">AVERAGE(F17:F19)</f>
        <v>#DIV/0!</v>
      </c>
      <c r="G20" s="8" t="e">
        <f t="shared" si="6"/>
        <v>#DIV/0!</v>
      </c>
      <c r="H20" s="8">
        <f t="shared" si="6"/>
        <v>6.3619999999999992</v>
      </c>
      <c r="I20" s="8">
        <f t="shared" si="6"/>
        <v>3.7960000000000007</v>
      </c>
      <c r="J20" s="8">
        <f t="shared" si="6"/>
        <v>2.8666666666666667</v>
      </c>
      <c r="K20" s="8">
        <f t="shared" si="6"/>
        <v>0.68699999999999994</v>
      </c>
      <c r="L20" s="8">
        <f t="shared" si="6"/>
        <v>0.23533333333333331</v>
      </c>
      <c r="M20" s="8">
        <f t="shared" si="6"/>
        <v>30.566666666666666</v>
      </c>
      <c r="N20" s="8">
        <f t="shared" si="6"/>
        <v>269.66666666666669</v>
      </c>
      <c r="O20" s="8">
        <f t="shared" si="6"/>
        <v>15.090000000000002</v>
      </c>
      <c r="P20" s="8">
        <f t="shared" si="6"/>
        <v>20.72666666666667</v>
      </c>
      <c r="Q20" s="8">
        <f t="shared" si="6"/>
        <v>2354.6666666666665</v>
      </c>
      <c r="R20" s="8">
        <f t="shared" si="6"/>
        <v>1407</v>
      </c>
      <c r="S20" s="8">
        <f t="shared" si="6"/>
        <v>1.4666666666666668</v>
      </c>
      <c r="T20" s="8" t="e">
        <f t="shared" si="6"/>
        <v>#DIV/0!</v>
      </c>
      <c r="U20" s="8">
        <f t="shared" si="6"/>
        <v>19.333333333333332</v>
      </c>
    </row>
    <row r="21" spans="1:21" x14ac:dyDescent="0.15">
      <c r="A21" s="8"/>
      <c r="B21" s="8"/>
      <c r="C21" s="9"/>
      <c r="D21" s="10" t="s">
        <v>51</v>
      </c>
      <c r="E21" s="8"/>
      <c r="F21" s="8" t="e">
        <f t="shared" ref="F21:U21" si="7">STDEV(F17:F19)/SQRT(COUNT(F17:F19))</f>
        <v>#DIV/0!</v>
      </c>
      <c r="G21" s="8" t="e">
        <f t="shared" si="7"/>
        <v>#DIV/0!</v>
      </c>
      <c r="H21" s="8">
        <f t="shared" si="7"/>
        <v>4.0253364248635709E-2</v>
      </c>
      <c r="I21" s="8">
        <f t="shared" si="7"/>
        <v>0.4566096071408618</v>
      </c>
      <c r="J21" s="8">
        <f t="shared" si="7"/>
        <v>0.36861603027781864</v>
      </c>
      <c r="K21" s="8">
        <f t="shared" si="7"/>
        <v>0.11574253035653466</v>
      </c>
      <c r="L21" s="8">
        <f t="shared" si="7"/>
        <v>2.5300417212194636E-2</v>
      </c>
      <c r="M21" s="8">
        <f t="shared" si="7"/>
        <v>1.9835434062415787</v>
      </c>
      <c r="N21" s="8">
        <f t="shared" si="7"/>
        <v>8.6858761471969217</v>
      </c>
      <c r="O21" s="8">
        <f t="shared" si="7"/>
        <v>7.7551939584599259</v>
      </c>
      <c r="P21" s="8">
        <f t="shared" si="7"/>
        <v>7.1807180080484345</v>
      </c>
      <c r="Q21" s="8">
        <f t="shared" si="7"/>
        <v>26.909312720898527</v>
      </c>
      <c r="R21" s="8">
        <f t="shared" si="7"/>
        <v>693.1625590965898</v>
      </c>
      <c r="S21" s="8">
        <f t="shared" si="7"/>
        <v>0.54569018479149689</v>
      </c>
      <c r="T21" s="8" t="e">
        <f t="shared" si="7"/>
        <v>#DIV/0!</v>
      </c>
      <c r="U21" s="8">
        <f t="shared" si="7"/>
        <v>7.3105707331537708</v>
      </c>
    </row>
  </sheetData>
  <pageMargins left="0.7" right="0.7" top="0.75" bottom="0.75" header="0.5" footer="0.5"/>
  <pageSetup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G18" sqref="G18"/>
    </sheetView>
  </sheetViews>
  <sheetFormatPr baseColWidth="10" defaultRowHeight="13" x14ac:dyDescent="0.15"/>
  <sheetData>
    <row r="1" spans="1:21" x14ac:dyDescent="0.15">
      <c r="A1" t="s">
        <v>16</v>
      </c>
      <c r="B1" t="s">
        <v>17</v>
      </c>
      <c r="C1" t="s">
        <v>139</v>
      </c>
      <c r="D1" t="s">
        <v>25</v>
      </c>
      <c r="E1" t="s">
        <v>24</v>
      </c>
      <c r="F1" t="s">
        <v>140</v>
      </c>
      <c r="G1" s="3" t="s">
        <v>27</v>
      </c>
      <c r="H1" t="s">
        <v>119</v>
      </c>
      <c r="I1" s="18" t="s">
        <v>141</v>
      </c>
      <c r="J1" t="s">
        <v>160</v>
      </c>
      <c r="K1" t="s">
        <v>142</v>
      </c>
      <c r="L1" t="s">
        <v>143</v>
      </c>
      <c r="M1" t="s">
        <v>31</v>
      </c>
      <c r="N1" t="s">
        <v>158</v>
      </c>
      <c r="O1" t="s">
        <v>0</v>
      </c>
      <c r="P1" t="s">
        <v>1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x14ac:dyDescent="0.15">
      <c r="A2" t="s">
        <v>133</v>
      </c>
      <c r="C2" s="6"/>
      <c r="D2">
        <v>1738</v>
      </c>
      <c r="E2">
        <v>10135</v>
      </c>
      <c r="F2">
        <v>3.22</v>
      </c>
      <c r="G2">
        <v>7.51</v>
      </c>
      <c r="J2">
        <v>3.78</v>
      </c>
      <c r="K2">
        <v>1.08</v>
      </c>
      <c r="L2">
        <v>0.30199999999999999</v>
      </c>
      <c r="M2">
        <v>24.3</v>
      </c>
      <c r="N2">
        <v>211</v>
      </c>
      <c r="O2">
        <v>7.39</v>
      </c>
      <c r="P2">
        <v>31.1</v>
      </c>
      <c r="Q2">
        <v>2343</v>
      </c>
      <c r="R2">
        <v>2102</v>
      </c>
      <c r="S2">
        <v>3.4</v>
      </c>
      <c r="U2">
        <v>47</v>
      </c>
    </row>
    <row r="3" spans="1:21" x14ac:dyDescent="0.15">
      <c r="A3" t="s">
        <v>134</v>
      </c>
      <c r="C3" s="6"/>
      <c r="D3">
        <v>1739</v>
      </c>
      <c r="E3">
        <v>10008</v>
      </c>
      <c r="F3">
        <v>3.1539999999999999</v>
      </c>
      <c r="G3">
        <v>7.8689999999999998</v>
      </c>
      <c r="J3">
        <v>4.03</v>
      </c>
      <c r="K3">
        <v>1.0900000000000001</v>
      </c>
      <c r="L3">
        <v>0.32700000000000001</v>
      </c>
      <c r="M3">
        <v>18.8</v>
      </c>
      <c r="N3">
        <v>146</v>
      </c>
    </row>
    <row r="4" spans="1:21" x14ac:dyDescent="0.15">
      <c r="A4" t="s">
        <v>135</v>
      </c>
      <c r="C4" s="6"/>
      <c r="D4">
        <v>1740</v>
      </c>
      <c r="E4">
        <v>2213</v>
      </c>
      <c r="F4">
        <v>3.2090000000000001</v>
      </c>
      <c r="G4">
        <v>7.476</v>
      </c>
      <c r="J4">
        <v>3.09</v>
      </c>
      <c r="K4">
        <v>0.99099999999999999</v>
      </c>
      <c r="L4">
        <v>0.248</v>
      </c>
      <c r="M4">
        <v>21.1</v>
      </c>
      <c r="N4">
        <v>228</v>
      </c>
    </row>
    <row r="5" spans="1:21" x14ac:dyDescent="0.15">
      <c r="A5" s="8"/>
      <c r="B5" s="8"/>
      <c r="C5" s="9"/>
      <c r="D5" s="10" t="s">
        <v>50</v>
      </c>
      <c r="E5" s="8"/>
      <c r="F5" s="8">
        <f>AVERAGE(F2:F4)</f>
        <v>3.1943333333333332</v>
      </c>
      <c r="G5" s="8">
        <f t="shared" ref="G5:U5" si="0">AVERAGE(G2:G4)</f>
        <v>7.6183333333333332</v>
      </c>
      <c r="H5" s="8" t="e">
        <f t="shared" si="0"/>
        <v>#DIV/0!</v>
      </c>
      <c r="I5" s="8" t="e">
        <f t="shared" si="0"/>
        <v>#DIV/0!</v>
      </c>
      <c r="J5" s="8">
        <f t="shared" si="0"/>
        <v>3.6333333333333333</v>
      </c>
      <c r="K5" s="8">
        <f t="shared" si="0"/>
        <v>1.0536666666666668</v>
      </c>
      <c r="L5" s="8">
        <f t="shared" si="0"/>
        <v>0.29233333333333333</v>
      </c>
      <c r="M5" s="8">
        <f t="shared" si="0"/>
        <v>21.400000000000002</v>
      </c>
      <c r="N5" s="8">
        <f t="shared" si="0"/>
        <v>195</v>
      </c>
      <c r="O5" s="8">
        <f t="shared" si="0"/>
        <v>7.39</v>
      </c>
      <c r="P5" s="8">
        <f t="shared" si="0"/>
        <v>31.1</v>
      </c>
      <c r="Q5" s="8">
        <f t="shared" si="0"/>
        <v>2343</v>
      </c>
      <c r="R5" s="8">
        <f t="shared" si="0"/>
        <v>2102</v>
      </c>
      <c r="S5" s="8">
        <f t="shared" si="0"/>
        <v>3.4</v>
      </c>
      <c r="T5" s="8" t="e">
        <f t="shared" si="0"/>
        <v>#DIV/0!</v>
      </c>
      <c r="U5" s="8">
        <f t="shared" si="0"/>
        <v>47</v>
      </c>
    </row>
    <row r="6" spans="1:21" x14ac:dyDescent="0.15">
      <c r="A6" s="8"/>
      <c r="B6" s="8"/>
      <c r="C6" s="9"/>
      <c r="D6" s="10" t="s">
        <v>51</v>
      </c>
      <c r="E6" s="8"/>
      <c r="F6" s="8">
        <f>STDEV(F2:F4)/SQRT(COUNT(F2:F4))</f>
        <v>2.0415135997043497E-2</v>
      </c>
      <c r="G6" s="8">
        <f t="shared" ref="G6:U6" si="1">STDEV(G2:G4)/SQRT(COUNT(G2:G4))</f>
        <v>0.12571705444281522</v>
      </c>
      <c r="H6" s="8" t="e">
        <f t="shared" si="1"/>
        <v>#DIV/0!</v>
      </c>
      <c r="I6" s="8" t="e">
        <f t="shared" si="1"/>
        <v>#DIV/0!</v>
      </c>
      <c r="J6" s="8">
        <f t="shared" si="1"/>
        <v>0.28108915153579322</v>
      </c>
      <c r="K6" s="8">
        <f t="shared" si="1"/>
        <v>3.1466031067027077E-2</v>
      </c>
      <c r="L6" s="8">
        <f t="shared" si="1"/>
        <v>2.3311894913207898E-2</v>
      </c>
      <c r="M6" s="8">
        <f t="shared" si="1"/>
        <v>1.5947831618540911</v>
      </c>
      <c r="N6" s="8">
        <f t="shared" si="1"/>
        <v>24.986663109213552</v>
      </c>
      <c r="O6" s="8" t="e">
        <f t="shared" si="1"/>
        <v>#DIV/0!</v>
      </c>
      <c r="P6" s="8" t="e">
        <f t="shared" si="1"/>
        <v>#DIV/0!</v>
      </c>
      <c r="Q6" s="8" t="e">
        <f t="shared" si="1"/>
        <v>#DIV/0!</v>
      </c>
      <c r="R6" s="8" t="e">
        <f t="shared" si="1"/>
        <v>#DIV/0!</v>
      </c>
      <c r="S6" s="8" t="e">
        <f t="shared" si="1"/>
        <v>#DIV/0!</v>
      </c>
      <c r="T6" s="8" t="e">
        <f t="shared" si="1"/>
        <v>#DIV/0!</v>
      </c>
      <c r="U6" s="8" t="e">
        <f t="shared" si="1"/>
        <v>#DIV/0!</v>
      </c>
    </row>
    <row r="7" spans="1:21" x14ac:dyDescent="0.15">
      <c r="A7" t="s">
        <v>136</v>
      </c>
      <c r="C7" s="6"/>
      <c r="D7">
        <v>1741</v>
      </c>
      <c r="E7">
        <v>10132</v>
      </c>
      <c r="F7">
        <v>2.863</v>
      </c>
      <c r="G7">
        <v>5.9980000000000002</v>
      </c>
      <c r="J7">
        <v>3.08</v>
      </c>
      <c r="K7">
        <v>0.94699999999999995</v>
      </c>
      <c r="L7">
        <v>0.217</v>
      </c>
      <c r="M7">
        <v>15.1</v>
      </c>
      <c r="N7">
        <v>220</v>
      </c>
      <c r="O7">
        <v>7.41</v>
      </c>
      <c r="P7">
        <v>29.9</v>
      </c>
      <c r="Q7">
        <v>2361</v>
      </c>
      <c r="R7">
        <v>2165</v>
      </c>
      <c r="S7">
        <v>2.6</v>
      </c>
      <c r="U7">
        <v>34</v>
      </c>
    </row>
    <row r="8" spans="1:21" x14ac:dyDescent="0.15">
      <c r="A8" t="s">
        <v>137</v>
      </c>
      <c r="C8" s="6"/>
      <c r="D8">
        <v>1742</v>
      </c>
      <c r="E8">
        <v>2320</v>
      </c>
      <c r="F8">
        <v>2.7320000000000002</v>
      </c>
      <c r="G8">
        <v>6.2720000000000002</v>
      </c>
      <c r="J8">
        <v>2.89</v>
      </c>
      <c r="K8">
        <v>0.91800000000000004</v>
      </c>
      <c r="L8">
        <v>0.20799999999999999</v>
      </c>
      <c r="M8">
        <v>17</v>
      </c>
      <c r="N8">
        <v>214</v>
      </c>
    </row>
    <row r="9" spans="1:21" x14ac:dyDescent="0.15">
      <c r="A9" t="s">
        <v>138</v>
      </c>
      <c r="C9" s="6"/>
      <c r="D9">
        <v>1743</v>
      </c>
      <c r="E9">
        <v>2153</v>
      </c>
      <c r="F9">
        <v>2.8180000000000001</v>
      </c>
      <c r="G9">
        <v>4.7489999999999997</v>
      </c>
      <c r="J9">
        <v>2.76</v>
      </c>
      <c r="K9">
        <v>0.90100000000000002</v>
      </c>
      <c r="L9">
        <v>0.19</v>
      </c>
      <c r="M9">
        <v>17.3</v>
      </c>
      <c r="N9">
        <v>208</v>
      </c>
    </row>
    <row r="10" spans="1:21" x14ac:dyDescent="0.15">
      <c r="A10" s="8"/>
      <c r="B10" s="8"/>
      <c r="C10" s="9"/>
      <c r="D10" s="10" t="s">
        <v>50</v>
      </c>
      <c r="E10" s="8"/>
      <c r="F10" s="8">
        <f t="shared" ref="F10:U10" si="2">AVERAGE(F7:F9)</f>
        <v>2.8043333333333336</v>
      </c>
      <c r="G10" s="8">
        <f t="shared" si="2"/>
        <v>5.6729999999999992</v>
      </c>
      <c r="H10" s="8" t="e">
        <f t="shared" si="2"/>
        <v>#DIV/0!</v>
      </c>
      <c r="I10" s="8" t="e">
        <f t="shared" si="2"/>
        <v>#DIV/0!</v>
      </c>
      <c r="J10" s="8">
        <f t="shared" si="2"/>
        <v>2.91</v>
      </c>
      <c r="K10" s="8">
        <f t="shared" si="2"/>
        <v>0.92200000000000004</v>
      </c>
      <c r="L10" s="8">
        <f t="shared" si="2"/>
        <v>0.20499999999999999</v>
      </c>
      <c r="M10" s="8">
        <f t="shared" si="2"/>
        <v>16.466666666666669</v>
      </c>
      <c r="N10" s="8">
        <f t="shared" si="2"/>
        <v>214</v>
      </c>
      <c r="O10" s="8">
        <f t="shared" si="2"/>
        <v>7.41</v>
      </c>
      <c r="P10" s="8">
        <f t="shared" si="2"/>
        <v>29.9</v>
      </c>
      <c r="Q10" s="8">
        <f t="shared" si="2"/>
        <v>2361</v>
      </c>
      <c r="R10" s="8">
        <f t="shared" si="2"/>
        <v>2165</v>
      </c>
      <c r="S10" s="8">
        <f t="shared" si="2"/>
        <v>2.6</v>
      </c>
      <c r="T10" s="8" t="e">
        <f t="shared" si="2"/>
        <v>#DIV/0!</v>
      </c>
      <c r="U10" s="8">
        <f t="shared" si="2"/>
        <v>34</v>
      </c>
    </row>
    <row r="11" spans="1:21" x14ac:dyDescent="0.15">
      <c r="A11" s="8"/>
      <c r="B11" s="8"/>
      <c r="C11" s="9"/>
      <c r="D11" s="10" t="s">
        <v>51</v>
      </c>
      <c r="E11" s="8"/>
      <c r="F11" s="8">
        <f t="shared" ref="F11:U11" si="3">STDEV(F7:F9)/SQRT(COUNT(F7:F9))</f>
        <v>3.8428866464908555E-2</v>
      </c>
      <c r="G11" s="8">
        <f t="shared" si="3"/>
        <v>0.46872202138723507</v>
      </c>
      <c r="H11" s="8" t="e">
        <f t="shared" si="3"/>
        <v>#DIV/0!</v>
      </c>
      <c r="I11" s="8" t="e">
        <f t="shared" si="3"/>
        <v>#DIV/0!</v>
      </c>
      <c r="J11" s="8">
        <f t="shared" si="3"/>
        <v>9.2915732431775783E-2</v>
      </c>
      <c r="K11" s="8">
        <f t="shared" si="3"/>
        <v>1.3428824718989103E-2</v>
      </c>
      <c r="L11" s="8">
        <f t="shared" si="3"/>
        <v>7.9372539331937705E-3</v>
      </c>
      <c r="M11" s="8">
        <f t="shared" si="3"/>
        <v>0.68879927732572777</v>
      </c>
      <c r="N11" s="8">
        <f t="shared" si="3"/>
        <v>3.4641016151377548</v>
      </c>
      <c r="O11" s="8" t="e">
        <f t="shared" si="3"/>
        <v>#DIV/0!</v>
      </c>
      <c r="P11" s="8" t="e">
        <f t="shared" si="3"/>
        <v>#DIV/0!</v>
      </c>
      <c r="Q11" s="8" t="e">
        <f t="shared" si="3"/>
        <v>#DIV/0!</v>
      </c>
      <c r="R11" s="8" t="e">
        <f t="shared" si="3"/>
        <v>#DIV/0!</v>
      </c>
      <c r="S11" s="8" t="e">
        <f t="shared" si="3"/>
        <v>#DIV/0!</v>
      </c>
      <c r="T11" s="8" t="e">
        <f t="shared" si="3"/>
        <v>#DIV/0!</v>
      </c>
      <c r="U11" s="8" t="e">
        <f t="shared" si="3"/>
        <v>#DIV/0!</v>
      </c>
    </row>
    <row r="12" spans="1:21" x14ac:dyDescent="0.15">
      <c r="A12" t="s">
        <v>144</v>
      </c>
      <c r="B12" t="s">
        <v>5</v>
      </c>
      <c r="C12" s="6"/>
      <c r="D12">
        <v>1744</v>
      </c>
      <c r="E12">
        <v>2280</v>
      </c>
      <c r="J12">
        <v>2.58E-2</v>
      </c>
      <c r="K12">
        <v>0.53900000000000003</v>
      </c>
      <c r="L12">
        <v>9.3399999999999993E-3</v>
      </c>
      <c r="M12">
        <v>15.4</v>
      </c>
      <c r="N12">
        <v>220</v>
      </c>
      <c r="O12">
        <v>7.56</v>
      </c>
      <c r="P12">
        <v>25.8</v>
      </c>
      <c r="Q12">
        <v>4574</v>
      </c>
      <c r="R12">
        <v>4516</v>
      </c>
      <c r="S12">
        <v>0.4</v>
      </c>
      <c r="U12">
        <v>5</v>
      </c>
    </row>
    <row r="13" spans="1:21" x14ac:dyDescent="0.15">
      <c r="A13" t="s">
        <v>147</v>
      </c>
      <c r="B13" t="s">
        <v>5</v>
      </c>
      <c r="C13" s="6"/>
      <c r="D13">
        <v>1745</v>
      </c>
      <c r="E13">
        <v>316</v>
      </c>
      <c r="J13">
        <v>1.78</v>
      </c>
      <c r="K13">
        <v>1.26</v>
      </c>
      <c r="L13">
        <v>0.224</v>
      </c>
      <c r="M13">
        <v>59.7</v>
      </c>
      <c r="N13">
        <v>385</v>
      </c>
      <c r="O13">
        <v>7.33</v>
      </c>
      <c r="P13">
        <v>27.5</v>
      </c>
      <c r="Q13">
        <v>2305</v>
      </c>
      <c r="R13">
        <v>2208</v>
      </c>
      <c r="S13">
        <v>0.6</v>
      </c>
      <c r="U13">
        <v>8</v>
      </c>
    </row>
    <row r="14" spans="1:21" x14ac:dyDescent="0.15">
      <c r="A14" t="s">
        <v>129</v>
      </c>
      <c r="B14" t="s">
        <v>146</v>
      </c>
      <c r="C14" s="6"/>
      <c r="D14">
        <v>1746</v>
      </c>
      <c r="E14">
        <v>442</v>
      </c>
      <c r="J14">
        <v>1.5699999999999999E-2</v>
      </c>
      <c r="K14">
        <v>0.219</v>
      </c>
      <c r="L14">
        <v>7.9399999999999991E-3</v>
      </c>
      <c r="M14">
        <v>38</v>
      </c>
      <c r="N14">
        <v>295</v>
      </c>
      <c r="O14">
        <v>7.63</v>
      </c>
      <c r="P14">
        <v>26.6</v>
      </c>
      <c r="Q14">
        <v>4197</v>
      </c>
      <c r="R14">
        <v>4072</v>
      </c>
      <c r="S14">
        <v>0.4</v>
      </c>
      <c r="U14">
        <v>5</v>
      </c>
    </row>
    <row r="15" spans="1:21" x14ac:dyDescent="0.15">
      <c r="A15" s="8"/>
      <c r="B15" s="8"/>
      <c r="C15" s="9"/>
      <c r="D15" s="10" t="s">
        <v>50</v>
      </c>
      <c r="E15" s="8"/>
      <c r="F15" s="8" t="e">
        <f t="shared" ref="F15:U15" si="4">AVERAGE(F12:F14)</f>
        <v>#DIV/0!</v>
      </c>
      <c r="G15" s="8" t="e">
        <f t="shared" si="4"/>
        <v>#DIV/0!</v>
      </c>
      <c r="H15" s="8" t="e">
        <f t="shared" si="4"/>
        <v>#DIV/0!</v>
      </c>
      <c r="I15" s="8" t="e">
        <f t="shared" si="4"/>
        <v>#DIV/0!</v>
      </c>
      <c r="J15" s="8">
        <f t="shared" si="4"/>
        <v>0.60716666666666674</v>
      </c>
      <c r="K15" s="8">
        <f t="shared" si="4"/>
        <v>0.67266666666666663</v>
      </c>
      <c r="L15" s="8">
        <f t="shared" si="4"/>
        <v>8.042666666666666E-2</v>
      </c>
      <c r="M15" s="8">
        <f t="shared" si="4"/>
        <v>37.700000000000003</v>
      </c>
      <c r="N15" s="8">
        <f t="shared" si="4"/>
        <v>300</v>
      </c>
      <c r="O15" s="8">
        <f t="shared" si="4"/>
        <v>7.5066666666666668</v>
      </c>
      <c r="P15" s="8">
        <f t="shared" si="4"/>
        <v>26.633333333333336</v>
      </c>
      <c r="Q15" s="8">
        <f t="shared" si="4"/>
        <v>3692</v>
      </c>
      <c r="R15" s="8">
        <f t="shared" si="4"/>
        <v>3598.6666666666665</v>
      </c>
      <c r="S15" s="8">
        <f t="shared" si="4"/>
        <v>0.46666666666666662</v>
      </c>
      <c r="T15" s="8" t="e">
        <f t="shared" si="4"/>
        <v>#DIV/0!</v>
      </c>
      <c r="U15" s="8">
        <f t="shared" si="4"/>
        <v>6</v>
      </c>
    </row>
    <row r="16" spans="1:21" x14ac:dyDescent="0.15">
      <c r="A16" s="8"/>
      <c r="B16" s="8"/>
      <c r="C16" s="9"/>
      <c r="D16" s="10" t="s">
        <v>51</v>
      </c>
      <c r="E16" s="8"/>
      <c r="F16" s="8" t="e">
        <f t="shared" ref="F16:U16" si="5">STDEV(F12:F14)/SQRT(COUNT(F12:F14))</f>
        <v>#DIV/0!</v>
      </c>
      <c r="G16" s="8" t="e">
        <f t="shared" si="5"/>
        <v>#DIV/0!</v>
      </c>
      <c r="H16" s="8" t="e">
        <f t="shared" si="5"/>
        <v>#DIV/0!</v>
      </c>
      <c r="I16" s="8" t="e">
        <f t="shared" si="5"/>
        <v>#DIV/0!</v>
      </c>
      <c r="J16" s="8">
        <f t="shared" si="5"/>
        <v>0.58642391473896904</v>
      </c>
      <c r="K16" s="8">
        <f t="shared" si="5"/>
        <v>0.30785295912893951</v>
      </c>
      <c r="L16" s="8">
        <f t="shared" si="5"/>
        <v>7.1787804287667456E-2</v>
      </c>
      <c r="M16" s="8">
        <f t="shared" si="5"/>
        <v>12.78918814207271</v>
      </c>
      <c r="N16" s="8">
        <f t="shared" si="5"/>
        <v>47.696960070847283</v>
      </c>
      <c r="O16" s="8">
        <f t="shared" si="5"/>
        <v>9.0615181460454483E-2</v>
      </c>
      <c r="P16" s="8">
        <f t="shared" si="5"/>
        <v>0.49103066208854096</v>
      </c>
      <c r="Q16" s="8">
        <f t="shared" si="5"/>
        <v>701.98741679130785</v>
      </c>
      <c r="R16" s="8">
        <f t="shared" si="5"/>
        <v>707.04769601805799</v>
      </c>
      <c r="S16" s="8">
        <f t="shared" si="5"/>
        <v>6.6666666666666888E-2</v>
      </c>
      <c r="T16" s="8" t="e">
        <f t="shared" si="5"/>
        <v>#DIV/0!</v>
      </c>
      <c r="U16" s="8">
        <f t="shared" si="5"/>
        <v>1</v>
      </c>
    </row>
    <row r="17" spans="1:21" x14ac:dyDescent="0.15">
      <c r="A17" t="s">
        <v>144</v>
      </c>
      <c r="B17" t="s">
        <v>4</v>
      </c>
      <c r="C17" s="6"/>
      <c r="D17">
        <v>1747</v>
      </c>
      <c r="E17">
        <v>11015</v>
      </c>
      <c r="J17">
        <v>3.09</v>
      </c>
      <c r="K17">
        <v>1.33</v>
      </c>
      <c r="L17">
        <v>0.185</v>
      </c>
      <c r="M17">
        <v>22</v>
      </c>
      <c r="N17">
        <v>145</v>
      </c>
      <c r="O17">
        <v>7.45</v>
      </c>
      <c r="P17">
        <v>30.8</v>
      </c>
      <c r="Q17">
        <v>2359</v>
      </c>
      <c r="R17">
        <v>2128</v>
      </c>
      <c r="S17">
        <v>1.3</v>
      </c>
      <c r="U17">
        <v>18</v>
      </c>
    </row>
    <row r="18" spans="1:21" x14ac:dyDescent="0.15">
      <c r="A18" t="s">
        <v>147</v>
      </c>
      <c r="B18" t="s">
        <v>4</v>
      </c>
      <c r="C18" s="6"/>
      <c r="D18">
        <v>1748</v>
      </c>
      <c r="E18">
        <v>11033</v>
      </c>
      <c r="J18">
        <v>2.4700000000000002</v>
      </c>
      <c r="K18">
        <v>1.06</v>
      </c>
      <c r="L18">
        <v>0.159</v>
      </c>
      <c r="M18">
        <v>18.600000000000001</v>
      </c>
      <c r="N18">
        <v>134</v>
      </c>
      <c r="O18">
        <v>7.46</v>
      </c>
      <c r="P18">
        <v>30</v>
      </c>
      <c r="Q18">
        <v>2372</v>
      </c>
      <c r="R18">
        <v>2166</v>
      </c>
      <c r="S18">
        <v>2.6</v>
      </c>
      <c r="U18">
        <v>34</v>
      </c>
    </row>
    <row r="19" spans="1:21" x14ac:dyDescent="0.15">
      <c r="A19" t="s">
        <v>129</v>
      </c>
      <c r="B19" t="s">
        <v>4</v>
      </c>
      <c r="C19" s="6"/>
      <c r="D19">
        <v>1749</v>
      </c>
      <c r="E19">
        <v>28</v>
      </c>
      <c r="J19">
        <v>1.1100000000000001</v>
      </c>
      <c r="K19">
        <v>0.66700000000000004</v>
      </c>
      <c r="L19">
        <v>0.152</v>
      </c>
      <c r="M19">
        <v>15.3</v>
      </c>
      <c r="N19">
        <v>156</v>
      </c>
      <c r="O19">
        <v>7.07</v>
      </c>
      <c r="P19">
        <v>29.9</v>
      </c>
      <c r="Q19">
        <v>2378</v>
      </c>
      <c r="R19">
        <v>2176</v>
      </c>
      <c r="S19">
        <v>0.5</v>
      </c>
      <c r="U19">
        <v>7</v>
      </c>
    </row>
    <row r="20" spans="1:21" x14ac:dyDescent="0.15">
      <c r="A20" s="8"/>
      <c r="B20" s="8"/>
      <c r="C20" s="9"/>
      <c r="D20" s="10" t="s">
        <v>50</v>
      </c>
      <c r="E20" s="8"/>
      <c r="F20" s="8" t="e">
        <f t="shared" ref="F20:U20" si="6">AVERAGE(F17:F19)</f>
        <v>#DIV/0!</v>
      </c>
      <c r="G20" s="8" t="e">
        <f t="shared" si="6"/>
        <v>#DIV/0!</v>
      </c>
      <c r="H20" s="8" t="e">
        <f t="shared" si="6"/>
        <v>#DIV/0!</v>
      </c>
      <c r="I20" s="8" t="e">
        <f t="shared" si="6"/>
        <v>#DIV/0!</v>
      </c>
      <c r="J20" s="8">
        <f t="shared" si="6"/>
        <v>2.2233333333333336</v>
      </c>
      <c r="K20" s="8">
        <f t="shared" si="6"/>
        <v>1.0190000000000001</v>
      </c>
      <c r="L20" s="8">
        <f t="shared" si="6"/>
        <v>0.16533333333333333</v>
      </c>
      <c r="M20" s="8">
        <f t="shared" si="6"/>
        <v>18.633333333333336</v>
      </c>
      <c r="N20" s="8">
        <f t="shared" si="6"/>
        <v>145</v>
      </c>
      <c r="O20" s="8">
        <f t="shared" si="6"/>
        <v>7.3266666666666671</v>
      </c>
      <c r="P20" s="8">
        <f t="shared" si="6"/>
        <v>30.233333333333331</v>
      </c>
      <c r="Q20" s="8">
        <f t="shared" si="6"/>
        <v>2369.6666666666665</v>
      </c>
      <c r="R20" s="8">
        <f t="shared" si="6"/>
        <v>2156.6666666666665</v>
      </c>
      <c r="S20" s="8">
        <f t="shared" si="6"/>
        <v>1.4666666666666668</v>
      </c>
      <c r="T20" s="8" t="e">
        <f t="shared" si="6"/>
        <v>#DIV/0!</v>
      </c>
      <c r="U20" s="8">
        <f t="shared" si="6"/>
        <v>19.666666666666668</v>
      </c>
    </row>
    <row r="21" spans="1:21" x14ac:dyDescent="0.15">
      <c r="A21" s="8"/>
      <c r="B21" s="8"/>
      <c r="C21" s="9"/>
      <c r="D21" s="10" t="s">
        <v>51</v>
      </c>
      <c r="E21" s="8"/>
      <c r="F21" s="8" t="e">
        <f t="shared" ref="F21:U21" si="7">STDEV(F17:F19)/SQRT(COUNT(F17:F19))</f>
        <v>#DIV/0!</v>
      </c>
      <c r="G21" s="8" t="e">
        <f t="shared" si="7"/>
        <v>#DIV/0!</v>
      </c>
      <c r="H21" s="8" t="e">
        <f t="shared" si="7"/>
        <v>#DIV/0!</v>
      </c>
      <c r="I21" s="8" t="e">
        <f t="shared" si="7"/>
        <v>#DIV/0!</v>
      </c>
      <c r="J21" s="8">
        <f t="shared" si="7"/>
        <v>0.58473165735327759</v>
      </c>
      <c r="K21" s="8">
        <f t="shared" si="7"/>
        <v>0.192486363153341</v>
      </c>
      <c r="L21" s="8">
        <f t="shared" si="7"/>
        <v>1.0038813564250397E-2</v>
      </c>
      <c r="M21" s="8">
        <f t="shared" si="7"/>
        <v>1.9341952101871935</v>
      </c>
      <c r="N21" s="8">
        <f t="shared" si="7"/>
        <v>6.3508529610858835</v>
      </c>
      <c r="O21" s="8">
        <f t="shared" si="7"/>
        <v>0.12836579675979798</v>
      </c>
      <c r="P21" s="8">
        <f t="shared" si="7"/>
        <v>0.28480012484391826</v>
      </c>
      <c r="Q21" s="8">
        <f t="shared" si="7"/>
        <v>5.6075346137535744</v>
      </c>
      <c r="R21" s="8">
        <f t="shared" si="7"/>
        <v>14.62114146630754</v>
      </c>
      <c r="S21" s="8">
        <f t="shared" si="7"/>
        <v>0.61191865835619408</v>
      </c>
      <c r="T21" s="8" t="e">
        <f t="shared" si="7"/>
        <v>#DIV/0!</v>
      </c>
      <c r="U21" s="8">
        <f t="shared" si="7"/>
        <v>7.8386506775365659</v>
      </c>
    </row>
  </sheetData>
  <pageMargins left="0.7" right="0.7" top="0.75" bottom="0.75" header="0.5" footer="0.5"/>
  <pageSetup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N5" sqref="N5"/>
    </sheetView>
  </sheetViews>
  <sheetFormatPr baseColWidth="10" defaultRowHeight="13" x14ac:dyDescent="0.15"/>
  <sheetData>
    <row r="1" spans="1:21" x14ac:dyDescent="0.15">
      <c r="A1" t="s">
        <v>16</v>
      </c>
      <c r="B1" t="s">
        <v>17</v>
      </c>
      <c r="C1" t="s">
        <v>139</v>
      </c>
      <c r="D1" t="s">
        <v>25</v>
      </c>
      <c r="E1" t="s">
        <v>24</v>
      </c>
      <c r="F1" t="s">
        <v>140</v>
      </c>
      <c r="G1" s="3" t="s">
        <v>27</v>
      </c>
      <c r="H1" t="s">
        <v>119</v>
      </c>
      <c r="I1" s="18" t="s">
        <v>141</v>
      </c>
      <c r="J1" t="s">
        <v>160</v>
      </c>
      <c r="K1" t="s">
        <v>142</v>
      </c>
      <c r="L1" t="s">
        <v>143</v>
      </c>
      <c r="M1" t="s">
        <v>31</v>
      </c>
      <c r="N1" t="s">
        <v>158</v>
      </c>
      <c r="O1" t="s">
        <v>0</v>
      </c>
      <c r="P1" t="s">
        <v>1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x14ac:dyDescent="0.15">
      <c r="A2" t="s">
        <v>133</v>
      </c>
      <c r="C2" s="6"/>
      <c r="D2">
        <v>1750</v>
      </c>
      <c r="E2">
        <v>49</v>
      </c>
      <c r="F2">
        <v>2.3780000000000001</v>
      </c>
      <c r="G2">
        <v>6.6870000000000003</v>
      </c>
      <c r="H2">
        <v>6.0359999999999996</v>
      </c>
      <c r="I2">
        <v>5.165</v>
      </c>
      <c r="J2">
        <v>3.44</v>
      </c>
      <c r="K2">
        <v>0.81299999999999994</v>
      </c>
      <c r="L2">
        <v>0.19500000000000001</v>
      </c>
      <c r="M2">
        <v>15.6</v>
      </c>
      <c r="N2">
        <v>211</v>
      </c>
      <c r="O2">
        <v>7.52</v>
      </c>
      <c r="P2">
        <v>23.4</v>
      </c>
      <c r="Q2">
        <v>1517</v>
      </c>
      <c r="R2">
        <v>1566</v>
      </c>
      <c r="S2">
        <v>4.9000000000000004</v>
      </c>
      <c r="U2">
        <v>57</v>
      </c>
    </row>
    <row r="3" spans="1:21" x14ac:dyDescent="0.15">
      <c r="A3" t="s">
        <v>134</v>
      </c>
      <c r="C3" s="6"/>
      <c r="D3">
        <v>1751</v>
      </c>
      <c r="E3">
        <v>10127</v>
      </c>
      <c r="F3">
        <v>2.528</v>
      </c>
      <c r="G3">
        <v>5.94</v>
      </c>
      <c r="H3">
        <v>5.8819999999999997</v>
      </c>
      <c r="I3">
        <v>5.16</v>
      </c>
      <c r="J3">
        <v>3.66</v>
      </c>
      <c r="K3">
        <v>0.82699999999999996</v>
      </c>
      <c r="L3">
        <v>0.20200000000000001</v>
      </c>
      <c r="M3">
        <v>16.2</v>
      </c>
      <c r="N3">
        <v>237</v>
      </c>
    </row>
    <row r="4" spans="1:21" x14ac:dyDescent="0.15">
      <c r="A4" t="s">
        <v>135</v>
      </c>
      <c r="C4" s="6"/>
      <c r="D4">
        <v>1752</v>
      </c>
      <c r="E4">
        <v>2302</v>
      </c>
      <c r="F4">
        <v>2.093</v>
      </c>
      <c r="G4">
        <v>5.5620000000000003</v>
      </c>
      <c r="H4">
        <v>5.7619999999999996</v>
      </c>
      <c r="I4">
        <v>5.1029999999999998</v>
      </c>
      <c r="J4">
        <v>3.11</v>
      </c>
      <c r="K4">
        <v>0.81899999999999995</v>
      </c>
      <c r="L4">
        <v>0.2</v>
      </c>
      <c r="M4">
        <v>14.2</v>
      </c>
      <c r="N4">
        <v>202</v>
      </c>
    </row>
    <row r="5" spans="1:21" x14ac:dyDescent="0.15">
      <c r="A5" s="8"/>
      <c r="B5" s="8"/>
      <c r="C5" s="9"/>
      <c r="D5" s="10" t="s">
        <v>50</v>
      </c>
      <c r="E5" s="8"/>
      <c r="F5" s="8">
        <f>AVERAGE(F2:F4)</f>
        <v>2.3330000000000002</v>
      </c>
      <c r="G5" s="8">
        <f t="shared" ref="G5:U5" si="0">AVERAGE(G2:G4)</f>
        <v>6.0629999999999997</v>
      </c>
      <c r="H5" s="8">
        <f t="shared" si="0"/>
        <v>5.8933333333333335</v>
      </c>
      <c r="I5" s="8">
        <f>AVERAGE(I2:I4)</f>
        <v>5.1426666666666661</v>
      </c>
      <c r="J5" s="8">
        <f>AVERAGE(J2:J4)</f>
        <v>3.4033333333333329</v>
      </c>
      <c r="K5" s="8">
        <f t="shared" si="0"/>
        <v>0.81966666666666654</v>
      </c>
      <c r="L5" s="8">
        <f t="shared" si="0"/>
        <v>0.19899999999999998</v>
      </c>
      <c r="M5" s="8">
        <f t="shared" si="0"/>
        <v>15.333333333333334</v>
      </c>
      <c r="N5" s="8">
        <f t="shared" si="0"/>
        <v>216.66666666666666</v>
      </c>
      <c r="O5" s="8">
        <f t="shared" si="0"/>
        <v>7.52</v>
      </c>
      <c r="P5" s="8">
        <f t="shared" si="0"/>
        <v>23.4</v>
      </c>
      <c r="Q5" s="8">
        <f t="shared" si="0"/>
        <v>1517</v>
      </c>
      <c r="R5" s="8">
        <f t="shared" si="0"/>
        <v>1566</v>
      </c>
      <c r="S5" s="8">
        <f t="shared" si="0"/>
        <v>4.9000000000000004</v>
      </c>
      <c r="T5" s="8" t="e">
        <f t="shared" si="0"/>
        <v>#DIV/0!</v>
      </c>
      <c r="U5" s="8">
        <f t="shared" si="0"/>
        <v>57</v>
      </c>
    </row>
    <row r="6" spans="1:21" x14ac:dyDescent="0.15">
      <c r="A6" s="8"/>
      <c r="B6" s="8"/>
      <c r="C6" s="9"/>
      <c r="D6" s="10" t="s">
        <v>51</v>
      </c>
      <c r="E6" s="8"/>
      <c r="F6" s="8">
        <f>STDEV(F2:F4)/SQRT(COUNT(F2:F4))</f>
        <v>0.12757350822173077</v>
      </c>
      <c r="G6" s="8">
        <f t="shared" ref="G6:U6" si="1">STDEV(G2:G4)/SQRT(COUNT(G2:G4))</f>
        <v>0.33053139033985868</v>
      </c>
      <c r="H6" s="8">
        <f t="shared" si="1"/>
        <v>7.9299712763946664E-2</v>
      </c>
      <c r="I6" s="8">
        <f t="shared" si="1"/>
        <v>1.9885784984366314E-2</v>
      </c>
      <c r="J6" s="8">
        <f t="shared" si="1"/>
        <v>0.15982629459649145</v>
      </c>
      <c r="K6" s="8">
        <f t="shared" si="1"/>
        <v>4.0551750201988177E-3</v>
      </c>
      <c r="L6" s="8">
        <f t="shared" si="1"/>
        <v>2.0816659994661348E-3</v>
      </c>
      <c r="M6" s="8">
        <f t="shared" si="1"/>
        <v>0.59254629448770602</v>
      </c>
      <c r="N6" s="8">
        <f t="shared" si="1"/>
        <v>10.493384159131464</v>
      </c>
      <c r="O6" s="8" t="e">
        <f t="shared" si="1"/>
        <v>#DIV/0!</v>
      </c>
      <c r="P6" s="8" t="e">
        <f t="shared" si="1"/>
        <v>#DIV/0!</v>
      </c>
      <c r="Q6" s="8" t="e">
        <f t="shared" si="1"/>
        <v>#DIV/0!</v>
      </c>
      <c r="R6" s="8" t="e">
        <f t="shared" si="1"/>
        <v>#DIV/0!</v>
      </c>
      <c r="S6" s="8" t="e">
        <f t="shared" si="1"/>
        <v>#DIV/0!</v>
      </c>
      <c r="T6" s="8" t="e">
        <f t="shared" si="1"/>
        <v>#DIV/0!</v>
      </c>
      <c r="U6" s="8" t="e">
        <f t="shared" si="1"/>
        <v>#DIV/0!</v>
      </c>
    </row>
    <row r="7" spans="1:21" x14ac:dyDescent="0.15">
      <c r="A7" t="s">
        <v>136</v>
      </c>
      <c r="C7" s="6"/>
      <c r="D7">
        <v>1753</v>
      </c>
      <c r="E7">
        <v>10079</v>
      </c>
      <c r="F7">
        <v>2.1389999999999998</v>
      </c>
      <c r="G7">
        <v>5.4749999999999996</v>
      </c>
      <c r="H7">
        <v>5.6230000000000002</v>
      </c>
      <c r="I7">
        <v>4.38</v>
      </c>
      <c r="J7">
        <v>3.42</v>
      </c>
      <c r="K7">
        <v>0.66700000000000004</v>
      </c>
      <c r="L7">
        <v>0.21099999999999999</v>
      </c>
      <c r="M7">
        <v>14.7</v>
      </c>
      <c r="N7">
        <v>151</v>
      </c>
      <c r="O7">
        <v>7.47</v>
      </c>
      <c r="P7">
        <v>20</v>
      </c>
      <c r="Q7">
        <v>1375</v>
      </c>
      <c r="R7">
        <v>1532</v>
      </c>
      <c r="S7">
        <v>3.9</v>
      </c>
      <c r="U7">
        <v>42</v>
      </c>
    </row>
    <row r="8" spans="1:21" x14ac:dyDescent="0.15">
      <c r="A8" t="s">
        <v>137</v>
      </c>
      <c r="C8" s="6"/>
      <c r="D8">
        <v>1754</v>
      </c>
      <c r="E8">
        <v>2303</v>
      </c>
      <c r="F8">
        <v>2.0699999999999998</v>
      </c>
      <c r="G8">
        <v>5.1180000000000003</v>
      </c>
      <c r="H8">
        <v>5.6950000000000003</v>
      </c>
      <c r="I8">
        <v>4.3869999999999996</v>
      </c>
      <c r="J8">
        <v>3.03</v>
      </c>
      <c r="K8">
        <v>0.627</v>
      </c>
      <c r="L8">
        <v>0.224</v>
      </c>
      <c r="M8">
        <v>9.8800000000000008</v>
      </c>
      <c r="N8">
        <v>343</v>
      </c>
    </row>
    <row r="9" spans="1:21" x14ac:dyDescent="0.15">
      <c r="A9" t="s">
        <v>138</v>
      </c>
      <c r="C9" s="6"/>
      <c r="D9">
        <v>1755</v>
      </c>
      <c r="E9">
        <v>9240</v>
      </c>
      <c r="F9">
        <v>2.5150000000000001</v>
      </c>
      <c r="G9">
        <v>4.3099999999999996</v>
      </c>
      <c r="H9">
        <v>5.8259999999999996</v>
      </c>
      <c r="I9">
        <v>4.5650000000000004</v>
      </c>
      <c r="J9">
        <v>2.58</v>
      </c>
      <c r="K9">
        <v>0.627</v>
      </c>
      <c r="L9">
        <v>0.22500000000000001</v>
      </c>
      <c r="M9">
        <v>14.8</v>
      </c>
      <c r="N9">
        <v>248</v>
      </c>
    </row>
    <row r="10" spans="1:21" x14ac:dyDescent="0.15">
      <c r="A10" s="8"/>
      <c r="B10" s="8"/>
      <c r="C10" s="9"/>
      <c r="D10" s="10" t="s">
        <v>50</v>
      </c>
      <c r="E10" s="8"/>
      <c r="F10" s="8">
        <f t="shared" ref="F10:U10" si="2">AVERAGE(F7:F9)</f>
        <v>2.2413333333333334</v>
      </c>
      <c r="G10" s="8">
        <f t="shared" si="2"/>
        <v>4.9676666666666662</v>
      </c>
      <c r="H10" s="8">
        <f t="shared" si="2"/>
        <v>5.714666666666667</v>
      </c>
      <c r="I10" s="8">
        <f t="shared" si="2"/>
        <v>4.444</v>
      </c>
      <c r="J10" s="8">
        <f t="shared" si="2"/>
        <v>3.01</v>
      </c>
      <c r="K10" s="8">
        <f t="shared" si="2"/>
        <v>0.64033333333333331</v>
      </c>
      <c r="L10" s="8">
        <f t="shared" si="2"/>
        <v>0.22</v>
      </c>
      <c r="M10" s="8">
        <f t="shared" si="2"/>
        <v>13.126666666666665</v>
      </c>
      <c r="N10" s="8">
        <f t="shared" si="2"/>
        <v>247.33333333333334</v>
      </c>
      <c r="O10" s="8">
        <f t="shared" si="2"/>
        <v>7.47</v>
      </c>
      <c r="P10" s="8">
        <f t="shared" si="2"/>
        <v>20</v>
      </c>
      <c r="Q10" s="8">
        <f t="shared" si="2"/>
        <v>1375</v>
      </c>
      <c r="R10" s="8">
        <f t="shared" si="2"/>
        <v>1532</v>
      </c>
      <c r="S10" s="8">
        <f t="shared" si="2"/>
        <v>3.9</v>
      </c>
      <c r="T10" s="8" t="e">
        <f t="shared" si="2"/>
        <v>#DIV/0!</v>
      </c>
      <c r="U10" s="8">
        <f t="shared" si="2"/>
        <v>42</v>
      </c>
    </row>
    <row r="11" spans="1:21" x14ac:dyDescent="0.15">
      <c r="A11" s="8"/>
      <c r="B11" s="8"/>
      <c r="C11" s="9"/>
      <c r="D11" s="10" t="s">
        <v>51</v>
      </c>
      <c r="E11" s="8"/>
      <c r="F11" s="8">
        <f t="shared" ref="F11:U11" si="3">STDEV(F7:F9)/SQRT(COUNT(F7:F9))</f>
        <v>0.1382754899145584</v>
      </c>
      <c r="G11" s="8">
        <f t="shared" si="3"/>
        <v>0.34460428191058673</v>
      </c>
      <c r="H11" s="8">
        <f t="shared" si="3"/>
        <v>5.9420348179539943E-2</v>
      </c>
      <c r="I11" s="8">
        <f t="shared" si="3"/>
        <v>6.0533737149901463E-2</v>
      </c>
      <c r="J11" s="8">
        <f t="shared" si="3"/>
        <v>0.24269322199023216</v>
      </c>
      <c r="K11" s="8">
        <f t="shared" si="3"/>
        <v>1.3333333333333346E-2</v>
      </c>
      <c r="L11" s="8">
        <f t="shared" si="3"/>
        <v>4.5092497528228977E-3</v>
      </c>
      <c r="M11" s="8">
        <f t="shared" si="3"/>
        <v>1.6235899865558638</v>
      </c>
      <c r="N11" s="8">
        <f t="shared" si="3"/>
        <v>55.426628177358126</v>
      </c>
      <c r="O11" s="8" t="e">
        <f t="shared" si="3"/>
        <v>#DIV/0!</v>
      </c>
      <c r="P11" s="8" t="e">
        <f t="shared" si="3"/>
        <v>#DIV/0!</v>
      </c>
      <c r="Q11" s="8" t="e">
        <f t="shared" si="3"/>
        <v>#DIV/0!</v>
      </c>
      <c r="R11" s="8" t="e">
        <f t="shared" si="3"/>
        <v>#DIV/0!</v>
      </c>
      <c r="S11" s="8" t="e">
        <f t="shared" si="3"/>
        <v>#DIV/0!</v>
      </c>
      <c r="T11" s="8" t="e">
        <f t="shared" si="3"/>
        <v>#DIV/0!</v>
      </c>
      <c r="U11" s="8" t="e">
        <f t="shared" si="3"/>
        <v>#DIV/0!</v>
      </c>
    </row>
    <row r="12" spans="1:21" x14ac:dyDescent="0.15">
      <c r="A12" t="s">
        <v>144</v>
      </c>
      <c r="B12" t="s">
        <v>5</v>
      </c>
      <c r="C12" s="6"/>
      <c r="D12">
        <v>1756</v>
      </c>
      <c r="E12">
        <v>10234</v>
      </c>
      <c r="H12">
        <v>6.4560000000000004</v>
      </c>
      <c r="I12">
        <v>2.2069999999999999</v>
      </c>
      <c r="J12">
        <v>0.94399999999999995</v>
      </c>
      <c r="K12">
        <v>0.61699999999999999</v>
      </c>
      <c r="L12">
        <v>0.20499999999999999</v>
      </c>
      <c r="M12">
        <v>13.9</v>
      </c>
      <c r="N12">
        <v>188</v>
      </c>
      <c r="O12">
        <v>7.35</v>
      </c>
      <c r="P12">
        <v>14.5</v>
      </c>
      <c r="Q12">
        <v>1265</v>
      </c>
      <c r="R12">
        <v>1614</v>
      </c>
      <c r="S12">
        <v>1.5</v>
      </c>
      <c r="U12">
        <v>15</v>
      </c>
    </row>
    <row r="13" spans="1:21" x14ac:dyDescent="0.15">
      <c r="A13" t="s">
        <v>147</v>
      </c>
      <c r="B13" t="s">
        <v>5</v>
      </c>
      <c r="C13" s="6"/>
      <c r="D13">
        <v>1757</v>
      </c>
      <c r="E13">
        <v>2057</v>
      </c>
      <c r="H13">
        <v>5.7889999999999997</v>
      </c>
      <c r="I13">
        <v>2.9049999999999998</v>
      </c>
      <c r="J13">
        <v>2.41</v>
      </c>
      <c r="K13">
        <v>0.317</v>
      </c>
      <c r="L13">
        <v>0.22700000000000001</v>
      </c>
      <c r="M13">
        <v>12.4</v>
      </c>
      <c r="N13">
        <v>220</v>
      </c>
      <c r="O13">
        <v>7.36</v>
      </c>
      <c r="P13">
        <v>11.3</v>
      </c>
      <c r="Q13">
        <v>1190</v>
      </c>
      <c r="R13">
        <v>1609</v>
      </c>
      <c r="S13">
        <v>4</v>
      </c>
      <c r="U13">
        <v>38</v>
      </c>
    </row>
    <row r="14" spans="1:21" x14ac:dyDescent="0.15">
      <c r="A14" t="s">
        <v>129</v>
      </c>
      <c r="B14" t="s">
        <v>146</v>
      </c>
      <c r="C14" s="6"/>
      <c r="D14">
        <v>1758</v>
      </c>
      <c r="E14">
        <v>5019</v>
      </c>
      <c r="H14">
        <v>10.86</v>
      </c>
      <c r="I14">
        <v>1.3540000000000001</v>
      </c>
      <c r="J14">
        <v>0.16200000000000001</v>
      </c>
      <c r="K14">
        <v>0.17699999999999999</v>
      </c>
      <c r="L14">
        <v>5.1999999999999998E-2</v>
      </c>
      <c r="M14">
        <v>13.6</v>
      </c>
      <c r="N14">
        <v>170</v>
      </c>
      <c r="O14">
        <v>7.45</v>
      </c>
      <c r="P14">
        <v>10.9</v>
      </c>
      <c r="Q14">
        <v>1685</v>
      </c>
      <c r="R14">
        <v>2311</v>
      </c>
      <c r="S14">
        <v>3.8</v>
      </c>
      <c r="U14">
        <v>36</v>
      </c>
    </row>
    <row r="15" spans="1:21" x14ac:dyDescent="0.15">
      <c r="A15" s="8"/>
      <c r="B15" s="8"/>
      <c r="C15" s="9"/>
      <c r="D15" s="10" t="s">
        <v>50</v>
      </c>
      <c r="E15" s="8"/>
      <c r="F15" s="8" t="e">
        <f t="shared" ref="F15:N15" si="4">AVERAGE(F12:F14)</f>
        <v>#DIV/0!</v>
      </c>
      <c r="G15" s="8" t="e">
        <f t="shared" si="4"/>
        <v>#DIV/0!</v>
      </c>
      <c r="H15" s="8">
        <f t="shared" si="4"/>
        <v>7.7016666666666671</v>
      </c>
      <c r="I15" s="8">
        <f t="shared" si="4"/>
        <v>2.1553333333333335</v>
      </c>
      <c r="J15" s="8">
        <f t="shared" si="4"/>
        <v>1.1719999999999999</v>
      </c>
      <c r="K15" s="8">
        <f t="shared" si="4"/>
        <v>0.37033333333333335</v>
      </c>
      <c r="L15" s="8">
        <f t="shared" si="4"/>
        <v>0.16133333333333333</v>
      </c>
      <c r="M15" s="8">
        <f t="shared" si="4"/>
        <v>13.299999999999999</v>
      </c>
      <c r="N15" s="8">
        <f t="shared" si="4"/>
        <v>192.66666666666666</v>
      </c>
      <c r="O15" s="8">
        <f t="shared" ref="O15:U15" si="5">AVERAGE(O12:O14)</f>
        <v>7.3866666666666667</v>
      </c>
      <c r="P15" s="8">
        <f t="shared" si="5"/>
        <v>12.233333333333334</v>
      </c>
      <c r="Q15" s="8">
        <f t="shared" si="5"/>
        <v>1380</v>
      </c>
      <c r="R15" s="8">
        <f t="shared" si="5"/>
        <v>1844.6666666666667</v>
      </c>
      <c r="S15" s="8">
        <f t="shared" si="5"/>
        <v>3.1</v>
      </c>
      <c r="T15" s="8" t="e">
        <f t="shared" si="5"/>
        <v>#DIV/0!</v>
      </c>
      <c r="U15" s="8">
        <f t="shared" si="5"/>
        <v>29.666666666666668</v>
      </c>
    </row>
    <row r="16" spans="1:21" x14ac:dyDescent="0.15">
      <c r="A16" s="8"/>
      <c r="B16" s="8"/>
      <c r="C16" s="9"/>
      <c r="D16" s="10" t="s">
        <v>51</v>
      </c>
      <c r="E16" s="8"/>
      <c r="F16" s="8" t="e">
        <f t="shared" ref="F16:N16" si="6">STDEV(F12:F14)/SQRT(COUNT(F12:F14))</f>
        <v>#DIV/0!</v>
      </c>
      <c r="G16" s="8" t="e">
        <f t="shared" si="6"/>
        <v>#DIV/0!</v>
      </c>
      <c r="H16" s="8">
        <f t="shared" si="6"/>
        <v>1.5908618558644363</v>
      </c>
      <c r="I16" s="8">
        <f t="shared" si="6"/>
        <v>0.44847977781736253</v>
      </c>
      <c r="J16" s="8">
        <f t="shared" si="6"/>
        <v>0.65887884571697508</v>
      </c>
      <c r="K16" s="8">
        <f t="shared" si="6"/>
        <v>0.12978614889287859</v>
      </c>
      <c r="L16" s="8">
        <f t="shared" si="6"/>
        <v>5.5034332718565587E-2</v>
      </c>
      <c r="M16" s="8">
        <f t="shared" si="6"/>
        <v>0.45825756949558399</v>
      </c>
      <c r="N16" s="8">
        <f t="shared" si="6"/>
        <v>14.621141466307568</v>
      </c>
      <c r="O16" s="8">
        <f t="shared" ref="O16:U16" si="7">STDEV(O12:O14)/SQRT(COUNT(O12:O14))</f>
        <v>3.1797973380564941E-2</v>
      </c>
      <c r="P16" s="8">
        <f t="shared" si="7"/>
        <v>1.1392004993756684</v>
      </c>
      <c r="Q16" s="8">
        <f t="shared" si="7"/>
        <v>154.02921800749363</v>
      </c>
      <c r="R16" s="8">
        <f t="shared" si="7"/>
        <v>233.17113410063794</v>
      </c>
      <c r="S16" s="8">
        <f t="shared" si="7"/>
        <v>0.80208062770106392</v>
      </c>
      <c r="T16" s="8" t="e">
        <f t="shared" si="7"/>
        <v>#DIV/0!</v>
      </c>
      <c r="U16" s="8">
        <f t="shared" si="7"/>
        <v>7.3560254969046355</v>
      </c>
    </row>
    <row r="17" spans="1:21" x14ac:dyDescent="0.15">
      <c r="A17" t="s">
        <v>144</v>
      </c>
      <c r="B17" t="s">
        <v>4</v>
      </c>
      <c r="C17" s="6"/>
      <c r="D17">
        <v>1759</v>
      </c>
      <c r="E17">
        <v>9749</v>
      </c>
      <c r="H17">
        <v>6.0069999999999997</v>
      </c>
      <c r="I17">
        <v>5.3280000000000003</v>
      </c>
      <c r="J17">
        <v>3.78</v>
      </c>
      <c r="K17">
        <v>0.81100000000000005</v>
      </c>
      <c r="L17">
        <v>0.20699999999999999</v>
      </c>
      <c r="M17">
        <v>11.8</v>
      </c>
      <c r="N17">
        <v>223</v>
      </c>
      <c r="O17">
        <v>7.37</v>
      </c>
      <c r="P17">
        <v>23.6</v>
      </c>
      <c r="Q17">
        <v>1538</v>
      </c>
      <c r="R17">
        <v>1574</v>
      </c>
      <c r="S17">
        <v>3.4</v>
      </c>
      <c r="U17">
        <v>39</v>
      </c>
    </row>
    <row r="18" spans="1:21" x14ac:dyDescent="0.15">
      <c r="A18" t="s">
        <v>147</v>
      </c>
      <c r="B18" t="s">
        <v>4</v>
      </c>
      <c r="C18" s="6"/>
      <c r="D18">
        <v>1760</v>
      </c>
      <c r="E18">
        <v>11019</v>
      </c>
      <c r="H18">
        <v>5.8890000000000002</v>
      </c>
      <c r="I18">
        <v>4.5549999999999997</v>
      </c>
      <c r="J18">
        <v>2.92</v>
      </c>
      <c r="K18">
        <v>0.68200000000000005</v>
      </c>
      <c r="L18">
        <v>0.21099999999999999</v>
      </c>
      <c r="M18">
        <v>10.9</v>
      </c>
      <c r="N18">
        <v>208</v>
      </c>
      <c r="O18">
        <v>7.44</v>
      </c>
      <c r="P18">
        <v>20.5</v>
      </c>
      <c r="Q18">
        <v>1402</v>
      </c>
      <c r="R18">
        <v>1529</v>
      </c>
      <c r="S18">
        <v>3.9</v>
      </c>
      <c r="U18">
        <v>43</v>
      </c>
    </row>
    <row r="19" spans="1:21" x14ac:dyDescent="0.15">
      <c r="A19" t="s">
        <v>129</v>
      </c>
      <c r="B19" t="s">
        <v>4</v>
      </c>
      <c r="C19" s="6"/>
      <c r="D19">
        <v>1761</v>
      </c>
      <c r="E19">
        <v>7651</v>
      </c>
      <c r="H19">
        <v>5.7930000000000001</v>
      </c>
      <c r="I19">
        <v>4.7880000000000003</v>
      </c>
      <c r="J19">
        <v>2.41</v>
      </c>
      <c r="K19">
        <v>0.64900000000000002</v>
      </c>
      <c r="L19">
        <v>0.22700000000000001</v>
      </c>
      <c r="M19">
        <v>12.2</v>
      </c>
      <c r="N19">
        <v>205</v>
      </c>
      <c r="O19">
        <v>7.41</v>
      </c>
      <c r="P19">
        <v>21.5</v>
      </c>
      <c r="Q19">
        <v>1446</v>
      </c>
      <c r="R19">
        <v>1550</v>
      </c>
      <c r="S19">
        <v>3.6</v>
      </c>
      <c r="U19">
        <v>41</v>
      </c>
    </row>
    <row r="20" spans="1:21" x14ac:dyDescent="0.15">
      <c r="A20" s="8"/>
      <c r="B20" s="8"/>
      <c r="C20" s="9"/>
      <c r="D20" s="10" t="s">
        <v>50</v>
      </c>
      <c r="E20" s="8"/>
      <c r="F20" s="8" t="e">
        <f t="shared" ref="F20:U20" si="8">AVERAGE(F17:F19)</f>
        <v>#DIV/0!</v>
      </c>
      <c r="G20" s="8" t="e">
        <f t="shared" si="8"/>
        <v>#DIV/0!</v>
      </c>
      <c r="H20" s="8">
        <f t="shared" si="8"/>
        <v>5.8963333333333336</v>
      </c>
      <c r="I20" s="8">
        <f t="shared" si="8"/>
        <v>4.8903333333333334</v>
      </c>
      <c r="J20" s="8">
        <f t="shared" si="8"/>
        <v>3.0366666666666666</v>
      </c>
      <c r="K20" s="8">
        <f t="shared" si="8"/>
        <v>0.71400000000000008</v>
      </c>
      <c r="L20" s="8">
        <f t="shared" si="8"/>
        <v>0.215</v>
      </c>
      <c r="M20" s="8">
        <f t="shared" si="8"/>
        <v>11.633333333333335</v>
      </c>
      <c r="N20" s="8">
        <f t="shared" si="8"/>
        <v>212</v>
      </c>
      <c r="O20" s="8">
        <f t="shared" si="8"/>
        <v>7.4066666666666663</v>
      </c>
      <c r="P20" s="8">
        <f t="shared" si="8"/>
        <v>21.866666666666664</v>
      </c>
      <c r="Q20" s="8">
        <f t="shared" si="8"/>
        <v>1462</v>
      </c>
      <c r="R20" s="8">
        <f t="shared" si="8"/>
        <v>1551</v>
      </c>
      <c r="S20" s="8">
        <f t="shared" si="8"/>
        <v>3.6333333333333333</v>
      </c>
      <c r="T20" s="8" t="e">
        <f t="shared" si="8"/>
        <v>#DIV/0!</v>
      </c>
      <c r="U20" s="8">
        <f t="shared" si="8"/>
        <v>41</v>
      </c>
    </row>
    <row r="21" spans="1:21" x14ac:dyDescent="0.15">
      <c r="A21" s="8"/>
      <c r="B21" s="8"/>
      <c r="C21" s="9"/>
      <c r="D21" s="10" t="s">
        <v>51</v>
      </c>
      <c r="E21" s="8"/>
      <c r="F21" s="8" t="e">
        <f t="shared" ref="F21:U21" si="9">STDEV(F17:F19)/SQRT(COUNT(F17:F19))</f>
        <v>#DIV/0!</v>
      </c>
      <c r="G21" s="8" t="e">
        <f t="shared" si="9"/>
        <v>#DIV/0!</v>
      </c>
      <c r="H21" s="8">
        <f t="shared" si="9"/>
        <v>6.1885198373906505E-2</v>
      </c>
      <c r="I21" s="8">
        <f t="shared" si="9"/>
        <v>0.22893691513408487</v>
      </c>
      <c r="J21" s="8">
        <f t="shared" si="9"/>
        <v>0.39976381916215348</v>
      </c>
      <c r="K21" s="8">
        <f t="shared" si="9"/>
        <v>4.9426713425029599E-2</v>
      </c>
      <c r="L21" s="8">
        <f t="shared" si="9"/>
        <v>6.1101009266077925E-3</v>
      </c>
      <c r="M21" s="8">
        <f t="shared" si="9"/>
        <v>0.38441875315569296</v>
      </c>
      <c r="N21" s="8">
        <f t="shared" si="9"/>
        <v>5.5677643628300224</v>
      </c>
      <c r="O21" s="8">
        <f t="shared" si="9"/>
        <v>2.0275875100994146E-2</v>
      </c>
      <c r="P21" s="8">
        <f t="shared" si="9"/>
        <v>0.91347930706964864</v>
      </c>
      <c r="Q21" s="8">
        <f t="shared" si="9"/>
        <v>40.06661120351125</v>
      </c>
      <c r="R21" s="8">
        <f t="shared" si="9"/>
        <v>13</v>
      </c>
      <c r="S21" s="8">
        <f t="shared" si="9"/>
        <v>0.1452966314513558</v>
      </c>
      <c r="T21" s="8" t="e">
        <f t="shared" si="9"/>
        <v>#DIV/0!</v>
      </c>
      <c r="U21" s="8">
        <f t="shared" si="9"/>
        <v>1.1547005383792517</v>
      </c>
    </row>
  </sheetData>
  <pageMargins left="0.7" right="0.7" top="0.75" bottom="0.75" header="0.5" footer="0.5"/>
  <pageSetup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N7" sqref="N7"/>
    </sheetView>
  </sheetViews>
  <sheetFormatPr baseColWidth="10" defaultRowHeight="13" x14ac:dyDescent="0.15"/>
  <sheetData>
    <row r="1" spans="1:21" x14ac:dyDescent="0.15">
      <c r="A1" t="s">
        <v>16</v>
      </c>
      <c r="B1" t="s">
        <v>17</v>
      </c>
      <c r="C1" t="s">
        <v>139</v>
      </c>
      <c r="D1" t="s">
        <v>25</v>
      </c>
      <c r="E1" t="s">
        <v>24</v>
      </c>
      <c r="F1" t="s">
        <v>140</v>
      </c>
      <c r="G1" s="3" t="s">
        <v>27</v>
      </c>
      <c r="H1" t="s">
        <v>119</v>
      </c>
      <c r="I1" s="18" t="s">
        <v>141</v>
      </c>
      <c r="J1" t="s">
        <v>160</v>
      </c>
      <c r="K1" t="s">
        <v>142</v>
      </c>
      <c r="L1" t="s">
        <v>143</v>
      </c>
      <c r="M1" t="s">
        <v>31</v>
      </c>
      <c r="N1" t="s">
        <v>158</v>
      </c>
      <c r="O1" t="s">
        <v>0</v>
      </c>
      <c r="P1" t="s">
        <v>1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x14ac:dyDescent="0.15">
      <c r="A2" t="s">
        <v>133</v>
      </c>
      <c r="C2" s="6"/>
      <c r="D2">
        <v>1762</v>
      </c>
      <c r="E2">
        <v>38</v>
      </c>
      <c r="F2">
        <v>3.0489999999999999</v>
      </c>
      <c r="G2">
        <v>7.7939999999999996</v>
      </c>
      <c r="J2">
        <v>5.42</v>
      </c>
      <c r="K2">
        <v>1.66</v>
      </c>
      <c r="L2">
        <v>0.30399999999999999</v>
      </c>
      <c r="M2">
        <v>24.8</v>
      </c>
      <c r="N2">
        <v>342</v>
      </c>
      <c r="O2">
        <v>6.96</v>
      </c>
      <c r="P2">
        <v>21.5</v>
      </c>
      <c r="Q2">
        <v>1499</v>
      </c>
      <c r="R2">
        <v>1636</v>
      </c>
      <c r="S2">
        <v>5.0999999999999996</v>
      </c>
      <c r="U2">
        <v>58</v>
      </c>
    </row>
    <row r="3" spans="1:21" x14ac:dyDescent="0.15">
      <c r="A3" t="s">
        <v>134</v>
      </c>
      <c r="C3" s="6"/>
      <c r="D3">
        <v>1763</v>
      </c>
      <c r="E3">
        <v>78</v>
      </c>
      <c r="F3">
        <v>3.149</v>
      </c>
      <c r="G3">
        <v>7.6529999999999996</v>
      </c>
      <c r="J3">
        <v>3.43</v>
      </c>
      <c r="K3">
        <v>1.65</v>
      </c>
      <c r="L3">
        <v>0.21099999999999999</v>
      </c>
      <c r="M3">
        <v>24.7</v>
      </c>
      <c r="N3">
        <v>339</v>
      </c>
    </row>
    <row r="4" spans="1:21" x14ac:dyDescent="0.15">
      <c r="A4" t="s">
        <v>135</v>
      </c>
      <c r="C4" s="6"/>
      <c r="D4">
        <v>1764</v>
      </c>
      <c r="E4">
        <v>10081</v>
      </c>
      <c r="F4">
        <v>3.0190000000000001</v>
      </c>
      <c r="G4">
        <v>8.4960000000000004</v>
      </c>
      <c r="J4">
        <v>4.45</v>
      </c>
      <c r="K4">
        <v>1.75</v>
      </c>
      <c r="L4">
        <v>0.25900000000000001</v>
      </c>
      <c r="M4">
        <v>25.5</v>
      </c>
      <c r="N4">
        <v>281</v>
      </c>
    </row>
    <row r="5" spans="1:21" x14ac:dyDescent="0.15">
      <c r="A5" s="8"/>
      <c r="B5" s="8"/>
      <c r="C5" s="9"/>
      <c r="D5" s="10" t="s">
        <v>50</v>
      </c>
      <c r="E5" s="8"/>
      <c r="F5" s="8">
        <f>AVERAGE(F2:F4)</f>
        <v>3.0723333333333334</v>
      </c>
      <c r="G5" s="8">
        <f t="shared" ref="G5:U5" si="0">AVERAGE(G2:G4)</f>
        <v>7.980999999999999</v>
      </c>
      <c r="H5" s="8" t="e">
        <f t="shared" si="0"/>
        <v>#DIV/0!</v>
      </c>
      <c r="I5" s="8" t="e">
        <f t="shared" si="0"/>
        <v>#DIV/0!</v>
      </c>
      <c r="J5" s="8">
        <f t="shared" si="0"/>
        <v>4.4333333333333336</v>
      </c>
      <c r="K5" s="8">
        <f t="shared" si="0"/>
        <v>1.6866666666666665</v>
      </c>
      <c r="L5" s="8">
        <f t="shared" si="0"/>
        <v>0.25800000000000001</v>
      </c>
      <c r="M5" s="8">
        <f t="shared" si="0"/>
        <v>25</v>
      </c>
      <c r="N5" s="8">
        <f t="shared" si="0"/>
        <v>320.66666666666669</v>
      </c>
      <c r="O5" s="8">
        <f t="shared" si="0"/>
        <v>6.96</v>
      </c>
      <c r="P5" s="8">
        <f t="shared" si="0"/>
        <v>21.5</v>
      </c>
      <c r="Q5" s="8">
        <f t="shared" si="0"/>
        <v>1499</v>
      </c>
      <c r="R5" s="8">
        <f t="shared" si="0"/>
        <v>1636</v>
      </c>
      <c r="S5" s="8">
        <f t="shared" si="0"/>
        <v>5.0999999999999996</v>
      </c>
      <c r="T5" s="8" t="e">
        <f t="shared" si="0"/>
        <v>#DIV/0!</v>
      </c>
      <c r="U5" s="8">
        <f t="shared" si="0"/>
        <v>58</v>
      </c>
    </row>
    <row r="6" spans="1:21" x14ac:dyDescent="0.15">
      <c r="A6" s="8"/>
      <c r="B6" s="8"/>
      <c r="C6" s="9"/>
      <c r="D6" s="10" t="s">
        <v>51</v>
      </c>
      <c r="E6" s="8"/>
      <c r="F6" s="8">
        <f>STDEV(F2:F4)/SQRT(COUNT(F2:F4))</f>
        <v>3.9299420408505308E-2</v>
      </c>
      <c r="G6" s="8">
        <f t="shared" ref="G6:U6" si="1">STDEV(G2:G4)/SQRT(COUNT(G2:G4))</f>
        <v>0.26069714229350527</v>
      </c>
      <c r="H6" s="8" t="e">
        <f t="shared" si="1"/>
        <v>#DIV/0!</v>
      </c>
      <c r="I6" s="8" t="e">
        <f t="shared" si="1"/>
        <v>#DIV/0!</v>
      </c>
      <c r="J6" s="8">
        <f t="shared" si="1"/>
        <v>0.57452395753160501</v>
      </c>
      <c r="K6" s="8">
        <f t="shared" si="1"/>
        <v>3.1797973380564885E-2</v>
      </c>
      <c r="L6" s="8">
        <f t="shared" si="1"/>
        <v>2.6851443164195094E-2</v>
      </c>
      <c r="M6" s="8">
        <f t="shared" si="1"/>
        <v>0.25166114784235838</v>
      </c>
      <c r="N6" s="8">
        <f t="shared" si="1"/>
        <v>19.852231892437462</v>
      </c>
      <c r="O6" s="8" t="e">
        <f t="shared" si="1"/>
        <v>#DIV/0!</v>
      </c>
      <c r="P6" s="8" t="e">
        <f t="shared" si="1"/>
        <v>#DIV/0!</v>
      </c>
      <c r="Q6" s="8" t="e">
        <f t="shared" si="1"/>
        <v>#DIV/0!</v>
      </c>
      <c r="R6" s="8" t="e">
        <f t="shared" si="1"/>
        <v>#DIV/0!</v>
      </c>
      <c r="S6" s="8" t="e">
        <f t="shared" si="1"/>
        <v>#DIV/0!</v>
      </c>
      <c r="T6" s="8" t="e">
        <f t="shared" si="1"/>
        <v>#DIV/0!</v>
      </c>
      <c r="U6" s="8" t="e">
        <f t="shared" si="1"/>
        <v>#DIV/0!</v>
      </c>
    </row>
    <row r="7" spans="1:21" x14ac:dyDescent="0.15">
      <c r="A7" t="s">
        <v>136</v>
      </c>
      <c r="C7" s="6"/>
      <c r="D7">
        <v>1765</v>
      </c>
      <c r="E7" s="23" t="s">
        <v>164</v>
      </c>
      <c r="F7">
        <v>2.9780000000000002</v>
      </c>
      <c r="G7">
        <v>7.0640000000000001</v>
      </c>
      <c r="J7">
        <v>5.42</v>
      </c>
      <c r="K7">
        <v>1.05</v>
      </c>
      <c r="L7">
        <v>0.246</v>
      </c>
      <c r="M7">
        <v>23.2</v>
      </c>
      <c r="N7">
        <v>100</v>
      </c>
      <c r="O7">
        <v>7.19</v>
      </c>
      <c r="P7">
        <v>16.3</v>
      </c>
      <c r="Q7">
        <v>1332</v>
      </c>
      <c r="R7">
        <v>1590</v>
      </c>
      <c r="S7">
        <v>4.3</v>
      </c>
      <c r="U7">
        <v>45</v>
      </c>
    </row>
    <row r="8" spans="1:21" x14ac:dyDescent="0.15">
      <c r="A8" t="s">
        <v>137</v>
      </c>
      <c r="C8" s="6"/>
      <c r="D8">
        <v>1766</v>
      </c>
      <c r="E8">
        <v>340</v>
      </c>
      <c r="F8">
        <v>2.8149999999999999</v>
      </c>
      <c r="G8">
        <v>7.5149999999999997</v>
      </c>
      <c r="J8">
        <v>3.43</v>
      </c>
      <c r="K8">
        <v>1.19</v>
      </c>
      <c r="L8">
        <v>0.308</v>
      </c>
      <c r="M8">
        <v>23.1</v>
      </c>
      <c r="N8">
        <v>292</v>
      </c>
    </row>
    <row r="9" spans="1:21" x14ac:dyDescent="0.15">
      <c r="A9" t="s">
        <v>138</v>
      </c>
      <c r="C9" s="6"/>
      <c r="D9">
        <v>1767</v>
      </c>
      <c r="E9">
        <v>10140</v>
      </c>
      <c r="F9">
        <v>2.8330000000000002</v>
      </c>
      <c r="G9">
        <v>6.1710000000000003</v>
      </c>
      <c r="J9">
        <v>4.45</v>
      </c>
      <c r="K9">
        <v>1.1399999999999999</v>
      </c>
      <c r="L9">
        <v>0.27700000000000002</v>
      </c>
      <c r="M9">
        <v>23.1</v>
      </c>
      <c r="N9">
        <v>311</v>
      </c>
    </row>
    <row r="10" spans="1:21" x14ac:dyDescent="0.15">
      <c r="A10" s="8"/>
      <c r="B10" s="8"/>
      <c r="C10" s="9"/>
      <c r="D10" s="10" t="s">
        <v>50</v>
      </c>
      <c r="E10" s="8"/>
      <c r="F10" s="8">
        <f t="shared" ref="F10:U10" si="2">AVERAGE(F7:F9)</f>
        <v>2.8753333333333337</v>
      </c>
      <c r="G10" s="8">
        <f t="shared" si="2"/>
        <v>6.916666666666667</v>
      </c>
      <c r="H10" s="8" t="e">
        <f t="shared" si="2"/>
        <v>#DIV/0!</v>
      </c>
      <c r="I10" s="8" t="e">
        <f t="shared" si="2"/>
        <v>#DIV/0!</v>
      </c>
      <c r="J10" s="8">
        <f t="shared" si="2"/>
        <v>4.4333333333333336</v>
      </c>
      <c r="K10" s="8">
        <f t="shared" si="2"/>
        <v>1.1266666666666667</v>
      </c>
      <c r="L10" s="8">
        <f t="shared" si="2"/>
        <v>0.27700000000000002</v>
      </c>
      <c r="M10" s="8">
        <f t="shared" si="2"/>
        <v>23.133333333333336</v>
      </c>
      <c r="N10" s="8">
        <f t="shared" si="2"/>
        <v>234.33333333333334</v>
      </c>
      <c r="O10" s="8">
        <f t="shared" si="2"/>
        <v>7.19</v>
      </c>
      <c r="P10" s="8">
        <f t="shared" si="2"/>
        <v>16.3</v>
      </c>
      <c r="Q10" s="8">
        <f t="shared" si="2"/>
        <v>1332</v>
      </c>
      <c r="R10" s="8">
        <f t="shared" si="2"/>
        <v>1590</v>
      </c>
      <c r="S10" s="8">
        <f t="shared" si="2"/>
        <v>4.3</v>
      </c>
      <c r="T10" s="8" t="e">
        <f t="shared" si="2"/>
        <v>#DIV/0!</v>
      </c>
      <c r="U10" s="8">
        <f t="shared" si="2"/>
        <v>45</v>
      </c>
    </row>
    <row r="11" spans="1:21" x14ac:dyDescent="0.15">
      <c r="A11" s="8"/>
      <c r="B11" s="8"/>
      <c r="C11" s="9"/>
      <c r="D11" s="10" t="s">
        <v>51</v>
      </c>
      <c r="E11" s="8"/>
      <c r="F11" s="8">
        <f t="shared" ref="F11:U11" si="3">STDEV(F7:F9)/SQRT(COUNT(F7:F9))</f>
        <v>5.1595650118116711E-2</v>
      </c>
      <c r="G11" s="8">
        <f t="shared" si="3"/>
        <v>0.39491110110729694</v>
      </c>
      <c r="H11" s="8" t="e">
        <f t="shared" si="3"/>
        <v>#DIV/0!</v>
      </c>
      <c r="I11" s="8" t="e">
        <f t="shared" si="3"/>
        <v>#DIV/0!</v>
      </c>
      <c r="J11" s="8">
        <f t="shared" si="3"/>
        <v>0.57452395753160501</v>
      </c>
      <c r="K11" s="8">
        <f t="shared" si="3"/>
        <v>4.0960685758148339E-2</v>
      </c>
      <c r="L11" s="8">
        <f t="shared" si="3"/>
        <v>1.7897858344878399E-2</v>
      </c>
      <c r="M11" s="8">
        <f t="shared" si="3"/>
        <v>3.3333333333332618E-2</v>
      </c>
      <c r="N11" s="8">
        <f t="shared" si="3"/>
        <v>67.390239979127855</v>
      </c>
      <c r="O11" s="8" t="e">
        <f t="shared" si="3"/>
        <v>#DIV/0!</v>
      </c>
      <c r="P11" s="8" t="e">
        <f t="shared" si="3"/>
        <v>#DIV/0!</v>
      </c>
      <c r="Q11" s="8" t="e">
        <f t="shared" si="3"/>
        <v>#DIV/0!</v>
      </c>
      <c r="R11" s="8" t="e">
        <f t="shared" si="3"/>
        <v>#DIV/0!</v>
      </c>
      <c r="S11" s="8" t="e">
        <f t="shared" si="3"/>
        <v>#DIV/0!</v>
      </c>
      <c r="T11" s="8" t="e">
        <f t="shared" si="3"/>
        <v>#DIV/0!</v>
      </c>
      <c r="U11" s="8" t="e">
        <f t="shared" si="3"/>
        <v>#DIV/0!</v>
      </c>
    </row>
    <row r="12" spans="1:21" x14ac:dyDescent="0.15">
      <c r="A12" t="s">
        <v>144</v>
      </c>
      <c r="B12" t="s">
        <v>5</v>
      </c>
      <c r="C12" s="6"/>
      <c r="D12">
        <v>1768</v>
      </c>
      <c r="E12">
        <v>387</v>
      </c>
      <c r="J12">
        <v>2.8</v>
      </c>
      <c r="K12">
        <v>0.67100000000000004</v>
      </c>
      <c r="L12">
        <v>0.246</v>
      </c>
      <c r="M12">
        <v>26.3</v>
      </c>
      <c r="N12">
        <v>312</v>
      </c>
      <c r="O12">
        <v>6.87</v>
      </c>
      <c r="P12">
        <v>8.3000000000000007</v>
      </c>
      <c r="Q12">
        <v>1135</v>
      </c>
      <c r="R12">
        <v>1698</v>
      </c>
      <c r="S12">
        <v>1.4</v>
      </c>
      <c r="U12">
        <v>28</v>
      </c>
    </row>
    <row r="13" spans="1:21" x14ac:dyDescent="0.15">
      <c r="A13" t="s">
        <v>147</v>
      </c>
      <c r="B13" t="s">
        <v>5</v>
      </c>
      <c r="C13" s="6"/>
      <c r="D13">
        <v>1769</v>
      </c>
      <c r="E13">
        <v>10110</v>
      </c>
      <c r="J13">
        <v>1.86</v>
      </c>
      <c r="K13">
        <v>0.19</v>
      </c>
      <c r="L13">
        <v>0.308</v>
      </c>
      <c r="M13">
        <v>23.9</v>
      </c>
      <c r="N13">
        <v>204</v>
      </c>
      <c r="O13">
        <v>7.55</v>
      </c>
      <c r="P13">
        <v>7.8</v>
      </c>
      <c r="Q13">
        <v>1067</v>
      </c>
      <c r="R13">
        <v>1572</v>
      </c>
      <c r="S13">
        <v>2.8</v>
      </c>
      <c r="U13">
        <v>21</v>
      </c>
    </row>
    <row r="14" spans="1:21" x14ac:dyDescent="0.15">
      <c r="A14" t="s">
        <v>129</v>
      </c>
      <c r="B14" s="24" t="s">
        <v>5</v>
      </c>
      <c r="C14" s="6"/>
      <c r="D14">
        <v>1770</v>
      </c>
      <c r="E14">
        <v>9749</v>
      </c>
      <c r="J14">
        <v>0.32900000000000001</v>
      </c>
      <c r="K14">
        <v>4.1799999999999997E-2</v>
      </c>
      <c r="L14">
        <v>0.27700000000000002</v>
      </c>
      <c r="M14">
        <v>31.6</v>
      </c>
      <c r="N14">
        <v>263</v>
      </c>
      <c r="O14">
        <v>7.34</v>
      </c>
      <c r="P14">
        <v>7</v>
      </c>
      <c r="Q14">
        <v>1462</v>
      </c>
      <c r="R14">
        <v>2221</v>
      </c>
      <c r="S14">
        <v>1.6</v>
      </c>
      <c r="U14">
        <v>13</v>
      </c>
    </row>
    <row r="15" spans="1:21" x14ac:dyDescent="0.15">
      <c r="A15" s="8"/>
      <c r="B15" s="8"/>
      <c r="C15" s="9"/>
      <c r="D15" s="10" t="s">
        <v>50</v>
      </c>
      <c r="E15" s="8"/>
      <c r="F15" s="8" t="e">
        <f t="shared" ref="F15:U15" si="4">AVERAGE(F12:F14)</f>
        <v>#DIV/0!</v>
      </c>
      <c r="G15" s="8" t="e">
        <f t="shared" si="4"/>
        <v>#DIV/0!</v>
      </c>
      <c r="H15" s="8" t="e">
        <f t="shared" si="4"/>
        <v>#DIV/0!</v>
      </c>
      <c r="I15" s="8" t="e">
        <f t="shared" si="4"/>
        <v>#DIV/0!</v>
      </c>
      <c r="J15" s="8">
        <f t="shared" si="4"/>
        <v>1.663</v>
      </c>
      <c r="K15" s="8">
        <f t="shared" si="4"/>
        <v>0.30093333333333333</v>
      </c>
      <c r="L15" s="8">
        <f t="shared" si="4"/>
        <v>0.27700000000000002</v>
      </c>
      <c r="M15" s="8">
        <f t="shared" si="4"/>
        <v>27.266666666666669</v>
      </c>
      <c r="N15" s="8">
        <f t="shared" si="4"/>
        <v>259.66666666666669</v>
      </c>
      <c r="O15" s="8">
        <f t="shared" si="4"/>
        <v>7.253333333333333</v>
      </c>
      <c r="P15" s="8">
        <f t="shared" si="4"/>
        <v>7.7</v>
      </c>
      <c r="Q15" s="8">
        <f t="shared" si="4"/>
        <v>1221.3333333333333</v>
      </c>
      <c r="R15" s="8">
        <f t="shared" si="4"/>
        <v>1830.3333333333333</v>
      </c>
      <c r="S15" s="8">
        <f t="shared" si="4"/>
        <v>1.9333333333333329</v>
      </c>
      <c r="T15" s="8" t="e">
        <f t="shared" si="4"/>
        <v>#DIV/0!</v>
      </c>
      <c r="U15" s="8">
        <f t="shared" si="4"/>
        <v>20.666666666666668</v>
      </c>
    </row>
    <row r="16" spans="1:21" x14ac:dyDescent="0.15">
      <c r="A16" s="8"/>
      <c r="B16" s="8"/>
      <c r="C16" s="9"/>
      <c r="D16" s="10" t="s">
        <v>51</v>
      </c>
      <c r="E16" s="8"/>
      <c r="F16" s="8" t="e">
        <f t="shared" ref="F16:U16" si="5">STDEV(F12:F14)/SQRT(COUNT(F12:F14))</f>
        <v>#DIV/0!</v>
      </c>
      <c r="G16" s="8" t="e">
        <f t="shared" si="5"/>
        <v>#DIV/0!</v>
      </c>
      <c r="H16" s="8" t="e">
        <f t="shared" si="5"/>
        <v>#DIV/0!</v>
      </c>
      <c r="I16" s="8" t="e">
        <f t="shared" si="5"/>
        <v>#DIV/0!</v>
      </c>
      <c r="J16" s="8">
        <f t="shared" si="5"/>
        <v>0.72008494869239792</v>
      </c>
      <c r="K16" s="8">
        <f t="shared" si="5"/>
        <v>0.1899147294036049</v>
      </c>
      <c r="L16" s="8">
        <f t="shared" si="5"/>
        <v>1.7897858344878399E-2</v>
      </c>
      <c r="M16" s="8">
        <f t="shared" si="5"/>
        <v>2.2747405224430239</v>
      </c>
      <c r="N16" s="8">
        <f t="shared" si="5"/>
        <v>31.22143138579294</v>
      </c>
      <c r="O16" s="8">
        <f t="shared" si="5"/>
        <v>0.20102515044419461</v>
      </c>
      <c r="P16" s="8">
        <f t="shared" si="5"/>
        <v>0.37859388972001845</v>
      </c>
      <c r="Q16" s="8">
        <f t="shared" si="5"/>
        <v>121.92392892473772</v>
      </c>
      <c r="R16" s="8">
        <f t="shared" si="5"/>
        <v>198.69099403624466</v>
      </c>
      <c r="S16" s="8">
        <f t="shared" si="5"/>
        <v>0.43716256828680067</v>
      </c>
      <c r="T16" s="8" t="e">
        <f t="shared" si="5"/>
        <v>#DIV/0!</v>
      </c>
      <c r="U16" s="8">
        <f t="shared" si="5"/>
        <v>4.3333333333333348</v>
      </c>
    </row>
    <row r="17" spans="1:21" x14ac:dyDescent="0.15">
      <c r="A17" t="s">
        <v>144</v>
      </c>
      <c r="B17" t="s">
        <v>4</v>
      </c>
      <c r="C17" s="6"/>
      <c r="D17">
        <v>1771</v>
      </c>
      <c r="E17">
        <v>2307</v>
      </c>
      <c r="J17">
        <v>3.11</v>
      </c>
      <c r="K17">
        <v>1.54</v>
      </c>
      <c r="L17">
        <v>0.19900000000000001</v>
      </c>
      <c r="M17">
        <v>23.4</v>
      </c>
      <c r="N17">
        <v>304</v>
      </c>
      <c r="O17">
        <v>7.06</v>
      </c>
      <c r="P17">
        <v>18.8</v>
      </c>
      <c r="Q17">
        <v>1404</v>
      </c>
      <c r="R17">
        <v>1590</v>
      </c>
      <c r="S17">
        <v>1.7</v>
      </c>
      <c r="U17">
        <v>18</v>
      </c>
    </row>
    <row r="18" spans="1:21" x14ac:dyDescent="0.15">
      <c r="A18" t="s">
        <v>147</v>
      </c>
      <c r="B18" t="s">
        <v>4</v>
      </c>
      <c r="C18" s="6"/>
      <c r="D18">
        <v>1772</v>
      </c>
      <c r="E18">
        <v>10049</v>
      </c>
      <c r="J18">
        <v>4.7300000000000004</v>
      </c>
      <c r="K18">
        <v>1.27</v>
      </c>
      <c r="L18">
        <v>0.28399999999999997</v>
      </c>
      <c r="M18">
        <v>20</v>
      </c>
      <c r="N18">
        <v>300</v>
      </c>
      <c r="O18">
        <v>7.24</v>
      </c>
      <c r="P18">
        <v>17.2</v>
      </c>
      <c r="Q18">
        <v>1357</v>
      </c>
      <c r="R18">
        <v>1599</v>
      </c>
      <c r="S18">
        <v>3.7</v>
      </c>
      <c r="U18">
        <v>38</v>
      </c>
    </row>
    <row r="19" spans="1:21" x14ac:dyDescent="0.15">
      <c r="A19" t="s">
        <v>129</v>
      </c>
      <c r="B19" t="s">
        <v>4</v>
      </c>
      <c r="C19" s="6"/>
      <c r="D19">
        <v>1773</v>
      </c>
      <c r="E19">
        <v>10170</v>
      </c>
      <c r="J19">
        <v>5.05</v>
      </c>
      <c r="K19">
        <v>0.98799999999999999</v>
      </c>
      <c r="L19">
        <v>0.32100000000000001</v>
      </c>
      <c r="M19">
        <v>23.8</v>
      </c>
      <c r="N19">
        <v>306</v>
      </c>
      <c r="O19">
        <v>6.9</v>
      </c>
      <c r="P19">
        <v>14.8</v>
      </c>
      <c r="Q19">
        <v>1326</v>
      </c>
      <c r="R19">
        <v>1601</v>
      </c>
      <c r="S19">
        <v>1.6</v>
      </c>
      <c r="U19">
        <v>16</v>
      </c>
    </row>
    <row r="20" spans="1:21" x14ac:dyDescent="0.15">
      <c r="A20" s="8"/>
      <c r="B20" s="8"/>
      <c r="C20" s="9"/>
      <c r="D20" s="10" t="s">
        <v>50</v>
      </c>
      <c r="E20" s="8"/>
      <c r="F20" s="8" t="e">
        <f t="shared" ref="F20:U20" si="6">AVERAGE(F17:F19)</f>
        <v>#DIV/0!</v>
      </c>
      <c r="G20" s="8" t="e">
        <f t="shared" si="6"/>
        <v>#DIV/0!</v>
      </c>
      <c r="H20" s="8" t="e">
        <f t="shared" si="6"/>
        <v>#DIV/0!</v>
      </c>
      <c r="I20" s="8" t="e">
        <f t="shared" si="6"/>
        <v>#DIV/0!</v>
      </c>
      <c r="J20" s="8">
        <f t="shared" si="6"/>
        <v>4.2966666666666669</v>
      </c>
      <c r="K20" s="8">
        <f t="shared" si="6"/>
        <v>1.266</v>
      </c>
      <c r="L20" s="8">
        <f t="shared" si="6"/>
        <v>0.26800000000000002</v>
      </c>
      <c r="M20" s="8">
        <f t="shared" si="6"/>
        <v>22.400000000000002</v>
      </c>
      <c r="N20" s="8">
        <f t="shared" si="6"/>
        <v>303.33333333333331</v>
      </c>
      <c r="O20" s="8">
        <f t="shared" si="6"/>
        <v>7.0666666666666673</v>
      </c>
      <c r="P20" s="8">
        <f t="shared" si="6"/>
        <v>16.933333333333334</v>
      </c>
      <c r="Q20" s="8">
        <f t="shared" si="6"/>
        <v>1362.3333333333333</v>
      </c>
      <c r="R20" s="8">
        <f t="shared" si="6"/>
        <v>1596.6666666666667</v>
      </c>
      <c r="S20" s="8">
        <f t="shared" si="6"/>
        <v>2.3333333333333335</v>
      </c>
      <c r="T20" s="8" t="e">
        <f t="shared" si="6"/>
        <v>#DIV/0!</v>
      </c>
      <c r="U20" s="8">
        <f t="shared" si="6"/>
        <v>24</v>
      </c>
    </row>
    <row r="21" spans="1:21" x14ac:dyDescent="0.15">
      <c r="A21" s="8"/>
      <c r="B21" s="8"/>
      <c r="C21" s="9"/>
      <c r="D21" s="10" t="s">
        <v>51</v>
      </c>
      <c r="E21" s="8"/>
      <c r="F21" s="8" t="e">
        <f t="shared" ref="F21:U21" si="7">STDEV(F17:F19)/SQRT(COUNT(F17:F19))</f>
        <v>#DIV/0!</v>
      </c>
      <c r="G21" s="8" t="e">
        <f t="shared" si="7"/>
        <v>#DIV/0!</v>
      </c>
      <c r="H21" s="8" t="e">
        <f t="shared" si="7"/>
        <v>#DIV/0!</v>
      </c>
      <c r="I21" s="8" t="e">
        <f t="shared" si="7"/>
        <v>#DIV/0!</v>
      </c>
      <c r="J21" s="8">
        <f t="shared" si="7"/>
        <v>0.60048128844933735</v>
      </c>
      <c r="K21" s="8">
        <f t="shared" si="7"/>
        <v>0.1593612248948906</v>
      </c>
      <c r="L21" s="8">
        <f t="shared" si="7"/>
        <v>3.6115555282084877E-2</v>
      </c>
      <c r="M21" s="8">
        <f t="shared" si="7"/>
        <v>1.2055427546683415</v>
      </c>
      <c r="N21" s="8">
        <f t="shared" si="7"/>
        <v>1.7638342073763937</v>
      </c>
      <c r="O21" s="8">
        <f t="shared" si="7"/>
        <v>9.8206132417708203E-2</v>
      </c>
      <c r="P21" s="8">
        <f t="shared" si="7"/>
        <v>1.1623730516108464</v>
      </c>
      <c r="Q21" s="8">
        <f t="shared" si="7"/>
        <v>22.674018415603161</v>
      </c>
      <c r="R21" s="8">
        <f t="shared" si="7"/>
        <v>3.3829638550307397</v>
      </c>
      <c r="S21" s="8">
        <f t="shared" si="7"/>
        <v>0.68394281762277331</v>
      </c>
      <c r="T21" s="8" t="e">
        <f t="shared" si="7"/>
        <v>#DIV/0!</v>
      </c>
      <c r="U21" s="8">
        <f t="shared" si="7"/>
        <v>7.0237691685684922</v>
      </c>
    </row>
  </sheetData>
  <pageMargins left="0.7" right="0.7" top="0.75" bottom="0.75" header="0.5" footer="0.5"/>
  <pageSetup orientation="portrait" horizontalDpi="4294967292" verticalDpi="429496729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K14" sqref="K14"/>
    </sheetView>
  </sheetViews>
  <sheetFormatPr baseColWidth="10" defaultRowHeight="13" x14ac:dyDescent="0.15"/>
  <sheetData>
    <row r="1" spans="1:21" x14ac:dyDescent="0.15">
      <c r="A1" t="s">
        <v>16</v>
      </c>
      <c r="B1" t="s">
        <v>17</v>
      </c>
      <c r="C1" t="s">
        <v>139</v>
      </c>
      <c r="D1" t="s">
        <v>25</v>
      </c>
      <c r="E1" t="s">
        <v>24</v>
      </c>
      <c r="F1" t="s">
        <v>140</v>
      </c>
      <c r="G1" s="3" t="s">
        <v>27</v>
      </c>
      <c r="H1" t="s">
        <v>119</v>
      </c>
      <c r="I1" s="18" t="s">
        <v>141</v>
      </c>
      <c r="J1" t="s">
        <v>160</v>
      </c>
      <c r="K1" t="s">
        <v>142</v>
      </c>
      <c r="L1" t="s">
        <v>143</v>
      </c>
      <c r="M1" t="s">
        <v>31</v>
      </c>
      <c r="N1" t="s">
        <v>158</v>
      </c>
      <c r="O1" t="s">
        <v>0</v>
      </c>
      <c r="P1" t="s">
        <v>1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x14ac:dyDescent="0.15">
      <c r="A2" t="s">
        <v>133</v>
      </c>
      <c r="C2" s="6"/>
      <c r="D2">
        <v>1774</v>
      </c>
      <c r="E2">
        <v>1016</v>
      </c>
      <c r="F2">
        <v>4.4989999999999997</v>
      </c>
      <c r="G2">
        <v>4.42</v>
      </c>
      <c r="H2">
        <v>7.0270000000000001</v>
      </c>
      <c r="I2">
        <v>4.22</v>
      </c>
      <c r="J2">
        <v>2.46</v>
      </c>
      <c r="K2">
        <v>1.33</v>
      </c>
      <c r="L2">
        <v>0.20499999999999999</v>
      </c>
      <c r="O2">
        <v>7.19</v>
      </c>
      <c r="P2">
        <v>23.5</v>
      </c>
      <c r="Q2">
        <v>1550</v>
      </c>
      <c r="R2">
        <v>1612</v>
      </c>
      <c r="S2">
        <v>3.9</v>
      </c>
      <c r="U2">
        <v>47</v>
      </c>
    </row>
    <row r="3" spans="1:21" x14ac:dyDescent="0.15">
      <c r="A3" t="s">
        <v>134</v>
      </c>
      <c r="C3" s="6"/>
      <c r="D3">
        <v>1775</v>
      </c>
      <c r="E3">
        <v>2284</v>
      </c>
      <c r="F3">
        <v>3.4780000000000002</v>
      </c>
      <c r="G3">
        <v>4.0140000000000002</v>
      </c>
      <c r="H3">
        <v>6.9260000000000002</v>
      </c>
      <c r="I3">
        <v>4.0880000000000001</v>
      </c>
      <c r="J3">
        <v>2.29</v>
      </c>
      <c r="K3">
        <v>1.3</v>
      </c>
      <c r="L3">
        <v>0.20499999999999999</v>
      </c>
    </row>
    <row r="4" spans="1:21" x14ac:dyDescent="0.15">
      <c r="A4" t="s">
        <v>135</v>
      </c>
      <c r="C4" s="6"/>
      <c r="D4">
        <v>1776</v>
      </c>
      <c r="E4">
        <v>10163</v>
      </c>
      <c r="F4">
        <v>3.2109999999999999</v>
      </c>
      <c r="G4">
        <v>4.1120000000000001</v>
      </c>
      <c r="H4">
        <v>7.415</v>
      </c>
      <c r="I4">
        <v>4.4610000000000003</v>
      </c>
      <c r="J4">
        <v>2.71</v>
      </c>
      <c r="K4">
        <v>1.74</v>
      </c>
      <c r="L4">
        <v>0.27800000000000002</v>
      </c>
    </row>
    <row r="5" spans="1:21" x14ac:dyDescent="0.15">
      <c r="A5" s="8"/>
      <c r="B5" s="8"/>
      <c r="C5" s="9"/>
      <c r="D5" s="10" t="s">
        <v>50</v>
      </c>
      <c r="E5" s="8"/>
      <c r="F5" s="8">
        <f>AVERAGE(F2:F4)</f>
        <v>3.7293333333333334</v>
      </c>
      <c r="G5" s="8">
        <f t="shared" ref="G5:U5" si="0">AVERAGE(G2:G4)</f>
        <v>4.1820000000000004</v>
      </c>
      <c r="H5" s="8">
        <f t="shared" si="0"/>
        <v>7.1226666666666665</v>
      </c>
      <c r="I5" s="8">
        <f t="shared" si="0"/>
        <v>4.2563333333333331</v>
      </c>
      <c r="J5" s="8">
        <f t="shared" si="0"/>
        <v>2.4866666666666668</v>
      </c>
      <c r="K5" s="8">
        <f t="shared" si="0"/>
        <v>1.4566666666666668</v>
      </c>
      <c r="L5" s="8">
        <f t="shared" si="0"/>
        <v>0.22933333333333331</v>
      </c>
      <c r="M5" s="8" t="e">
        <f t="shared" si="0"/>
        <v>#DIV/0!</v>
      </c>
      <c r="N5" s="8" t="e">
        <f t="shared" si="0"/>
        <v>#DIV/0!</v>
      </c>
      <c r="O5" s="8">
        <f t="shared" si="0"/>
        <v>7.19</v>
      </c>
      <c r="P5" s="8">
        <f t="shared" si="0"/>
        <v>23.5</v>
      </c>
      <c r="Q5" s="8">
        <f t="shared" si="0"/>
        <v>1550</v>
      </c>
      <c r="R5" s="8">
        <f t="shared" si="0"/>
        <v>1612</v>
      </c>
      <c r="S5" s="8">
        <f t="shared" si="0"/>
        <v>3.9</v>
      </c>
      <c r="T5" s="8" t="e">
        <f t="shared" si="0"/>
        <v>#DIV/0!</v>
      </c>
      <c r="U5" s="8">
        <f t="shared" si="0"/>
        <v>47</v>
      </c>
    </row>
    <row r="6" spans="1:21" x14ac:dyDescent="0.15">
      <c r="A6" s="8"/>
      <c r="B6" s="8"/>
      <c r="C6" s="9"/>
      <c r="D6" s="10" t="s">
        <v>51</v>
      </c>
      <c r="E6" s="8"/>
      <c r="F6" s="8">
        <f>STDEV(F2:F4)/SQRT(COUNT(F2:F4))</f>
        <v>0.39247604314714979</v>
      </c>
      <c r="G6" s="8">
        <f t="shared" ref="G6:U6" si="1">STDEV(G2:G4)/SQRT(COUNT(G2:G4))</f>
        <v>0.12231652927275739</v>
      </c>
      <c r="H6" s="8">
        <f t="shared" si="1"/>
        <v>0.14904622698269746</v>
      </c>
      <c r="I6" s="8">
        <f t="shared" si="1"/>
        <v>0.1091975783207262</v>
      </c>
      <c r="J6" s="8">
        <f t="shared" si="1"/>
        <v>0.12197449642354657</v>
      </c>
      <c r="K6" s="8">
        <f t="shared" si="1"/>
        <v>0.14193112570695821</v>
      </c>
      <c r="L6" s="8">
        <f t="shared" si="1"/>
        <v>2.4333333333333464E-2</v>
      </c>
      <c r="M6" s="8" t="e">
        <f t="shared" si="1"/>
        <v>#DIV/0!</v>
      </c>
      <c r="N6" s="8" t="e">
        <f t="shared" si="1"/>
        <v>#DIV/0!</v>
      </c>
      <c r="O6" s="8" t="e">
        <f t="shared" si="1"/>
        <v>#DIV/0!</v>
      </c>
      <c r="P6" s="8" t="e">
        <f t="shared" si="1"/>
        <v>#DIV/0!</v>
      </c>
      <c r="Q6" s="8" t="e">
        <f t="shared" si="1"/>
        <v>#DIV/0!</v>
      </c>
      <c r="R6" s="8" t="e">
        <f t="shared" si="1"/>
        <v>#DIV/0!</v>
      </c>
      <c r="S6" s="8" t="e">
        <f t="shared" si="1"/>
        <v>#DIV/0!</v>
      </c>
      <c r="T6" s="8" t="e">
        <f t="shared" si="1"/>
        <v>#DIV/0!</v>
      </c>
      <c r="U6" s="8" t="e">
        <f t="shared" si="1"/>
        <v>#DIV/0!</v>
      </c>
    </row>
    <row r="7" spans="1:21" x14ac:dyDescent="0.15">
      <c r="A7" t="s">
        <v>136</v>
      </c>
      <c r="C7" s="6"/>
      <c r="D7">
        <v>1777</v>
      </c>
      <c r="E7" s="23">
        <v>2010</v>
      </c>
      <c r="F7">
        <v>2.9</v>
      </c>
      <c r="G7">
        <v>4.2270000000000003</v>
      </c>
      <c r="H7">
        <v>6.609</v>
      </c>
      <c r="I7">
        <v>3.6960000000000002</v>
      </c>
      <c r="J7">
        <v>2.46</v>
      </c>
      <c r="K7">
        <v>1.04</v>
      </c>
      <c r="L7">
        <v>0.26800000000000002</v>
      </c>
      <c r="O7">
        <v>7.44</v>
      </c>
      <c r="P7">
        <v>20.6</v>
      </c>
      <c r="Q7">
        <v>1423</v>
      </c>
      <c r="R7">
        <v>1547</v>
      </c>
      <c r="S7">
        <v>5.4</v>
      </c>
      <c r="U7">
        <v>61</v>
      </c>
    </row>
    <row r="8" spans="1:21" x14ac:dyDescent="0.15">
      <c r="A8" t="s">
        <v>137</v>
      </c>
      <c r="C8" s="6"/>
      <c r="D8">
        <v>1778</v>
      </c>
      <c r="E8">
        <v>11028</v>
      </c>
      <c r="F8">
        <v>3.113</v>
      </c>
      <c r="G8">
        <v>4.0590000000000002</v>
      </c>
      <c r="H8">
        <v>7.0759999999999996</v>
      </c>
      <c r="I8">
        <v>3.97</v>
      </c>
      <c r="J8">
        <v>2.02</v>
      </c>
      <c r="K8">
        <v>0.95599999999999996</v>
      </c>
      <c r="L8">
        <v>0.20599999999999999</v>
      </c>
    </row>
    <row r="9" spans="1:21" x14ac:dyDescent="0.15">
      <c r="A9" t="s">
        <v>138</v>
      </c>
      <c r="C9" s="6"/>
      <c r="D9">
        <v>1779</v>
      </c>
      <c r="E9">
        <v>5004</v>
      </c>
      <c r="F9">
        <v>3.9660000000000002</v>
      </c>
      <c r="G9">
        <v>4.048</v>
      </c>
      <c r="H9">
        <v>6.6429999999999998</v>
      </c>
      <c r="I9">
        <v>3.8239999999999998</v>
      </c>
      <c r="J9">
        <v>2.4900000000000002</v>
      </c>
      <c r="K9">
        <v>1.07</v>
      </c>
      <c r="L9">
        <v>0.25800000000000001</v>
      </c>
    </row>
    <row r="10" spans="1:21" x14ac:dyDescent="0.15">
      <c r="A10" s="8"/>
      <c r="B10" s="8"/>
      <c r="C10" s="9"/>
      <c r="D10" s="10" t="s">
        <v>50</v>
      </c>
      <c r="E10" s="8"/>
      <c r="F10" s="8">
        <f t="shared" ref="F10:U10" si="2">AVERAGE(F7:F9)</f>
        <v>3.3263333333333329</v>
      </c>
      <c r="G10" s="8">
        <f t="shared" si="2"/>
        <v>4.1113333333333335</v>
      </c>
      <c r="H10" s="8">
        <f t="shared" si="2"/>
        <v>6.7759999999999998</v>
      </c>
      <c r="I10" s="8">
        <f t="shared" si="2"/>
        <v>3.83</v>
      </c>
      <c r="J10" s="8">
        <f t="shared" si="2"/>
        <v>2.3233333333333337</v>
      </c>
      <c r="K10" s="8">
        <f t="shared" si="2"/>
        <v>1.022</v>
      </c>
      <c r="L10" s="8">
        <f t="shared" si="2"/>
        <v>0.24399999999999999</v>
      </c>
      <c r="M10" s="8" t="e">
        <f t="shared" si="2"/>
        <v>#DIV/0!</v>
      </c>
      <c r="N10" s="8" t="e">
        <f t="shared" si="2"/>
        <v>#DIV/0!</v>
      </c>
      <c r="O10" s="8">
        <f t="shared" si="2"/>
        <v>7.44</v>
      </c>
      <c r="P10" s="8">
        <f t="shared" si="2"/>
        <v>20.6</v>
      </c>
      <c r="Q10" s="8">
        <f t="shared" si="2"/>
        <v>1423</v>
      </c>
      <c r="R10" s="8">
        <f t="shared" si="2"/>
        <v>1547</v>
      </c>
      <c r="S10" s="8">
        <f t="shared" si="2"/>
        <v>5.4</v>
      </c>
      <c r="T10" s="8" t="e">
        <f t="shared" si="2"/>
        <v>#DIV/0!</v>
      </c>
      <c r="U10" s="8">
        <f t="shared" si="2"/>
        <v>61</v>
      </c>
    </row>
    <row r="11" spans="1:21" x14ac:dyDescent="0.15">
      <c r="A11" s="8"/>
      <c r="B11" s="8"/>
      <c r="C11" s="9"/>
      <c r="D11" s="10" t="s">
        <v>51</v>
      </c>
      <c r="E11" s="8"/>
      <c r="F11" s="8">
        <f t="shared" ref="F11:U11" si="3">STDEV(F7:F9)/SQRT(COUNT(F7:F9))</f>
        <v>0.32569020726928954</v>
      </c>
      <c r="G11" s="8">
        <f t="shared" si="3"/>
        <v>5.7920443521936073E-2</v>
      </c>
      <c r="H11" s="8">
        <f t="shared" si="3"/>
        <v>0.15032076813711839</v>
      </c>
      <c r="I11" s="8">
        <f t="shared" si="3"/>
        <v>7.915385861304132E-2</v>
      </c>
      <c r="J11" s="8">
        <f t="shared" si="3"/>
        <v>0.15191371820141125</v>
      </c>
      <c r="K11" s="8">
        <f t="shared" si="3"/>
        <v>3.4117444218463994E-2</v>
      </c>
      <c r="L11" s="8">
        <f t="shared" si="3"/>
        <v>1.9218047073866078E-2</v>
      </c>
      <c r="M11" s="8" t="e">
        <f t="shared" si="3"/>
        <v>#DIV/0!</v>
      </c>
      <c r="N11" s="8" t="e">
        <f t="shared" si="3"/>
        <v>#DIV/0!</v>
      </c>
      <c r="O11" s="8" t="e">
        <f t="shared" si="3"/>
        <v>#DIV/0!</v>
      </c>
      <c r="P11" s="8" t="e">
        <f t="shared" si="3"/>
        <v>#DIV/0!</v>
      </c>
      <c r="Q11" s="8" t="e">
        <f t="shared" si="3"/>
        <v>#DIV/0!</v>
      </c>
      <c r="R11" s="8" t="e">
        <f t="shared" si="3"/>
        <v>#DIV/0!</v>
      </c>
      <c r="S11" s="8" t="e">
        <f t="shared" si="3"/>
        <v>#DIV/0!</v>
      </c>
      <c r="T11" s="8" t="e">
        <f t="shared" si="3"/>
        <v>#DIV/0!</v>
      </c>
      <c r="U11" s="8" t="e">
        <f t="shared" si="3"/>
        <v>#DIV/0!</v>
      </c>
    </row>
    <row r="12" spans="1:21" x14ac:dyDescent="0.15">
      <c r="A12" t="s">
        <v>144</v>
      </c>
      <c r="B12" t="s">
        <v>5</v>
      </c>
      <c r="C12" s="6"/>
      <c r="D12">
        <v>1780</v>
      </c>
      <c r="E12">
        <v>1024</v>
      </c>
      <c r="H12">
        <v>16.64</v>
      </c>
      <c r="I12">
        <v>1.8680000000000001</v>
      </c>
      <c r="J12">
        <v>4.7399999999999998E-2</v>
      </c>
      <c r="K12">
        <v>0.46</v>
      </c>
      <c r="L12">
        <v>1.06E-2</v>
      </c>
      <c r="O12">
        <v>7.12</v>
      </c>
      <c r="P12">
        <v>10</v>
      </c>
      <c r="Q12">
        <v>1584</v>
      </c>
      <c r="R12">
        <v>2176</v>
      </c>
      <c r="S12">
        <v>1.9</v>
      </c>
      <c r="U12">
        <v>18</v>
      </c>
    </row>
    <row r="13" spans="1:21" x14ac:dyDescent="0.15">
      <c r="A13" t="s">
        <v>147</v>
      </c>
      <c r="B13" t="s">
        <v>5</v>
      </c>
      <c r="C13" s="6"/>
      <c r="D13">
        <v>1781</v>
      </c>
      <c r="E13">
        <v>1738</v>
      </c>
      <c r="H13">
        <v>8.6110000000000007</v>
      </c>
      <c r="I13">
        <v>1.0780000000000001</v>
      </c>
      <c r="J13">
        <v>6.8000000000000005E-2</v>
      </c>
      <c r="K13">
        <v>0.28699999999999998</v>
      </c>
      <c r="L13">
        <v>1.2699999999999999E-2</v>
      </c>
      <c r="O13">
        <v>7.25</v>
      </c>
      <c r="P13">
        <v>14.1</v>
      </c>
      <c r="Q13">
        <v>1366</v>
      </c>
      <c r="R13">
        <v>1718</v>
      </c>
      <c r="S13">
        <v>3.1</v>
      </c>
      <c r="U13">
        <v>31</v>
      </c>
    </row>
    <row r="14" spans="1:21" x14ac:dyDescent="0.15">
      <c r="A14" t="s">
        <v>129</v>
      </c>
      <c r="B14" s="24" t="s">
        <v>5</v>
      </c>
      <c r="C14" s="6"/>
      <c r="D14">
        <v>1782</v>
      </c>
      <c r="E14">
        <v>28</v>
      </c>
      <c r="H14">
        <v>16.47</v>
      </c>
      <c r="I14">
        <v>1.3540000000000001</v>
      </c>
      <c r="J14">
        <v>1.12E-2</v>
      </c>
      <c r="K14">
        <v>0.22900000000000001</v>
      </c>
      <c r="L14">
        <v>3.7100000000000002E-3</v>
      </c>
      <c r="O14">
        <v>7.52</v>
      </c>
      <c r="P14">
        <v>13.9</v>
      </c>
      <c r="Q14">
        <v>1838</v>
      </c>
      <c r="R14">
        <v>2298</v>
      </c>
      <c r="S14">
        <v>1.1000000000000001</v>
      </c>
      <c r="U14">
        <v>11</v>
      </c>
    </row>
    <row r="15" spans="1:21" x14ac:dyDescent="0.15">
      <c r="A15" s="8"/>
      <c r="B15" s="8"/>
      <c r="C15" s="9"/>
      <c r="D15" s="10" t="s">
        <v>50</v>
      </c>
      <c r="E15" s="8"/>
      <c r="F15" s="8" t="e">
        <f t="shared" ref="F15:U15" si="4">AVERAGE(F12:F14)</f>
        <v>#DIV/0!</v>
      </c>
      <c r="G15" s="8" t="e">
        <f t="shared" si="4"/>
        <v>#DIV/0!</v>
      </c>
      <c r="H15" s="8">
        <f t="shared" si="4"/>
        <v>13.907000000000002</v>
      </c>
      <c r="I15" s="8">
        <f t="shared" si="4"/>
        <v>1.4333333333333336</v>
      </c>
      <c r="J15" s="8">
        <f t="shared" si="4"/>
        <v>4.2199999999999994E-2</v>
      </c>
      <c r="K15" s="8">
        <f t="shared" si="4"/>
        <v>0.32533333333333331</v>
      </c>
      <c r="L15" s="8">
        <f t="shared" si="4"/>
        <v>9.0033333333333337E-3</v>
      </c>
      <c r="M15" s="8" t="e">
        <f t="shared" si="4"/>
        <v>#DIV/0!</v>
      </c>
      <c r="N15" s="8" t="e">
        <f t="shared" si="4"/>
        <v>#DIV/0!</v>
      </c>
      <c r="O15" s="8">
        <f t="shared" si="4"/>
        <v>7.2966666666666669</v>
      </c>
      <c r="P15" s="8">
        <f t="shared" si="4"/>
        <v>12.666666666666666</v>
      </c>
      <c r="Q15" s="8">
        <f t="shared" si="4"/>
        <v>1596</v>
      </c>
      <c r="R15" s="8">
        <f t="shared" si="4"/>
        <v>2064</v>
      </c>
      <c r="S15" s="8">
        <f t="shared" si="4"/>
        <v>2.0333333333333332</v>
      </c>
      <c r="T15" s="8" t="e">
        <f t="shared" si="4"/>
        <v>#DIV/0!</v>
      </c>
      <c r="U15" s="8">
        <f t="shared" si="4"/>
        <v>20</v>
      </c>
    </row>
    <row r="16" spans="1:21" x14ac:dyDescent="0.15">
      <c r="A16" s="8"/>
      <c r="B16" s="8"/>
      <c r="C16" s="9"/>
      <c r="D16" s="10" t="s">
        <v>51</v>
      </c>
      <c r="E16" s="8"/>
      <c r="F16" s="8" t="e">
        <f t="shared" ref="F16:U16" si="5">STDEV(F12:F14)/SQRT(COUNT(F12:F14))</f>
        <v>#DIV/0!</v>
      </c>
      <c r="G16" s="8" t="e">
        <f t="shared" si="5"/>
        <v>#DIV/0!</v>
      </c>
      <c r="H16" s="8">
        <f t="shared" si="5"/>
        <v>2.6484547066796011</v>
      </c>
      <c r="I16" s="8">
        <f t="shared" si="5"/>
        <v>0.23147738070441704</v>
      </c>
      <c r="J16" s="8">
        <f t="shared" si="5"/>
        <v>1.6601606347981315E-2</v>
      </c>
      <c r="K16" s="8">
        <f t="shared" si="5"/>
        <v>6.9383795738710577E-2</v>
      </c>
      <c r="L16" s="8">
        <f t="shared" si="5"/>
        <v>2.7152061513712809E-3</v>
      </c>
      <c r="M16" s="8" t="e">
        <f t="shared" si="5"/>
        <v>#DIV/0!</v>
      </c>
      <c r="N16" s="8" t="e">
        <f t="shared" si="5"/>
        <v>#DIV/0!</v>
      </c>
      <c r="O16" s="8">
        <f t="shared" si="5"/>
        <v>0.11780398031381512</v>
      </c>
      <c r="P16" s="8">
        <f t="shared" si="5"/>
        <v>1.3345827479445069</v>
      </c>
      <c r="Q16" s="8">
        <f t="shared" si="5"/>
        <v>136.38670511942627</v>
      </c>
      <c r="R16" s="8">
        <f t="shared" si="5"/>
        <v>176.54838807911369</v>
      </c>
      <c r="S16" s="8">
        <f t="shared" si="5"/>
        <v>0.58118652580542385</v>
      </c>
      <c r="T16" s="8" t="e">
        <f t="shared" si="5"/>
        <v>#DIV/0!</v>
      </c>
      <c r="U16" s="8">
        <f t="shared" si="5"/>
        <v>5.8594652770823155</v>
      </c>
    </row>
    <row r="17" spans="1:21" x14ac:dyDescent="0.15">
      <c r="A17" t="s">
        <v>144</v>
      </c>
      <c r="B17" t="s">
        <v>4</v>
      </c>
      <c r="C17" s="6"/>
      <c r="D17">
        <v>1783</v>
      </c>
      <c r="E17">
        <v>1827</v>
      </c>
      <c r="H17">
        <v>7.2060000000000004</v>
      </c>
      <c r="I17">
        <v>4.1550000000000002</v>
      </c>
      <c r="J17">
        <v>2.04</v>
      </c>
      <c r="K17">
        <v>1.43</v>
      </c>
      <c r="L17">
        <v>0.248</v>
      </c>
      <c r="O17">
        <v>7.31</v>
      </c>
      <c r="P17">
        <v>21.8</v>
      </c>
      <c r="Q17">
        <v>1490</v>
      </c>
      <c r="R17">
        <v>1573</v>
      </c>
      <c r="S17">
        <v>3</v>
      </c>
      <c r="U17">
        <v>34</v>
      </c>
    </row>
    <row r="18" spans="1:21" x14ac:dyDescent="0.15">
      <c r="A18" t="s">
        <v>147</v>
      </c>
      <c r="B18" t="s">
        <v>4</v>
      </c>
      <c r="C18" s="6"/>
      <c r="D18">
        <v>1784</v>
      </c>
      <c r="E18" s="23" t="s">
        <v>165</v>
      </c>
      <c r="H18">
        <v>7.0540000000000003</v>
      </c>
      <c r="I18">
        <v>3.9039999999999999</v>
      </c>
      <c r="J18">
        <v>2.4900000000000002</v>
      </c>
      <c r="K18">
        <v>0.98899999999999999</v>
      </c>
      <c r="L18">
        <v>0.28799999999999998</v>
      </c>
      <c r="O18">
        <v>7.41</v>
      </c>
      <c r="P18">
        <v>20.8</v>
      </c>
      <c r="Q18">
        <v>1420</v>
      </c>
      <c r="R18">
        <v>1542</v>
      </c>
      <c r="S18">
        <v>4</v>
      </c>
      <c r="U18">
        <v>45</v>
      </c>
    </row>
    <row r="19" spans="1:21" x14ac:dyDescent="0.15">
      <c r="A19" t="s">
        <v>129</v>
      </c>
      <c r="B19" t="s">
        <v>4</v>
      </c>
      <c r="C19" s="6"/>
      <c r="D19">
        <v>1785</v>
      </c>
      <c r="E19">
        <v>2226</v>
      </c>
      <c r="H19">
        <v>7.7430000000000003</v>
      </c>
      <c r="I19">
        <v>3.528</v>
      </c>
      <c r="J19">
        <v>2.58</v>
      </c>
      <c r="K19">
        <v>0.54900000000000004</v>
      </c>
      <c r="L19">
        <v>0.22600000000000001</v>
      </c>
      <c r="O19">
        <v>7.09</v>
      </c>
      <c r="P19">
        <v>20.6</v>
      </c>
      <c r="Q19">
        <v>1422</v>
      </c>
      <c r="R19">
        <v>1551</v>
      </c>
      <c r="S19">
        <v>2.2000000000000002</v>
      </c>
      <c r="U19">
        <v>25</v>
      </c>
    </row>
    <row r="20" spans="1:21" x14ac:dyDescent="0.15">
      <c r="A20" s="8"/>
      <c r="B20" s="8"/>
      <c r="C20" s="9"/>
      <c r="D20" s="10" t="s">
        <v>50</v>
      </c>
      <c r="E20" s="8"/>
      <c r="F20" s="8" t="e">
        <f t="shared" ref="F20:U20" si="6">AVERAGE(F17:F19)</f>
        <v>#DIV/0!</v>
      </c>
      <c r="G20" s="8" t="e">
        <f t="shared" si="6"/>
        <v>#DIV/0!</v>
      </c>
      <c r="H20" s="8">
        <f t="shared" si="6"/>
        <v>7.3343333333333334</v>
      </c>
      <c r="I20" s="8">
        <f t="shared" si="6"/>
        <v>3.8623333333333338</v>
      </c>
      <c r="J20" s="8">
        <f t="shared" si="6"/>
        <v>2.37</v>
      </c>
      <c r="K20" s="8">
        <f t="shared" si="6"/>
        <v>0.98933333333333329</v>
      </c>
      <c r="L20" s="8">
        <f t="shared" si="6"/>
        <v>0.254</v>
      </c>
      <c r="M20" s="8" t="e">
        <f t="shared" si="6"/>
        <v>#DIV/0!</v>
      </c>
      <c r="N20" s="8" t="e">
        <f t="shared" si="6"/>
        <v>#DIV/0!</v>
      </c>
      <c r="O20" s="8">
        <f t="shared" si="6"/>
        <v>7.27</v>
      </c>
      <c r="P20" s="8">
        <f t="shared" si="6"/>
        <v>21.066666666666666</v>
      </c>
      <c r="Q20" s="8">
        <f t="shared" si="6"/>
        <v>1444</v>
      </c>
      <c r="R20" s="8">
        <f t="shared" si="6"/>
        <v>1555.3333333333333</v>
      </c>
      <c r="S20" s="8">
        <f t="shared" si="6"/>
        <v>3.0666666666666664</v>
      </c>
      <c r="T20" s="8" t="e">
        <f t="shared" si="6"/>
        <v>#DIV/0!</v>
      </c>
      <c r="U20" s="8">
        <f t="shared" si="6"/>
        <v>34.666666666666664</v>
      </c>
    </row>
    <row r="21" spans="1:21" x14ac:dyDescent="0.15">
      <c r="A21" s="8"/>
      <c r="B21" s="8"/>
      <c r="C21" s="9"/>
      <c r="D21" s="10" t="s">
        <v>51</v>
      </c>
      <c r="E21" s="8"/>
      <c r="F21" s="8" t="e">
        <f t="shared" ref="F21:U21" si="7">STDEV(F17:F19)/SQRT(COUNT(F17:F19))</f>
        <v>#DIV/0!</v>
      </c>
      <c r="G21" s="8" t="e">
        <f t="shared" si="7"/>
        <v>#DIV/0!</v>
      </c>
      <c r="H21" s="8">
        <f t="shared" si="7"/>
        <v>0.20899149371312808</v>
      </c>
      <c r="I21" s="8">
        <f t="shared" si="7"/>
        <v>0.1821943406853731</v>
      </c>
      <c r="J21" s="8">
        <f t="shared" si="7"/>
        <v>0.16703293088490068</v>
      </c>
      <c r="K21" s="8">
        <f t="shared" si="7"/>
        <v>0.25432284818928719</v>
      </c>
      <c r="L21" s="8">
        <f t="shared" si="7"/>
        <v>1.8147543451754834E-2</v>
      </c>
      <c r="M21" s="8" t="e">
        <f t="shared" si="7"/>
        <v>#DIV/0!</v>
      </c>
      <c r="N21" s="8" t="e">
        <f t="shared" si="7"/>
        <v>#DIV/0!</v>
      </c>
      <c r="O21" s="8">
        <f t="shared" si="7"/>
        <v>9.4516312525052229E-2</v>
      </c>
      <c r="P21" s="8">
        <f t="shared" si="7"/>
        <v>0.37118429085533466</v>
      </c>
      <c r="Q21" s="8">
        <f t="shared" si="7"/>
        <v>23.007245235649865</v>
      </c>
      <c r="R21" s="8">
        <f t="shared" si="7"/>
        <v>9.207484877955423</v>
      </c>
      <c r="S21" s="8">
        <f t="shared" si="7"/>
        <v>0.52068331172711124</v>
      </c>
      <c r="T21" s="8" t="e">
        <f t="shared" si="7"/>
        <v>#DIV/0!</v>
      </c>
      <c r="U21" s="8">
        <f t="shared" si="7"/>
        <v>5.7831171909658226</v>
      </c>
    </row>
  </sheetData>
  <pageMargins left="0.7" right="0.7" top="0.75" bottom="0.75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zoomScale="117" zoomScaleNormal="117" zoomScalePageLayoutView="117" workbookViewId="0">
      <selection activeCell="K27" activeCellId="2" sqref="K24:L24 K26:L26 K27:L27"/>
    </sheetView>
  </sheetViews>
  <sheetFormatPr baseColWidth="10" defaultColWidth="11" defaultRowHeight="13" x14ac:dyDescent="0.15"/>
  <sheetData>
    <row r="1" spans="1:19" x14ac:dyDescent="0.15">
      <c r="A1" t="s">
        <v>16</v>
      </c>
      <c r="B1" t="s">
        <v>17</v>
      </c>
      <c r="C1" t="s">
        <v>38</v>
      </c>
      <c r="D1" t="s">
        <v>25</v>
      </c>
      <c r="E1" t="s">
        <v>24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0</v>
      </c>
      <c r="N1" t="s">
        <v>1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</row>
    <row r="2" spans="1:19" x14ac:dyDescent="0.15">
      <c r="A2" t="s">
        <v>20</v>
      </c>
      <c r="B2" t="s">
        <v>2</v>
      </c>
      <c r="C2" s="6">
        <v>39412</v>
      </c>
      <c r="D2">
        <v>1083</v>
      </c>
      <c r="E2">
        <v>442</v>
      </c>
      <c r="F2" s="2">
        <v>5.9989999999999997</v>
      </c>
      <c r="G2">
        <v>8.2970000000000006</v>
      </c>
      <c r="H2">
        <v>5.09</v>
      </c>
      <c r="I2">
        <v>1.81</v>
      </c>
      <c r="J2">
        <v>0.40699999999999997</v>
      </c>
      <c r="K2">
        <v>22.3</v>
      </c>
      <c r="L2">
        <v>273</v>
      </c>
      <c r="M2">
        <v>7.29</v>
      </c>
      <c r="N2">
        <v>14</v>
      </c>
      <c r="O2">
        <v>1261</v>
      </c>
      <c r="P2">
        <v>1456</v>
      </c>
      <c r="Q2">
        <v>4.12</v>
      </c>
      <c r="R2">
        <v>0.7</v>
      </c>
      <c r="S2">
        <v>46.7</v>
      </c>
    </row>
    <row r="3" spans="1:19" x14ac:dyDescent="0.15">
      <c r="A3" t="s">
        <v>18</v>
      </c>
      <c r="B3" t="s">
        <v>2</v>
      </c>
      <c r="C3" s="6">
        <v>39412</v>
      </c>
      <c r="D3">
        <v>1087</v>
      </c>
      <c r="E3">
        <v>10205</v>
      </c>
      <c r="F3" s="2">
        <v>5.8259999999999996</v>
      </c>
      <c r="G3">
        <v>8.2219999999999995</v>
      </c>
      <c r="H3">
        <v>5.32</v>
      </c>
      <c r="I3">
        <v>1.8199999999999998</v>
      </c>
      <c r="J3">
        <v>0.44400000000000001</v>
      </c>
      <c r="K3" s="1">
        <v>22.2</v>
      </c>
      <c r="L3">
        <v>296</v>
      </c>
      <c r="M3">
        <v>7.4</v>
      </c>
      <c r="N3">
        <v>14.1</v>
      </c>
      <c r="O3">
        <v>1299</v>
      </c>
      <c r="P3">
        <v>1475</v>
      </c>
      <c r="Q3">
        <v>4.17</v>
      </c>
      <c r="R3">
        <v>0.7</v>
      </c>
      <c r="S3">
        <v>47.8</v>
      </c>
    </row>
    <row r="4" spans="1:19" x14ac:dyDescent="0.15">
      <c r="A4" t="s">
        <v>19</v>
      </c>
      <c r="B4" t="s">
        <v>2</v>
      </c>
      <c r="C4" s="6">
        <v>39412</v>
      </c>
      <c r="D4">
        <v>1088</v>
      </c>
      <c r="E4">
        <v>26</v>
      </c>
      <c r="F4" s="2">
        <v>5.8520000000000003</v>
      </c>
      <c r="G4">
        <v>8.2029999999999994</v>
      </c>
      <c r="H4">
        <v>4.97</v>
      </c>
      <c r="I4">
        <v>1.7599999999999998</v>
      </c>
      <c r="J4">
        <v>0.4</v>
      </c>
      <c r="K4" s="1">
        <v>24.8</v>
      </c>
      <c r="L4">
        <v>355</v>
      </c>
      <c r="M4">
        <v>7.32</v>
      </c>
      <c r="N4">
        <v>15</v>
      </c>
      <c r="O4">
        <v>1291</v>
      </c>
      <c r="P4">
        <v>1469</v>
      </c>
      <c r="Q4">
        <v>3.69</v>
      </c>
      <c r="R4">
        <v>0.7</v>
      </c>
      <c r="S4">
        <v>42.2</v>
      </c>
    </row>
    <row r="5" spans="1:19" x14ac:dyDescent="0.15">
      <c r="A5" s="8"/>
      <c r="B5" s="8"/>
      <c r="C5" s="9"/>
      <c r="D5" s="10" t="s">
        <v>50</v>
      </c>
      <c r="E5" s="8">
        <f>AVERAGE(E2:E4)</f>
        <v>3557.6666666666665</v>
      </c>
      <c r="F5" s="8">
        <f>AVERAGE(F2:F4)</f>
        <v>5.8923333333333332</v>
      </c>
      <c r="G5" s="8">
        <f>AVERAGE(G2:G4)</f>
        <v>8.2406666666666659</v>
      </c>
      <c r="H5" s="11">
        <f>AVERAGE(H2:H4)</f>
        <v>5.126666666666666</v>
      </c>
      <c r="I5" s="11">
        <f t="shared" ref="I5:S5" si="0">AVERAGE(I2:I4)</f>
        <v>1.7966666666666666</v>
      </c>
      <c r="J5" s="11">
        <f t="shared" si="0"/>
        <v>0.41699999999999998</v>
      </c>
      <c r="K5" s="11">
        <f t="shared" si="0"/>
        <v>23.099999999999998</v>
      </c>
      <c r="L5" s="11">
        <f t="shared" si="0"/>
        <v>308</v>
      </c>
      <c r="M5" s="11">
        <f t="shared" si="0"/>
        <v>7.3366666666666669</v>
      </c>
      <c r="N5" s="11">
        <f t="shared" si="0"/>
        <v>14.366666666666667</v>
      </c>
      <c r="O5" s="11">
        <f t="shared" si="0"/>
        <v>1283.6666666666667</v>
      </c>
      <c r="P5" s="11">
        <f t="shared" si="0"/>
        <v>1466.6666666666667</v>
      </c>
      <c r="Q5" s="11">
        <f t="shared" si="0"/>
        <v>3.9933333333333327</v>
      </c>
      <c r="R5" s="11">
        <f t="shared" si="0"/>
        <v>0.69999999999999984</v>
      </c>
      <c r="S5" s="11">
        <f t="shared" si="0"/>
        <v>45.566666666666663</v>
      </c>
    </row>
    <row r="6" spans="1:19" x14ac:dyDescent="0.15">
      <c r="A6" s="8"/>
      <c r="B6" s="8"/>
      <c r="C6" s="9"/>
      <c r="D6" s="10" t="s">
        <v>51</v>
      </c>
      <c r="E6" s="8">
        <f>STDEV(E2:E4)/SQRT(COUNT(E2:E4))</f>
        <v>3325.8354505965031</v>
      </c>
      <c r="F6" s="8">
        <f>STDEV(F2:F4)/SQRT(COUNT(F2:F4))</f>
        <v>5.3858869072584234E-2</v>
      </c>
      <c r="G6" s="8">
        <f>STDEV(G2:G4)/SQRT(COUNT(G2:G4))</f>
        <v>2.8695721709768272E-2</v>
      </c>
      <c r="H6" s="11">
        <f>STDEV(H2:H4)/SQRT(COUNT(H2:H4))</f>
        <v>0.10268614533832925</v>
      </c>
      <c r="I6" s="11">
        <f t="shared" ref="I6:S6" si="1">STDEV(I2:I4)/SQRT(COUNT(I2:I4))</f>
        <v>1.8559214542766784E-2</v>
      </c>
      <c r="J6" s="11">
        <f t="shared" si="1"/>
        <v>1.3650396819628846E-2</v>
      </c>
      <c r="K6" s="11">
        <f t="shared" si="1"/>
        <v>0.85049005481153861</v>
      </c>
      <c r="L6" s="11">
        <f t="shared" si="1"/>
        <v>24.419937209856489</v>
      </c>
      <c r="M6" s="11">
        <f t="shared" si="1"/>
        <v>3.2829526005987097E-2</v>
      </c>
      <c r="N6" s="11">
        <f t="shared" si="1"/>
        <v>0.31797973380564865</v>
      </c>
      <c r="O6" s="11">
        <f t="shared" si="1"/>
        <v>11.566234381931649</v>
      </c>
      <c r="P6" s="11">
        <f t="shared" si="1"/>
        <v>5.6075346137535744</v>
      </c>
      <c r="Q6" s="11">
        <f t="shared" si="1"/>
        <v>0.15235193176035255</v>
      </c>
      <c r="R6" s="11">
        <f t="shared" si="1"/>
        <v>7.8504622934188746E-17</v>
      </c>
      <c r="S6" s="11">
        <f t="shared" si="1"/>
        <v>1.7130220210039451</v>
      </c>
    </row>
    <row r="7" spans="1:19" x14ac:dyDescent="0.15">
      <c r="A7" t="s">
        <v>21</v>
      </c>
      <c r="B7" t="s">
        <v>3</v>
      </c>
      <c r="C7" s="6">
        <v>39412</v>
      </c>
      <c r="D7">
        <v>1084</v>
      </c>
      <c r="E7">
        <v>10247</v>
      </c>
      <c r="F7" s="2">
        <v>5.34</v>
      </c>
      <c r="G7">
        <v>5.2080000000000002</v>
      </c>
      <c r="H7" s="3">
        <v>3.37</v>
      </c>
      <c r="I7" s="3">
        <v>1.06</v>
      </c>
      <c r="J7">
        <v>0.23699999999999999</v>
      </c>
      <c r="K7" s="1">
        <v>22.2</v>
      </c>
      <c r="L7">
        <v>210</v>
      </c>
      <c r="M7">
        <v>7.4</v>
      </c>
      <c r="N7">
        <v>18.100000000000001</v>
      </c>
      <c r="O7">
        <v>1385</v>
      </c>
      <c r="P7">
        <v>1545</v>
      </c>
      <c r="Q7">
        <v>3.73</v>
      </c>
      <c r="R7">
        <v>0.8</v>
      </c>
      <c r="S7">
        <v>41.4</v>
      </c>
    </row>
    <row r="8" spans="1:19" x14ac:dyDescent="0.15">
      <c r="A8" t="s">
        <v>23</v>
      </c>
      <c r="B8" t="s">
        <v>3</v>
      </c>
      <c r="C8" s="6">
        <v>39412</v>
      </c>
      <c r="D8">
        <v>1085</v>
      </c>
      <c r="E8">
        <v>2027</v>
      </c>
      <c r="F8" s="2">
        <v>5.46</v>
      </c>
      <c r="G8">
        <v>5.0979999999999999</v>
      </c>
      <c r="H8">
        <v>3.06</v>
      </c>
      <c r="I8">
        <v>1.01</v>
      </c>
      <c r="J8">
        <v>0.215</v>
      </c>
      <c r="K8" s="1">
        <v>22.2</v>
      </c>
      <c r="L8" s="1">
        <v>204</v>
      </c>
      <c r="M8">
        <v>7.54</v>
      </c>
      <c r="N8">
        <v>18.399999999999999</v>
      </c>
      <c r="O8">
        <v>1374</v>
      </c>
      <c r="P8">
        <v>1519</v>
      </c>
      <c r="Q8">
        <v>4.2</v>
      </c>
      <c r="R8">
        <v>0.8</v>
      </c>
      <c r="S8">
        <v>47.8</v>
      </c>
    </row>
    <row r="9" spans="1:19" x14ac:dyDescent="0.15">
      <c r="A9" t="s">
        <v>22</v>
      </c>
      <c r="B9" t="s">
        <v>3</v>
      </c>
      <c r="C9" s="6">
        <v>39412</v>
      </c>
      <c r="D9">
        <v>1086</v>
      </c>
      <c r="E9">
        <v>21</v>
      </c>
      <c r="F9" s="2">
        <v>5.2030000000000003</v>
      </c>
      <c r="G9">
        <v>4.9169999999999998</v>
      </c>
      <c r="H9">
        <v>3.27</v>
      </c>
      <c r="I9">
        <v>1.03</v>
      </c>
      <c r="J9">
        <v>0.23599999999999999</v>
      </c>
      <c r="K9" s="1">
        <v>22.2</v>
      </c>
      <c r="L9" s="1">
        <v>216</v>
      </c>
      <c r="M9">
        <v>7.54</v>
      </c>
      <c r="N9">
        <v>17.600000000000001</v>
      </c>
      <c r="O9">
        <v>1331</v>
      </c>
      <c r="P9">
        <v>1520</v>
      </c>
      <c r="Q9">
        <v>3.95</v>
      </c>
      <c r="R9">
        <v>0.8</v>
      </c>
      <c r="S9">
        <v>46.1</v>
      </c>
    </row>
    <row r="10" spans="1:19" x14ac:dyDescent="0.15">
      <c r="A10" s="8"/>
      <c r="B10" s="8"/>
      <c r="C10" s="9"/>
      <c r="D10" s="10" t="s">
        <v>50</v>
      </c>
      <c r="E10" s="8">
        <f>AVERAGE(E7:E9)</f>
        <v>4098.333333333333</v>
      </c>
      <c r="F10" s="8">
        <f>AVERAGE(F7:F9)</f>
        <v>5.3343333333333334</v>
      </c>
      <c r="G10" s="8">
        <f>AVERAGE(G7:G9)</f>
        <v>5.0743333333333336</v>
      </c>
      <c r="H10" s="11">
        <f>AVERAGE(H7:H9)</f>
        <v>3.2333333333333329</v>
      </c>
      <c r="I10" s="11">
        <f t="shared" ref="I10:S10" si="2">AVERAGE(I7:I9)</f>
        <v>1.0333333333333334</v>
      </c>
      <c r="J10" s="11">
        <f t="shared" si="2"/>
        <v>0.22933333333333331</v>
      </c>
      <c r="K10" s="11">
        <f t="shared" si="2"/>
        <v>22.2</v>
      </c>
      <c r="L10" s="11">
        <f t="shared" si="2"/>
        <v>210</v>
      </c>
      <c r="M10" s="11">
        <f t="shared" si="2"/>
        <v>7.4933333333333332</v>
      </c>
      <c r="N10" s="11">
        <f t="shared" si="2"/>
        <v>18.033333333333335</v>
      </c>
      <c r="O10" s="11">
        <f t="shared" si="2"/>
        <v>1363.3333333333333</v>
      </c>
      <c r="P10" s="11">
        <f t="shared" si="2"/>
        <v>1528</v>
      </c>
      <c r="Q10" s="11">
        <f t="shared" si="2"/>
        <v>3.9599999999999995</v>
      </c>
      <c r="R10" s="11">
        <f t="shared" si="2"/>
        <v>0.80000000000000016</v>
      </c>
      <c r="S10" s="11">
        <f t="shared" si="2"/>
        <v>45.099999999999994</v>
      </c>
    </row>
    <row r="11" spans="1:19" x14ac:dyDescent="0.15">
      <c r="A11" s="8"/>
      <c r="B11" s="8"/>
      <c r="C11" s="9"/>
      <c r="D11" s="10" t="s">
        <v>51</v>
      </c>
      <c r="E11" s="8">
        <f>STDEV(E7:E9)/SQRT(COUNT(E7:E9))</f>
        <v>3128.3960391513378</v>
      </c>
      <c r="F11" s="8">
        <f>STDEV(F7:F9)/SQRT(COUNT(F7:F9))</f>
        <v>7.4243593064392419E-2</v>
      </c>
      <c r="G11" s="8">
        <f>STDEV(G7:G9)/SQRT(COUNT(G7:G9))</f>
        <v>8.4833824491047163E-2</v>
      </c>
      <c r="H11" s="11">
        <f>STDEV(H7:H9)/SQRT(COUNT(H7:H9))</f>
        <v>9.1347930706964842E-2</v>
      </c>
      <c r="I11" s="11">
        <f t="shared" ref="I11:S11" si="3">STDEV(I7:I9)/SQRT(COUNT(I7:I9))</f>
        <v>1.4529663145135593E-2</v>
      </c>
      <c r="J11" s="11">
        <f t="shared" si="3"/>
        <v>7.1724782637833358E-3</v>
      </c>
      <c r="K11" s="11">
        <f t="shared" si="3"/>
        <v>0</v>
      </c>
      <c r="L11" s="11">
        <f t="shared" si="3"/>
        <v>3.4641016151377548</v>
      </c>
      <c r="M11" s="11">
        <f t="shared" si="3"/>
        <v>4.6666666666666565E-2</v>
      </c>
      <c r="N11" s="11">
        <f t="shared" si="3"/>
        <v>0.23333333333333259</v>
      </c>
      <c r="O11" s="11">
        <f t="shared" si="3"/>
        <v>16.475571141676529</v>
      </c>
      <c r="P11" s="11">
        <f t="shared" si="3"/>
        <v>8.5049005481153817</v>
      </c>
      <c r="Q11" s="11">
        <f t="shared" si="3"/>
        <v>0.1357694123627754</v>
      </c>
      <c r="R11" s="11">
        <f t="shared" si="3"/>
        <v>7.8504622934188746E-17</v>
      </c>
      <c r="S11" s="11">
        <f t="shared" si="3"/>
        <v>1.9139836293274124</v>
      </c>
    </row>
    <row r="12" spans="1:19" x14ac:dyDescent="0.15">
      <c r="A12" t="s">
        <v>12</v>
      </c>
      <c r="B12" t="s">
        <v>5</v>
      </c>
      <c r="C12" s="6">
        <v>39412</v>
      </c>
      <c r="D12">
        <v>1065</v>
      </c>
      <c r="E12">
        <v>10196</v>
      </c>
      <c r="F12" s="2">
        <v>7.3979999999999997</v>
      </c>
      <c r="G12">
        <v>0.81399999999999995</v>
      </c>
      <c r="H12">
        <v>1.3899999999999999E-2</v>
      </c>
      <c r="I12">
        <v>0.17100000000000001</v>
      </c>
      <c r="J12">
        <v>4.1700000000000001E-3</v>
      </c>
      <c r="K12" s="1">
        <v>41.2</v>
      </c>
      <c r="L12" s="1">
        <v>348</v>
      </c>
      <c r="M12">
        <v>7.13</v>
      </c>
      <c r="N12">
        <v>10.199999999999999</v>
      </c>
      <c r="O12">
        <v>1377</v>
      </c>
      <c r="P12">
        <v>1916</v>
      </c>
      <c r="Q12">
        <v>1.64</v>
      </c>
      <c r="R12">
        <v>1</v>
      </c>
      <c r="S12">
        <v>15.4</v>
      </c>
    </row>
    <row r="13" spans="1:19" x14ac:dyDescent="0.15">
      <c r="A13" t="s">
        <v>7</v>
      </c>
      <c r="B13" t="s">
        <v>5</v>
      </c>
      <c r="C13" s="6">
        <v>39412</v>
      </c>
      <c r="D13">
        <v>1066</v>
      </c>
      <c r="E13">
        <v>2298</v>
      </c>
      <c r="F13" s="2">
        <v>10.47</v>
      </c>
      <c r="G13">
        <v>1.234</v>
      </c>
      <c r="H13">
        <v>0.21199999999999999</v>
      </c>
      <c r="I13">
        <v>0.27200000000000002</v>
      </c>
      <c r="J13">
        <v>1.9099999999999999E-2</v>
      </c>
      <c r="K13" s="1">
        <v>45.3</v>
      </c>
      <c r="L13" s="1">
        <v>203</v>
      </c>
      <c r="M13">
        <v>7.23</v>
      </c>
      <c r="N13">
        <v>16.7</v>
      </c>
      <c r="O13">
        <v>1973</v>
      </c>
      <c r="P13">
        <v>2360</v>
      </c>
      <c r="Q13">
        <v>2.08</v>
      </c>
      <c r="R13">
        <v>1.2</v>
      </c>
      <c r="S13">
        <v>22.5</v>
      </c>
    </row>
    <row r="14" spans="1:19" x14ac:dyDescent="0.15">
      <c r="A14" t="s">
        <v>15</v>
      </c>
      <c r="B14" t="s">
        <v>5</v>
      </c>
      <c r="C14" s="6">
        <v>39412</v>
      </c>
      <c r="D14">
        <v>1068</v>
      </c>
      <c r="E14">
        <v>10012</v>
      </c>
      <c r="F14" s="2">
        <v>7.6820000000000004</v>
      </c>
      <c r="G14">
        <v>0.65269999999999995</v>
      </c>
      <c r="H14">
        <v>3.0700000000000002E-2</v>
      </c>
      <c r="I14">
        <v>2.3800000000000002E-2</v>
      </c>
      <c r="J14">
        <v>5.1399999999999996E-3</v>
      </c>
      <c r="K14">
        <v>13.3</v>
      </c>
      <c r="L14" s="1">
        <v>250</v>
      </c>
      <c r="M14">
        <v>7.05</v>
      </c>
      <c r="N14">
        <v>14.3</v>
      </c>
      <c r="O14">
        <v>1630</v>
      </c>
      <c r="P14">
        <v>1961</v>
      </c>
      <c r="Q14">
        <v>1</v>
      </c>
      <c r="R14">
        <v>1</v>
      </c>
      <c r="S14">
        <v>10.6</v>
      </c>
    </row>
    <row r="15" spans="1:19" x14ac:dyDescent="0.15">
      <c r="A15" t="s">
        <v>6</v>
      </c>
      <c r="B15" t="s">
        <v>5</v>
      </c>
      <c r="C15" s="6">
        <v>39412</v>
      </c>
      <c r="D15">
        <v>1069</v>
      </c>
      <c r="E15">
        <v>34</v>
      </c>
      <c r="F15" s="2">
        <v>11.83</v>
      </c>
      <c r="G15">
        <v>1.599</v>
      </c>
      <c r="H15">
        <v>1.43E-2</v>
      </c>
      <c r="I15">
        <v>0.67300000000000004</v>
      </c>
      <c r="J15">
        <v>9.3100000000000006E-3</v>
      </c>
      <c r="K15">
        <v>53.7</v>
      </c>
      <c r="L15" s="1">
        <v>302</v>
      </c>
      <c r="M15">
        <v>7.12</v>
      </c>
      <c r="N15">
        <v>16.399999999999999</v>
      </c>
      <c r="O15">
        <v>958</v>
      </c>
      <c r="P15">
        <v>1134</v>
      </c>
      <c r="Q15">
        <v>1.34</v>
      </c>
      <c r="R15">
        <v>0.6</v>
      </c>
      <c r="S15">
        <v>12.2</v>
      </c>
    </row>
    <row r="16" spans="1:19" x14ac:dyDescent="0.15">
      <c r="A16" t="s">
        <v>14</v>
      </c>
      <c r="B16" t="s">
        <v>5</v>
      </c>
      <c r="C16" s="6">
        <v>39412</v>
      </c>
      <c r="D16">
        <v>1071</v>
      </c>
      <c r="E16">
        <v>2109</v>
      </c>
      <c r="F16" s="2">
        <v>5.7610000000000001</v>
      </c>
      <c r="G16">
        <v>0.55489999999999995</v>
      </c>
      <c r="H16">
        <v>1.9199999999999998E-2</v>
      </c>
      <c r="I16">
        <v>1.37E-2</v>
      </c>
      <c r="J16">
        <v>3.8500000000000001E-3</v>
      </c>
      <c r="K16">
        <v>38.200000000000003</v>
      </c>
      <c r="L16" s="1">
        <v>320</v>
      </c>
      <c r="M16">
        <v>7.06</v>
      </c>
      <c r="N16">
        <v>14.7</v>
      </c>
      <c r="O16">
        <v>1429</v>
      </c>
      <c r="P16">
        <v>1777</v>
      </c>
      <c r="Q16">
        <v>4.4800000000000004</v>
      </c>
      <c r="R16">
        <v>0.9</v>
      </c>
      <c r="S16">
        <v>44.9</v>
      </c>
    </row>
    <row r="17" spans="1:19" x14ac:dyDescent="0.15">
      <c r="A17" t="s">
        <v>11</v>
      </c>
      <c r="B17" t="s">
        <v>5</v>
      </c>
      <c r="C17" s="6">
        <v>39412</v>
      </c>
      <c r="D17">
        <v>1072</v>
      </c>
      <c r="E17">
        <v>10049</v>
      </c>
      <c r="F17" s="2">
        <v>9.5030000000000001</v>
      </c>
      <c r="G17">
        <v>0.75929999999999997</v>
      </c>
      <c r="H17">
        <v>6.0200000000000002E-3</v>
      </c>
      <c r="I17">
        <v>3.5400000000000001E-2</v>
      </c>
      <c r="J17">
        <v>4.15E-3</v>
      </c>
      <c r="K17">
        <v>49</v>
      </c>
      <c r="L17" s="1">
        <v>263</v>
      </c>
      <c r="M17">
        <v>7.03</v>
      </c>
      <c r="N17">
        <v>12.8</v>
      </c>
      <c r="O17">
        <v>1781</v>
      </c>
      <c r="P17">
        <v>2329</v>
      </c>
      <c r="Q17">
        <v>1.1599999999999999</v>
      </c>
      <c r="R17">
        <v>1.2</v>
      </c>
      <c r="S17">
        <v>11</v>
      </c>
    </row>
    <row r="18" spans="1:19" x14ac:dyDescent="0.15">
      <c r="A18" t="s">
        <v>8</v>
      </c>
      <c r="B18" t="s">
        <v>5</v>
      </c>
      <c r="C18" s="6">
        <v>39412</v>
      </c>
      <c r="D18">
        <v>1075</v>
      </c>
      <c r="E18">
        <v>2270</v>
      </c>
      <c r="F18" s="2">
        <v>7.1459999999999999</v>
      </c>
      <c r="G18">
        <v>0.68130000000000002</v>
      </c>
      <c r="H18">
        <v>1.38E-2</v>
      </c>
      <c r="I18">
        <v>7.6799999999999993E-2</v>
      </c>
      <c r="J18">
        <v>4.5999999999999999E-3</v>
      </c>
      <c r="K18" s="1">
        <v>43.3</v>
      </c>
      <c r="L18" s="1">
        <v>216</v>
      </c>
      <c r="M18">
        <v>7.12</v>
      </c>
      <c r="N18">
        <v>17.100000000000001</v>
      </c>
      <c r="O18">
        <v>1685</v>
      </c>
      <c r="P18">
        <v>1965</v>
      </c>
      <c r="Q18">
        <v>3.28</v>
      </c>
      <c r="R18">
        <v>1</v>
      </c>
      <c r="S18">
        <v>34.4</v>
      </c>
    </row>
    <row r="19" spans="1:19" x14ac:dyDescent="0.15">
      <c r="A19" t="s">
        <v>13</v>
      </c>
      <c r="B19" t="s">
        <v>5</v>
      </c>
      <c r="C19" s="6">
        <v>39412</v>
      </c>
      <c r="D19">
        <v>1076</v>
      </c>
      <c r="E19">
        <v>10163</v>
      </c>
      <c r="F19" s="2">
        <v>8.2799999999999994</v>
      </c>
      <c r="G19">
        <v>0.66449999999999998</v>
      </c>
      <c r="H19">
        <v>6.7499999999999999E-3</v>
      </c>
      <c r="I19">
        <v>7.6400000000000001E-3</v>
      </c>
      <c r="J19">
        <v>4.1000000000000003E-3</v>
      </c>
      <c r="K19" s="1">
        <v>43.3</v>
      </c>
      <c r="L19" s="1">
        <v>282</v>
      </c>
      <c r="M19">
        <v>6.88</v>
      </c>
      <c r="O19">
        <v>1748</v>
      </c>
      <c r="P19">
        <v>1999</v>
      </c>
      <c r="Q19">
        <v>2.86</v>
      </c>
      <c r="R19">
        <v>1</v>
      </c>
      <c r="S19">
        <v>31</v>
      </c>
    </row>
    <row r="20" spans="1:19" x14ac:dyDescent="0.15">
      <c r="A20" t="s">
        <v>9</v>
      </c>
      <c r="B20" t="s">
        <v>5</v>
      </c>
      <c r="C20" s="6">
        <v>39412</v>
      </c>
      <c r="D20">
        <v>1077</v>
      </c>
      <c r="E20">
        <v>2190</v>
      </c>
      <c r="F20" s="2">
        <v>10.4</v>
      </c>
      <c r="G20">
        <v>0.79759999999999998</v>
      </c>
      <c r="H20">
        <v>1.44E-2</v>
      </c>
      <c r="I20">
        <v>1.11E-2</v>
      </c>
      <c r="J20">
        <v>4.8300000000000001E-3</v>
      </c>
      <c r="K20" s="1">
        <v>53.2</v>
      </c>
      <c r="L20" s="1">
        <v>289</v>
      </c>
      <c r="M20">
        <v>7.14</v>
      </c>
      <c r="N20">
        <v>16.899999999999999</v>
      </c>
      <c r="O20">
        <v>2241</v>
      </c>
      <c r="P20">
        <v>2522</v>
      </c>
      <c r="Q20">
        <v>5.71</v>
      </c>
      <c r="R20">
        <v>1.3</v>
      </c>
      <c r="S20">
        <v>58.8</v>
      </c>
    </row>
    <row r="21" spans="1:19" x14ac:dyDescent="0.15">
      <c r="A21" t="s">
        <v>10</v>
      </c>
      <c r="B21" t="s">
        <v>5</v>
      </c>
      <c r="C21" s="6">
        <v>39412</v>
      </c>
      <c r="D21">
        <v>1082</v>
      </c>
      <c r="E21">
        <v>10225</v>
      </c>
      <c r="F21" s="2">
        <v>8.25</v>
      </c>
      <c r="G21">
        <v>0.68179999999999996</v>
      </c>
      <c r="H21">
        <v>1.7399999999999999E-2</v>
      </c>
      <c r="I21">
        <v>2.06E-2</v>
      </c>
      <c r="J21">
        <v>4.2700000000000004E-3</v>
      </c>
      <c r="K21" s="1">
        <v>46.2</v>
      </c>
      <c r="L21" s="1">
        <v>236</v>
      </c>
      <c r="M21">
        <v>7.15</v>
      </c>
      <c r="N21">
        <v>19.5</v>
      </c>
      <c r="O21">
        <v>1975</v>
      </c>
      <c r="P21">
        <v>2182</v>
      </c>
      <c r="Q21">
        <v>1.07</v>
      </c>
      <c r="R21">
        <v>1.1000000000000001</v>
      </c>
      <c r="S21">
        <v>12</v>
      </c>
    </row>
    <row r="22" spans="1:19" x14ac:dyDescent="0.15">
      <c r="A22" s="8"/>
      <c r="B22" s="8"/>
      <c r="C22" s="9"/>
      <c r="D22" s="10" t="s">
        <v>50</v>
      </c>
      <c r="E22" s="8">
        <f>AVERAGE(E12:E21)</f>
        <v>5954.6</v>
      </c>
      <c r="F22" s="8">
        <f>AVERAGE(F12:F21)</f>
        <v>8.6720000000000006</v>
      </c>
      <c r="G22" s="8">
        <f>AVERAGE(G12:G21)</f>
        <v>0.84390999999999994</v>
      </c>
      <c r="H22" s="11">
        <f>AVERAGE(H12:H21)</f>
        <v>3.4846999999999996E-2</v>
      </c>
      <c r="I22" s="11">
        <f t="shared" ref="I22:S22" si="4">AVERAGE(I12:I21)</f>
        <v>0.13050400000000004</v>
      </c>
      <c r="J22" s="11">
        <f t="shared" si="4"/>
        <v>6.3519999999999991E-3</v>
      </c>
      <c r="K22" s="11">
        <f t="shared" si="4"/>
        <v>42.67</v>
      </c>
      <c r="L22" s="11">
        <f t="shared" si="4"/>
        <v>270.89999999999998</v>
      </c>
      <c r="M22" s="11">
        <f t="shared" si="4"/>
        <v>7.0910000000000011</v>
      </c>
      <c r="N22" s="11">
        <f t="shared" si="4"/>
        <v>15.399999999999999</v>
      </c>
      <c r="O22" s="11">
        <f t="shared" si="4"/>
        <v>1679.7</v>
      </c>
      <c r="P22" s="11">
        <f t="shared" si="4"/>
        <v>2014.5</v>
      </c>
      <c r="Q22" s="11">
        <f t="shared" si="4"/>
        <v>2.4620000000000002</v>
      </c>
      <c r="R22" s="11">
        <f t="shared" si="4"/>
        <v>1.03</v>
      </c>
      <c r="S22" s="11">
        <f t="shared" si="4"/>
        <v>25.28</v>
      </c>
    </row>
    <row r="23" spans="1:19" x14ac:dyDescent="0.15">
      <c r="A23" s="8"/>
      <c r="B23" s="8"/>
      <c r="C23" s="9"/>
      <c r="D23" s="10" t="s">
        <v>51</v>
      </c>
      <c r="E23" s="8">
        <f>STDEV(E12:E21)/SQRT(COUNT(E12:E21))</f>
        <v>1406.8261536759494</v>
      </c>
      <c r="F23" s="8">
        <f>STDEV(F12:F21)/SQRT(COUNT(F12:F21))</f>
        <v>0.58328413125832257</v>
      </c>
      <c r="G23" s="8">
        <f>STDEV(G12:G21)/SQRT(COUNT(G12:G21))</f>
        <v>0.10206353407994889</v>
      </c>
      <c r="H23" s="11">
        <f>STDEV(H12:H21)/SQRT(COUNT(H12:H21))</f>
        <v>1.9802373261247695E-2</v>
      </c>
      <c r="I23" s="11">
        <f t="shared" ref="I23:S23" si="5">STDEV(I12:I21)/SQRT(COUNT(I12:I21))</f>
        <v>6.6194371147066236E-2</v>
      </c>
      <c r="J23" s="11">
        <f t="shared" si="5"/>
        <v>1.5033014039476946E-3</v>
      </c>
      <c r="K23" s="11">
        <f t="shared" si="5"/>
        <v>3.6171213231887416</v>
      </c>
      <c r="L23" s="11">
        <f t="shared" si="5"/>
        <v>14.573530038318721</v>
      </c>
      <c r="M23" s="11">
        <f t="shared" si="5"/>
        <v>2.9681644159311692E-2</v>
      </c>
      <c r="N23" s="11">
        <f t="shared" si="5"/>
        <v>0.91393532472367867</v>
      </c>
      <c r="O23" s="11">
        <f t="shared" si="5"/>
        <v>114.55411627504083</v>
      </c>
      <c r="P23" s="11">
        <f t="shared" si="5"/>
        <v>122.51233497987957</v>
      </c>
      <c r="Q23" s="11">
        <f t="shared" si="5"/>
        <v>0.50881299773754474</v>
      </c>
      <c r="R23" s="11">
        <f t="shared" si="5"/>
        <v>6.1553951042064403E-2</v>
      </c>
      <c r="S23" s="11">
        <f t="shared" si="5"/>
        <v>5.2669156059310431</v>
      </c>
    </row>
    <row r="24" spans="1:19" x14ac:dyDescent="0.15">
      <c r="A24" t="s">
        <v>11</v>
      </c>
      <c r="B24" t="s">
        <v>4</v>
      </c>
      <c r="C24" s="6">
        <v>39412</v>
      </c>
      <c r="D24">
        <v>1063</v>
      </c>
      <c r="E24">
        <v>2028</v>
      </c>
      <c r="F24" s="2">
        <v>17.3</v>
      </c>
      <c r="G24">
        <v>5.694</v>
      </c>
      <c r="J24">
        <v>0.22500000000000001</v>
      </c>
      <c r="K24" s="1">
        <v>25.4</v>
      </c>
      <c r="L24" s="1">
        <v>280</v>
      </c>
      <c r="M24">
        <v>7.42</v>
      </c>
      <c r="N24">
        <v>11.3</v>
      </c>
      <c r="O24">
        <v>1135</v>
      </c>
      <c r="P24">
        <v>1529</v>
      </c>
      <c r="Q24">
        <v>3.69</v>
      </c>
      <c r="R24">
        <v>0.8</v>
      </c>
      <c r="S24">
        <v>34.1</v>
      </c>
    </row>
    <row r="25" spans="1:19" x14ac:dyDescent="0.15">
      <c r="A25" t="s">
        <v>12</v>
      </c>
      <c r="B25" t="s">
        <v>4</v>
      </c>
      <c r="C25" s="6">
        <v>39412</v>
      </c>
      <c r="D25">
        <v>1064</v>
      </c>
      <c r="E25">
        <v>10091</v>
      </c>
      <c r="F25" s="2">
        <v>5.5629999999999997</v>
      </c>
      <c r="G25">
        <v>6.2050000000000001</v>
      </c>
      <c r="H25">
        <v>4.25</v>
      </c>
      <c r="I25">
        <v>1.56</v>
      </c>
      <c r="J25">
        <v>0.30299999999999999</v>
      </c>
      <c r="K25" s="1">
        <v>31.3</v>
      </c>
      <c r="L25" s="1">
        <v>319</v>
      </c>
      <c r="M25">
        <v>7.34</v>
      </c>
      <c r="N25">
        <v>12.8</v>
      </c>
      <c r="O25">
        <v>1186</v>
      </c>
      <c r="P25">
        <v>1505</v>
      </c>
      <c r="Q25">
        <v>3.25</v>
      </c>
      <c r="R25">
        <v>0.8</v>
      </c>
      <c r="S25">
        <v>31.6</v>
      </c>
    </row>
    <row r="26" spans="1:19" x14ac:dyDescent="0.15">
      <c r="A26" t="s">
        <v>6</v>
      </c>
      <c r="B26" t="s">
        <v>4</v>
      </c>
      <c r="C26" s="6">
        <v>39412</v>
      </c>
      <c r="D26">
        <v>1067</v>
      </c>
      <c r="E26">
        <v>2226</v>
      </c>
      <c r="F26" s="2">
        <v>6.0970000000000004</v>
      </c>
      <c r="G26">
        <v>6.9039999999999999</v>
      </c>
      <c r="H26">
        <v>3.68</v>
      </c>
      <c r="I26">
        <v>1.37</v>
      </c>
      <c r="J26">
        <v>0.27300000000000002</v>
      </c>
      <c r="K26">
        <v>31.1</v>
      </c>
      <c r="L26" s="1">
        <v>349</v>
      </c>
      <c r="M26">
        <v>7.33</v>
      </c>
      <c r="N26">
        <v>19.5</v>
      </c>
      <c r="O26">
        <v>1373</v>
      </c>
      <c r="P26">
        <v>1520</v>
      </c>
      <c r="Q26">
        <v>2.75</v>
      </c>
      <c r="R26">
        <v>0.8</v>
      </c>
      <c r="S26">
        <v>30.1</v>
      </c>
    </row>
    <row r="27" spans="1:19" x14ac:dyDescent="0.15">
      <c r="A27" t="s">
        <v>14</v>
      </c>
      <c r="B27" t="s">
        <v>4</v>
      </c>
      <c r="C27" s="6">
        <v>39412</v>
      </c>
      <c r="D27">
        <v>1070</v>
      </c>
      <c r="E27">
        <v>10172</v>
      </c>
      <c r="F27" s="2">
        <v>5.8920000000000003</v>
      </c>
      <c r="G27">
        <v>5.2030000000000003</v>
      </c>
      <c r="H27">
        <v>3.4899999999999998</v>
      </c>
      <c r="I27">
        <v>1.1700000000000002</v>
      </c>
      <c r="J27" s="3">
        <v>0.21299999999999999</v>
      </c>
      <c r="K27">
        <v>31.2</v>
      </c>
      <c r="L27" s="1">
        <v>282</v>
      </c>
      <c r="M27">
        <v>7.43</v>
      </c>
      <c r="N27">
        <v>15.9</v>
      </c>
      <c r="O27">
        <v>1278</v>
      </c>
      <c r="P27">
        <v>1538</v>
      </c>
      <c r="Q27">
        <v>3.34</v>
      </c>
      <c r="R27">
        <v>0.8</v>
      </c>
      <c r="S27">
        <v>34.1</v>
      </c>
    </row>
    <row r="28" spans="1:19" x14ac:dyDescent="0.15">
      <c r="A28" t="s">
        <v>15</v>
      </c>
      <c r="B28" t="s">
        <v>4</v>
      </c>
      <c r="C28" s="6">
        <v>39412</v>
      </c>
      <c r="D28">
        <v>1073</v>
      </c>
      <c r="E28">
        <v>10157</v>
      </c>
      <c r="F28" s="2">
        <v>5.3259999999999996</v>
      </c>
      <c r="G28">
        <v>4.4349999999999996</v>
      </c>
      <c r="H28">
        <v>2.9</v>
      </c>
      <c r="I28">
        <v>0.54699999999999993</v>
      </c>
      <c r="J28">
        <v>0.155</v>
      </c>
      <c r="K28" s="1">
        <v>30.6</v>
      </c>
      <c r="L28" s="1">
        <v>248</v>
      </c>
      <c r="M28">
        <v>7.23</v>
      </c>
      <c r="N28">
        <v>17</v>
      </c>
      <c r="O28">
        <v>1313</v>
      </c>
      <c r="P28">
        <v>1527</v>
      </c>
      <c r="Q28">
        <v>1.69</v>
      </c>
      <c r="R28">
        <v>0.8</v>
      </c>
      <c r="S28">
        <v>18.399999999999999</v>
      </c>
    </row>
    <row r="29" spans="1:19" x14ac:dyDescent="0.15">
      <c r="A29" t="s">
        <v>9</v>
      </c>
      <c r="B29" t="s">
        <v>4</v>
      </c>
      <c r="C29" s="6">
        <v>39412</v>
      </c>
      <c r="D29">
        <v>1074</v>
      </c>
      <c r="E29">
        <v>28</v>
      </c>
      <c r="F29" s="2">
        <v>5.5309999999999997</v>
      </c>
      <c r="G29">
        <v>6.2690000000000001</v>
      </c>
      <c r="H29">
        <v>3.96</v>
      </c>
      <c r="I29">
        <v>1.43</v>
      </c>
      <c r="J29">
        <v>0.27</v>
      </c>
      <c r="K29" s="1">
        <v>32</v>
      </c>
      <c r="L29" s="1">
        <v>300</v>
      </c>
      <c r="M29">
        <v>7.41</v>
      </c>
      <c r="N29">
        <v>18.600000000000001</v>
      </c>
      <c r="O29">
        <v>1335</v>
      </c>
      <c r="P29">
        <v>1516</v>
      </c>
      <c r="Q29">
        <v>2.69</v>
      </c>
      <c r="R29">
        <v>0.8</v>
      </c>
      <c r="S29">
        <v>29.1</v>
      </c>
    </row>
    <row r="30" spans="1:19" x14ac:dyDescent="0.15">
      <c r="A30" t="s">
        <v>13</v>
      </c>
      <c r="B30" t="s">
        <v>4</v>
      </c>
      <c r="C30" s="6">
        <v>39412</v>
      </c>
      <c r="D30">
        <v>1078</v>
      </c>
      <c r="E30">
        <v>200</v>
      </c>
      <c r="F30" s="2">
        <v>5.5019999999999998</v>
      </c>
      <c r="G30">
        <v>5.8280000000000003</v>
      </c>
      <c r="H30">
        <v>3.87</v>
      </c>
      <c r="I30">
        <v>1.33</v>
      </c>
      <c r="J30">
        <v>0.27300000000000002</v>
      </c>
      <c r="K30" s="1">
        <v>30.4</v>
      </c>
      <c r="L30" s="1">
        <v>265</v>
      </c>
      <c r="M30">
        <v>7.41</v>
      </c>
      <c r="N30">
        <v>17.399999999999999</v>
      </c>
      <c r="O30">
        <v>1342</v>
      </c>
      <c r="P30">
        <v>1507</v>
      </c>
      <c r="Q30">
        <v>3.51</v>
      </c>
      <c r="R30">
        <v>0.8</v>
      </c>
      <c r="S30">
        <v>41.2</v>
      </c>
    </row>
    <row r="31" spans="1:19" x14ac:dyDescent="0.15">
      <c r="A31" t="s">
        <v>8</v>
      </c>
      <c r="B31" t="s">
        <v>4</v>
      </c>
      <c r="C31" s="6">
        <v>39412</v>
      </c>
      <c r="D31">
        <v>1079</v>
      </c>
      <c r="E31">
        <v>2115</v>
      </c>
      <c r="F31" s="2">
        <v>5.508</v>
      </c>
      <c r="G31">
        <v>6.3220000000000001</v>
      </c>
      <c r="H31">
        <v>4.13</v>
      </c>
      <c r="I31">
        <v>1.46</v>
      </c>
      <c r="J31">
        <v>0.30499999999999999</v>
      </c>
      <c r="K31" s="1">
        <v>30.8</v>
      </c>
      <c r="L31" s="1">
        <v>300</v>
      </c>
      <c r="M31">
        <v>7.38</v>
      </c>
      <c r="N31">
        <v>19.8</v>
      </c>
      <c r="O31">
        <v>1379</v>
      </c>
      <c r="P31">
        <v>1513</v>
      </c>
      <c r="Q31">
        <v>2.75</v>
      </c>
      <c r="R31">
        <v>0.8</v>
      </c>
      <c r="S31">
        <v>31.1</v>
      </c>
    </row>
    <row r="32" spans="1:19" x14ac:dyDescent="0.15">
      <c r="A32" t="s">
        <v>10</v>
      </c>
      <c r="B32" t="s">
        <v>4</v>
      </c>
      <c r="C32" s="6">
        <v>39412</v>
      </c>
      <c r="D32">
        <v>1080</v>
      </c>
      <c r="E32">
        <v>2921</v>
      </c>
      <c r="F32" s="2">
        <v>5.6</v>
      </c>
      <c r="G32">
        <v>5.173</v>
      </c>
      <c r="H32">
        <v>3.9400000000000004</v>
      </c>
      <c r="I32">
        <v>1.1600000000000001</v>
      </c>
      <c r="J32">
        <v>0.27900000000000003</v>
      </c>
      <c r="K32" s="1">
        <v>30.9</v>
      </c>
      <c r="L32" s="1">
        <v>227</v>
      </c>
      <c r="M32">
        <v>7.39</v>
      </c>
      <c r="N32">
        <v>19.5</v>
      </c>
      <c r="O32">
        <v>1368</v>
      </c>
      <c r="P32">
        <v>1529</v>
      </c>
      <c r="Q32">
        <v>3.18</v>
      </c>
      <c r="R32">
        <v>0.8</v>
      </c>
      <c r="S32">
        <v>35</v>
      </c>
    </row>
    <row r="33" spans="1:19" x14ac:dyDescent="0.15">
      <c r="A33" t="s">
        <v>7</v>
      </c>
      <c r="B33" t="s">
        <v>4</v>
      </c>
      <c r="C33" s="6">
        <v>39412</v>
      </c>
      <c r="D33">
        <v>1081</v>
      </c>
      <c r="E33">
        <v>89</v>
      </c>
      <c r="F33" s="2">
        <v>5.51</v>
      </c>
      <c r="G33">
        <v>6.7110000000000003</v>
      </c>
      <c r="H33">
        <v>4.38</v>
      </c>
      <c r="I33">
        <v>1.48</v>
      </c>
      <c r="J33">
        <v>0.33300000000000002</v>
      </c>
      <c r="K33" s="1">
        <v>30.9</v>
      </c>
      <c r="L33" s="1">
        <v>289</v>
      </c>
      <c r="M33">
        <v>7.28</v>
      </c>
      <c r="N33">
        <v>19.100000000000001</v>
      </c>
      <c r="O33">
        <v>1319</v>
      </c>
      <c r="P33">
        <v>1465</v>
      </c>
      <c r="Q33">
        <v>2.99</v>
      </c>
      <c r="R33">
        <v>0.7</v>
      </c>
      <c r="S33">
        <v>35.4</v>
      </c>
    </row>
    <row r="34" spans="1:19" x14ac:dyDescent="0.15">
      <c r="A34" s="8"/>
      <c r="B34" s="8"/>
      <c r="C34" s="9"/>
      <c r="D34" s="10" t="s">
        <v>50</v>
      </c>
      <c r="E34" s="8">
        <f>AVERAGE(E24:E33)</f>
        <v>4002.7</v>
      </c>
      <c r="F34" s="8">
        <f>AVERAGE(F24:F33)</f>
        <v>6.7829000000000006</v>
      </c>
      <c r="G34" s="8">
        <f>AVERAGE(G24:G33)</f>
        <v>5.8744000000000005</v>
      </c>
      <c r="H34" s="11">
        <f>AVERAGE(H24:H33)</f>
        <v>3.8444444444444446</v>
      </c>
      <c r="I34" s="11">
        <f t="shared" ref="I34:S34" si="6">AVERAGE(I24:I33)</f>
        <v>1.2785555555555557</v>
      </c>
      <c r="J34" s="11">
        <f t="shared" si="6"/>
        <v>0.26290000000000002</v>
      </c>
      <c r="K34" s="11">
        <f t="shared" si="6"/>
        <v>30.46</v>
      </c>
      <c r="L34" s="11">
        <f t="shared" si="6"/>
        <v>285.89999999999998</v>
      </c>
      <c r="M34" s="11">
        <f t="shared" si="6"/>
        <v>7.3619999999999992</v>
      </c>
      <c r="N34" s="11">
        <f t="shared" si="6"/>
        <v>17.09</v>
      </c>
      <c r="O34" s="11">
        <f t="shared" si="6"/>
        <v>1302.8</v>
      </c>
      <c r="P34" s="11">
        <f t="shared" si="6"/>
        <v>1514.9</v>
      </c>
      <c r="Q34" s="11">
        <f t="shared" si="6"/>
        <v>2.9840000000000004</v>
      </c>
      <c r="R34" s="11">
        <f t="shared" si="6"/>
        <v>0.78999999999999992</v>
      </c>
      <c r="S34" s="11">
        <f t="shared" si="6"/>
        <v>32.010000000000005</v>
      </c>
    </row>
    <row r="35" spans="1:19" x14ac:dyDescent="0.15">
      <c r="A35" s="8"/>
      <c r="B35" s="8"/>
      <c r="C35" s="9"/>
      <c r="D35" s="10" t="s">
        <v>51</v>
      </c>
      <c r="E35" s="8">
        <f>STDEV(E24:E33)/SQRT(COUNT(E24:E33))</f>
        <v>1375.8571958358662</v>
      </c>
      <c r="F35" s="8">
        <f>STDEV(F24:F33)/SQRT(COUNT(F24:F33))</f>
        <v>1.170646179110779</v>
      </c>
      <c r="G35" s="8">
        <f>STDEV(G24:G33)/SQRT(COUNT(G24:G33))</f>
        <v>0.24208897354301515</v>
      </c>
      <c r="H35" s="11">
        <f>STDEV(H24:H33)/SQRT(COUNT(H24:H33))</f>
        <v>0.14910018174881928</v>
      </c>
      <c r="I35" s="11">
        <f t="shared" ref="I35:S35" si="7">STDEV(I24:I33)/SQRT(COUNT(I24:I33))</f>
        <v>0.10190342801876347</v>
      </c>
      <c r="J35" s="11">
        <f t="shared" si="7"/>
        <v>1.645765610421009E-2</v>
      </c>
      <c r="K35" s="11">
        <f t="shared" si="7"/>
        <v>0.57892620907638614</v>
      </c>
      <c r="L35" s="11">
        <f t="shared" si="7"/>
        <v>10.993381847477357</v>
      </c>
      <c r="M35" s="11">
        <f t="shared" si="7"/>
        <v>2.0912516188477445E-2</v>
      </c>
      <c r="N35" s="11">
        <f t="shared" si="7"/>
        <v>0.93528961646468867</v>
      </c>
      <c r="O35" s="11">
        <f t="shared" si="7"/>
        <v>25.89285615763545</v>
      </c>
      <c r="P35" s="11">
        <f t="shared" si="7"/>
        <v>6.4626276045858884</v>
      </c>
      <c r="Q35" s="11">
        <f t="shared" si="7"/>
        <v>0.17893015397075981</v>
      </c>
      <c r="R35" s="11">
        <f t="shared" si="7"/>
        <v>1.0000000000000007E-2</v>
      </c>
      <c r="S35" s="11">
        <f t="shared" si="7"/>
        <v>1.8618061720335475</v>
      </c>
    </row>
  </sheetData>
  <phoneticPr fontId="3" type="noConversion"/>
  <pageMargins left="0.7" right="0.7" top="0.75" bottom="0.75" header="0.5" footer="0.5"/>
  <pageSetup orientation="portrait" horizontalDpi="4294967292" verticalDpi="429496729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P12" sqref="P12"/>
    </sheetView>
  </sheetViews>
  <sheetFormatPr baseColWidth="10" defaultRowHeight="13" x14ac:dyDescent="0.15"/>
  <sheetData>
    <row r="1" spans="1:21" x14ac:dyDescent="0.15">
      <c r="A1" t="s">
        <v>16</v>
      </c>
      <c r="B1" t="s">
        <v>17</v>
      </c>
      <c r="C1" t="s">
        <v>139</v>
      </c>
      <c r="D1" t="s">
        <v>25</v>
      </c>
      <c r="E1" t="s">
        <v>24</v>
      </c>
      <c r="F1" t="s">
        <v>140</v>
      </c>
      <c r="G1" s="3" t="s">
        <v>27</v>
      </c>
      <c r="H1" t="s">
        <v>119</v>
      </c>
      <c r="I1" s="18" t="s">
        <v>141</v>
      </c>
      <c r="J1" t="s">
        <v>160</v>
      </c>
      <c r="K1" t="s">
        <v>142</v>
      </c>
      <c r="L1" t="s">
        <v>143</v>
      </c>
      <c r="M1" t="s">
        <v>31</v>
      </c>
      <c r="N1" t="s">
        <v>158</v>
      </c>
      <c r="O1" t="s">
        <v>0</v>
      </c>
      <c r="P1" t="s">
        <v>1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x14ac:dyDescent="0.15">
      <c r="A2" t="s">
        <v>133</v>
      </c>
      <c r="C2" s="6"/>
      <c r="D2">
        <v>1786</v>
      </c>
      <c r="E2">
        <v>10207</v>
      </c>
      <c r="H2">
        <v>6.6379999999999999</v>
      </c>
      <c r="I2">
        <v>4.7629999999999999</v>
      </c>
      <c r="J2">
        <v>3.98</v>
      </c>
      <c r="K2">
        <v>0.84699999999999998</v>
      </c>
      <c r="L2">
        <v>0.29499999999999998</v>
      </c>
      <c r="M2">
        <v>28.7</v>
      </c>
      <c r="N2">
        <v>256</v>
      </c>
      <c r="O2">
        <v>7.14</v>
      </c>
      <c r="P2">
        <v>24</v>
      </c>
      <c r="Q2">
        <v>2142</v>
      </c>
      <c r="R2">
        <v>2031</v>
      </c>
      <c r="S2">
        <v>5</v>
      </c>
      <c r="U2">
        <v>65</v>
      </c>
    </row>
    <row r="3" spans="1:21" x14ac:dyDescent="0.15">
      <c r="A3" t="s">
        <v>134</v>
      </c>
      <c r="C3" s="6"/>
      <c r="D3">
        <v>1787</v>
      </c>
      <c r="E3">
        <v>11009</v>
      </c>
      <c r="H3">
        <v>6.6369999999999996</v>
      </c>
      <c r="I3">
        <v>4.2709999999999999</v>
      </c>
      <c r="J3">
        <v>4.18</v>
      </c>
      <c r="K3">
        <v>0.84199999999999997</v>
      </c>
      <c r="L3">
        <v>0.29299999999999998</v>
      </c>
      <c r="M3">
        <v>29.2</v>
      </c>
      <c r="N3">
        <v>271</v>
      </c>
      <c r="U3">
        <v>1</v>
      </c>
    </row>
    <row r="4" spans="1:21" x14ac:dyDescent="0.15">
      <c r="A4" t="s">
        <v>135</v>
      </c>
      <c r="C4" s="6"/>
      <c r="D4">
        <v>1788</v>
      </c>
      <c r="E4">
        <v>10246</v>
      </c>
      <c r="H4">
        <v>6.556</v>
      </c>
      <c r="I4">
        <v>4.6210000000000004</v>
      </c>
      <c r="J4">
        <v>4.09</v>
      </c>
      <c r="K4">
        <v>0.85</v>
      </c>
      <c r="L4">
        <v>0.29299999999999998</v>
      </c>
      <c r="M4">
        <v>22.6</v>
      </c>
      <c r="N4">
        <v>247</v>
      </c>
    </row>
    <row r="5" spans="1:21" x14ac:dyDescent="0.15">
      <c r="A5" s="8"/>
      <c r="B5" s="8"/>
      <c r="C5" s="9"/>
      <c r="D5" s="10" t="s">
        <v>50</v>
      </c>
      <c r="E5" s="8"/>
      <c r="F5" s="8" t="e">
        <f>AVERAGE(F2:F4)</f>
        <v>#DIV/0!</v>
      </c>
      <c r="G5" s="8" t="e">
        <f t="shared" ref="G5:U5" si="0">AVERAGE(G2:G4)</f>
        <v>#DIV/0!</v>
      </c>
      <c r="H5" s="8">
        <f t="shared" si="0"/>
        <v>6.6103333333333332</v>
      </c>
      <c r="I5" s="8">
        <f t="shared" si="0"/>
        <v>4.5516666666666667</v>
      </c>
      <c r="J5" s="8">
        <f t="shared" si="0"/>
        <v>4.083333333333333</v>
      </c>
      <c r="K5" s="8">
        <f t="shared" si="0"/>
        <v>0.84633333333333338</v>
      </c>
      <c r="L5" s="8">
        <f t="shared" si="0"/>
        <v>0.29366666666666669</v>
      </c>
      <c r="M5" s="8">
        <f t="shared" si="0"/>
        <v>26.833333333333332</v>
      </c>
      <c r="N5" s="8">
        <f t="shared" si="0"/>
        <v>258</v>
      </c>
      <c r="O5" s="8">
        <f t="shared" si="0"/>
        <v>7.14</v>
      </c>
      <c r="P5" s="8">
        <f t="shared" si="0"/>
        <v>24</v>
      </c>
      <c r="Q5" s="8">
        <f t="shared" si="0"/>
        <v>2142</v>
      </c>
      <c r="R5" s="8">
        <f t="shared" si="0"/>
        <v>2031</v>
      </c>
      <c r="S5" s="8">
        <f t="shared" si="0"/>
        <v>5</v>
      </c>
      <c r="T5" s="8" t="e">
        <f t="shared" si="0"/>
        <v>#DIV/0!</v>
      </c>
      <c r="U5" s="8">
        <f t="shared" si="0"/>
        <v>33</v>
      </c>
    </row>
    <row r="6" spans="1:21" x14ac:dyDescent="0.15">
      <c r="A6" s="8"/>
      <c r="B6" s="8"/>
      <c r="C6" s="9"/>
      <c r="D6" s="10" t="s">
        <v>51</v>
      </c>
      <c r="E6" s="8"/>
      <c r="F6" s="8" t="e">
        <f>STDEV(F2:F4)/SQRT(COUNT(F2:F4))</f>
        <v>#DIV/0!</v>
      </c>
      <c r="G6" s="8" t="e">
        <f t="shared" ref="G6:U6" si="1">STDEV(G2:G4)/SQRT(COUNT(G2:G4))</f>
        <v>#DIV/0!</v>
      </c>
      <c r="H6" s="8">
        <f t="shared" si="1"/>
        <v>2.7168200365705227E-2</v>
      </c>
      <c r="I6" s="8">
        <f t="shared" si="1"/>
        <v>0.14619773520057616</v>
      </c>
      <c r="J6" s="8">
        <f t="shared" si="1"/>
        <v>5.7831171909658169E-2</v>
      </c>
      <c r="K6" s="8">
        <f t="shared" si="1"/>
        <v>2.3333333333333353E-3</v>
      </c>
      <c r="L6" s="8">
        <f t="shared" si="1"/>
        <v>6.666666666666674E-4</v>
      </c>
      <c r="M6" s="8">
        <f t="shared" si="1"/>
        <v>2.1215822187959414</v>
      </c>
      <c r="N6" s="8">
        <f t="shared" si="1"/>
        <v>7</v>
      </c>
      <c r="O6" s="8" t="e">
        <f t="shared" si="1"/>
        <v>#DIV/0!</v>
      </c>
      <c r="P6" s="8" t="e">
        <f t="shared" si="1"/>
        <v>#DIV/0!</v>
      </c>
      <c r="Q6" s="8" t="e">
        <f t="shared" si="1"/>
        <v>#DIV/0!</v>
      </c>
      <c r="R6" s="8" t="e">
        <f t="shared" si="1"/>
        <v>#DIV/0!</v>
      </c>
      <c r="S6" s="8" t="e">
        <f t="shared" si="1"/>
        <v>#DIV/0!</v>
      </c>
      <c r="T6" s="8" t="e">
        <f t="shared" si="1"/>
        <v>#DIV/0!</v>
      </c>
      <c r="U6" s="8">
        <f t="shared" si="1"/>
        <v>32</v>
      </c>
    </row>
    <row r="7" spans="1:21" x14ac:dyDescent="0.15">
      <c r="A7" t="s">
        <v>136</v>
      </c>
      <c r="C7" s="6"/>
      <c r="D7">
        <v>1789</v>
      </c>
      <c r="E7">
        <v>10090</v>
      </c>
      <c r="H7">
        <v>7.96</v>
      </c>
      <c r="I7">
        <v>4.1029999999999998</v>
      </c>
      <c r="J7">
        <v>3.12</v>
      </c>
      <c r="K7">
        <v>0.72199999999999998</v>
      </c>
      <c r="L7">
        <v>0.25</v>
      </c>
      <c r="M7">
        <v>28.2</v>
      </c>
      <c r="N7">
        <v>238</v>
      </c>
      <c r="O7">
        <v>7.59</v>
      </c>
      <c r="P7">
        <v>25.2</v>
      </c>
      <c r="Q7">
        <v>2214</v>
      </c>
      <c r="R7">
        <v>2207</v>
      </c>
      <c r="S7">
        <v>4.8</v>
      </c>
      <c r="U7">
        <v>59</v>
      </c>
    </row>
    <row r="8" spans="1:21" x14ac:dyDescent="0.15">
      <c r="A8" t="s">
        <v>137</v>
      </c>
      <c r="C8" s="6"/>
      <c r="D8">
        <v>1790</v>
      </c>
      <c r="E8">
        <v>11029</v>
      </c>
      <c r="H8">
        <v>10.09</v>
      </c>
      <c r="I8">
        <v>4.4169999999999998</v>
      </c>
      <c r="J8">
        <v>3.23</v>
      </c>
      <c r="K8">
        <v>0.80200000000000005</v>
      </c>
      <c r="L8">
        <v>0.24099999999999999</v>
      </c>
      <c r="M8">
        <v>34.299999999999997</v>
      </c>
      <c r="N8">
        <v>253</v>
      </c>
    </row>
    <row r="9" spans="1:21" x14ac:dyDescent="0.15">
      <c r="A9" t="s">
        <v>138</v>
      </c>
      <c r="C9" s="6"/>
      <c r="D9">
        <v>1791</v>
      </c>
      <c r="E9">
        <v>2302</v>
      </c>
      <c r="H9">
        <v>8.6869999999999994</v>
      </c>
      <c r="I9">
        <v>4.1500000000000004</v>
      </c>
      <c r="J9">
        <v>2.85</v>
      </c>
      <c r="K9">
        <v>0.73899999999999999</v>
      </c>
      <c r="L9">
        <v>0.218</v>
      </c>
      <c r="M9">
        <v>32</v>
      </c>
      <c r="N9">
        <v>244</v>
      </c>
    </row>
    <row r="10" spans="1:21" x14ac:dyDescent="0.15">
      <c r="A10" s="8"/>
      <c r="B10" s="8"/>
      <c r="C10" s="9"/>
      <c r="D10" s="10" t="s">
        <v>50</v>
      </c>
      <c r="E10" s="8"/>
      <c r="F10" s="8" t="e">
        <f t="shared" ref="F10:U10" si="2">AVERAGE(F7:F9)</f>
        <v>#DIV/0!</v>
      </c>
      <c r="G10" s="8" t="e">
        <f t="shared" si="2"/>
        <v>#DIV/0!</v>
      </c>
      <c r="H10" s="8">
        <f t="shared" si="2"/>
        <v>8.9123333333333346</v>
      </c>
      <c r="I10" s="8">
        <f t="shared" si="2"/>
        <v>4.2233333333333336</v>
      </c>
      <c r="J10" s="8">
        <f t="shared" si="2"/>
        <v>3.0666666666666664</v>
      </c>
      <c r="K10" s="8">
        <f t="shared" si="2"/>
        <v>0.7543333333333333</v>
      </c>
      <c r="L10" s="8">
        <f t="shared" si="2"/>
        <v>0.23633333333333331</v>
      </c>
      <c r="M10" s="8">
        <f t="shared" si="2"/>
        <v>31.5</v>
      </c>
      <c r="N10" s="8">
        <f t="shared" si="2"/>
        <v>245</v>
      </c>
      <c r="O10" s="8">
        <f t="shared" si="2"/>
        <v>7.59</v>
      </c>
      <c r="P10" s="8">
        <f t="shared" si="2"/>
        <v>25.2</v>
      </c>
      <c r="Q10" s="8">
        <f t="shared" si="2"/>
        <v>2214</v>
      </c>
      <c r="R10" s="8">
        <f t="shared" si="2"/>
        <v>2207</v>
      </c>
      <c r="S10" s="8">
        <f t="shared" si="2"/>
        <v>4.8</v>
      </c>
      <c r="T10" s="8" t="e">
        <f t="shared" si="2"/>
        <v>#DIV/0!</v>
      </c>
      <c r="U10" s="8">
        <f t="shared" si="2"/>
        <v>59</v>
      </c>
    </row>
    <row r="11" spans="1:21" x14ac:dyDescent="0.15">
      <c r="A11" s="8"/>
      <c r="B11" s="8"/>
      <c r="C11" s="9"/>
      <c r="D11" s="10" t="s">
        <v>51</v>
      </c>
      <c r="E11" s="8"/>
      <c r="F11" s="8" t="e">
        <f t="shared" ref="F11:U11" si="3">STDEV(F7:F9)/SQRT(COUNT(F7:F9))</f>
        <v>#DIV/0!</v>
      </c>
      <c r="G11" s="8" t="e">
        <f t="shared" si="3"/>
        <v>#DIV/0!</v>
      </c>
      <c r="H11" s="8">
        <f t="shared" si="3"/>
        <v>0.62511501164008043</v>
      </c>
      <c r="I11" s="8">
        <f t="shared" si="3"/>
        <v>9.7779229787198496E-2</v>
      </c>
      <c r="J11" s="8">
        <f t="shared" si="3"/>
        <v>0.1128912948125073</v>
      </c>
      <c r="K11" s="8">
        <f t="shared" si="3"/>
        <v>2.433333333333336E-2</v>
      </c>
      <c r="L11" s="8">
        <f t="shared" si="3"/>
        <v>9.5277372853043024E-3</v>
      </c>
      <c r="M11" s="8">
        <f t="shared" si="3"/>
        <v>1.7785762095938795</v>
      </c>
      <c r="N11" s="8">
        <f t="shared" si="3"/>
        <v>4.358898943540674</v>
      </c>
      <c r="O11" s="8" t="e">
        <f t="shared" si="3"/>
        <v>#DIV/0!</v>
      </c>
      <c r="P11" s="8" t="e">
        <f t="shared" si="3"/>
        <v>#DIV/0!</v>
      </c>
      <c r="Q11" s="8" t="e">
        <f t="shared" si="3"/>
        <v>#DIV/0!</v>
      </c>
      <c r="R11" s="8" t="e">
        <f t="shared" si="3"/>
        <v>#DIV/0!</v>
      </c>
      <c r="S11" s="8" t="e">
        <f t="shared" si="3"/>
        <v>#DIV/0!</v>
      </c>
      <c r="T11" s="8" t="e">
        <f t="shared" si="3"/>
        <v>#DIV/0!</v>
      </c>
      <c r="U11" s="8" t="e">
        <f t="shared" si="3"/>
        <v>#DIV/0!</v>
      </c>
    </row>
    <row r="12" spans="1:21" x14ac:dyDescent="0.15">
      <c r="A12" t="s">
        <v>144</v>
      </c>
      <c r="B12" t="s">
        <v>5</v>
      </c>
      <c r="C12" s="6"/>
      <c r="D12">
        <v>1792</v>
      </c>
      <c r="E12">
        <v>10165</v>
      </c>
      <c r="H12">
        <v>11.49</v>
      </c>
      <c r="I12">
        <v>2.5630000000000002</v>
      </c>
      <c r="J12">
        <v>1.1200000000000001</v>
      </c>
      <c r="K12">
        <v>0.49199999999999999</v>
      </c>
      <c r="L12">
        <v>0.152</v>
      </c>
      <c r="M12">
        <v>35.5</v>
      </c>
      <c r="N12">
        <v>257</v>
      </c>
      <c r="O12">
        <v>7.22</v>
      </c>
      <c r="P12">
        <v>17.600000000000001</v>
      </c>
      <c r="Q12">
        <v>2046</v>
      </c>
      <c r="R12">
        <v>2040</v>
      </c>
      <c r="S12">
        <v>2.1</v>
      </c>
      <c r="U12">
        <v>24</v>
      </c>
    </row>
    <row r="13" spans="1:21" x14ac:dyDescent="0.15">
      <c r="A13" t="s">
        <v>147</v>
      </c>
      <c r="B13" t="s">
        <v>5</v>
      </c>
      <c r="C13" s="6"/>
      <c r="D13">
        <v>1793</v>
      </c>
      <c r="E13">
        <v>10180</v>
      </c>
      <c r="H13">
        <v>9.9860000000000007</v>
      </c>
      <c r="I13">
        <v>0.86599999999999999</v>
      </c>
      <c r="J13">
        <v>1.41E-2</v>
      </c>
      <c r="K13">
        <v>3.9E-2</v>
      </c>
      <c r="L13">
        <v>5.9300000000000004E-3</v>
      </c>
      <c r="M13">
        <v>37.6</v>
      </c>
      <c r="N13">
        <v>257</v>
      </c>
      <c r="O13">
        <v>7.31</v>
      </c>
      <c r="P13">
        <v>19</v>
      </c>
      <c r="Q13">
        <v>2220</v>
      </c>
      <c r="R13">
        <v>2408</v>
      </c>
      <c r="S13">
        <v>2.4</v>
      </c>
      <c r="U13">
        <v>24</v>
      </c>
    </row>
    <row r="14" spans="1:21" x14ac:dyDescent="0.15">
      <c r="A14" t="s">
        <v>129</v>
      </c>
      <c r="B14" s="24" t="s">
        <v>5</v>
      </c>
      <c r="C14" s="6"/>
      <c r="D14">
        <v>1794</v>
      </c>
      <c r="E14">
        <v>11031</v>
      </c>
      <c r="H14">
        <v>15.63</v>
      </c>
      <c r="I14">
        <v>1.2430000000000001</v>
      </c>
      <c r="J14">
        <v>6.4600000000000005E-2</v>
      </c>
      <c r="K14">
        <v>5.8500000000000003E-2</v>
      </c>
      <c r="L14">
        <v>1.44E-2</v>
      </c>
      <c r="M14">
        <v>47.9</v>
      </c>
      <c r="N14">
        <v>268</v>
      </c>
      <c r="O14">
        <v>7.39</v>
      </c>
      <c r="P14">
        <v>20.7</v>
      </c>
      <c r="Q14">
        <v>2886</v>
      </c>
      <c r="R14">
        <v>3110</v>
      </c>
      <c r="S14">
        <v>2.1</v>
      </c>
      <c r="U14">
        <v>22</v>
      </c>
    </row>
    <row r="15" spans="1:21" x14ac:dyDescent="0.15">
      <c r="A15" s="8"/>
      <c r="B15" s="8"/>
      <c r="C15" s="9"/>
      <c r="D15" s="10" t="s">
        <v>50</v>
      </c>
      <c r="E15" s="8"/>
      <c r="F15" s="8" t="e">
        <f t="shared" ref="F15:T15" si="4">AVERAGE(F12:F14)</f>
        <v>#DIV/0!</v>
      </c>
      <c r="G15" s="8" t="e">
        <f t="shared" si="4"/>
        <v>#DIV/0!</v>
      </c>
      <c r="H15" s="8">
        <f t="shared" si="4"/>
        <v>12.368666666666668</v>
      </c>
      <c r="I15" s="8">
        <f t="shared" si="4"/>
        <v>1.5573333333333335</v>
      </c>
      <c r="J15" s="8">
        <f t="shared" si="4"/>
        <v>0.39956666666666668</v>
      </c>
      <c r="K15" s="8">
        <f t="shared" si="4"/>
        <v>0.19650000000000001</v>
      </c>
      <c r="L15" s="8">
        <f t="shared" si="4"/>
        <v>5.7443333333333325E-2</v>
      </c>
      <c r="M15" s="8">
        <f t="shared" si="4"/>
        <v>40.333333333333336</v>
      </c>
      <c r="N15" s="8">
        <f t="shared" si="4"/>
        <v>260.66666666666669</v>
      </c>
      <c r="O15" s="8">
        <f t="shared" si="4"/>
        <v>7.3066666666666658</v>
      </c>
      <c r="P15" s="8">
        <f t="shared" si="4"/>
        <v>19.099999999999998</v>
      </c>
      <c r="Q15" s="8">
        <f t="shared" si="4"/>
        <v>2384</v>
      </c>
      <c r="R15" s="8">
        <f t="shared" si="4"/>
        <v>2519.3333333333335</v>
      </c>
      <c r="S15" s="8">
        <f t="shared" si="4"/>
        <v>2.1999999999999997</v>
      </c>
      <c r="T15" s="8" t="e">
        <f t="shared" si="4"/>
        <v>#DIV/0!</v>
      </c>
      <c r="U15" s="8">
        <v>1</v>
      </c>
    </row>
    <row r="16" spans="1:21" x14ac:dyDescent="0.15">
      <c r="A16" s="8"/>
      <c r="B16" s="8"/>
      <c r="C16" s="9"/>
      <c r="D16" s="10" t="s">
        <v>51</v>
      </c>
      <c r="E16" s="8"/>
      <c r="F16" s="8" t="e">
        <f t="shared" ref="F16:U16" si="5">STDEV(F12:F14)/SQRT(COUNT(F12:F14))</f>
        <v>#DIV/0!</v>
      </c>
      <c r="G16" s="8" t="e">
        <f t="shared" si="5"/>
        <v>#DIV/0!</v>
      </c>
      <c r="H16" s="8">
        <f t="shared" si="5"/>
        <v>1.6874759586764836</v>
      </c>
      <c r="I16" s="8">
        <f t="shared" si="5"/>
        <v>0.51447589296724516</v>
      </c>
      <c r="J16" s="8">
        <f t="shared" si="5"/>
        <v>0.3605115362617094</v>
      </c>
      <c r="K16" s="8">
        <f t="shared" si="5"/>
        <v>0.14785719461696817</v>
      </c>
      <c r="L16" s="8">
        <f t="shared" si="5"/>
        <v>4.7341516780845874E-2</v>
      </c>
      <c r="M16" s="8">
        <f t="shared" si="5"/>
        <v>3.8315938082097345</v>
      </c>
      <c r="N16" s="8">
        <f t="shared" si="5"/>
        <v>3.666666666666667</v>
      </c>
      <c r="O16" s="8">
        <f t="shared" si="5"/>
        <v>4.9103066208854095E-2</v>
      </c>
      <c r="P16" s="8">
        <f t="shared" si="5"/>
        <v>0.89628864398324959</v>
      </c>
      <c r="Q16" s="8">
        <f t="shared" si="5"/>
        <v>255.97656142701817</v>
      </c>
      <c r="R16" s="8">
        <f t="shared" si="5"/>
        <v>313.85842526704829</v>
      </c>
      <c r="S16" s="8">
        <f t="shared" si="5"/>
        <v>9.9999999999999936E-2</v>
      </c>
      <c r="T16" s="8" t="e">
        <f t="shared" si="5"/>
        <v>#DIV/0!</v>
      </c>
      <c r="U16" s="8">
        <f t="shared" si="5"/>
        <v>0.66666666666666663</v>
      </c>
    </row>
    <row r="17" spans="1:21" x14ac:dyDescent="0.15">
      <c r="A17" t="s">
        <v>144</v>
      </c>
      <c r="B17" t="s">
        <v>4</v>
      </c>
      <c r="C17" s="6"/>
      <c r="D17">
        <v>1795</v>
      </c>
      <c r="E17">
        <v>10218</v>
      </c>
      <c r="H17">
        <v>6.9</v>
      </c>
      <c r="I17">
        <v>5.0149999999999997</v>
      </c>
      <c r="J17">
        <v>3.85</v>
      </c>
      <c r="K17">
        <v>0.95899999999999996</v>
      </c>
      <c r="L17">
        <v>0.25700000000000001</v>
      </c>
      <c r="M17">
        <v>33.4</v>
      </c>
      <c r="N17">
        <v>243</v>
      </c>
      <c r="O17">
        <v>7.23</v>
      </c>
      <c r="P17">
        <v>26</v>
      </c>
      <c r="Q17">
        <v>2201</v>
      </c>
      <c r="R17">
        <v>2157</v>
      </c>
      <c r="S17">
        <v>3.2</v>
      </c>
      <c r="U17">
        <v>39</v>
      </c>
    </row>
    <row r="18" spans="1:21" x14ac:dyDescent="0.15">
      <c r="A18" t="s">
        <v>147</v>
      </c>
      <c r="B18" t="s">
        <v>4</v>
      </c>
      <c r="C18" s="6"/>
      <c r="D18">
        <v>1796</v>
      </c>
      <c r="E18">
        <v>10012</v>
      </c>
      <c r="H18" s="25">
        <v>40.14</v>
      </c>
      <c r="I18">
        <v>3.9209999999999998</v>
      </c>
      <c r="J18">
        <v>3.22</v>
      </c>
      <c r="K18">
        <v>0.67</v>
      </c>
      <c r="L18">
        <v>0.23599999999999999</v>
      </c>
      <c r="M18">
        <v>32.299999999999997</v>
      </c>
      <c r="N18">
        <v>267</v>
      </c>
      <c r="O18">
        <v>7.57</v>
      </c>
      <c r="P18">
        <v>24.9</v>
      </c>
      <c r="Q18">
        <v>2202</v>
      </c>
      <c r="R18">
        <v>2206</v>
      </c>
      <c r="S18">
        <v>3.2</v>
      </c>
      <c r="U18">
        <v>39</v>
      </c>
    </row>
    <row r="19" spans="1:21" x14ac:dyDescent="0.15">
      <c r="A19" t="s">
        <v>129</v>
      </c>
      <c r="B19" t="s">
        <v>4</v>
      </c>
      <c r="C19" s="6"/>
      <c r="D19">
        <v>1797</v>
      </c>
      <c r="E19">
        <v>10206</v>
      </c>
      <c r="H19">
        <v>24.62</v>
      </c>
      <c r="I19">
        <v>4.3019999999999996</v>
      </c>
      <c r="J19">
        <v>3.05</v>
      </c>
      <c r="K19">
        <v>0.57799999999999996</v>
      </c>
      <c r="L19">
        <v>0.27400000000000002</v>
      </c>
      <c r="M19">
        <v>23.9</v>
      </c>
      <c r="N19">
        <v>252</v>
      </c>
      <c r="O19">
        <v>7.3</v>
      </c>
      <c r="P19">
        <v>25.32</v>
      </c>
      <c r="Q19">
        <v>2214</v>
      </c>
      <c r="R19">
        <v>2207</v>
      </c>
      <c r="S19">
        <v>5</v>
      </c>
      <c r="U19">
        <v>65</v>
      </c>
    </row>
    <row r="20" spans="1:21" x14ac:dyDescent="0.15">
      <c r="A20" s="8"/>
      <c r="B20" s="8"/>
      <c r="C20" s="9"/>
      <c r="D20" s="10" t="s">
        <v>50</v>
      </c>
      <c r="E20" s="8"/>
      <c r="F20" s="8" t="e">
        <f t="shared" ref="F20:U20" si="6">AVERAGE(F17:F19)</f>
        <v>#DIV/0!</v>
      </c>
      <c r="G20" s="8" t="e">
        <f t="shared" si="6"/>
        <v>#DIV/0!</v>
      </c>
      <c r="H20" s="8">
        <f t="shared" si="6"/>
        <v>23.886666666666667</v>
      </c>
      <c r="I20" s="8">
        <f t="shared" si="6"/>
        <v>4.4126666666666665</v>
      </c>
      <c r="J20" s="8">
        <f t="shared" si="6"/>
        <v>3.3733333333333335</v>
      </c>
      <c r="K20" s="8">
        <f t="shared" si="6"/>
        <v>0.73566666666666658</v>
      </c>
      <c r="L20" s="8">
        <f t="shared" si="6"/>
        <v>0.25566666666666665</v>
      </c>
      <c r="M20" s="8">
        <f t="shared" si="6"/>
        <v>29.866666666666664</v>
      </c>
      <c r="N20" s="8">
        <f>AVERAGE(N18:N19)</f>
        <v>259.5</v>
      </c>
      <c r="O20" s="8">
        <f t="shared" si="6"/>
        <v>7.3666666666666671</v>
      </c>
      <c r="P20" s="8">
        <f t="shared" si="6"/>
        <v>25.406666666666666</v>
      </c>
      <c r="Q20" s="8">
        <f t="shared" si="6"/>
        <v>2205.6666666666665</v>
      </c>
      <c r="R20" s="8">
        <f t="shared" si="6"/>
        <v>2190</v>
      </c>
      <c r="S20" s="8">
        <f t="shared" si="6"/>
        <v>3.8000000000000003</v>
      </c>
      <c r="T20" s="8" t="e">
        <f t="shared" si="6"/>
        <v>#DIV/0!</v>
      </c>
      <c r="U20" s="8">
        <f t="shared" si="6"/>
        <v>47.666666666666664</v>
      </c>
    </row>
    <row r="21" spans="1:21" x14ac:dyDescent="0.15">
      <c r="A21" s="8"/>
      <c r="B21" s="8"/>
      <c r="C21" s="9"/>
      <c r="D21" s="10" t="s">
        <v>51</v>
      </c>
      <c r="E21" s="8"/>
      <c r="F21" s="8" t="e">
        <f t="shared" ref="F21:U21" si="7">STDEV(F17:F19)/SQRT(COUNT(F17:F19))</f>
        <v>#DIV/0!</v>
      </c>
      <c r="G21" s="8" t="e">
        <f t="shared" si="7"/>
        <v>#DIV/0!</v>
      </c>
      <c r="H21" s="8">
        <f t="shared" si="7"/>
        <v>9.6025644722878347</v>
      </c>
      <c r="I21" s="8">
        <f t="shared" si="7"/>
        <v>0.32062144518280372</v>
      </c>
      <c r="J21" s="8">
        <f t="shared" si="7"/>
        <v>0.24333333333333287</v>
      </c>
      <c r="K21" s="8">
        <f t="shared" si="7"/>
        <v>0.11478143481320399</v>
      </c>
      <c r="L21" s="8">
        <f t="shared" si="7"/>
        <v>1.0989894347889701E-2</v>
      </c>
      <c r="M21" s="8">
        <f t="shared" si="7"/>
        <v>3.0001851794699461</v>
      </c>
      <c r="N21" s="8">
        <f>STDEV(N18:N19)/SQRT(COUNT(N18:N19))</f>
        <v>7.5</v>
      </c>
      <c r="O21" s="8">
        <f t="shared" si="7"/>
        <v>0.10365541203644144</v>
      </c>
      <c r="P21" s="8">
        <f t="shared" si="7"/>
        <v>0.3204857424459181</v>
      </c>
      <c r="Q21" s="8">
        <f t="shared" si="7"/>
        <v>4.1766546953805559</v>
      </c>
      <c r="R21" s="8">
        <f t="shared" si="7"/>
        <v>16.502525059315417</v>
      </c>
      <c r="S21" s="8">
        <f t="shared" si="7"/>
        <v>0.60000000000000053</v>
      </c>
      <c r="T21" s="8" t="e">
        <f t="shared" si="7"/>
        <v>#DIV/0!</v>
      </c>
      <c r="U21" s="8">
        <f t="shared" si="7"/>
        <v>8.6666666666666696</v>
      </c>
    </row>
  </sheetData>
  <pageMargins left="0.7" right="0.7" top="0.75" bottom="0.75" header="0.5" footer="0.5"/>
  <pageSetup orientation="portrait" horizontalDpi="4294967292" verticalDpi="429496729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J7" sqref="J7"/>
    </sheetView>
  </sheetViews>
  <sheetFormatPr baseColWidth="10" defaultRowHeight="13" x14ac:dyDescent="0.15"/>
  <sheetData>
    <row r="1" spans="1:21" x14ac:dyDescent="0.15">
      <c r="A1" t="s">
        <v>16</v>
      </c>
      <c r="B1" t="s">
        <v>17</v>
      </c>
      <c r="C1" t="s">
        <v>139</v>
      </c>
      <c r="D1" t="s">
        <v>25</v>
      </c>
      <c r="E1" t="s">
        <v>24</v>
      </c>
      <c r="F1" t="s">
        <v>140</v>
      </c>
      <c r="G1" s="3" t="s">
        <v>27</v>
      </c>
      <c r="H1" t="s">
        <v>119</v>
      </c>
      <c r="I1" s="18" t="s">
        <v>141</v>
      </c>
      <c r="J1" t="s">
        <v>160</v>
      </c>
      <c r="K1" t="s">
        <v>142</v>
      </c>
      <c r="L1" t="s">
        <v>143</v>
      </c>
      <c r="M1" t="s">
        <v>31</v>
      </c>
      <c r="N1" t="s">
        <v>158</v>
      </c>
      <c r="O1" t="s">
        <v>0</v>
      </c>
      <c r="P1" t="s">
        <v>1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x14ac:dyDescent="0.15">
      <c r="A2" t="s">
        <v>133</v>
      </c>
      <c r="C2" s="6"/>
      <c r="D2">
        <v>1798</v>
      </c>
      <c r="E2">
        <v>11014</v>
      </c>
      <c r="H2">
        <v>10.8</v>
      </c>
      <c r="I2">
        <v>5.71</v>
      </c>
      <c r="J2">
        <v>5.0199999999999996</v>
      </c>
      <c r="K2">
        <v>0.82199999999999995</v>
      </c>
      <c r="L2">
        <v>0.28599999999999998</v>
      </c>
      <c r="M2">
        <v>39</v>
      </c>
      <c r="N2">
        <v>241</v>
      </c>
      <c r="O2">
        <v>7.39</v>
      </c>
      <c r="P2">
        <v>31.1</v>
      </c>
      <c r="Q2">
        <v>2527</v>
      </c>
      <c r="R2">
        <v>2262</v>
      </c>
      <c r="S2">
        <v>5.8</v>
      </c>
      <c r="U2">
        <v>78</v>
      </c>
    </row>
    <row r="3" spans="1:21" x14ac:dyDescent="0.15">
      <c r="A3" t="s">
        <v>134</v>
      </c>
      <c r="C3" s="6"/>
      <c r="D3">
        <v>1799</v>
      </c>
      <c r="E3">
        <v>9749</v>
      </c>
      <c r="H3">
        <v>9.0069999999999997</v>
      </c>
      <c r="I3">
        <v>5.6369999999999996</v>
      </c>
      <c r="J3">
        <v>3.83</v>
      </c>
      <c r="K3">
        <v>0.78900000000000003</v>
      </c>
      <c r="L3">
        <v>0.25</v>
      </c>
      <c r="M3">
        <v>42.8</v>
      </c>
      <c r="N3">
        <v>227</v>
      </c>
    </row>
    <row r="4" spans="1:21" x14ac:dyDescent="0.15">
      <c r="A4" t="s">
        <v>135</v>
      </c>
      <c r="C4" s="6"/>
      <c r="D4">
        <v>1800</v>
      </c>
      <c r="E4">
        <v>10039</v>
      </c>
      <c r="H4">
        <v>7.9619999999999997</v>
      </c>
      <c r="I4">
        <v>5.899</v>
      </c>
      <c r="J4">
        <v>4.74</v>
      </c>
      <c r="K4">
        <v>0.80700000000000005</v>
      </c>
      <c r="L4">
        <v>0.28599999999999998</v>
      </c>
      <c r="M4">
        <v>45.7</v>
      </c>
      <c r="N4">
        <v>211</v>
      </c>
    </row>
    <row r="5" spans="1:21" x14ac:dyDescent="0.15">
      <c r="A5" s="8"/>
      <c r="B5" s="8"/>
      <c r="C5" s="9"/>
      <c r="D5" s="10" t="s">
        <v>50</v>
      </c>
      <c r="E5" s="8"/>
      <c r="F5" s="8" t="e">
        <f>AVERAGE(F2:F4)</f>
        <v>#DIV/0!</v>
      </c>
      <c r="G5" s="8" t="e">
        <f t="shared" ref="G5:U5" si="0">AVERAGE(G2:G4)</f>
        <v>#DIV/0!</v>
      </c>
      <c r="H5" s="8">
        <f t="shared" si="0"/>
        <v>9.256333333333334</v>
      </c>
      <c r="I5" s="8">
        <f t="shared" si="0"/>
        <v>5.7486666666666659</v>
      </c>
      <c r="J5" s="8">
        <f t="shared" si="0"/>
        <v>4.53</v>
      </c>
      <c r="K5" s="8">
        <f t="shared" si="0"/>
        <v>0.80600000000000005</v>
      </c>
      <c r="L5" s="8">
        <f t="shared" si="0"/>
        <v>0.27400000000000002</v>
      </c>
      <c r="M5" s="8">
        <f t="shared" si="0"/>
        <v>42.5</v>
      </c>
      <c r="N5" s="8">
        <f t="shared" si="0"/>
        <v>226.33333333333334</v>
      </c>
      <c r="O5" s="8">
        <f t="shared" si="0"/>
        <v>7.39</v>
      </c>
      <c r="P5" s="8">
        <f t="shared" si="0"/>
        <v>31.1</v>
      </c>
      <c r="Q5" s="8">
        <f t="shared" si="0"/>
        <v>2527</v>
      </c>
      <c r="R5" s="8">
        <f t="shared" si="0"/>
        <v>2262</v>
      </c>
      <c r="S5" s="8">
        <f t="shared" si="0"/>
        <v>5.8</v>
      </c>
      <c r="T5" s="8" t="e">
        <f t="shared" si="0"/>
        <v>#DIV/0!</v>
      </c>
      <c r="U5" s="8">
        <f t="shared" si="0"/>
        <v>78</v>
      </c>
    </row>
    <row r="6" spans="1:21" x14ac:dyDescent="0.15">
      <c r="A6" s="8"/>
      <c r="B6" s="8"/>
      <c r="C6" s="9"/>
      <c r="D6" s="10" t="s">
        <v>51</v>
      </c>
      <c r="E6" s="8"/>
      <c r="F6" s="8" t="e">
        <f>STDEV(F2:F4)/SQRT(COUNT(F2:F4))</f>
        <v>#DIV/0!</v>
      </c>
      <c r="G6" s="8" t="e">
        <f t="shared" ref="G6:U6" si="1">STDEV(G2:G4)/SQRT(COUNT(G2:G4))</f>
        <v>#DIV/0!</v>
      </c>
      <c r="H6" s="8">
        <f t="shared" si="1"/>
        <v>0.82869100259250628</v>
      </c>
      <c r="I6" s="8">
        <f t="shared" si="1"/>
        <v>7.8064787907936639E-2</v>
      </c>
      <c r="J6" s="8">
        <f t="shared" si="1"/>
        <v>0.35921210076128202</v>
      </c>
      <c r="K6" s="8">
        <f t="shared" si="1"/>
        <v>9.5393920141694337E-3</v>
      </c>
      <c r="L6" s="8">
        <f t="shared" si="1"/>
        <v>1.1999999999999992E-2</v>
      </c>
      <c r="M6" s="8">
        <f t="shared" si="1"/>
        <v>1.9399312702601956</v>
      </c>
      <c r="N6" s="8">
        <f t="shared" si="1"/>
        <v>8.6666666666666679</v>
      </c>
      <c r="O6" s="8" t="e">
        <f t="shared" si="1"/>
        <v>#DIV/0!</v>
      </c>
      <c r="P6" s="8" t="e">
        <f t="shared" si="1"/>
        <v>#DIV/0!</v>
      </c>
      <c r="Q6" s="8" t="e">
        <f t="shared" si="1"/>
        <v>#DIV/0!</v>
      </c>
      <c r="R6" s="8" t="e">
        <f t="shared" si="1"/>
        <v>#DIV/0!</v>
      </c>
      <c r="S6" s="8" t="e">
        <f t="shared" si="1"/>
        <v>#DIV/0!</v>
      </c>
      <c r="T6" s="8" t="e">
        <f t="shared" si="1"/>
        <v>#DIV/0!</v>
      </c>
      <c r="U6" s="8" t="e">
        <f t="shared" si="1"/>
        <v>#DIV/0!</v>
      </c>
    </row>
    <row r="7" spans="1:21" x14ac:dyDescent="0.15">
      <c r="A7" t="s">
        <v>136</v>
      </c>
      <c r="C7" s="6"/>
      <c r="D7">
        <v>1801</v>
      </c>
      <c r="E7">
        <v>2109</v>
      </c>
      <c r="H7">
        <v>10.199999999999999</v>
      </c>
      <c r="I7">
        <v>3.4359999999999999</v>
      </c>
      <c r="J7">
        <v>2.39</v>
      </c>
      <c r="K7">
        <v>0.39800000000000002</v>
      </c>
      <c r="L7">
        <v>0.23899999999999999</v>
      </c>
      <c r="M7">
        <v>42.1</v>
      </c>
      <c r="N7">
        <v>226</v>
      </c>
      <c r="O7">
        <v>7.5</v>
      </c>
      <c r="P7">
        <v>30.6</v>
      </c>
      <c r="Q7">
        <v>2462</v>
      </c>
      <c r="R7">
        <v>2224</v>
      </c>
      <c r="S7">
        <v>6.3</v>
      </c>
      <c r="U7">
        <v>87</v>
      </c>
    </row>
    <row r="8" spans="1:21" x14ac:dyDescent="0.15">
      <c r="A8" t="s">
        <v>137</v>
      </c>
      <c r="C8" s="6"/>
      <c r="D8">
        <v>1802</v>
      </c>
      <c r="E8">
        <v>10093</v>
      </c>
      <c r="H8">
        <v>8.6669999999999998</v>
      </c>
      <c r="I8">
        <v>3.4609999999999999</v>
      </c>
      <c r="J8">
        <v>2.75</v>
      </c>
      <c r="K8">
        <v>0.43</v>
      </c>
      <c r="L8">
        <v>0.252</v>
      </c>
      <c r="M8">
        <v>26.8</v>
      </c>
      <c r="N8">
        <v>202</v>
      </c>
    </row>
    <row r="9" spans="1:21" x14ac:dyDescent="0.15">
      <c r="A9" t="s">
        <v>138</v>
      </c>
      <c r="C9" s="6"/>
      <c r="D9">
        <v>1803</v>
      </c>
      <c r="E9">
        <v>2059</v>
      </c>
      <c r="H9">
        <v>8.6059999999999999</v>
      </c>
      <c r="I9">
        <v>3.367</v>
      </c>
      <c r="J9">
        <v>2.65</v>
      </c>
      <c r="K9">
        <v>0.41899999999999998</v>
      </c>
      <c r="L9">
        <v>0.23799999999999999</v>
      </c>
      <c r="M9">
        <v>42.7</v>
      </c>
      <c r="N9">
        <v>220</v>
      </c>
    </row>
    <row r="10" spans="1:21" x14ac:dyDescent="0.15">
      <c r="A10" s="8"/>
      <c r="B10" s="8"/>
      <c r="C10" s="9"/>
      <c r="D10" s="10" t="s">
        <v>50</v>
      </c>
      <c r="E10" s="8"/>
      <c r="F10" s="8" t="e">
        <f t="shared" ref="F10:U10" si="2">AVERAGE(F7:F9)</f>
        <v>#DIV/0!</v>
      </c>
      <c r="G10" s="8" t="e">
        <f t="shared" si="2"/>
        <v>#DIV/0!</v>
      </c>
      <c r="H10" s="8">
        <f t="shared" si="2"/>
        <v>9.1576666666666657</v>
      </c>
      <c r="I10" s="8">
        <f t="shared" si="2"/>
        <v>3.4213333333333331</v>
      </c>
      <c r="J10" s="8">
        <f t="shared" si="2"/>
        <v>2.5966666666666671</v>
      </c>
      <c r="K10" s="8">
        <f t="shared" si="2"/>
        <v>0.41566666666666668</v>
      </c>
      <c r="L10" s="8">
        <f t="shared" si="2"/>
        <v>0.24299999999999999</v>
      </c>
      <c r="M10" s="8">
        <f t="shared" si="2"/>
        <v>37.200000000000003</v>
      </c>
      <c r="N10" s="8">
        <f t="shared" si="2"/>
        <v>216</v>
      </c>
      <c r="O10" s="8">
        <f t="shared" si="2"/>
        <v>7.5</v>
      </c>
      <c r="P10" s="8">
        <f t="shared" si="2"/>
        <v>30.6</v>
      </c>
      <c r="Q10" s="8">
        <f t="shared" si="2"/>
        <v>2462</v>
      </c>
      <c r="R10" s="8">
        <f t="shared" si="2"/>
        <v>2224</v>
      </c>
      <c r="S10" s="8">
        <f t="shared" si="2"/>
        <v>6.3</v>
      </c>
      <c r="T10" s="8" t="e">
        <f t="shared" si="2"/>
        <v>#DIV/0!</v>
      </c>
      <c r="U10" s="8">
        <f t="shared" si="2"/>
        <v>87</v>
      </c>
    </row>
    <row r="11" spans="1:21" x14ac:dyDescent="0.15">
      <c r="A11" s="8"/>
      <c r="B11" s="8"/>
      <c r="C11" s="9"/>
      <c r="D11" s="10" t="s">
        <v>51</v>
      </c>
      <c r="E11" s="8"/>
      <c r="F11" s="8" t="e">
        <f t="shared" ref="F11:U11" si="3">STDEV(F7:F9)/SQRT(COUNT(F7:F9))</f>
        <v>#DIV/0!</v>
      </c>
      <c r="G11" s="8" t="e">
        <f t="shared" si="3"/>
        <v>#DIV/0!</v>
      </c>
      <c r="H11" s="8">
        <f t="shared" si="3"/>
        <v>0.52146407141602535</v>
      </c>
      <c r="I11" s="8">
        <f t="shared" si="3"/>
        <v>2.8108915153579106E-2</v>
      </c>
      <c r="J11" s="8">
        <f t="shared" si="3"/>
        <v>0.10728984626287384</v>
      </c>
      <c r="K11" s="8">
        <f t="shared" si="3"/>
        <v>9.3867518935524755E-3</v>
      </c>
      <c r="L11" s="8">
        <f t="shared" si="3"/>
        <v>4.5092497528228977E-3</v>
      </c>
      <c r="M11" s="8">
        <f t="shared" si="3"/>
        <v>5.2028838157314272</v>
      </c>
      <c r="N11" s="8">
        <f t="shared" si="3"/>
        <v>7.2111025509279791</v>
      </c>
      <c r="O11" s="8" t="e">
        <f t="shared" si="3"/>
        <v>#DIV/0!</v>
      </c>
      <c r="P11" s="8" t="e">
        <f t="shared" si="3"/>
        <v>#DIV/0!</v>
      </c>
      <c r="Q11" s="8" t="e">
        <f t="shared" si="3"/>
        <v>#DIV/0!</v>
      </c>
      <c r="R11" s="8" t="e">
        <f t="shared" si="3"/>
        <v>#DIV/0!</v>
      </c>
      <c r="S11" s="8" t="e">
        <f t="shared" si="3"/>
        <v>#DIV/0!</v>
      </c>
      <c r="T11" s="8" t="e">
        <f t="shared" si="3"/>
        <v>#DIV/0!</v>
      </c>
      <c r="U11" s="8" t="e">
        <f t="shared" si="3"/>
        <v>#DIV/0!</v>
      </c>
    </row>
    <row r="12" spans="1:21" x14ac:dyDescent="0.15">
      <c r="A12" t="s">
        <v>144</v>
      </c>
      <c r="B12" t="s">
        <v>5</v>
      </c>
      <c r="C12" s="6"/>
      <c r="D12">
        <v>1804</v>
      </c>
      <c r="E12">
        <v>2113</v>
      </c>
      <c r="H12">
        <v>19.12</v>
      </c>
      <c r="I12">
        <v>1.9570000000000001</v>
      </c>
      <c r="J12">
        <v>0.121</v>
      </c>
      <c r="K12">
        <v>0.35699999999999998</v>
      </c>
      <c r="L12">
        <v>3.6600000000000001E-2</v>
      </c>
      <c r="M12">
        <v>42.1</v>
      </c>
      <c r="N12">
        <v>280</v>
      </c>
      <c r="O12">
        <v>7.55</v>
      </c>
      <c r="P12">
        <v>24.5</v>
      </c>
      <c r="Q12">
        <v>3350</v>
      </c>
      <c r="R12">
        <v>3296</v>
      </c>
      <c r="S12">
        <v>1.1000000000000001</v>
      </c>
      <c r="U12">
        <v>12</v>
      </c>
    </row>
    <row r="13" spans="1:21" x14ac:dyDescent="0.15">
      <c r="A13" t="s">
        <v>147</v>
      </c>
      <c r="B13" t="s">
        <v>5</v>
      </c>
      <c r="C13" s="6"/>
      <c r="D13">
        <v>1805</v>
      </c>
      <c r="E13">
        <v>10004</v>
      </c>
      <c r="H13">
        <v>15.67</v>
      </c>
      <c r="I13">
        <v>1.0720000000000001</v>
      </c>
      <c r="J13">
        <v>8.1899999999999994E-3</v>
      </c>
      <c r="K13">
        <v>0.20499999999999999</v>
      </c>
      <c r="L13">
        <v>3.5400000000000002E-3</v>
      </c>
      <c r="M13">
        <v>26.8</v>
      </c>
      <c r="N13">
        <v>114</v>
      </c>
      <c r="O13">
        <v>7.39</v>
      </c>
      <c r="P13">
        <v>25.4</v>
      </c>
      <c r="Q13">
        <v>2653</v>
      </c>
      <c r="R13">
        <v>2657</v>
      </c>
      <c r="S13">
        <v>4</v>
      </c>
      <c r="U13">
        <v>4</v>
      </c>
    </row>
    <row r="14" spans="1:21" x14ac:dyDescent="0.15">
      <c r="A14" t="s">
        <v>129</v>
      </c>
      <c r="B14" s="24" t="s">
        <v>5</v>
      </c>
      <c r="C14" s="6"/>
      <c r="D14">
        <v>1806</v>
      </c>
      <c r="E14">
        <v>7</v>
      </c>
      <c r="H14">
        <v>17.12</v>
      </c>
      <c r="I14">
        <v>1.373</v>
      </c>
      <c r="J14">
        <v>4.8399999999999999E-2</v>
      </c>
      <c r="K14">
        <v>0.33900000000000002</v>
      </c>
      <c r="L14">
        <v>1.38E-2</v>
      </c>
      <c r="M14">
        <v>42.7</v>
      </c>
      <c r="N14">
        <v>236</v>
      </c>
      <c r="O14">
        <v>7.17</v>
      </c>
      <c r="P14">
        <v>25.6</v>
      </c>
      <c r="Q14">
        <v>2850</v>
      </c>
      <c r="R14">
        <v>2784</v>
      </c>
      <c r="S14">
        <v>0.7</v>
      </c>
      <c r="U14">
        <v>6</v>
      </c>
    </row>
    <row r="15" spans="1:21" x14ac:dyDescent="0.15">
      <c r="A15" s="8"/>
      <c r="B15" s="8"/>
      <c r="C15" s="9"/>
      <c r="D15" s="10" t="s">
        <v>50</v>
      </c>
      <c r="E15" s="8"/>
      <c r="F15" s="8" t="e">
        <f t="shared" ref="F15:T15" si="4">AVERAGE(F12:F14)</f>
        <v>#DIV/0!</v>
      </c>
      <c r="G15" s="8" t="e">
        <f t="shared" si="4"/>
        <v>#DIV/0!</v>
      </c>
      <c r="H15" s="8">
        <f t="shared" si="4"/>
        <v>17.303333333333331</v>
      </c>
      <c r="I15" s="8">
        <f t="shared" si="4"/>
        <v>1.4673333333333334</v>
      </c>
      <c r="J15" s="8">
        <f t="shared" si="4"/>
        <v>5.9196666666666668E-2</v>
      </c>
      <c r="K15" s="8">
        <f t="shared" si="4"/>
        <v>0.30033333333333334</v>
      </c>
      <c r="L15" s="8">
        <f t="shared" si="4"/>
        <v>1.7979999999999999E-2</v>
      </c>
      <c r="M15" s="8">
        <f t="shared" si="4"/>
        <v>37.200000000000003</v>
      </c>
      <c r="N15" s="8">
        <f t="shared" si="4"/>
        <v>210</v>
      </c>
      <c r="O15" s="8">
        <f t="shared" si="4"/>
        <v>7.37</v>
      </c>
      <c r="P15" s="8">
        <f t="shared" si="4"/>
        <v>25.166666666666668</v>
      </c>
      <c r="Q15" s="8">
        <f t="shared" si="4"/>
        <v>2951</v>
      </c>
      <c r="R15" s="8">
        <f t="shared" si="4"/>
        <v>2912.3333333333335</v>
      </c>
      <c r="S15" s="8">
        <f t="shared" si="4"/>
        <v>1.9333333333333333</v>
      </c>
      <c r="T15" s="8" t="e">
        <f t="shared" si="4"/>
        <v>#DIV/0!</v>
      </c>
      <c r="U15" s="8">
        <v>1</v>
      </c>
    </row>
    <row r="16" spans="1:21" x14ac:dyDescent="0.15">
      <c r="A16" s="8"/>
      <c r="B16" s="8"/>
      <c r="C16" s="9"/>
      <c r="D16" s="10" t="s">
        <v>51</v>
      </c>
      <c r="E16" s="8"/>
      <c r="F16" s="8" t="e">
        <f t="shared" ref="F16:U16" si="5">STDEV(F12:F14)/SQRT(COUNT(F12:F14))</f>
        <v>#DIV/0!</v>
      </c>
      <c r="G16" s="8" t="e">
        <f t="shared" si="5"/>
        <v>#DIV/0!</v>
      </c>
      <c r="H16" s="8">
        <f t="shared" si="5"/>
        <v>1.0001388792451669</v>
      </c>
      <c r="I16" s="8">
        <f t="shared" si="5"/>
        <v>0.25979500465644922</v>
      </c>
      <c r="J16" s="8">
        <f t="shared" si="5"/>
        <v>3.3009847184001191E-2</v>
      </c>
      <c r="K16" s="8">
        <f t="shared" si="5"/>
        <v>4.7949047030270621E-2</v>
      </c>
      <c r="L16" s="8">
        <f t="shared" si="5"/>
        <v>9.7697697004586574E-3</v>
      </c>
      <c r="M16" s="8">
        <f t="shared" si="5"/>
        <v>5.2028838157314272</v>
      </c>
      <c r="N16" s="8">
        <f t="shared" si="5"/>
        <v>49.652123150307816</v>
      </c>
      <c r="O16" s="8">
        <f t="shared" si="5"/>
        <v>0.11015141094572201</v>
      </c>
      <c r="P16" s="8">
        <f t="shared" si="5"/>
        <v>0.33829638550307412</v>
      </c>
      <c r="Q16" s="8">
        <f t="shared" si="5"/>
        <v>207.44718203276068</v>
      </c>
      <c r="R16" s="8">
        <f t="shared" si="5"/>
        <v>195.30517430706007</v>
      </c>
      <c r="S16" s="8">
        <f t="shared" si="5"/>
        <v>1.0397649306988148</v>
      </c>
      <c r="T16" s="8" t="e">
        <f t="shared" si="5"/>
        <v>#DIV/0!</v>
      </c>
      <c r="U16" s="8">
        <f t="shared" si="5"/>
        <v>2.4037008503093262</v>
      </c>
    </row>
    <row r="17" spans="1:21" x14ac:dyDescent="0.15">
      <c r="A17" t="s">
        <v>144</v>
      </c>
      <c r="B17" t="s">
        <v>4</v>
      </c>
      <c r="C17" s="6"/>
      <c r="D17">
        <v>1807</v>
      </c>
      <c r="E17">
        <v>10243</v>
      </c>
      <c r="H17">
        <v>9.4350000000000005</v>
      </c>
      <c r="I17">
        <v>4.9379999999999997</v>
      </c>
      <c r="J17">
        <v>3.11</v>
      </c>
      <c r="K17">
        <v>0.81699999999999995</v>
      </c>
      <c r="L17">
        <v>0.26700000000000002</v>
      </c>
      <c r="M17">
        <v>43.1</v>
      </c>
      <c r="N17">
        <v>227</v>
      </c>
      <c r="O17">
        <v>7.32</v>
      </c>
      <c r="P17">
        <v>30.5</v>
      </c>
      <c r="Q17">
        <v>2506</v>
      </c>
      <c r="R17">
        <v>2265</v>
      </c>
      <c r="S17">
        <v>1.05</v>
      </c>
      <c r="U17">
        <v>17</v>
      </c>
    </row>
    <row r="18" spans="1:21" x14ac:dyDescent="0.15">
      <c r="A18" t="s">
        <v>147</v>
      </c>
      <c r="B18" t="s">
        <v>4</v>
      </c>
      <c r="C18" s="6"/>
      <c r="D18">
        <v>1808</v>
      </c>
      <c r="E18">
        <v>200</v>
      </c>
      <c r="H18">
        <v>10.28</v>
      </c>
      <c r="I18">
        <v>3.73</v>
      </c>
      <c r="J18">
        <v>2.73</v>
      </c>
      <c r="K18">
        <v>0.39800000000000002</v>
      </c>
      <c r="L18">
        <v>0.23400000000000001</v>
      </c>
      <c r="M18">
        <v>43.8</v>
      </c>
      <c r="N18">
        <v>178</v>
      </c>
      <c r="O18">
        <v>7.65</v>
      </c>
      <c r="P18">
        <v>30.4</v>
      </c>
      <c r="Q18">
        <v>2456</v>
      </c>
      <c r="R18">
        <v>2230</v>
      </c>
      <c r="S18">
        <v>4.5</v>
      </c>
      <c r="U18">
        <v>59</v>
      </c>
    </row>
    <row r="19" spans="1:21" x14ac:dyDescent="0.15">
      <c r="A19" t="s">
        <v>129</v>
      </c>
      <c r="B19" t="s">
        <v>4</v>
      </c>
      <c r="C19" s="6"/>
      <c r="D19">
        <v>1809</v>
      </c>
      <c r="E19">
        <v>10002</v>
      </c>
      <c r="H19">
        <v>7.7430000000000003</v>
      </c>
      <c r="I19">
        <v>3.8580000000000001</v>
      </c>
      <c r="J19">
        <v>2.78</v>
      </c>
      <c r="K19">
        <v>0.41399999999999998</v>
      </c>
      <c r="L19">
        <v>0.255</v>
      </c>
      <c r="M19">
        <v>44.8</v>
      </c>
      <c r="N19">
        <v>189</v>
      </c>
      <c r="O19">
        <v>7.32</v>
      </c>
      <c r="P19">
        <v>30</v>
      </c>
      <c r="Q19">
        <v>2468</v>
      </c>
      <c r="R19">
        <v>2257</v>
      </c>
      <c r="S19">
        <v>3.1</v>
      </c>
      <c r="U19">
        <v>41</v>
      </c>
    </row>
    <row r="20" spans="1:21" x14ac:dyDescent="0.15">
      <c r="A20" s="8"/>
      <c r="B20" s="8"/>
      <c r="C20" s="9"/>
      <c r="D20" s="10" t="s">
        <v>50</v>
      </c>
      <c r="E20" s="8"/>
      <c r="F20" s="8" t="e">
        <f t="shared" ref="F20:U20" si="6">AVERAGE(F17:F19)</f>
        <v>#DIV/0!</v>
      </c>
      <c r="G20" s="8" t="e">
        <f t="shared" si="6"/>
        <v>#DIV/0!</v>
      </c>
      <c r="H20" s="8">
        <f t="shared" si="6"/>
        <v>9.1526666666666667</v>
      </c>
      <c r="I20" s="8">
        <f t="shared" si="6"/>
        <v>4.1753333333333336</v>
      </c>
      <c r="J20" s="8">
        <f t="shared" si="6"/>
        <v>2.8733333333333331</v>
      </c>
      <c r="K20" s="8">
        <f t="shared" si="6"/>
        <v>0.54299999999999993</v>
      </c>
      <c r="L20" s="8">
        <f>AVERAGE(L17:L19)</f>
        <v>0.252</v>
      </c>
      <c r="M20" s="8">
        <f t="shared" si="6"/>
        <v>43.9</v>
      </c>
      <c r="N20" s="8">
        <f>AVERAGE(N18:N19)</f>
        <v>183.5</v>
      </c>
      <c r="O20" s="8">
        <f t="shared" si="6"/>
        <v>7.43</v>
      </c>
      <c r="P20" s="8">
        <f t="shared" si="6"/>
        <v>30.3</v>
      </c>
      <c r="Q20" s="8">
        <f t="shared" si="6"/>
        <v>2476.6666666666665</v>
      </c>
      <c r="R20" s="8">
        <f t="shared" si="6"/>
        <v>2250.6666666666665</v>
      </c>
      <c r="S20" s="8">
        <f t="shared" si="6"/>
        <v>2.8833333333333333</v>
      </c>
      <c r="T20" s="8" t="e">
        <f t="shared" si="6"/>
        <v>#DIV/0!</v>
      </c>
      <c r="U20" s="8">
        <f t="shared" si="6"/>
        <v>39</v>
      </c>
    </row>
    <row r="21" spans="1:21" x14ac:dyDescent="0.15">
      <c r="A21" s="8"/>
      <c r="B21" s="8"/>
      <c r="C21" s="9"/>
      <c r="D21" s="10" t="s">
        <v>51</v>
      </c>
      <c r="E21" s="8"/>
      <c r="F21" s="8" t="e">
        <f t="shared" ref="F21:U21" si="7">STDEV(F17:F19)/SQRT(COUNT(F17:F19))</f>
        <v>#DIV/0!</v>
      </c>
      <c r="G21" s="8" t="e">
        <f t="shared" si="7"/>
        <v>#DIV/0!</v>
      </c>
      <c r="H21" s="8">
        <f t="shared" si="7"/>
        <v>0.7458499253275519</v>
      </c>
      <c r="I21" s="8">
        <f t="shared" si="7"/>
        <v>0.38311936057114504</v>
      </c>
      <c r="J21" s="8">
        <f t="shared" si="7"/>
        <v>0.11921036494831777</v>
      </c>
      <c r="K21" s="8">
        <f t="shared" si="7"/>
        <v>0.1370778367692361</v>
      </c>
      <c r="L21" s="8">
        <f>STDEV(L17:L19)/SQRT(COUNT(L17:L19))</f>
        <v>9.6436507609929563E-3</v>
      </c>
      <c r="M21" s="8">
        <f t="shared" si="7"/>
        <v>0.49328828623162363</v>
      </c>
      <c r="N21" s="8">
        <f>STDEV(N18:N19)/SQRT(COUNT(N18:N19))</f>
        <v>5.4999999999999991</v>
      </c>
      <c r="O21" s="8">
        <f t="shared" si="7"/>
        <v>0.11000000000000003</v>
      </c>
      <c r="P21" s="8">
        <f t="shared" si="7"/>
        <v>0.15275252316519453</v>
      </c>
      <c r="Q21" s="8">
        <f t="shared" si="7"/>
        <v>15.070206073943089</v>
      </c>
      <c r="R21" s="8">
        <f t="shared" si="7"/>
        <v>10.588253449512393</v>
      </c>
      <c r="S21" s="8">
        <f t="shared" si="7"/>
        <v>1.0018039284765812</v>
      </c>
      <c r="T21" s="8" t="e">
        <f t="shared" si="7"/>
        <v>#DIV/0!</v>
      </c>
      <c r="U21" s="8">
        <f t="shared" si="7"/>
        <v>12.165525060596439</v>
      </c>
    </row>
  </sheetData>
  <pageMargins left="0.7" right="0.7" top="0.75" bottom="0.75" header="0.5" footer="0.5"/>
  <pageSetup orientation="portrait" horizontalDpi="4294967292" verticalDpi="429496729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O20" sqref="O20"/>
    </sheetView>
  </sheetViews>
  <sheetFormatPr baseColWidth="10" defaultRowHeight="13" x14ac:dyDescent="0.15"/>
  <sheetData>
    <row r="1" spans="1:21" x14ac:dyDescent="0.15">
      <c r="A1" t="s">
        <v>16</v>
      </c>
      <c r="B1" t="s">
        <v>17</v>
      </c>
      <c r="C1" t="s">
        <v>139</v>
      </c>
      <c r="D1" t="s">
        <v>25</v>
      </c>
      <c r="E1" t="s">
        <v>24</v>
      </c>
      <c r="F1" t="s">
        <v>140</v>
      </c>
      <c r="G1" s="3" t="s">
        <v>27</v>
      </c>
      <c r="H1" t="s">
        <v>119</v>
      </c>
      <c r="I1" s="18" t="s">
        <v>141</v>
      </c>
      <c r="J1" t="s">
        <v>160</v>
      </c>
      <c r="K1" t="s">
        <v>142</v>
      </c>
      <c r="L1" t="s">
        <v>143</v>
      </c>
      <c r="M1" t="s">
        <v>31</v>
      </c>
      <c r="N1" t="s">
        <v>158</v>
      </c>
      <c r="O1" t="s">
        <v>0</v>
      </c>
      <c r="P1" t="s">
        <v>1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x14ac:dyDescent="0.15">
      <c r="A2" t="s">
        <v>133</v>
      </c>
      <c r="C2" s="6"/>
      <c r="D2">
        <v>1810</v>
      </c>
      <c r="E2">
        <v>10151</v>
      </c>
      <c r="F2">
        <v>2.8380000000000001</v>
      </c>
      <c r="G2">
        <v>4.8019999999999996</v>
      </c>
      <c r="J2">
        <v>2.59</v>
      </c>
      <c r="K2">
        <v>1.27</v>
      </c>
      <c r="L2">
        <v>0.41</v>
      </c>
      <c r="M2">
        <v>41.3</v>
      </c>
      <c r="N2">
        <v>197</v>
      </c>
      <c r="O2">
        <v>7.34</v>
      </c>
      <c r="P2">
        <v>31.1</v>
      </c>
      <c r="Q2">
        <v>2408</v>
      </c>
      <c r="R2">
        <v>2157</v>
      </c>
      <c r="S2">
        <v>4</v>
      </c>
      <c r="U2">
        <v>54</v>
      </c>
    </row>
    <row r="3" spans="1:21" x14ac:dyDescent="0.15">
      <c r="A3" t="s">
        <v>134</v>
      </c>
      <c r="C3" s="6"/>
      <c r="D3">
        <v>1811</v>
      </c>
      <c r="E3">
        <v>2278</v>
      </c>
      <c r="F3">
        <v>3.0009999999999999</v>
      </c>
      <c r="G3">
        <v>5.3049999999999997</v>
      </c>
      <c r="J3">
        <v>2.83</v>
      </c>
      <c r="K3">
        <v>1.37</v>
      </c>
      <c r="L3">
        <v>0.38300000000000001</v>
      </c>
      <c r="M3">
        <v>17.399999999999999</v>
      </c>
      <c r="N3">
        <v>143</v>
      </c>
    </row>
    <row r="4" spans="1:21" x14ac:dyDescent="0.15">
      <c r="A4" t="s">
        <v>135</v>
      </c>
      <c r="C4" s="6"/>
      <c r="D4">
        <v>1812</v>
      </c>
      <c r="E4">
        <v>2374</v>
      </c>
      <c r="F4">
        <v>3.141</v>
      </c>
      <c r="G4">
        <v>6.2779999999999996</v>
      </c>
      <c r="J4">
        <v>2.66</v>
      </c>
      <c r="K4">
        <v>1.01</v>
      </c>
      <c r="L4">
        <v>0.26600000000000001</v>
      </c>
      <c r="M4">
        <v>13.5</v>
      </c>
      <c r="N4">
        <v>146</v>
      </c>
    </row>
    <row r="5" spans="1:21" x14ac:dyDescent="0.15">
      <c r="A5" s="8"/>
      <c r="B5" s="8"/>
      <c r="C5" s="9"/>
      <c r="D5" s="10" t="s">
        <v>50</v>
      </c>
      <c r="E5" s="8"/>
      <c r="F5" s="8">
        <f>AVERAGE(F2:F4)</f>
        <v>2.9933333333333336</v>
      </c>
      <c r="G5" s="8">
        <f t="shared" ref="G5:U5" si="0">AVERAGE(G2:G4)</f>
        <v>5.461666666666666</v>
      </c>
      <c r="H5" s="8" t="e">
        <f t="shared" si="0"/>
        <v>#DIV/0!</v>
      </c>
      <c r="I5" s="8" t="e">
        <f t="shared" si="0"/>
        <v>#DIV/0!</v>
      </c>
      <c r="J5" s="8">
        <f t="shared" si="0"/>
        <v>2.6933333333333334</v>
      </c>
      <c r="K5" s="8">
        <f t="shared" si="0"/>
        <v>1.2166666666666668</v>
      </c>
      <c r="L5" s="8">
        <f t="shared" si="0"/>
        <v>0.35299999999999998</v>
      </c>
      <c r="M5" s="8">
        <f t="shared" si="0"/>
        <v>24.066666666666663</v>
      </c>
      <c r="N5" s="8">
        <f t="shared" si="0"/>
        <v>162</v>
      </c>
      <c r="O5" s="8">
        <f t="shared" si="0"/>
        <v>7.34</v>
      </c>
      <c r="P5" s="8">
        <f t="shared" si="0"/>
        <v>31.1</v>
      </c>
      <c r="Q5" s="8">
        <f t="shared" si="0"/>
        <v>2408</v>
      </c>
      <c r="R5" s="8">
        <f t="shared" si="0"/>
        <v>2157</v>
      </c>
      <c r="S5" s="8">
        <f t="shared" si="0"/>
        <v>4</v>
      </c>
      <c r="T5" s="8" t="e">
        <f t="shared" si="0"/>
        <v>#DIV/0!</v>
      </c>
      <c r="U5" s="8">
        <f t="shared" si="0"/>
        <v>54</v>
      </c>
    </row>
    <row r="6" spans="1:21" x14ac:dyDescent="0.15">
      <c r="A6" s="8"/>
      <c r="B6" s="8"/>
      <c r="C6" s="9"/>
      <c r="D6" s="10" t="s">
        <v>51</v>
      </c>
      <c r="E6" s="8"/>
      <c r="F6" s="8">
        <f>STDEV(F2:F4)/SQRT(COUNT(F2:F4))</f>
        <v>8.7552523918185493E-2</v>
      </c>
      <c r="G6" s="8">
        <f t="shared" ref="G6:U6" si="1">STDEV(G2:G4)/SQRT(COUNT(G2:G4))</f>
        <v>0.43322524292925602</v>
      </c>
      <c r="H6" s="8" t="e">
        <f t="shared" si="1"/>
        <v>#DIV/0!</v>
      </c>
      <c r="I6" s="8" t="e">
        <f t="shared" si="1"/>
        <v>#DIV/0!</v>
      </c>
      <c r="J6" s="8">
        <f t="shared" si="1"/>
        <v>7.1258527754773218E-2</v>
      </c>
      <c r="K6" s="8">
        <f t="shared" si="1"/>
        <v>0.1072898462628728</v>
      </c>
      <c r="L6" s="8">
        <f t="shared" si="1"/>
        <v>4.4192759587968825E-2</v>
      </c>
      <c r="M6" s="8">
        <f t="shared" si="1"/>
        <v>8.6899047431168377</v>
      </c>
      <c r="N6" s="8">
        <f t="shared" si="1"/>
        <v>17.521415467935231</v>
      </c>
      <c r="O6" s="8" t="e">
        <f t="shared" si="1"/>
        <v>#DIV/0!</v>
      </c>
      <c r="P6" s="8" t="e">
        <f t="shared" si="1"/>
        <v>#DIV/0!</v>
      </c>
      <c r="Q6" s="8" t="e">
        <f t="shared" si="1"/>
        <v>#DIV/0!</v>
      </c>
      <c r="R6" s="8" t="e">
        <f t="shared" si="1"/>
        <v>#DIV/0!</v>
      </c>
      <c r="S6" s="8" t="e">
        <f t="shared" si="1"/>
        <v>#DIV/0!</v>
      </c>
      <c r="T6" s="8" t="e">
        <f t="shared" si="1"/>
        <v>#DIV/0!</v>
      </c>
      <c r="U6" s="8" t="e">
        <f t="shared" si="1"/>
        <v>#DIV/0!</v>
      </c>
    </row>
    <row r="7" spans="1:21" x14ac:dyDescent="0.15">
      <c r="A7" t="s">
        <v>136</v>
      </c>
      <c r="C7" s="6"/>
      <c r="D7">
        <v>1813</v>
      </c>
      <c r="E7">
        <v>10055</v>
      </c>
      <c r="F7">
        <v>3.3210000000000002</v>
      </c>
      <c r="G7">
        <v>6.5030000000000001</v>
      </c>
      <c r="J7">
        <v>2.46</v>
      </c>
      <c r="K7">
        <v>1.1399999999999999</v>
      </c>
      <c r="L7">
        <v>0.38400000000000001</v>
      </c>
      <c r="M7">
        <v>26.8</v>
      </c>
      <c r="N7">
        <v>188</v>
      </c>
      <c r="O7">
        <v>7.3</v>
      </c>
      <c r="P7">
        <v>24</v>
      </c>
      <c r="Q7">
        <v>2302</v>
      </c>
      <c r="R7">
        <v>2131</v>
      </c>
      <c r="S7">
        <v>2.8</v>
      </c>
      <c r="U7">
        <v>36</v>
      </c>
    </row>
    <row r="8" spans="1:21" x14ac:dyDescent="0.15">
      <c r="A8" t="s">
        <v>137</v>
      </c>
      <c r="C8" s="6"/>
      <c r="D8">
        <v>1814</v>
      </c>
      <c r="E8">
        <v>10210</v>
      </c>
      <c r="F8">
        <v>3.4380000000000002</v>
      </c>
      <c r="G8">
        <v>4.7649999999999997</v>
      </c>
      <c r="J8">
        <v>2.65</v>
      </c>
      <c r="K8">
        <v>1.18</v>
      </c>
      <c r="L8">
        <v>0.36799999999999999</v>
      </c>
      <c r="M8">
        <v>25.8</v>
      </c>
      <c r="N8">
        <v>189</v>
      </c>
    </row>
    <row r="9" spans="1:21" x14ac:dyDescent="0.15">
      <c r="A9" t="s">
        <v>138</v>
      </c>
      <c r="C9" s="6"/>
      <c r="D9">
        <v>1815</v>
      </c>
      <c r="E9">
        <v>2289</v>
      </c>
      <c r="F9">
        <v>3.0779999999999998</v>
      </c>
      <c r="G9">
        <v>5.9379999999999997</v>
      </c>
      <c r="J9">
        <v>2.64</v>
      </c>
      <c r="K9">
        <v>1.18</v>
      </c>
      <c r="L9">
        <v>0.34899999999999998</v>
      </c>
      <c r="M9">
        <v>25.7</v>
      </c>
      <c r="N9">
        <v>201</v>
      </c>
    </row>
    <row r="10" spans="1:21" x14ac:dyDescent="0.15">
      <c r="A10" s="8"/>
      <c r="B10" s="8"/>
      <c r="C10" s="9"/>
      <c r="D10" s="10" t="s">
        <v>50</v>
      </c>
      <c r="E10" s="8"/>
      <c r="F10" s="8">
        <f t="shared" ref="F10:U10" si="2">AVERAGE(F7:F9)</f>
        <v>3.2789999999999999</v>
      </c>
      <c r="G10" s="8">
        <f t="shared" si="2"/>
        <v>5.7353333333333332</v>
      </c>
      <c r="H10" s="8" t="e">
        <f t="shared" si="2"/>
        <v>#DIV/0!</v>
      </c>
      <c r="I10" s="8" t="e">
        <f t="shared" si="2"/>
        <v>#DIV/0!</v>
      </c>
      <c r="J10" s="8">
        <f t="shared" si="2"/>
        <v>2.5833333333333335</v>
      </c>
      <c r="K10" s="8">
        <f t="shared" si="2"/>
        <v>1.1666666666666667</v>
      </c>
      <c r="L10" s="8">
        <f t="shared" si="2"/>
        <v>0.36699999999999999</v>
      </c>
      <c r="M10" s="8">
        <f t="shared" si="2"/>
        <v>26.099999999999998</v>
      </c>
      <c r="N10" s="8">
        <f t="shared" si="2"/>
        <v>192.66666666666666</v>
      </c>
      <c r="O10" s="8">
        <f t="shared" si="2"/>
        <v>7.3</v>
      </c>
      <c r="P10" s="8">
        <f t="shared" si="2"/>
        <v>24</v>
      </c>
      <c r="Q10" s="8">
        <f t="shared" si="2"/>
        <v>2302</v>
      </c>
      <c r="R10" s="8">
        <f t="shared" si="2"/>
        <v>2131</v>
      </c>
      <c r="S10" s="8">
        <f t="shared" si="2"/>
        <v>2.8</v>
      </c>
      <c r="T10" s="8" t="e">
        <f t="shared" si="2"/>
        <v>#DIV/0!</v>
      </c>
      <c r="U10" s="8">
        <f t="shared" si="2"/>
        <v>36</v>
      </c>
    </row>
    <row r="11" spans="1:21" x14ac:dyDescent="0.15">
      <c r="A11" s="8"/>
      <c r="B11" s="8"/>
      <c r="C11" s="9"/>
      <c r="D11" s="10" t="s">
        <v>51</v>
      </c>
      <c r="E11" s="8"/>
      <c r="F11" s="8">
        <f t="shared" ref="F11:U11" si="3">STDEV(F7:F9)/SQRT(COUNT(F7:F9))</f>
        <v>0.10602358228243385</v>
      </c>
      <c r="G11" s="8">
        <f t="shared" si="3"/>
        <v>0.51184839335273702</v>
      </c>
      <c r="H11" s="8" t="e">
        <f t="shared" si="3"/>
        <v>#DIV/0!</v>
      </c>
      <c r="I11" s="8" t="e">
        <f t="shared" si="3"/>
        <v>#DIV/0!</v>
      </c>
      <c r="J11" s="8">
        <f t="shared" si="3"/>
        <v>6.1734197258173799E-2</v>
      </c>
      <c r="K11" s="8">
        <f t="shared" si="3"/>
        <v>1.3333333333333345E-2</v>
      </c>
      <c r="L11" s="8">
        <f t="shared" si="3"/>
        <v>1.011599393699569E-2</v>
      </c>
      <c r="M11" s="8">
        <f t="shared" si="3"/>
        <v>0.35118845842842494</v>
      </c>
      <c r="N11" s="8">
        <f t="shared" si="3"/>
        <v>4.1766546953805559</v>
      </c>
      <c r="O11" s="8" t="e">
        <f t="shared" si="3"/>
        <v>#DIV/0!</v>
      </c>
      <c r="P11" s="8" t="e">
        <f t="shared" si="3"/>
        <v>#DIV/0!</v>
      </c>
      <c r="Q11" s="8" t="e">
        <f t="shared" si="3"/>
        <v>#DIV/0!</v>
      </c>
      <c r="R11" s="8" t="e">
        <f t="shared" si="3"/>
        <v>#DIV/0!</v>
      </c>
      <c r="S11" s="8" t="e">
        <f t="shared" si="3"/>
        <v>#DIV/0!</v>
      </c>
      <c r="T11" s="8" t="e">
        <f t="shared" si="3"/>
        <v>#DIV/0!</v>
      </c>
      <c r="U11" s="8" t="e">
        <f t="shared" si="3"/>
        <v>#DIV/0!</v>
      </c>
    </row>
    <row r="12" spans="1:21" x14ac:dyDescent="0.15">
      <c r="A12" t="s">
        <v>144</v>
      </c>
      <c r="B12" t="s">
        <v>5</v>
      </c>
      <c r="C12" s="6"/>
      <c r="D12">
        <v>1816</v>
      </c>
      <c r="E12">
        <v>5012</v>
      </c>
      <c r="J12">
        <v>0.28399999999999997</v>
      </c>
      <c r="K12">
        <v>2.0499999999999998</v>
      </c>
      <c r="L12">
        <v>0.13400000000000001</v>
      </c>
      <c r="M12">
        <v>32.9</v>
      </c>
      <c r="N12">
        <v>254</v>
      </c>
      <c r="O12">
        <v>7.38</v>
      </c>
      <c r="P12">
        <v>23.9</v>
      </c>
      <c r="Q12">
        <v>2765</v>
      </c>
      <c r="R12">
        <v>2827</v>
      </c>
      <c r="S12">
        <v>0.4</v>
      </c>
      <c r="U12">
        <v>5</v>
      </c>
    </row>
    <row r="13" spans="1:21" x14ac:dyDescent="0.15">
      <c r="A13" t="s">
        <v>147</v>
      </c>
      <c r="B13" t="s">
        <v>5</v>
      </c>
      <c r="C13" s="6"/>
      <c r="D13">
        <v>1817</v>
      </c>
      <c r="E13">
        <v>10175</v>
      </c>
      <c r="J13">
        <v>6.3E-2</v>
      </c>
      <c r="K13">
        <v>0.55100000000000005</v>
      </c>
      <c r="L13">
        <v>2.8799999999999999E-2</v>
      </c>
      <c r="M13">
        <v>30.7</v>
      </c>
      <c r="N13">
        <v>65.900000000000006</v>
      </c>
      <c r="O13">
        <v>7.06</v>
      </c>
      <c r="P13">
        <v>24</v>
      </c>
      <c r="Q13">
        <v>2345</v>
      </c>
      <c r="R13">
        <v>2383</v>
      </c>
      <c r="S13">
        <v>1.5</v>
      </c>
      <c r="U13">
        <v>16</v>
      </c>
    </row>
    <row r="14" spans="1:21" x14ac:dyDescent="0.15">
      <c r="A14" t="s">
        <v>129</v>
      </c>
      <c r="B14" s="24" t="s">
        <v>5</v>
      </c>
      <c r="C14" s="6"/>
      <c r="D14">
        <v>1818</v>
      </c>
      <c r="E14">
        <v>10058</v>
      </c>
      <c r="J14">
        <v>0.12</v>
      </c>
      <c r="K14">
        <v>1.0900000000000001</v>
      </c>
      <c r="L14">
        <v>5.0799999999999998E-2</v>
      </c>
      <c r="M14">
        <v>34.799999999999997</v>
      </c>
      <c r="N14">
        <v>141</v>
      </c>
      <c r="O14">
        <v>7.61</v>
      </c>
      <c r="P14">
        <v>23.7</v>
      </c>
      <c r="Q14">
        <v>2662</v>
      </c>
      <c r="R14">
        <v>2733</v>
      </c>
      <c r="S14">
        <v>1.2</v>
      </c>
      <c r="U14">
        <v>13</v>
      </c>
    </row>
    <row r="15" spans="1:21" x14ac:dyDescent="0.15">
      <c r="A15" s="8"/>
      <c r="B15" s="8"/>
      <c r="C15" s="9"/>
      <c r="D15" s="10" t="s">
        <v>50</v>
      </c>
      <c r="E15" s="8"/>
      <c r="F15" s="8" t="e">
        <f t="shared" ref="F15:U15" si="4">AVERAGE(F12:F14)</f>
        <v>#DIV/0!</v>
      </c>
      <c r="G15" s="8" t="e">
        <f t="shared" si="4"/>
        <v>#DIV/0!</v>
      </c>
      <c r="H15" s="8" t="e">
        <f t="shared" si="4"/>
        <v>#DIV/0!</v>
      </c>
      <c r="I15" s="8" t="e">
        <f t="shared" si="4"/>
        <v>#DIV/0!</v>
      </c>
      <c r="J15" s="8">
        <f t="shared" si="4"/>
        <v>0.15566666666666665</v>
      </c>
      <c r="K15" s="8">
        <f t="shared" si="4"/>
        <v>1.2303333333333333</v>
      </c>
      <c r="L15" s="8">
        <f t="shared" si="4"/>
        <v>7.1199999999999999E-2</v>
      </c>
      <c r="M15" s="8">
        <f t="shared" si="4"/>
        <v>32.799999999999997</v>
      </c>
      <c r="N15" s="8">
        <f t="shared" si="4"/>
        <v>153.63333333333333</v>
      </c>
      <c r="O15" s="8">
        <f t="shared" si="4"/>
        <v>7.3500000000000005</v>
      </c>
      <c r="P15" s="8">
        <f t="shared" si="4"/>
        <v>23.866666666666664</v>
      </c>
      <c r="Q15" s="8">
        <f t="shared" si="4"/>
        <v>2590.6666666666665</v>
      </c>
      <c r="R15" s="8">
        <f t="shared" si="4"/>
        <v>2647.6666666666665</v>
      </c>
      <c r="S15" s="8">
        <f t="shared" si="4"/>
        <v>1.0333333333333332</v>
      </c>
      <c r="T15" s="8" t="e">
        <f t="shared" si="4"/>
        <v>#DIV/0!</v>
      </c>
      <c r="U15" s="8">
        <f t="shared" si="4"/>
        <v>11.333333333333334</v>
      </c>
    </row>
    <row r="16" spans="1:21" x14ac:dyDescent="0.15">
      <c r="A16" s="8"/>
      <c r="B16" s="8"/>
      <c r="C16" s="9"/>
      <c r="D16" s="10" t="s">
        <v>51</v>
      </c>
      <c r="E16" s="8"/>
      <c r="F16" s="8" t="e">
        <f t="shared" ref="F16:U16" si="5">STDEV(F12:F14)/SQRT(COUNT(F12:F14))</f>
        <v>#DIV/0!</v>
      </c>
      <c r="G16" s="8" t="e">
        <f t="shared" si="5"/>
        <v>#DIV/0!</v>
      </c>
      <c r="H16" s="8" t="e">
        <f t="shared" si="5"/>
        <v>#DIV/0!</v>
      </c>
      <c r="I16" s="8" t="e">
        <f t="shared" si="5"/>
        <v>#DIV/0!</v>
      </c>
      <c r="J16" s="8">
        <f t="shared" si="5"/>
        <v>6.6242819317350252E-2</v>
      </c>
      <c r="K16" s="8">
        <f t="shared" si="5"/>
        <v>0.43837591681620081</v>
      </c>
      <c r="L16" s="8">
        <f t="shared" si="5"/>
        <v>3.2035813292834212E-2</v>
      </c>
      <c r="M16" s="8">
        <f t="shared" si="5"/>
        <v>1.1846237095944567</v>
      </c>
      <c r="N16" s="8">
        <f t="shared" si="5"/>
        <v>54.665965442657104</v>
      </c>
      <c r="O16" s="8">
        <f t="shared" si="5"/>
        <v>0.15947831618540934</v>
      </c>
      <c r="P16" s="8">
        <f t="shared" si="5"/>
        <v>8.8191710368819828E-2</v>
      </c>
      <c r="Q16" s="8">
        <f t="shared" si="5"/>
        <v>126.38081781311243</v>
      </c>
      <c r="R16" s="8">
        <f t="shared" si="5"/>
        <v>135.08680336896143</v>
      </c>
      <c r="S16" s="8">
        <f t="shared" si="5"/>
        <v>0.32829526005987036</v>
      </c>
      <c r="T16" s="8" t="e">
        <f t="shared" si="5"/>
        <v>#DIV/0!</v>
      </c>
      <c r="U16" s="8">
        <f t="shared" si="5"/>
        <v>3.2829526005987022</v>
      </c>
    </row>
    <row r="17" spans="1:21" x14ac:dyDescent="0.15">
      <c r="A17" t="s">
        <v>144</v>
      </c>
      <c r="B17" t="s">
        <v>4</v>
      </c>
      <c r="C17" s="6"/>
      <c r="D17">
        <v>1819</v>
      </c>
      <c r="E17">
        <v>2363</v>
      </c>
      <c r="J17">
        <v>2.2999999999999998</v>
      </c>
      <c r="K17">
        <v>1.22</v>
      </c>
      <c r="L17">
        <v>0.37</v>
      </c>
      <c r="M17">
        <v>29.5</v>
      </c>
      <c r="N17">
        <v>229</v>
      </c>
      <c r="O17">
        <v>7.16</v>
      </c>
      <c r="P17">
        <v>29.6</v>
      </c>
      <c r="Q17">
        <v>2390</v>
      </c>
      <c r="R17">
        <v>2214</v>
      </c>
      <c r="S17">
        <v>0.5</v>
      </c>
      <c r="U17">
        <v>6</v>
      </c>
    </row>
    <row r="18" spans="1:21" x14ac:dyDescent="0.15">
      <c r="A18" t="s">
        <v>147</v>
      </c>
      <c r="B18" t="s">
        <v>4</v>
      </c>
      <c r="C18" s="6"/>
      <c r="D18">
        <v>1820</v>
      </c>
      <c r="E18">
        <v>38</v>
      </c>
      <c r="J18">
        <v>2.64</v>
      </c>
      <c r="K18">
        <v>1.1399999999999999</v>
      </c>
      <c r="L18">
        <v>0.315</v>
      </c>
      <c r="M18">
        <v>24.9</v>
      </c>
      <c r="N18">
        <v>224</v>
      </c>
      <c r="O18">
        <v>7.3</v>
      </c>
      <c r="P18">
        <v>28.8</v>
      </c>
      <c r="Q18">
        <v>2284</v>
      </c>
      <c r="R18">
        <v>2133</v>
      </c>
      <c r="S18">
        <v>1.9</v>
      </c>
      <c r="U18">
        <v>24</v>
      </c>
    </row>
    <row r="19" spans="1:21" x14ac:dyDescent="0.15">
      <c r="A19" t="s">
        <v>129</v>
      </c>
      <c r="B19" t="s">
        <v>4</v>
      </c>
      <c r="C19" s="6"/>
      <c r="D19">
        <v>1821</v>
      </c>
      <c r="E19">
        <v>10116</v>
      </c>
      <c r="J19">
        <v>1.86</v>
      </c>
      <c r="K19">
        <v>0.74199999999999999</v>
      </c>
      <c r="L19">
        <v>0.188</v>
      </c>
      <c r="M19">
        <v>32.200000000000003</v>
      </c>
      <c r="N19">
        <v>245</v>
      </c>
      <c r="O19">
        <v>6.99</v>
      </c>
      <c r="P19">
        <v>27.5</v>
      </c>
      <c r="Q19">
        <v>2365</v>
      </c>
      <c r="R19">
        <v>2257</v>
      </c>
      <c r="S19">
        <v>0.3</v>
      </c>
      <c r="U19">
        <v>3</v>
      </c>
    </row>
    <row r="20" spans="1:21" x14ac:dyDescent="0.15">
      <c r="A20" s="8"/>
      <c r="B20" s="8"/>
      <c r="C20" s="9"/>
      <c r="D20" s="10" t="s">
        <v>50</v>
      </c>
      <c r="E20" s="8"/>
      <c r="F20" s="8" t="e">
        <f t="shared" ref="F20:U20" si="6">AVERAGE(F17:F19)</f>
        <v>#DIV/0!</v>
      </c>
      <c r="G20" s="8" t="e">
        <f t="shared" si="6"/>
        <v>#DIV/0!</v>
      </c>
      <c r="H20" s="8" t="e">
        <f t="shared" si="6"/>
        <v>#DIV/0!</v>
      </c>
      <c r="I20" s="8" t="e">
        <f t="shared" si="6"/>
        <v>#DIV/0!</v>
      </c>
      <c r="J20" s="8">
        <f t="shared" si="6"/>
        <v>2.2666666666666666</v>
      </c>
      <c r="K20" s="8">
        <f t="shared" si="6"/>
        <v>1.034</v>
      </c>
      <c r="L20" s="8">
        <f>AVERAGE(L17:L19)</f>
        <v>0.29099999999999998</v>
      </c>
      <c r="M20" s="8">
        <f t="shared" si="6"/>
        <v>28.866666666666664</v>
      </c>
      <c r="N20" s="8">
        <f>AVERAGE(N18:N19)</f>
        <v>234.5</v>
      </c>
      <c r="O20" s="8">
        <f t="shared" si="6"/>
        <v>7.1500000000000012</v>
      </c>
      <c r="P20" s="8">
        <f t="shared" si="6"/>
        <v>28.633333333333336</v>
      </c>
      <c r="Q20" s="8">
        <f t="shared" si="6"/>
        <v>2346.3333333333335</v>
      </c>
      <c r="R20" s="8">
        <f t="shared" si="6"/>
        <v>2201.3333333333335</v>
      </c>
      <c r="S20" s="8">
        <f t="shared" si="6"/>
        <v>0.89999999999999991</v>
      </c>
      <c r="T20" s="8" t="e">
        <f t="shared" si="6"/>
        <v>#DIV/0!</v>
      </c>
      <c r="U20" s="8">
        <f t="shared" si="6"/>
        <v>11</v>
      </c>
    </row>
    <row r="21" spans="1:21" x14ac:dyDescent="0.15">
      <c r="A21" s="8"/>
      <c r="B21" s="8"/>
      <c r="C21" s="9"/>
      <c r="D21" s="10" t="s">
        <v>51</v>
      </c>
      <c r="E21" s="8"/>
      <c r="F21" s="8" t="e">
        <f t="shared" ref="F21:U21" si="7">STDEV(F17:F19)/SQRT(COUNT(F17:F19))</f>
        <v>#DIV/0!</v>
      </c>
      <c r="G21" s="8" t="e">
        <f t="shared" si="7"/>
        <v>#DIV/0!</v>
      </c>
      <c r="H21" s="8" t="e">
        <f t="shared" si="7"/>
        <v>#DIV/0!</v>
      </c>
      <c r="I21" s="8" t="e">
        <f t="shared" si="7"/>
        <v>#DIV/0!</v>
      </c>
      <c r="J21" s="8">
        <f t="shared" si="7"/>
        <v>0.22578258962501468</v>
      </c>
      <c r="K21" s="8">
        <f t="shared" si="7"/>
        <v>0.14781519994010534</v>
      </c>
      <c r="L21" s="8">
        <f>STDEV(L17:L19)/SQRT(COUNT(L17:L19))</f>
        <v>5.3891867042563504E-2</v>
      </c>
      <c r="M21" s="8">
        <f t="shared" si="7"/>
        <v>2.1309882944566239</v>
      </c>
      <c r="N21" s="8">
        <f>STDEV(N18:N19)/SQRT(COUNT(N18:N19))</f>
        <v>10.499999999999998</v>
      </c>
      <c r="O21" s="8">
        <f t="shared" si="7"/>
        <v>8.9628864398324903E-2</v>
      </c>
      <c r="P21" s="8">
        <f t="shared" si="7"/>
        <v>0.61191865835619441</v>
      </c>
      <c r="Q21" s="8">
        <f t="shared" si="7"/>
        <v>31.991318266749257</v>
      </c>
      <c r="R21" s="8">
        <f t="shared" si="7"/>
        <v>36.351677326423946</v>
      </c>
      <c r="S21" s="8">
        <f t="shared" si="7"/>
        <v>0.50332229568471676</v>
      </c>
      <c r="T21" s="8" t="e">
        <f t="shared" si="7"/>
        <v>#DIV/0!</v>
      </c>
      <c r="U21" s="8">
        <f t="shared" si="7"/>
        <v>6.5574385243020012</v>
      </c>
    </row>
  </sheetData>
  <pageMargins left="0.7" right="0.7" top="0.75" bottom="0.75" header="0.5" footer="0.5"/>
  <pageSetup orientation="portrait" horizontalDpi="4294967292" verticalDpi="429496729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A31" sqref="A31"/>
    </sheetView>
  </sheetViews>
  <sheetFormatPr baseColWidth="10" defaultRowHeight="13" x14ac:dyDescent="0.15"/>
  <sheetData>
    <row r="1" spans="1:21" x14ac:dyDescent="0.15">
      <c r="A1" t="s">
        <v>16</v>
      </c>
      <c r="B1" t="s">
        <v>17</v>
      </c>
      <c r="C1" t="s">
        <v>139</v>
      </c>
      <c r="D1" t="s">
        <v>25</v>
      </c>
      <c r="E1" t="s">
        <v>24</v>
      </c>
      <c r="F1" t="s">
        <v>140</v>
      </c>
      <c r="G1" s="3" t="s">
        <v>27</v>
      </c>
      <c r="H1" t="s">
        <v>119</v>
      </c>
      <c r="I1" s="18" t="s">
        <v>141</v>
      </c>
      <c r="J1" t="s">
        <v>160</v>
      </c>
      <c r="K1" t="s">
        <v>142</v>
      </c>
      <c r="L1" t="s">
        <v>143</v>
      </c>
      <c r="M1" t="s">
        <v>31</v>
      </c>
      <c r="N1" t="s">
        <v>158</v>
      </c>
      <c r="O1" t="s">
        <v>0</v>
      </c>
      <c r="P1" t="s">
        <v>1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x14ac:dyDescent="0.15">
      <c r="A2" t="s">
        <v>133</v>
      </c>
      <c r="C2" s="6"/>
      <c r="D2">
        <v>1822</v>
      </c>
      <c r="E2">
        <v>362</v>
      </c>
      <c r="J2">
        <v>4.4000000000000004</v>
      </c>
      <c r="K2">
        <v>1.32</v>
      </c>
      <c r="L2">
        <v>0.249</v>
      </c>
      <c r="O2">
        <v>7.39</v>
      </c>
      <c r="P2">
        <v>24</v>
      </c>
      <c r="Q2">
        <v>1675</v>
      </c>
      <c r="R2">
        <v>1588</v>
      </c>
      <c r="S2">
        <v>5.5</v>
      </c>
      <c r="U2">
        <v>70</v>
      </c>
    </row>
    <row r="3" spans="1:21" x14ac:dyDescent="0.15">
      <c r="A3" t="s">
        <v>134</v>
      </c>
      <c r="C3" s="6"/>
      <c r="D3">
        <v>1823</v>
      </c>
      <c r="E3">
        <v>2216</v>
      </c>
      <c r="J3">
        <v>3.48</v>
      </c>
      <c r="K3">
        <v>1.18</v>
      </c>
      <c r="L3">
        <v>0.20499999999999999</v>
      </c>
    </row>
    <row r="4" spans="1:21" x14ac:dyDescent="0.15">
      <c r="A4" t="s">
        <v>135</v>
      </c>
      <c r="C4" s="6"/>
      <c r="D4">
        <v>1824</v>
      </c>
      <c r="E4">
        <v>10083</v>
      </c>
      <c r="J4">
        <v>4.1100000000000003</v>
      </c>
      <c r="K4">
        <v>1.31</v>
      </c>
      <c r="L4">
        <v>0.24099999999999999</v>
      </c>
    </row>
    <row r="5" spans="1:21" x14ac:dyDescent="0.15">
      <c r="A5" s="8"/>
      <c r="B5" s="8"/>
      <c r="C5" s="9"/>
      <c r="D5" s="10" t="s">
        <v>50</v>
      </c>
      <c r="E5" s="8"/>
      <c r="F5" s="8" t="e">
        <f>AVERAGE(F2:F4)</f>
        <v>#DIV/0!</v>
      </c>
      <c r="G5" s="8" t="e">
        <f t="shared" ref="G5:U5" si="0">AVERAGE(G2:G4)</f>
        <v>#DIV/0!</v>
      </c>
      <c r="H5" s="8" t="e">
        <f t="shared" si="0"/>
        <v>#DIV/0!</v>
      </c>
      <c r="I5" s="8" t="e">
        <f t="shared" si="0"/>
        <v>#DIV/0!</v>
      </c>
      <c r="J5" s="8">
        <f t="shared" si="0"/>
        <v>3.9966666666666675</v>
      </c>
      <c r="K5" s="8">
        <f t="shared" si="0"/>
        <v>1.27</v>
      </c>
      <c r="L5" s="8">
        <f t="shared" si="0"/>
        <v>0.23166666666666666</v>
      </c>
      <c r="M5" s="8" t="e">
        <f t="shared" si="0"/>
        <v>#DIV/0!</v>
      </c>
      <c r="N5" s="8" t="e">
        <f t="shared" si="0"/>
        <v>#DIV/0!</v>
      </c>
      <c r="O5" s="8">
        <f t="shared" si="0"/>
        <v>7.39</v>
      </c>
      <c r="P5" s="8">
        <f t="shared" si="0"/>
        <v>24</v>
      </c>
      <c r="Q5" s="8">
        <f t="shared" si="0"/>
        <v>1675</v>
      </c>
      <c r="R5" s="8">
        <f t="shared" si="0"/>
        <v>1588</v>
      </c>
      <c r="S5" s="8">
        <f t="shared" si="0"/>
        <v>5.5</v>
      </c>
      <c r="T5" s="8" t="e">
        <f t="shared" si="0"/>
        <v>#DIV/0!</v>
      </c>
      <c r="U5" s="8">
        <f t="shared" si="0"/>
        <v>70</v>
      </c>
    </row>
    <row r="6" spans="1:21" x14ac:dyDescent="0.15">
      <c r="A6" s="8"/>
      <c r="B6" s="8"/>
      <c r="C6" s="9"/>
      <c r="D6" s="10" t="s">
        <v>51</v>
      </c>
      <c r="E6" s="8"/>
      <c r="F6" s="8" t="e">
        <f>STDEV(F2:F4)/SQRT(COUNT(F2:F4))</f>
        <v>#DIV/0!</v>
      </c>
      <c r="G6" s="8" t="e">
        <f t="shared" ref="G6:U6" si="1">STDEV(G2:G4)/SQRT(COUNT(G2:G4))</f>
        <v>#DIV/0!</v>
      </c>
      <c r="H6" s="8" t="e">
        <f t="shared" si="1"/>
        <v>#DIV/0!</v>
      </c>
      <c r="I6" s="8" t="e">
        <f t="shared" si="1"/>
        <v>#DIV/0!</v>
      </c>
      <c r="J6" s="8">
        <f t="shared" si="1"/>
        <v>0.27155928348050362</v>
      </c>
      <c r="K6" s="8">
        <f t="shared" si="1"/>
        <v>4.5092497528228984E-2</v>
      </c>
      <c r="L6" s="8">
        <f t="shared" si="1"/>
        <v>1.3531855420122963E-2</v>
      </c>
      <c r="M6" s="8" t="e">
        <f t="shared" si="1"/>
        <v>#DIV/0!</v>
      </c>
      <c r="N6" s="8" t="e">
        <f t="shared" si="1"/>
        <v>#DIV/0!</v>
      </c>
      <c r="O6" s="8" t="e">
        <f t="shared" si="1"/>
        <v>#DIV/0!</v>
      </c>
      <c r="P6" s="8" t="e">
        <f t="shared" si="1"/>
        <v>#DIV/0!</v>
      </c>
      <c r="Q6" s="8" t="e">
        <f t="shared" si="1"/>
        <v>#DIV/0!</v>
      </c>
      <c r="R6" s="8" t="e">
        <f t="shared" si="1"/>
        <v>#DIV/0!</v>
      </c>
      <c r="S6" s="8" t="e">
        <f t="shared" si="1"/>
        <v>#DIV/0!</v>
      </c>
      <c r="T6" s="8" t="e">
        <f t="shared" si="1"/>
        <v>#DIV/0!</v>
      </c>
      <c r="U6" s="8" t="e">
        <f t="shared" si="1"/>
        <v>#DIV/0!</v>
      </c>
    </row>
    <row r="7" spans="1:21" x14ac:dyDescent="0.15">
      <c r="A7" t="s">
        <v>136</v>
      </c>
      <c r="C7" s="6"/>
      <c r="D7">
        <v>1825</v>
      </c>
      <c r="E7">
        <v>10147</v>
      </c>
      <c r="J7">
        <v>3.04</v>
      </c>
      <c r="K7">
        <v>1.35</v>
      </c>
      <c r="L7">
        <v>0.25700000000000001</v>
      </c>
      <c r="O7">
        <v>7.23</v>
      </c>
      <c r="P7">
        <v>25.2</v>
      </c>
      <c r="Q7">
        <v>1569</v>
      </c>
      <c r="R7">
        <v>1563</v>
      </c>
      <c r="S7">
        <v>3.7</v>
      </c>
      <c r="U7">
        <v>45</v>
      </c>
    </row>
    <row r="8" spans="1:21" x14ac:dyDescent="0.15">
      <c r="A8" t="s">
        <v>137</v>
      </c>
      <c r="C8" s="6"/>
      <c r="D8">
        <v>1826</v>
      </c>
      <c r="E8">
        <v>10260</v>
      </c>
      <c r="J8">
        <v>2.7</v>
      </c>
      <c r="K8">
        <v>1.3</v>
      </c>
      <c r="L8">
        <v>0.23100000000000001</v>
      </c>
    </row>
    <row r="9" spans="1:21" x14ac:dyDescent="0.15">
      <c r="A9" t="s">
        <v>138</v>
      </c>
      <c r="C9" s="6"/>
      <c r="D9">
        <v>1827</v>
      </c>
      <c r="E9">
        <v>390</v>
      </c>
      <c r="J9">
        <v>2.68</v>
      </c>
      <c r="K9">
        <v>1.27</v>
      </c>
      <c r="L9">
        <v>0.22600000000000001</v>
      </c>
    </row>
    <row r="10" spans="1:21" x14ac:dyDescent="0.15">
      <c r="A10" s="8"/>
      <c r="B10" s="8"/>
      <c r="C10" s="9"/>
      <c r="D10" s="10" t="s">
        <v>50</v>
      </c>
      <c r="E10" s="8"/>
      <c r="F10" s="8" t="e">
        <f t="shared" ref="F10:U10" si="2">AVERAGE(F7:F9)</f>
        <v>#DIV/0!</v>
      </c>
      <c r="G10" s="8" t="e">
        <f t="shared" si="2"/>
        <v>#DIV/0!</v>
      </c>
      <c r="H10" s="8" t="e">
        <f t="shared" si="2"/>
        <v>#DIV/0!</v>
      </c>
      <c r="I10" s="8" t="e">
        <f t="shared" si="2"/>
        <v>#DIV/0!</v>
      </c>
      <c r="J10" s="8">
        <f t="shared" si="2"/>
        <v>2.8066666666666666</v>
      </c>
      <c r="K10" s="8">
        <f t="shared" si="2"/>
        <v>1.3066666666666669</v>
      </c>
      <c r="L10" s="8">
        <f t="shared" si="2"/>
        <v>0.23799999999999999</v>
      </c>
      <c r="M10" s="8" t="e">
        <f t="shared" si="2"/>
        <v>#DIV/0!</v>
      </c>
      <c r="N10" s="8" t="e">
        <f t="shared" si="2"/>
        <v>#DIV/0!</v>
      </c>
      <c r="O10" s="8">
        <f t="shared" si="2"/>
        <v>7.23</v>
      </c>
      <c r="P10" s="8">
        <f t="shared" si="2"/>
        <v>25.2</v>
      </c>
      <c r="Q10" s="8">
        <f t="shared" si="2"/>
        <v>1569</v>
      </c>
      <c r="R10" s="8">
        <f t="shared" si="2"/>
        <v>1563</v>
      </c>
      <c r="S10" s="8">
        <f t="shared" si="2"/>
        <v>3.7</v>
      </c>
      <c r="T10" s="8" t="e">
        <f t="shared" si="2"/>
        <v>#DIV/0!</v>
      </c>
      <c r="U10" s="8">
        <f t="shared" si="2"/>
        <v>45</v>
      </c>
    </row>
    <row r="11" spans="1:21" x14ac:dyDescent="0.15">
      <c r="A11" s="8"/>
      <c r="B11" s="8"/>
      <c r="C11" s="9"/>
      <c r="D11" s="10" t="s">
        <v>51</v>
      </c>
      <c r="E11" s="8"/>
      <c r="F11" s="8" t="e">
        <f t="shared" ref="F11:U11" si="3">STDEV(F7:F9)/SQRT(COUNT(F7:F9))</f>
        <v>#DIV/0!</v>
      </c>
      <c r="G11" s="8" t="e">
        <f t="shared" si="3"/>
        <v>#DIV/0!</v>
      </c>
      <c r="H11" s="8" t="e">
        <f t="shared" si="3"/>
        <v>#DIV/0!</v>
      </c>
      <c r="I11" s="8" t="e">
        <f t="shared" si="3"/>
        <v>#DIV/0!</v>
      </c>
      <c r="J11" s="8">
        <f t="shared" si="3"/>
        <v>0.11680943645290151</v>
      </c>
      <c r="K11" s="8">
        <f t="shared" si="3"/>
        <v>2.3333333333333359E-2</v>
      </c>
      <c r="L11" s="8">
        <f t="shared" si="3"/>
        <v>9.6090235369330496E-3</v>
      </c>
      <c r="M11" s="8" t="e">
        <f t="shared" si="3"/>
        <v>#DIV/0!</v>
      </c>
      <c r="N11" s="8" t="e">
        <f t="shared" si="3"/>
        <v>#DIV/0!</v>
      </c>
      <c r="O11" s="8" t="e">
        <f t="shared" si="3"/>
        <v>#DIV/0!</v>
      </c>
      <c r="P11" s="8" t="e">
        <f t="shared" si="3"/>
        <v>#DIV/0!</v>
      </c>
      <c r="Q11" s="8" t="e">
        <f t="shared" si="3"/>
        <v>#DIV/0!</v>
      </c>
      <c r="R11" s="8" t="e">
        <f t="shared" si="3"/>
        <v>#DIV/0!</v>
      </c>
      <c r="S11" s="8" t="e">
        <f t="shared" si="3"/>
        <v>#DIV/0!</v>
      </c>
      <c r="T11" s="8" t="e">
        <f t="shared" si="3"/>
        <v>#DIV/0!</v>
      </c>
      <c r="U11" s="8" t="e">
        <f t="shared" si="3"/>
        <v>#DIV/0!</v>
      </c>
    </row>
    <row r="12" spans="1:21" x14ac:dyDescent="0.15">
      <c r="A12" t="s">
        <v>144</v>
      </c>
      <c r="B12" t="s">
        <v>5</v>
      </c>
      <c r="C12" s="6"/>
      <c r="D12">
        <v>1828</v>
      </c>
      <c r="E12">
        <v>10252</v>
      </c>
      <c r="J12">
        <v>0.82299999999999995</v>
      </c>
      <c r="K12">
        <v>0.76600000000000001</v>
      </c>
      <c r="L12">
        <v>0.16900000000000001</v>
      </c>
      <c r="O12">
        <v>7.4</v>
      </c>
      <c r="P12">
        <v>24</v>
      </c>
      <c r="Q12">
        <v>2053</v>
      </c>
      <c r="R12">
        <v>2406</v>
      </c>
      <c r="S12">
        <v>0.8</v>
      </c>
      <c r="U12">
        <v>8</v>
      </c>
    </row>
    <row r="13" spans="1:21" x14ac:dyDescent="0.15">
      <c r="A13" t="s">
        <v>147</v>
      </c>
      <c r="B13" t="s">
        <v>5</v>
      </c>
      <c r="C13" s="6"/>
      <c r="D13">
        <v>1829</v>
      </c>
      <c r="E13">
        <v>10179</v>
      </c>
      <c r="J13">
        <v>0.69</v>
      </c>
      <c r="K13">
        <v>0.35799999999999998</v>
      </c>
      <c r="L13">
        <v>0.105</v>
      </c>
      <c r="O13">
        <v>7.13</v>
      </c>
      <c r="P13">
        <v>15.9</v>
      </c>
      <c r="Q13">
        <v>1511</v>
      </c>
      <c r="R13">
        <v>1827</v>
      </c>
      <c r="S13">
        <v>2.6</v>
      </c>
      <c r="U13">
        <v>26</v>
      </c>
    </row>
    <row r="14" spans="1:21" x14ac:dyDescent="0.15">
      <c r="A14" t="s">
        <v>129</v>
      </c>
      <c r="B14" s="24" t="s">
        <v>5</v>
      </c>
      <c r="C14" s="6"/>
      <c r="D14">
        <v>1830</v>
      </c>
      <c r="E14">
        <v>10201</v>
      </c>
      <c r="J14">
        <v>0.126</v>
      </c>
      <c r="K14">
        <v>0.71699999999999997</v>
      </c>
      <c r="L14">
        <v>4.2000000000000003E-2</v>
      </c>
      <c r="O14">
        <v>7.2</v>
      </c>
      <c r="P14">
        <v>17.7</v>
      </c>
      <c r="Q14">
        <v>2039</v>
      </c>
      <c r="R14">
        <v>2632</v>
      </c>
      <c r="S14">
        <v>0.4</v>
      </c>
      <c r="U14">
        <v>4</v>
      </c>
    </row>
    <row r="15" spans="1:21" x14ac:dyDescent="0.15">
      <c r="A15" s="8"/>
      <c r="B15" s="8"/>
      <c r="C15" s="9"/>
      <c r="D15" s="10" t="s">
        <v>50</v>
      </c>
      <c r="E15" s="8"/>
      <c r="F15" s="8" t="e">
        <f t="shared" ref="F15:T15" si="4">AVERAGE(F12:F14)</f>
        <v>#DIV/0!</v>
      </c>
      <c r="G15" s="8" t="e">
        <f t="shared" si="4"/>
        <v>#DIV/0!</v>
      </c>
      <c r="H15" s="8" t="e">
        <f t="shared" si="4"/>
        <v>#DIV/0!</v>
      </c>
      <c r="I15" s="8" t="e">
        <f t="shared" si="4"/>
        <v>#DIV/0!</v>
      </c>
      <c r="J15" s="8">
        <f t="shared" si="4"/>
        <v>0.54633333333333323</v>
      </c>
      <c r="K15" s="8">
        <f t="shared" si="4"/>
        <v>0.61366666666666669</v>
      </c>
      <c r="L15" s="8">
        <f t="shared" si="4"/>
        <v>0.10533333333333333</v>
      </c>
      <c r="M15" s="8" t="e">
        <f t="shared" si="4"/>
        <v>#DIV/0!</v>
      </c>
      <c r="N15" s="8" t="e">
        <f t="shared" si="4"/>
        <v>#DIV/0!</v>
      </c>
      <c r="O15" s="8">
        <f t="shared" si="4"/>
        <v>7.2433333333333332</v>
      </c>
      <c r="P15" s="8">
        <f t="shared" si="4"/>
        <v>19.2</v>
      </c>
      <c r="Q15" s="8">
        <f t="shared" si="4"/>
        <v>1867.6666666666667</v>
      </c>
      <c r="R15" s="8">
        <f t="shared" si="4"/>
        <v>2288.3333333333335</v>
      </c>
      <c r="S15" s="8">
        <f t="shared" si="4"/>
        <v>1.2666666666666668</v>
      </c>
      <c r="T15" s="8" t="e">
        <f t="shared" si="4"/>
        <v>#DIV/0!</v>
      </c>
      <c r="U15" s="8">
        <v>1</v>
      </c>
    </row>
    <row r="16" spans="1:21" x14ac:dyDescent="0.15">
      <c r="A16" s="8"/>
      <c r="B16" s="8"/>
      <c r="C16" s="9"/>
      <c r="D16" s="10" t="s">
        <v>51</v>
      </c>
      <c r="E16" s="8"/>
      <c r="F16" s="8" t="e">
        <f t="shared" ref="F16:U16" si="5">STDEV(F12:F14)/SQRT(COUNT(F12:F14))</f>
        <v>#DIV/0!</v>
      </c>
      <c r="G16" s="8" t="e">
        <f t="shared" si="5"/>
        <v>#DIV/0!</v>
      </c>
      <c r="H16" s="8" t="e">
        <f t="shared" si="5"/>
        <v>#DIV/0!</v>
      </c>
      <c r="I16" s="8" t="e">
        <f t="shared" si="5"/>
        <v>#DIV/0!</v>
      </c>
      <c r="J16" s="8">
        <f t="shared" si="5"/>
        <v>0.21364482467663737</v>
      </c>
      <c r="K16" s="8">
        <f t="shared" si="5"/>
        <v>0.12861354689318069</v>
      </c>
      <c r="L16" s="8">
        <f t="shared" si="5"/>
        <v>3.6662120930343239E-2</v>
      </c>
      <c r="M16" s="8" t="e">
        <f t="shared" si="5"/>
        <v>#DIV/0!</v>
      </c>
      <c r="N16" s="8" t="e">
        <f t="shared" si="5"/>
        <v>#DIV/0!</v>
      </c>
      <c r="O16" s="8">
        <f t="shared" si="5"/>
        <v>8.0897740663410767E-2</v>
      </c>
      <c r="P16" s="8">
        <f t="shared" si="5"/>
        <v>2.4556058315617375</v>
      </c>
      <c r="Q16" s="8">
        <f t="shared" si="5"/>
        <v>178.37912184757221</v>
      </c>
      <c r="R16" s="8">
        <f t="shared" si="5"/>
        <v>239.71534044454549</v>
      </c>
      <c r="S16" s="8">
        <f t="shared" si="5"/>
        <v>0.67659277100614801</v>
      </c>
      <c r="T16" s="8" t="e">
        <f t="shared" si="5"/>
        <v>#DIV/0!</v>
      </c>
      <c r="U16" s="8">
        <f t="shared" si="5"/>
        <v>6.7659277100614803</v>
      </c>
    </row>
    <row r="17" spans="1:21" x14ac:dyDescent="0.15">
      <c r="A17" t="s">
        <v>144</v>
      </c>
      <c r="B17" t="s">
        <v>4</v>
      </c>
      <c r="C17" s="6"/>
      <c r="D17">
        <v>1831</v>
      </c>
      <c r="E17">
        <v>11016</v>
      </c>
      <c r="J17">
        <v>3.49</v>
      </c>
      <c r="K17">
        <v>1.29</v>
      </c>
      <c r="L17">
        <v>0.23400000000000001</v>
      </c>
      <c r="O17">
        <v>7.32</v>
      </c>
      <c r="P17">
        <v>26.5</v>
      </c>
      <c r="Q17">
        <v>1632</v>
      </c>
      <c r="R17">
        <v>1586</v>
      </c>
      <c r="S17">
        <v>3.7</v>
      </c>
      <c r="U17">
        <v>47</v>
      </c>
    </row>
    <row r="18" spans="1:21" x14ac:dyDescent="0.15">
      <c r="A18" t="s">
        <v>147</v>
      </c>
      <c r="B18" t="s">
        <v>4</v>
      </c>
      <c r="C18" s="6"/>
      <c r="D18">
        <v>1832</v>
      </c>
      <c r="E18">
        <v>10073</v>
      </c>
      <c r="J18">
        <v>2.95</v>
      </c>
      <c r="K18">
        <v>1.32</v>
      </c>
      <c r="L18">
        <v>0.24099999999999999</v>
      </c>
      <c r="O18">
        <v>7.2</v>
      </c>
      <c r="P18">
        <v>24.5</v>
      </c>
      <c r="Q18">
        <v>1541</v>
      </c>
      <c r="R18">
        <v>1555</v>
      </c>
      <c r="S18">
        <v>2.6</v>
      </c>
      <c r="U18">
        <v>31</v>
      </c>
    </row>
    <row r="19" spans="1:21" x14ac:dyDescent="0.15">
      <c r="A19" t="s">
        <v>129</v>
      </c>
      <c r="B19" t="s">
        <v>4</v>
      </c>
      <c r="C19" s="6"/>
      <c r="D19">
        <v>1833</v>
      </c>
      <c r="E19">
        <v>10051</v>
      </c>
      <c r="J19">
        <v>2.87</v>
      </c>
      <c r="K19">
        <v>1.1200000000000001</v>
      </c>
      <c r="L19">
        <v>0.219</v>
      </c>
      <c r="O19">
        <v>7.07</v>
      </c>
      <c r="P19">
        <v>23.7</v>
      </c>
      <c r="Q19">
        <v>1529</v>
      </c>
      <c r="R19">
        <v>1571</v>
      </c>
      <c r="S19">
        <v>0.7</v>
      </c>
      <c r="U19">
        <v>8</v>
      </c>
    </row>
    <row r="20" spans="1:21" x14ac:dyDescent="0.15">
      <c r="A20" s="8"/>
      <c r="B20" s="8"/>
      <c r="C20" s="9"/>
      <c r="D20" s="10" t="s">
        <v>50</v>
      </c>
      <c r="E20" s="8"/>
      <c r="F20" s="8" t="e">
        <f t="shared" ref="F20:U20" si="6">AVERAGE(F17:F19)</f>
        <v>#DIV/0!</v>
      </c>
      <c r="G20" s="8" t="e">
        <f t="shared" si="6"/>
        <v>#DIV/0!</v>
      </c>
      <c r="H20" s="8" t="e">
        <f t="shared" si="6"/>
        <v>#DIV/0!</v>
      </c>
      <c r="I20" s="8" t="e">
        <f t="shared" si="6"/>
        <v>#DIV/0!</v>
      </c>
      <c r="J20" s="8">
        <f t="shared" si="6"/>
        <v>3.1033333333333335</v>
      </c>
      <c r="K20" s="8">
        <f t="shared" si="6"/>
        <v>1.2433333333333334</v>
      </c>
      <c r="L20" s="8">
        <f>AVERAGE(L17:L19)</f>
        <v>0.23133333333333331</v>
      </c>
      <c r="M20" s="8" t="e">
        <f t="shared" si="6"/>
        <v>#DIV/0!</v>
      </c>
      <c r="N20" s="8" t="e">
        <f>AVERAGE(N18:N19)</f>
        <v>#DIV/0!</v>
      </c>
      <c r="O20" s="8">
        <f t="shared" si="6"/>
        <v>7.1966666666666663</v>
      </c>
      <c r="P20" s="8">
        <f t="shared" si="6"/>
        <v>24.900000000000002</v>
      </c>
      <c r="Q20" s="8">
        <f t="shared" si="6"/>
        <v>1567.3333333333333</v>
      </c>
      <c r="R20" s="8">
        <f t="shared" si="6"/>
        <v>1570.6666666666667</v>
      </c>
      <c r="S20" s="8">
        <f t="shared" si="6"/>
        <v>2.3333333333333335</v>
      </c>
      <c r="T20" s="8" t="e">
        <f t="shared" si="6"/>
        <v>#DIV/0!</v>
      </c>
      <c r="U20" s="8">
        <f t="shared" si="6"/>
        <v>28.666666666666668</v>
      </c>
    </row>
    <row r="21" spans="1:21" x14ac:dyDescent="0.15">
      <c r="A21" s="8"/>
      <c r="B21" s="8"/>
      <c r="C21" s="9"/>
      <c r="D21" s="10" t="s">
        <v>51</v>
      </c>
      <c r="E21" s="8"/>
      <c r="F21" s="8" t="e">
        <f t="shared" ref="F21:U21" si="7">STDEV(F17:F19)/SQRT(COUNT(F17:F19))</f>
        <v>#DIV/0!</v>
      </c>
      <c r="G21" s="8" t="e">
        <f t="shared" si="7"/>
        <v>#DIV/0!</v>
      </c>
      <c r="H21" s="8" t="e">
        <f t="shared" si="7"/>
        <v>#DIV/0!</v>
      </c>
      <c r="I21" s="8" t="e">
        <f t="shared" si="7"/>
        <v>#DIV/0!</v>
      </c>
      <c r="J21" s="8">
        <f t="shared" si="7"/>
        <v>0.19470775822013647</v>
      </c>
      <c r="K21" s="8">
        <f t="shared" si="7"/>
        <v>6.2271805640898001E-2</v>
      </c>
      <c r="L21" s="8">
        <f>STDEV(L17:L19)/SQRT(COUNT(L17:L19))</f>
        <v>6.4893074446439282E-3</v>
      </c>
      <c r="M21" s="8" t="e">
        <f t="shared" si="7"/>
        <v>#DIV/0!</v>
      </c>
      <c r="N21" s="8" t="e">
        <f>STDEV(N18:N19)/SQRT(COUNT(N18:N19))</f>
        <v>#DIV/0!</v>
      </c>
      <c r="O21" s="8">
        <f t="shared" si="7"/>
        <v>7.2188026092359053E-2</v>
      </c>
      <c r="P21" s="8">
        <f t="shared" si="7"/>
        <v>0.83266639978645329</v>
      </c>
      <c r="Q21" s="8">
        <f t="shared" si="7"/>
        <v>32.518370876236169</v>
      </c>
      <c r="R21" s="8">
        <f t="shared" si="7"/>
        <v>8.9504810547317017</v>
      </c>
      <c r="S21" s="8">
        <f t="shared" si="7"/>
        <v>0.87622929520632731</v>
      </c>
      <c r="T21" s="8" t="e">
        <f t="shared" si="7"/>
        <v>#DIV/0!</v>
      </c>
      <c r="U21" s="8">
        <f t="shared" si="7"/>
        <v>11.31861789756643</v>
      </c>
    </row>
    <row r="31" spans="1:21" x14ac:dyDescent="0.15">
      <c r="A31">
        <v>3</v>
      </c>
    </row>
  </sheetData>
  <pageMargins left="0.7" right="0.7" top="0.75" bottom="0.75" header="0.5" footer="0.5"/>
  <pageSetup orientation="portrait" horizontalDpi="4294967292" verticalDpi="429496729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70"/>
  <sheetViews>
    <sheetView workbookViewId="0">
      <pane ySplit="1" topLeftCell="A12" activePane="bottomLeft" state="frozen"/>
      <selection pane="bottomLeft" activeCell="I72" sqref="I72"/>
    </sheetView>
  </sheetViews>
  <sheetFormatPr baseColWidth="10" defaultRowHeight="13" x14ac:dyDescent="0.15"/>
  <cols>
    <col min="1" max="3" width="6.33203125" customWidth="1"/>
    <col min="8" max="8" width="12.83203125" customWidth="1"/>
    <col min="23" max="23" width="13.1640625" bestFit="1" customWidth="1"/>
    <col min="35" max="35" width="12.33203125" bestFit="1" customWidth="1"/>
    <col min="36" max="36" width="3.33203125" style="20" customWidth="1"/>
    <col min="37" max="37" width="15.1640625" bestFit="1" customWidth="1"/>
    <col min="38" max="38" width="16.1640625" bestFit="1" customWidth="1"/>
  </cols>
  <sheetData>
    <row r="1" spans="1:44" x14ac:dyDescent="0.15">
      <c r="A1" t="s">
        <v>52</v>
      </c>
      <c r="B1" t="s">
        <v>53</v>
      </c>
      <c r="C1" t="s">
        <v>118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K1" t="s">
        <v>149</v>
      </c>
      <c r="AL1" t="s">
        <v>150</v>
      </c>
      <c r="AM1" t="s">
        <v>151</v>
      </c>
      <c r="AN1" t="s">
        <v>152</v>
      </c>
      <c r="AO1" t="s">
        <v>153</v>
      </c>
      <c r="AP1" t="s">
        <v>154</v>
      </c>
      <c r="AQ1" t="s">
        <v>155</v>
      </c>
      <c r="AR1" t="s">
        <v>156</v>
      </c>
    </row>
    <row r="2" spans="1:44" x14ac:dyDescent="0.15">
      <c r="A2">
        <v>2011</v>
      </c>
      <c r="B2">
        <v>1</v>
      </c>
      <c r="C2">
        <v>1</v>
      </c>
    </row>
    <row r="3" spans="1:44" x14ac:dyDescent="0.15">
      <c r="A3">
        <v>2011</v>
      </c>
      <c r="B3">
        <v>2</v>
      </c>
      <c r="C3">
        <v>2</v>
      </c>
    </row>
    <row r="4" spans="1:44" x14ac:dyDescent="0.15">
      <c r="A4">
        <v>2011</v>
      </c>
      <c r="B4">
        <v>3</v>
      </c>
      <c r="C4">
        <v>3</v>
      </c>
    </row>
    <row r="5" spans="1:44" x14ac:dyDescent="0.15">
      <c r="A5">
        <v>2011</v>
      </c>
      <c r="B5">
        <v>4</v>
      </c>
      <c r="C5">
        <v>4</v>
      </c>
    </row>
    <row r="6" spans="1:44" x14ac:dyDescent="0.15">
      <c r="A6">
        <v>2011</v>
      </c>
      <c r="B6">
        <v>5</v>
      </c>
      <c r="C6">
        <v>5</v>
      </c>
    </row>
    <row r="7" spans="1:44" x14ac:dyDescent="0.15">
      <c r="A7">
        <v>2011</v>
      </c>
      <c r="B7">
        <v>6</v>
      </c>
      <c r="C7">
        <v>6</v>
      </c>
    </row>
    <row r="8" spans="1:44" x14ac:dyDescent="0.15">
      <c r="A8">
        <v>2011</v>
      </c>
      <c r="B8">
        <v>7</v>
      </c>
      <c r="C8">
        <v>7</v>
      </c>
      <c r="D8" t="s">
        <v>148</v>
      </c>
      <c r="E8" t="s">
        <v>148</v>
      </c>
      <c r="F8" t="s">
        <v>148</v>
      </c>
      <c r="G8" t="s">
        <v>148</v>
      </c>
      <c r="H8">
        <f>'28 July 2011'!J5</f>
        <v>1.8933333333333333</v>
      </c>
      <c r="I8">
        <f>'28 July 2011'!J6</f>
        <v>0.17149667959208731</v>
      </c>
      <c r="J8">
        <f>'28 July 2011'!L5</f>
        <v>0.20299999999999999</v>
      </c>
      <c r="K8">
        <f>'28 July 2011'!L6</f>
        <v>2.8867513459481233E-3</v>
      </c>
      <c r="L8">
        <f>'28 July 2011'!K5</f>
        <v>1.39</v>
      </c>
      <c r="M8">
        <f>'28 July 2011'!K6</f>
        <v>9.0737717258774678E-2</v>
      </c>
      <c r="N8">
        <f>'28 July 2011'!N5</f>
        <v>186</v>
      </c>
      <c r="O8">
        <f>'28 July 2011'!N6</f>
        <v>8.9628864398325021</v>
      </c>
      <c r="P8">
        <f>'28 July 2011'!Q5</f>
        <v>1768</v>
      </c>
      <c r="Q8">
        <f>'28 July 2011'!Q6</f>
        <v>0</v>
      </c>
      <c r="R8">
        <f>'28 July 2011'!P5</f>
        <v>30.7</v>
      </c>
      <c r="S8">
        <f>'28 July 2011'!P6</f>
        <v>0</v>
      </c>
      <c r="T8" t="s">
        <v>148</v>
      </c>
      <c r="U8" t="s">
        <v>148</v>
      </c>
      <c r="V8" t="s">
        <v>148</v>
      </c>
      <c r="W8" t="s">
        <v>148</v>
      </c>
      <c r="X8">
        <f>'28 July 2011'!J10</f>
        <v>1.0373333333333334</v>
      </c>
      <c r="Y8">
        <f>'28 July 2011'!J11</f>
        <v>6.5831434571774095E-2</v>
      </c>
      <c r="Z8">
        <f>'28 July 2011'!L10</f>
        <v>0.13566666666666669</v>
      </c>
      <c r="AA8">
        <f>'28 July 2011'!L11</f>
        <v>7.5129517797230955E-3</v>
      </c>
      <c r="AB8">
        <f>'28 July 2011'!K10</f>
        <v>0.30599999999999999</v>
      </c>
      <c r="AC8">
        <f>'28 July 2011'!K11</f>
        <v>1.2897028081435414E-2</v>
      </c>
      <c r="AD8">
        <f>'28 July 2011'!N10</f>
        <v>170.33333333333334</v>
      </c>
      <c r="AE8">
        <f>'28 July 2011'!N11</f>
        <v>18.260461233069808</v>
      </c>
      <c r="AF8">
        <f>'28 July 2011'!Q10</f>
        <v>1746</v>
      </c>
      <c r="AG8">
        <f>'28 July 2011'!Q11</f>
        <v>0</v>
      </c>
      <c r="AH8">
        <f>'28 July 2011'!P10</f>
        <v>30.600000000000005</v>
      </c>
      <c r="AI8">
        <f>'28 July 2011'!P11</f>
        <v>2.5121479338940399E-15</v>
      </c>
    </row>
    <row r="9" spans="1:44" x14ac:dyDescent="0.15">
      <c r="A9">
        <v>2011</v>
      </c>
      <c r="B9">
        <v>8</v>
      </c>
      <c r="C9">
        <v>8</v>
      </c>
    </row>
    <row r="10" spans="1:44" x14ac:dyDescent="0.15">
      <c r="A10">
        <v>2011</v>
      </c>
      <c r="B10">
        <v>9</v>
      </c>
      <c r="C10">
        <v>9</v>
      </c>
      <c r="D10">
        <f>'27 Sept 2011'!H5</f>
        <v>8.1673333333333336</v>
      </c>
      <c r="E10">
        <f>'27 Sept 2011'!H6</f>
        <v>0.22247421823163618</v>
      </c>
      <c r="F10">
        <f>'27 Sept 2011'!G5</f>
        <v>7.9543333333333335</v>
      </c>
      <c r="G10">
        <f>'27 Sept 2011'!G6</f>
        <v>2.9446750433810717E-2</v>
      </c>
      <c r="H10">
        <f>'27 Sept 2011'!J5</f>
        <v>5.2966666666666669</v>
      </c>
      <c r="I10">
        <f>'27 Sept 2011'!J6</f>
        <v>6.2271805640897862E-2</v>
      </c>
      <c r="J10">
        <f>'27 Sept 2011'!L5</f>
        <v>0.35866666666666669</v>
      </c>
      <c r="K10">
        <f>'27 Sept 2011'!L6</f>
        <v>2.9627314724385324E-3</v>
      </c>
      <c r="L10">
        <f>'27 Sept 2011'!K5</f>
        <v>1.2566666666666666</v>
      </c>
      <c r="M10">
        <f>'27 Sept 2011'!K6</f>
        <v>2.6666666666666693E-2</v>
      </c>
      <c r="N10">
        <f>'27 Sept 2011'!N5</f>
        <v>158.63333333333333</v>
      </c>
      <c r="O10">
        <f>'27 Sept 2011'!N6</f>
        <v>35.848771868007525</v>
      </c>
      <c r="P10">
        <f>'27 Sept 2011'!Q5</f>
        <v>1706</v>
      </c>
      <c r="Q10">
        <f>'27 Sept 2011'!Q6</f>
        <v>0</v>
      </c>
      <c r="R10">
        <f>'27 Sept 2011'!P5</f>
        <v>30.2</v>
      </c>
      <c r="S10">
        <f>'27 Sept 2011'!P6</f>
        <v>0</v>
      </c>
      <c r="T10">
        <f>'27 Sept 2011'!H10</f>
        <v>15.942666666666668</v>
      </c>
      <c r="U10">
        <f>'27 Sept 2011'!H11</f>
        <v>6.620872080859975</v>
      </c>
      <c r="V10">
        <f>'27 Sept 2011'!G10</f>
        <v>4.2180000000000009</v>
      </c>
      <c r="W10">
        <f>'27 Sept 2011'!G11</f>
        <v>8.5908866441906498E-2</v>
      </c>
      <c r="X10">
        <f>'27 Sept 2011'!J10</f>
        <v>3.2633333333333336</v>
      </c>
      <c r="Y10">
        <f>'27 Sept 2011'!J11</f>
        <v>0.10493384159131468</v>
      </c>
      <c r="Z10">
        <f>'27 Sept 2011'!L10</f>
        <v>0.22133333333333335</v>
      </c>
      <c r="AA10">
        <f>'27 Sept 2011'!L11</f>
        <v>1.5387585183445053E-2</v>
      </c>
      <c r="AB10">
        <f>'27 Sept 2011'!K10</f>
        <v>0.14699999999999999</v>
      </c>
      <c r="AC10">
        <f>'27 Sept 2011'!K11</f>
        <v>1.2662279942148327E-2</v>
      </c>
      <c r="AD10">
        <f>'27 Sept 2011'!N10</f>
        <v>220.33333333333334</v>
      </c>
      <c r="AE10">
        <f>'27 Sept 2011'!N11</f>
        <v>8.6474145140485668</v>
      </c>
      <c r="AF10">
        <f>'27 Sept 2011'!Q10</f>
        <v>1687</v>
      </c>
      <c r="AG10">
        <f>'27 Sept 2011'!Q11</f>
        <v>0</v>
      </c>
      <c r="AH10">
        <f>'27 Sept 2011'!P10</f>
        <v>30.600000000000005</v>
      </c>
      <c r="AI10">
        <f>'27 Sept 2011'!P11</f>
        <v>2.5121479338940399E-15</v>
      </c>
    </row>
    <row r="11" spans="1:44" x14ac:dyDescent="0.15">
      <c r="A11">
        <v>2011</v>
      </c>
      <c r="B11">
        <v>10</v>
      </c>
      <c r="C11">
        <v>10</v>
      </c>
    </row>
    <row r="12" spans="1:44" x14ac:dyDescent="0.15">
      <c r="A12">
        <v>2011</v>
      </c>
      <c r="B12">
        <v>11</v>
      </c>
      <c r="C12">
        <v>11</v>
      </c>
      <c r="D12">
        <f>'27 November 2011'!F5</f>
        <v>5.8923333333333332</v>
      </c>
      <c r="E12">
        <f>'27 November 2011'!F6</f>
        <v>5.3858869072584234E-2</v>
      </c>
      <c r="F12">
        <f>'27 November 2011'!G5</f>
        <v>8.2406666666666659</v>
      </c>
      <c r="G12">
        <f>'27 November 2011'!G6</f>
        <v>2.8695721709768272E-2</v>
      </c>
      <c r="H12">
        <f>'27 November 2011'!H5</f>
        <v>5.126666666666666</v>
      </c>
      <c r="I12">
        <f>'27 November 2011'!H6</f>
        <v>0.10268614533832925</v>
      </c>
      <c r="J12">
        <f>'27 November 2011'!J5</f>
        <v>0.41699999999999998</v>
      </c>
      <c r="K12">
        <f>'27 November 2011'!J6</f>
        <v>1.3650396819628846E-2</v>
      </c>
      <c r="L12">
        <f>'27 November 2011'!I5</f>
        <v>1.7966666666666666</v>
      </c>
      <c r="M12">
        <f>'27 November 2011'!I6</f>
        <v>1.8559214542766784E-2</v>
      </c>
      <c r="N12">
        <f>'27 November 2011'!L5</f>
        <v>308</v>
      </c>
      <c r="O12">
        <f>'27 November 2011'!L6</f>
        <v>24.419937209856489</v>
      </c>
      <c r="P12">
        <f>'27 November 2011'!O5</f>
        <v>1283.6666666666667</v>
      </c>
      <c r="Q12">
        <f>'27 November 2011'!O6</f>
        <v>11.566234381931649</v>
      </c>
      <c r="R12">
        <f>'27 November 2011'!N5</f>
        <v>14.366666666666667</v>
      </c>
      <c r="S12">
        <f>'27 November 2011'!N6</f>
        <v>0.31797973380564865</v>
      </c>
      <c r="T12">
        <f>'27 November 2011'!F10</f>
        <v>5.3343333333333334</v>
      </c>
      <c r="U12">
        <f>'27 November 2011'!F11</f>
        <v>7.4243593064392419E-2</v>
      </c>
      <c r="V12">
        <f>'27 November 2011'!G10</f>
        <v>5.0743333333333336</v>
      </c>
      <c r="W12">
        <f>'27 November 2011'!G11</f>
        <v>8.4833824491047163E-2</v>
      </c>
      <c r="X12">
        <f>'27 November 2011'!H10</f>
        <v>3.2333333333333329</v>
      </c>
      <c r="Y12">
        <f>'27 November 2011'!H11</f>
        <v>9.1347930706964842E-2</v>
      </c>
      <c r="Z12">
        <f>'27 November 2011'!J10</f>
        <v>0.22933333333333331</v>
      </c>
      <c r="AA12">
        <f>'27 November 2011'!J11</f>
        <v>7.1724782637833358E-3</v>
      </c>
      <c r="AB12">
        <f>'27 November 2011'!I10</f>
        <v>1.0333333333333334</v>
      </c>
      <c r="AC12">
        <f>'27 November 2011'!I11</f>
        <v>1.4529663145135593E-2</v>
      </c>
      <c r="AD12">
        <f>'27 November 2011'!L10</f>
        <v>210</v>
      </c>
      <c r="AE12">
        <f>'27 November 2011'!L11</f>
        <v>3.4641016151377548</v>
      </c>
      <c r="AF12">
        <f>'27 November 2011'!O10</f>
        <v>1363.3333333333333</v>
      </c>
      <c r="AG12">
        <f>'27 November 2011'!O11</f>
        <v>16.475571141676529</v>
      </c>
      <c r="AH12">
        <f>'27 November 2011'!N10</f>
        <v>18.033333333333335</v>
      </c>
      <c r="AI12">
        <f>'27 November 2011'!N11</f>
        <v>0.23333333333333259</v>
      </c>
    </row>
    <row r="13" spans="1:44" x14ac:dyDescent="0.15">
      <c r="A13">
        <v>2011</v>
      </c>
      <c r="B13">
        <v>12</v>
      </c>
      <c r="C13">
        <v>12</v>
      </c>
    </row>
    <row r="14" spans="1:44" x14ac:dyDescent="0.15">
      <c r="A14">
        <v>2012</v>
      </c>
      <c r="B14">
        <v>1</v>
      </c>
      <c r="C14">
        <v>13</v>
      </c>
      <c r="D14">
        <f>'25 January 2012'!H6</f>
        <v>6.176333333333333</v>
      </c>
      <c r="E14">
        <f>'25 January 2012'!H7</f>
        <v>8.0501207720408946E-2</v>
      </c>
      <c r="F14">
        <f>'25 January 2012'!G6</f>
        <v>5.2796666666666665</v>
      </c>
      <c r="G14">
        <f>'25 January 2012'!G7</f>
        <v>0.17430273791436671</v>
      </c>
      <c r="H14">
        <f>'25 January 2012'!J6</f>
        <v>2.7966666666666669</v>
      </c>
      <c r="I14">
        <f>'25 January 2012'!J7</f>
        <v>0.16825905952165277</v>
      </c>
      <c r="J14">
        <f>'25 January 2012'!L6</f>
        <v>0.24566666666666667</v>
      </c>
      <c r="K14">
        <f>'25 January 2012'!L7</f>
        <v>1.3980144650340517E-2</v>
      </c>
      <c r="L14">
        <f>'25 January 2012'!K6</f>
        <v>1.5066666666666666</v>
      </c>
      <c r="M14">
        <f>'25 January 2012'!K7</f>
        <v>7.8810602783579209E-2</v>
      </c>
      <c r="N14" t="e">
        <f>'25 January 2012'!#REF!</f>
        <v>#REF!</v>
      </c>
      <c r="O14" t="e">
        <f>'25 January 2012'!#REF!</f>
        <v>#REF!</v>
      </c>
      <c r="P14">
        <f>'25 January 2012'!Q6</f>
        <v>1357</v>
      </c>
      <c r="Q14">
        <f>'25 January 2012'!Q7</f>
        <v>0</v>
      </c>
      <c r="R14">
        <f>'25 January 2012'!P6</f>
        <v>20.3</v>
      </c>
      <c r="S14">
        <f>'25 January 2012'!P7</f>
        <v>0</v>
      </c>
      <c r="T14">
        <f>'25 January 2012'!H11</f>
        <v>6.0593333333333321</v>
      </c>
      <c r="U14">
        <f>'25 January 2012'!H12</f>
        <v>0.12289064696351434</v>
      </c>
      <c r="V14">
        <f>'25 January 2012'!G11</f>
        <v>7.7959999999999994</v>
      </c>
      <c r="W14">
        <f>'25 January 2012'!G12</f>
        <v>0.25738492574352517</v>
      </c>
      <c r="X14">
        <f>'25 January 2012'!J11</f>
        <v>5.6466666666666656</v>
      </c>
      <c r="Y14">
        <f>'25 January 2012'!J12</f>
        <v>0.25621171800767506</v>
      </c>
      <c r="Z14">
        <f>'25 January 2012'!L11</f>
        <v>0.26033333333333336</v>
      </c>
      <c r="AA14">
        <f>'25 January 2012'!L12</f>
        <v>1.433333333333333E-2</v>
      </c>
      <c r="AB14">
        <f>'25 January 2012'!K11</f>
        <v>0.90600000000000003</v>
      </c>
      <c r="AC14">
        <f>'25 January 2012'!K12</f>
        <v>3.946306289852998E-2</v>
      </c>
      <c r="AD14" t="e">
        <f>'25 January 2012'!#REF!</f>
        <v>#REF!</v>
      </c>
      <c r="AE14" t="e">
        <f>'25 January 2012'!#REF!</f>
        <v>#REF!</v>
      </c>
      <c r="AF14">
        <f>'25 January 2012'!Q11</f>
        <v>1200</v>
      </c>
      <c r="AG14">
        <f>'25 January 2012'!Q12</f>
        <v>0</v>
      </c>
      <c r="AH14">
        <f>'25 January 2012'!P11</f>
        <v>14.300000000000002</v>
      </c>
      <c r="AI14">
        <f>'25 January 2012'!P12</f>
        <v>1.2560739669470199E-15</v>
      </c>
      <c r="AK14">
        <f>'[19]Daily Flow and ET'!$D$26</f>
        <v>60135.550999999999</v>
      </c>
      <c r="AL14">
        <f>'[19]Daily Flow and ET'!$F$26</f>
        <v>59066.771000000001</v>
      </c>
      <c r="AM14" s="4">
        <f>(F14*AK14)/1000</f>
        <v>317.49566409633331</v>
      </c>
      <c r="AN14" s="4">
        <f>(V14*AL14)/1000</f>
        <v>460.48454671599995</v>
      </c>
      <c r="AO14" s="4">
        <f>(H14*AK14)/1000</f>
        <v>168.17909096333335</v>
      </c>
      <c r="AP14" s="4">
        <f>(X14*AL14)/1000</f>
        <v>333.5303669133333</v>
      </c>
      <c r="AQ14" s="4">
        <f>(L14*AK14)/1000</f>
        <v>90.604230173333335</v>
      </c>
      <c r="AR14" s="4">
        <f>(AB14*AL14)/1000</f>
        <v>53.514494526</v>
      </c>
    </row>
    <row r="15" spans="1:44" x14ac:dyDescent="0.15">
      <c r="A15">
        <v>2012</v>
      </c>
      <c r="B15">
        <v>2</v>
      </c>
      <c r="C15">
        <v>14</v>
      </c>
      <c r="AM15" s="4"/>
      <c r="AN15" s="4"/>
      <c r="AO15" s="4"/>
      <c r="AP15" s="4"/>
      <c r="AQ15" s="4"/>
      <c r="AR15" s="4"/>
    </row>
    <row r="16" spans="1:44" x14ac:dyDescent="0.15">
      <c r="A16">
        <v>2012</v>
      </c>
      <c r="B16">
        <v>3</v>
      </c>
      <c r="C16">
        <v>15</v>
      </c>
      <c r="D16">
        <f>'March 2012'!H5</f>
        <v>6.6766666666666667</v>
      </c>
      <c r="E16">
        <f>'March 2012'!H6</f>
        <v>3.6324157862838921E-2</v>
      </c>
      <c r="F16">
        <f>'March 2012'!G5</f>
        <v>4.7829999999999995</v>
      </c>
      <c r="G16">
        <f>'March 2012'!G6</f>
        <v>0.53228188021010103</v>
      </c>
      <c r="H16">
        <f>'March 2012'!J5</f>
        <v>2.7866666666666666</v>
      </c>
      <c r="I16">
        <f>'March 2012'!J6</f>
        <v>0.12991450179936728</v>
      </c>
      <c r="J16">
        <f>'March 2012'!L5</f>
        <v>0.30199999999999999</v>
      </c>
      <c r="K16">
        <f>'March 2012'!L6</f>
        <v>2.1126602503321101E-2</v>
      </c>
      <c r="L16">
        <f>'March 2012'!K5</f>
        <v>1.9333333333333333</v>
      </c>
      <c r="M16">
        <f>'March 2012'!K6</f>
        <v>3.5276684147527909E-2</v>
      </c>
      <c r="N16">
        <f>'March 2012'!N5</f>
        <v>250.33333333333334</v>
      </c>
      <c r="O16">
        <f>'March 2012'!N6</f>
        <v>10.682280239308044</v>
      </c>
      <c r="P16">
        <f>'March 2012'!Q5</f>
        <v>1573</v>
      </c>
      <c r="Q16">
        <v>0</v>
      </c>
      <c r="R16">
        <f>'March 2012'!P5</f>
        <v>21.9</v>
      </c>
      <c r="S16">
        <v>0</v>
      </c>
      <c r="T16">
        <f>'March 2012'!H10</f>
        <v>13.062666666666667</v>
      </c>
      <c r="U16">
        <f>'March 2012'!H11</f>
        <v>6.3592026317071486</v>
      </c>
      <c r="V16">
        <f>'March 2012'!G10</f>
        <v>4.405333333333334</v>
      </c>
      <c r="W16">
        <f>'March 2012'!G11</f>
        <v>0.50692581092086642</v>
      </c>
      <c r="X16">
        <f>'March 2012'!J10</f>
        <v>2.0233333333333334</v>
      </c>
      <c r="Y16">
        <f>'March 2012'!J11</f>
        <v>4.1766546953805564E-2</v>
      </c>
      <c r="Z16">
        <f>'March 2012'!L10</f>
        <v>0.22</v>
      </c>
      <c r="AA16">
        <f>'March 2012'!L11</f>
        <v>4.3588989435406778E-3</v>
      </c>
      <c r="AB16">
        <f>'March 2012'!K10</f>
        <v>0.9986666666666667</v>
      </c>
      <c r="AC16">
        <f>'March 2012'!K11</f>
        <v>1.1333333333333343E-2</v>
      </c>
      <c r="AD16">
        <f>'March 2012'!N10</f>
        <v>274.33333333333331</v>
      </c>
      <c r="AE16">
        <f>'March 2012'!N11</f>
        <v>2.9627314724385299</v>
      </c>
      <c r="AF16">
        <f>'March 2012'!Q10</f>
        <v>1442</v>
      </c>
      <c r="AG16">
        <v>0</v>
      </c>
      <c r="AH16">
        <f>'March 2012'!P10</f>
        <v>18</v>
      </c>
      <c r="AI16">
        <v>0</v>
      </c>
      <c r="AK16">
        <f>'[19]Daily Flow and ET'!$D$68</f>
        <v>131592.59</v>
      </c>
      <c r="AL16">
        <f>'[19]Daily Flow and ET'!$F$68</f>
        <v>113685.219</v>
      </c>
      <c r="AM16" s="4">
        <f>(F16*AK16)/1000</f>
        <v>629.40735796999991</v>
      </c>
      <c r="AN16" s="4">
        <f>(V16*AL16)/1000</f>
        <v>500.82128476800006</v>
      </c>
      <c r="AO16" s="4">
        <f t="shared" ref="AO16:AO34" si="0">(H16*AK16)/1000</f>
        <v>366.70468413333333</v>
      </c>
      <c r="AP16" s="4">
        <f t="shared" ref="AP16:AP34" si="1">(X16*AL16)/1000</f>
        <v>230.02309311000002</v>
      </c>
      <c r="AQ16" s="4">
        <f t="shared" ref="AQ16:AQ34" si="2">(L16*AK16)/1000</f>
        <v>254.41234066666667</v>
      </c>
      <c r="AR16" s="4">
        <f t="shared" ref="AR16:AR34" si="3">(AB16*AL16)/1000</f>
        <v>113.533638708</v>
      </c>
    </row>
    <row r="17" spans="1:44" x14ac:dyDescent="0.15">
      <c r="A17">
        <v>2012</v>
      </c>
      <c r="B17">
        <v>4</v>
      </c>
      <c r="C17">
        <v>16</v>
      </c>
      <c r="AM17" s="4"/>
      <c r="AN17" s="4"/>
      <c r="AO17" s="4"/>
      <c r="AP17" s="4"/>
      <c r="AQ17" s="4"/>
      <c r="AR17" s="4"/>
    </row>
    <row r="18" spans="1:44" x14ac:dyDescent="0.15">
      <c r="A18">
        <v>2012</v>
      </c>
      <c r="B18">
        <v>5</v>
      </c>
      <c r="C18">
        <v>17</v>
      </c>
      <c r="D18">
        <f>'May 2012'!H5</f>
        <v>22.136666666666667</v>
      </c>
      <c r="E18">
        <f>'May 2012'!H6</f>
        <v>1.4636180436773036</v>
      </c>
      <c r="F18">
        <f>'May 2012'!G5</f>
        <v>4.5110000000000001</v>
      </c>
      <c r="G18">
        <f>'May 2012'!G6</f>
        <v>1.9399312702602006E-2</v>
      </c>
      <c r="H18">
        <f>'May 2012'!I5</f>
        <v>2.89</v>
      </c>
      <c r="I18">
        <f>'May 2012'!I6</f>
        <v>1.0000000000000083E-2</v>
      </c>
      <c r="L18">
        <f>'May 2012'!J5</f>
        <v>0.66433333333333333</v>
      </c>
      <c r="M18">
        <f>'May 2012'!J6</f>
        <v>3.138116915887261E-2</v>
      </c>
      <c r="N18" t="e">
        <f>'May 2012'!#REF!</f>
        <v>#REF!</v>
      </c>
      <c r="O18" t="e">
        <f>'May 2012'!#REF!</f>
        <v>#REF!</v>
      </c>
      <c r="P18">
        <f>'May 2012'!P5</f>
        <v>1793</v>
      </c>
      <c r="Q18">
        <v>0</v>
      </c>
      <c r="R18">
        <f>'May 2012'!O5</f>
        <v>26.4</v>
      </c>
      <c r="S18">
        <v>0</v>
      </c>
      <c r="T18">
        <f>'May 2012'!H10</f>
        <v>21.973333333333333</v>
      </c>
      <c r="U18">
        <f>'May 2012'!H11</f>
        <v>0.31178696430593672</v>
      </c>
      <c r="V18">
        <f>'May 2012'!G10</f>
        <v>2.9293333333333336</v>
      </c>
      <c r="W18">
        <f>'May 2012'!G11</f>
        <v>4.0382889666017899E-2</v>
      </c>
      <c r="X18">
        <f>'May 2012'!I10</f>
        <v>1.9633333333333332</v>
      </c>
      <c r="Y18">
        <f>'May 2012'!I11</f>
        <v>0.21674357609345182</v>
      </c>
      <c r="AB18">
        <f>'May 2012'!J10</f>
        <v>5.623333333333333E-2</v>
      </c>
      <c r="AC18">
        <f>'May 2012'!J11</f>
        <v>3.5049171808253098E-3</v>
      </c>
      <c r="AD18" t="e">
        <f>'May 2012'!#REF!</f>
        <v>#REF!</v>
      </c>
      <c r="AE18" t="e">
        <f>'May 2012'!#REF!</f>
        <v>#REF!</v>
      </c>
      <c r="AF18">
        <f>'May 2012'!P10</f>
        <v>1815</v>
      </c>
      <c r="AG18">
        <v>0</v>
      </c>
      <c r="AH18">
        <f>'May 2012'!O10</f>
        <v>26.5</v>
      </c>
      <c r="AI18">
        <v>0</v>
      </c>
      <c r="AK18">
        <f>'[19]Daily Flow and ET'!$D$129</f>
        <v>131034.323</v>
      </c>
      <c r="AL18">
        <f>'[19]Daily Flow and ET'!$F$129</f>
        <v>98223.914000000004</v>
      </c>
      <c r="AM18" s="4">
        <f>(F18*AK18)/1000</f>
        <v>591.0958310530001</v>
      </c>
      <c r="AN18" s="4">
        <f>(V18*AL18)/1000</f>
        <v>287.73058541066672</v>
      </c>
      <c r="AO18" s="4">
        <f t="shared" si="0"/>
        <v>378.68919347000008</v>
      </c>
      <c r="AP18" s="4">
        <f t="shared" si="1"/>
        <v>192.84628448666666</v>
      </c>
      <c r="AQ18" s="4">
        <f t="shared" si="2"/>
        <v>87.050468579666671</v>
      </c>
      <c r="AR18" s="4">
        <f t="shared" si="3"/>
        <v>5.5234580972666665</v>
      </c>
    </row>
    <row r="19" spans="1:44" x14ac:dyDescent="0.15">
      <c r="A19">
        <v>2012</v>
      </c>
      <c r="B19">
        <v>6</v>
      </c>
      <c r="C19">
        <v>18</v>
      </c>
      <c r="AM19" s="4"/>
      <c r="AN19" s="4"/>
      <c r="AO19" s="4"/>
      <c r="AP19" s="4"/>
      <c r="AQ19" s="4"/>
      <c r="AR19" s="4"/>
    </row>
    <row r="20" spans="1:44" x14ac:dyDescent="0.15">
      <c r="A20">
        <v>2012</v>
      </c>
      <c r="B20">
        <v>7</v>
      </c>
      <c r="C20">
        <v>19</v>
      </c>
      <c r="D20">
        <f>'July 2012'!F5</f>
        <v>6.1986713685417323</v>
      </c>
      <c r="E20">
        <f>'July 2012'!F6</f>
        <v>3.4113676469541658E-2</v>
      </c>
      <c r="F20">
        <f>'July 2012'!G5</f>
        <v>12.526000000000002</v>
      </c>
      <c r="G20">
        <f>'July 2012'!G6</f>
        <v>0.33285031670907778</v>
      </c>
      <c r="H20">
        <f>'July 2012'!J5</f>
        <v>3.77</v>
      </c>
      <c r="I20">
        <f>'July 2012'!J6</f>
        <v>8.6602540378443824E-2</v>
      </c>
      <c r="J20">
        <f>'July 2012'!L5</f>
        <v>0.12466666666666666</v>
      </c>
      <c r="K20">
        <f>'July 2012'!L6</f>
        <v>4.3716256828679996E-3</v>
      </c>
      <c r="L20">
        <f>'July 2012'!K5</f>
        <v>0.82833333333333325</v>
      </c>
      <c r="M20">
        <f>'July 2012'!K6</f>
        <v>1.7246577760368698E-2</v>
      </c>
      <c r="N20">
        <f>'July 2012'!N5</f>
        <v>230.33333333333334</v>
      </c>
      <c r="O20">
        <f>'July 2012'!N6</f>
        <v>7.8598840817010647</v>
      </c>
      <c r="P20">
        <f>'July 2012'!Q4</f>
        <v>2175</v>
      </c>
      <c r="Q20">
        <v>0</v>
      </c>
      <c r="R20">
        <f>'July 2012'!P5</f>
        <v>31.9</v>
      </c>
      <c r="S20">
        <v>0</v>
      </c>
      <c r="T20">
        <f>'July 2012'!F10</f>
        <v>6.2050739199107419</v>
      </c>
      <c r="U20">
        <f>'July 2012'!F11</f>
        <v>3.0358983849052328E-2</v>
      </c>
      <c r="V20">
        <f>'July 2012'!G10</f>
        <v>9.8126666666666669</v>
      </c>
      <c r="W20">
        <f>'July 2012'!G11</f>
        <v>0.34067840814729927</v>
      </c>
      <c r="X20">
        <f>'July 2012'!J10</f>
        <v>3.1366666666666667</v>
      </c>
      <c r="Y20">
        <f>'July 2012'!J11</f>
        <v>0.27720830515055639</v>
      </c>
      <c r="Z20">
        <f>'July 2012'!L10</f>
        <v>0.14233333333333334</v>
      </c>
      <c r="AA20">
        <f>'July 2012'!L11</f>
        <v>5.6960024968783505E-3</v>
      </c>
      <c r="AB20">
        <f>'July 2012'!K10</f>
        <v>0.28899999999999998</v>
      </c>
      <c r="AC20">
        <f>'July 2012'!K11</f>
        <v>1.6093476939431077E-2</v>
      </c>
      <c r="AD20">
        <f>'July 2012'!N10</f>
        <v>213.66666666666666</v>
      </c>
      <c r="AE20">
        <f>'July 2012'!N11</f>
        <v>4.0960685758148365</v>
      </c>
      <c r="AF20">
        <f>'July 2012'!Q10</f>
        <v>2218</v>
      </c>
      <c r="AG20">
        <v>0</v>
      </c>
      <c r="AH20">
        <f>'July 2012'!P10</f>
        <v>31.9</v>
      </c>
      <c r="AI20">
        <v>0</v>
      </c>
      <c r="AK20">
        <f>'[19]Daily Flow and ET'!$D$214</f>
        <v>272966.79100000003</v>
      </c>
      <c r="AL20">
        <f>'[19]Daily Flow and ET'!$F$214</f>
        <v>216021.283</v>
      </c>
      <c r="AM20" s="4">
        <f>(F20*AK20)/1000</f>
        <v>3419.1820240660008</v>
      </c>
      <c r="AN20" s="4">
        <f>(V20*AL20)/1000</f>
        <v>2119.7448429846668</v>
      </c>
      <c r="AO20" s="4">
        <f t="shared" si="0"/>
        <v>1029.08480207</v>
      </c>
      <c r="AP20" s="4">
        <f t="shared" si="1"/>
        <v>677.58675767666671</v>
      </c>
      <c r="AQ20" s="4">
        <f t="shared" si="2"/>
        <v>226.10749187833332</v>
      </c>
      <c r="AR20" s="4">
        <f t="shared" si="3"/>
        <v>62.430150786999988</v>
      </c>
    </row>
    <row r="21" spans="1:44" x14ac:dyDescent="0.15">
      <c r="A21">
        <v>2012</v>
      </c>
      <c r="B21">
        <v>8</v>
      </c>
      <c r="C21">
        <v>20</v>
      </c>
      <c r="AM21" s="4"/>
      <c r="AN21" s="4"/>
      <c r="AO21" s="4"/>
      <c r="AP21" s="4"/>
      <c r="AQ21" s="4"/>
      <c r="AR21" s="4"/>
    </row>
    <row r="22" spans="1:44" x14ac:dyDescent="0.15">
      <c r="A22">
        <v>2012</v>
      </c>
      <c r="B22">
        <v>9</v>
      </c>
      <c r="C22">
        <v>21</v>
      </c>
      <c r="D22">
        <f>'Sept 2012'!H5</f>
        <v>15.906666666666666</v>
      </c>
      <c r="E22">
        <f>'Sept 2012'!H6</f>
        <v>0.31540097935450007</v>
      </c>
      <c r="F22">
        <f>'Sept 2012'!F5</f>
        <v>10.634666666666666</v>
      </c>
      <c r="G22">
        <f>'Sept 2012'!F6</f>
        <v>0.36196562144920752</v>
      </c>
      <c r="H22">
        <f>'Sept 2012'!J5</f>
        <v>3.76</v>
      </c>
      <c r="I22">
        <f>'Sept 2012'!J6</f>
        <v>0.29512709126747533</v>
      </c>
      <c r="J22">
        <f>'Sept 2012'!L5</f>
        <v>0.255</v>
      </c>
      <c r="K22">
        <f>'Sept 2012'!L6</f>
        <v>2.1517434791350026E-2</v>
      </c>
      <c r="L22">
        <f>'Sept 2012'!K5</f>
        <v>0.88333333333333341</v>
      </c>
      <c r="M22">
        <f>'Sept 2012'!K6</f>
        <v>3.8298534929913149E-2</v>
      </c>
      <c r="N22">
        <f>'Sept 2012'!N5</f>
        <v>250.33333333333334</v>
      </c>
      <c r="O22">
        <f>'Sept 2012'!N6</f>
        <v>2.728450923957483</v>
      </c>
      <c r="P22">
        <f>'Sept 2012'!Q4</f>
        <v>1913</v>
      </c>
      <c r="Q22">
        <v>0</v>
      </c>
      <c r="R22">
        <f>'Sept 2012'!P5</f>
        <v>31.2</v>
      </c>
      <c r="S22">
        <v>0</v>
      </c>
      <c r="T22">
        <f>'Sept 2012'!H10</f>
        <v>16.023333333333333</v>
      </c>
      <c r="U22">
        <f>'Sept 2012'!H11</f>
        <v>0.31524241113431706</v>
      </c>
      <c r="V22">
        <f>'Sept 2012'!F10</f>
        <v>8.445333333333334</v>
      </c>
      <c r="W22">
        <f>'Sept 2012'!F11</f>
        <v>0.16954186634706017</v>
      </c>
      <c r="X22">
        <f>'Sept 2012'!J10</f>
        <v>2.1333333333333333</v>
      </c>
      <c r="Y22">
        <f>'Sept 2012'!J11</f>
        <v>0.19530602767053448</v>
      </c>
      <c r="Z22">
        <f>'Sept 2012'!L10</f>
        <v>0.14000000000000001</v>
      </c>
      <c r="AA22">
        <f>'Sept 2012'!L11</f>
        <v>1.2096831541082587E-2</v>
      </c>
      <c r="AB22">
        <f>'Sept 2012'!K10</f>
        <v>0.41466666666666668</v>
      </c>
      <c r="AC22">
        <f>'Sept 2012'!K11</f>
        <v>1.6954186634706023E-2</v>
      </c>
      <c r="AD22">
        <f>'Sept 2012'!N10</f>
        <v>216.66666666666666</v>
      </c>
      <c r="AE22">
        <f>'Sept 2012'!N11</f>
        <v>9.0246575804539226</v>
      </c>
      <c r="AF22">
        <f>'Sept 2012'!Q10</f>
        <v>1904</v>
      </c>
      <c r="AG22">
        <v>0</v>
      </c>
      <c r="AH22">
        <f>'Sept 2012'!P10</f>
        <v>31.3</v>
      </c>
      <c r="AI22">
        <v>0</v>
      </c>
      <c r="AK22">
        <f>'[19]Daily Flow and ET'!$D$273</f>
        <v>128804.287</v>
      </c>
      <c r="AL22">
        <f>'[19]Daily Flow and ET'!$F$273</f>
        <v>113903.902</v>
      </c>
      <c r="AM22" s="4">
        <f>(F22*AK22)/1000</f>
        <v>1369.7906574826666</v>
      </c>
      <c r="AN22" s="4">
        <f>(V22*AL22)/1000</f>
        <v>961.9564203573334</v>
      </c>
      <c r="AO22" s="4">
        <f t="shared" si="0"/>
        <v>484.30411912</v>
      </c>
      <c r="AP22" s="4">
        <f t="shared" si="1"/>
        <v>242.99499093333333</v>
      </c>
      <c r="AQ22" s="4">
        <f t="shared" si="2"/>
        <v>113.77712018333335</v>
      </c>
      <c r="AR22" s="4">
        <f t="shared" si="3"/>
        <v>47.23215136266667</v>
      </c>
    </row>
    <row r="23" spans="1:44" x14ac:dyDescent="0.15">
      <c r="A23">
        <v>2012</v>
      </c>
      <c r="B23">
        <v>10</v>
      </c>
      <c r="C23">
        <v>22</v>
      </c>
      <c r="AM23" s="4"/>
      <c r="AN23" s="4"/>
      <c r="AO23" s="4"/>
      <c r="AP23" s="4"/>
      <c r="AQ23" s="4"/>
      <c r="AR23" s="4"/>
    </row>
    <row r="24" spans="1:44" x14ac:dyDescent="0.15">
      <c r="A24">
        <v>2012</v>
      </c>
      <c r="B24">
        <v>11</v>
      </c>
      <c r="C24">
        <v>23</v>
      </c>
      <c r="D24">
        <f>'Nov 2012'!H5</f>
        <v>17.076666666666664</v>
      </c>
      <c r="E24">
        <f>'Nov 2012'!H6</f>
        <v>0.19099156467702347</v>
      </c>
      <c r="F24">
        <f>'Nov 2012'!F5</f>
        <v>7.1333333333333329</v>
      </c>
      <c r="G24">
        <f>'Nov 2012'!G5</f>
        <v>2.9033333333333338</v>
      </c>
      <c r="H24">
        <f>'Nov 2012'!J5</f>
        <v>3.92</v>
      </c>
      <c r="I24">
        <f>'Nov 2012'!J6</f>
        <v>0.42852460061626901</v>
      </c>
      <c r="J24">
        <f>'Nov 2012'!L5</f>
        <v>0.26933333333333337</v>
      </c>
      <c r="K24">
        <f>'Nov 2012'!L6</f>
        <v>1.2018504251546643E-3</v>
      </c>
      <c r="L24">
        <f>'Nov 2012'!K5</f>
        <v>1.4633333333333336</v>
      </c>
      <c r="M24">
        <f>'Nov 2012'!K6</f>
        <v>9.3333333333333268E-2</v>
      </c>
      <c r="N24">
        <f>'Nov 2012'!N5</f>
        <v>295.66666666666669</v>
      </c>
      <c r="O24">
        <f>'Nov 2012'!N6</f>
        <v>0.33333333333333337</v>
      </c>
      <c r="P24">
        <f>'Nov 2012'!Q4</f>
        <v>1935</v>
      </c>
      <c r="Q24">
        <v>0</v>
      </c>
      <c r="R24">
        <f>'Nov 2012'!P5</f>
        <v>26.9</v>
      </c>
      <c r="S24">
        <v>0</v>
      </c>
      <c r="T24">
        <f>'Nov 2012'!H10</f>
        <v>17.576666666666664</v>
      </c>
      <c r="U24">
        <f>'Nov 2012'!H11</f>
        <v>0.36057053555595858</v>
      </c>
      <c r="X24">
        <f>'Nov 2012'!J10</f>
        <v>2.8066666666666666</v>
      </c>
      <c r="Y24">
        <f>'Nov 2012'!J11</f>
        <v>0.16179548132682131</v>
      </c>
      <c r="Z24">
        <f>'Nov 2012'!L10</f>
        <v>0.21333333333333335</v>
      </c>
      <c r="AA24">
        <f>'Nov 2012'!L11</f>
        <v>3.333333333333337E-4</v>
      </c>
      <c r="AB24">
        <f>'Nov 2012'!K10</f>
        <v>0.64466666666666672</v>
      </c>
      <c r="AC24">
        <f>'Nov 2012'!K11</f>
        <v>1.1348029687032812E-2</v>
      </c>
      <c r="AD24">
        <f>'Nov 2012'!N10</f>
        <v>283</v>
      </c>
      <c r="AE24">
        <f>'Nov 2012'!N11</f>
        <v>0</v>
      </c>
      <c r="AF24">
        <f>'Nov 2012'!Q10</f>
        <v>1764</v>
      </c>
      <c r="AG24">
        <v>0</v>
      </c>
      <c r="AH24">
        <f>'Nov 2012'!P10</f>
        <v>22.5</v>
      </c>
      <c r="AI24">
        <v>0</v>
      </c>
      <c r="AK24">
        <f>'[19]Daily Flow and ET'!$D$314</f>
        <v>128596.49372484029</v>
      </c>
      <c r="AL24">
        <f>'[19]Daily Flow and ET'!$F$314</f>
        <v>117049.602</v>
      </c>
      <c r="AM24" s="4"/>
      <c r="AN24" s="4"/>
      <c r="AO24" s="4">
        <f t="shared" si="0"/>
        <v>504.09825540137388</v>
      </c>
      <c r="AP24" s="4">
        <f t="shared" si="1"/>
        <v>328.51921627999997</v>
      </c>
      <c r="AQ24" s="4">
        <f t="shared" si="2"/>
        <v>188.17953581734966</v>
      </c>
      <c r="AR24" s="4">
        <f t="shared" si="3"/>
        <v>75.457976756000008</v>
      </c>
    </row>
    <row r="25" spans="1:44" x14ac:dyDescent="0.15">
      <c r="A25">
        <v>2012</v>
      </c>
      <c r="B25">
        <v>12</v>
      </c>
      <c r="C25">
        <v>24</v>
      </c>
      <c r="AM25" s="4"/>
      <c r="AN25" s="4"/>
      <c r="AO25" s="4"/>
      <c r="AP25" s="4"/>
      <c r="AQ25" s="4"/>
      <c r="AR25" s="4"/>
    </row>
    <row r="26" spans="1:44" x14ac:dyDescent="0.15">
      <c r="A26">
        <v>2013</v>
      </c>
      <c r="B26">
        <v>1</v>
      </c>
      <c r="C26">
        <v>25</v>
      </c>
      <c r="D26">
        <f>'Jan 2013'!H5</f>
        <v>13.969999999999999</v>
      </c>
      <c r="E26">
        <f>'Jan 2013'!H6</f>
        <v>1.0485386656358204</v>
      </c>
      <c r="F26">
        <f>'Jan 2013'!G5</f>
        <v>13.328666666666669</v>
      </c>
      <c r="G26">
        <f>'Jan 2013'!G6</f>
        <v>0.30104337081409227</v>
      </c>
      <c r="H26">
        <f>'Jan 2013'!J5</f>
        <v>3.2966666666666664</v>
      </c>
      <c r="I26">
        <f>'Jan 2013'!J6</f>
        <v>0.12771496040445343</v>
      </c>
      <c r="J26">
        <f>'Jan 2013'!L5</f>
        <v>0.36766666666666664</v>
      </c>
      <c r="K26">
        <f>'Jan 2013'!L6</f>
        <v>4.9103066208854166E-3</v>
      </c>
      <c r="L26">
        <f>'Jan 2013'!K5</f>
        <v>1.5133333333333334</v>
      </c>
      <c r="M26">
        <f>'Jan 2013'!K6</f>
        <v>4.0960685758148402E-2</v>
      </c>
      <c r="P26">
        <f>'Jan 2013'!R2</f>
        <v>1770</v>
      </c>
      <c r="R26">
        <f>'Jan 2013'!P5</f>
        <v>20.9</v>
      </c>
      <c r="T26">
        <f>'Jan 2013'!H10</f>
        <v>12.716666666666667</v>
      </c>
      <c r="U26">
        <f>'Jan 2013'!H11</f>
        <v>1.1641926148384791</v>
      </c>
      <c r="V26">
        <f>'Jan 2013'!G10</f>
        <v>11.597333333333333</v>
      </c>
      <c r="W26">
        <f>'Jan 2013'!G11</f>
        <v>0.27395701203737149</v>
      </c>
      <c r="X26">
        <f>'Jan 2013'!J10</f>
        <v>2.6733333333333333</v>
      </c>
      <c r="Y26">
        <f>'Jan 2013'!J11</f>
        <v>0.29717185450696904</v>
      </c>
      <c r="Z26">
        <f>'Jan 2013'!L10</f>
        <v>0.33566666666666672</v>
      </c>
      <c r="AA26">
        <f>'Jan 2013'!L6</f>
        <v>4.9103066208854166E-3</v>
      </c>
      <c r="AB26">
        <f>'Jan 2013'!K10</f>
        <v>1.4500000000000002</v>
      </c>
      <c r="AC26">
        <f>'Jan 2013'!K11</f>
        <v>0.10598742063723038</v>
      </c>
      <c r="AF26">
        <f>'Jan 2013'!R7</f>
        <v>1624</v>
      </c>
      <c r="AH26">
        <f>'Jan 2013'!P10</f>
        <v>18.100000000000001</v>
      </c>
      <c r="AK26">
        <f>'[19]Daily Flow and ET'!$D$370</f>
        <v>150978.82551594681</v>
      </c>
      <c r="AL26">
        <f>'[19]Daily Flow and ET'!$F$370</f>
        <v>149608.35500000001</v>
      </c>
      <c r="AM26" s="4">
        <f>(F26*AK26)/1000</f>
        <v>2012.3464390268834</v>
      </c>
      <c r="AN26" s="4">
        <f>(V26*AL26)/1000</f>
        <v>1735.0579623866668</v>
      </c>
      <c r="AO26" s="4">
        <f t="shared" si="0"/>
        <v>497.72686145090461</v>
      </c>
      <c r="AP26" s="4">
        <f t="shared" si="1"/>
        <v>399.95300236666668</v>
      </c>
      <c r="AQ26" s="4">
        <f t="shared" si="2"/>
        <v>228.4812892807995</v>
      </c>
      <c r="AR26" s="4">
        <f t="shared" si="3"/>
        <v>216.93211475000004</v>
      </c>
    </row>
    <row r="27" spans="1:44" x14ac:dyDescent="0.15">
      <c r="A27">
        <v>2013</v>
      </c>
      <c r="B27">
        <v>2</v>
      </c>
      <c r="C27">
        <v>26</v>
      </c>
      <c r="AM27" s="4"/>
      <c r="AN27" s="4"/>
      <c r="AO27" s="4"/>
      <c r="AP27" s="4"/>
      <c r="AQ27" s="4"/>
      <c r="AR27" s="4"/>
    </row>
    <row r="28" spans="1:44" x14ac:dyDescent="0.15">
      <c r="A28">
        <v>2013</v>
      </c>
      <c r="B28">
        <v>3</v>
      </c>
      <c r="C28">
        <v>27</v>
      </c>
      <c r="D28">
        <f>'Mar 2013'!H5</f>
        <v>20.48</v>
      </c>
      <c r="E28">
        <f>'Mar 2013'!H6</f>
        <v>0.50318982501636556</v>
      </c>
      <c r="H28">
        <f>'Mar 2013'!J5</f>
        <v>3.5066666666666664</v>
      </c>
      <c r="I28">
        <f>'Mar 2013'!J6</f>
        <v>0.52447857704369372</v>
      </c>
      <c r="J28">
        <f>'Mar 2013'!L5</f>
        <v>0.2583333333333333</v>
      </c>
      <c r="K28">
        <f>'Mar 2013'!L6</f>
        <v>3.7302070243412089E-2</v>
      </c>
      <c r="L28">
        <f>'Mar 2013'!K5</f>
        <v>1.1746666666666667</v>
      </c>
      <c r="M28">
        <f>'Mar 2013'!K6</f>
        <v>0.11547775158493119</v>
      </c>
      <c r="P28">
        <f>'Mar 2013'!R5</f>
        <v>1671</v>
      </c>
      <c r="R28">
        <f>'Mar 2013'!P2</f>
        <v>24.4</v>
      </c>
      <c r="T28">
        <f>'Mar 2013'!H10</f>
        <v>20.676666666666666</v>
      </c>
      <c r="U28">
        <f>'Mar 2013'!H11</f>
        <v>8.6666666666665823E-2</v>
      </c>
      <c r="X28">
        <f>'Mar 2013'!J10</f>
        <v>3.9499999999999997</v>
      </c>
      <c r="Y28">
        <f>'Mar 2013'!J11</f>
        <v>1.1547005383792526E-2</v>
      </c>
      <c r="Z28">
        <f>'Mar 2013'!L10</f>
        <v>0.27633333333333338</v>
      </c>
      <c r="AA28">
        <f>'Mar 2013'!L11</f>
        <v>2.1858128414340024E-3</v>
      </c>
      <c r="AB28">
        <f>'Mar 2013'!K10</f>
        <v>0.66600000000000004</v>
      </c>
      <c r="AC28">
        <f>'Mar 2013'!K11</f>
        <v>3.2145502536643214E-3</v>
      </c>
      <c r="AF28">
        <f>'Mar 2013'!R10</f>
        <v>1632</v>
      </c>
      <c r="AH28">
        <f>'Mar 2013'!P10</f>
        <v>23</v>
      </c>
      <c r="AK28">
        <f>'[19]Daily Flow and ET'!$D$433</f>
        <v>176523.23561922618</v>
      </c>
      <c r="AL28">
        <f>'[19]Daily Flow and ET'!$F$433</f>
        <v>167203.80900000001</v>
      </c>
      <c r="AM28" s="4"/>
      <c r="AN28" s="4"/>
      <c r="AO28" s="4">
        <f t="shared" si="0"/>
        <v>619.0081462380864</v>
      </c>
      <c r="AP28" s="4">
        <f t="shared" si="1"/>
        <v>660.45504555000002</v>
      </c>
      <c r="AQ28" s="4">
        <f t="shared" si="2"/>
        <v>207.35596077405103</v>
      </c>
      <c r="AR28" s="4">
        <f t="shared" si="3"/>
        <v>111.357736794</v>
      </c>
    </row>
    <row r="29" spans="1:44" x14ac:dyDescent="0.15">
      <c r="A29">
        <v>2013</v>
      </c>
      <c r="B29">
        <v>4</v>
      </c>
      <c r="C29">
        <v>28</v>
      </c>
      <c r="AM29" s="4"/>
      <c r="AN29" s="4"/>
      <c r="AO29" s="4"/>
      <c r="AP29" s="4"/>
      <c r="AQ29" s="4"/>
      <c r="AR29" s="4"/>
    </row>
    <row r="30" spans="1:44" x14ac:dyDescent="0.15">
      <c r="A30">
        <v>2013</v>
      </c>
      <c r="B30">
        <v>5</v>
      </c>
      <c r="C30">
        <v>29</v>
      </c>
      <c r="D30">
        <f>'May 2013'!H5</f>
        <v>17.080000000000002</v>
      </c>
      <c r="E30">
        <f>'May 2013'!H6</f>
        <v>2.0750020080311522</v>
      </c>
      <c r="F30">
        <f>'May 2013'!G5</f>
        <v>4.5189999999999992</v>
      </c>
      <c r="G30">
        <f>'May 2013'!G6</f>
        <v>7.4674850741955651E-2</v>
      </c>
      <c r="H30">
        <f>'May 2013'!J5</f>
        <v>1.5166666666666668</v>
      </c>
      <c r="I30">
        <f>'May 2013'!J6</f>
        <v>0.11609383178178505</v>
      </c>
      <c r="J30">
        <f>'May 2013'!L5</f>
        <v>0.252</v>
      </c>
      <c r="K30">
        <f>'May 2013'!L6</f>
        <v>1.6165807537309528E-2</v>
      </c>
      <c r="L30">
        <f>'May 2013'!K5</f>
        <v>1.5533333333333335</v>
      </c>
      <c r="M30">
        <f>'May 2013'!K6</f>
        <v>0.10744507640857467</v>
      </c>
      <c r="N30">
        <f>'May 2013'!N5</f>
        <v>198</v>
      </c>
      <c r="O30">
        <f>'May 2013'!N6</f>
        <v>26.907248094147423</v>
      </c>
      <c r="P30">
        <f>'May 2013'!Q5</f>
        <v>1664</v>
      </c>
      <c r="R30">
        <f>'May 2013'!P5</f>
        <v>29.2</v>
      </c>
      <c r="T30">
        <f>'May 2013'!H10</f>
        <v>19.52</v>
      </c>
      <c r="U30">
        <f>'May 2013'!H11</f>
        <v>0.96877930063215767</v>
      </c>
      <c r="V30">
        <f>'May 2013'!G10</f>
        <v>3.809333333333333</v>
      </c>
      <c r="W30">
        <f>'May 2013'!G11</f>
        <v>0.17941045429715372</v>
      </c>
      <c r="X30">
        <f>'May 2013'!J10</f>
        <v>1.1666666666666667</v>
      </c>
      <c r="Y30">
        <f>'May 2013'!J11</f>
        <v>2.3333333333333359E-2</v>
      </c>
      <c r="Z30">
        <f>'May 2013'!L10</f>
        <v>0.14033333333333334</v>
      </c>
      <c r="AA30">
        <f>'May 2013'!L11</f>
        <v>2.6034165586355457E-3</v>
      </c>
      <c r="AB30">
        <f>'May 2013'!K10</f>
        <v>0.84399999999999997</v>
      </c>
      <c r="AC30">
        <f>'May 2013'!K11</f>
        <v>3.7643060449437417E-2</v>
      </c>
      <c r="AD30">
        <f>'May 2013'!N10</f>
        <v>191.33333333333334</v>
      </c>
      <c r="AE30">
        <f>'May 2013'!N11</f>
        <v>12.99145017993672</v>
      </c>
      <c r="AF30">
        <f>'May 2013'!R10</f>
        <v>1598</v>
      </c>
      <c r="AH30">
        <f>'May 2013'!P10</f>
        <v>29.7</v>
      </c>
      <c r="AK30">
        <f>'[19]Daily Flow and ET'!$D$479</f>
        <v>134759.97625938052</v>
      </c>
      <c r="AL30">
        <f>'[19]Daily Flow and ET'!$F$479</f>
        <v>138577.56</v>
      </c>
      <c r="AM30" s="4">
        <f>(F30*AK30)/1000</f>
        <v>608.98033271614042</v>
      </c>
      <c r="AN30" s="4">
        <f>(V30*AL30)/1000</f>
        <v>527.88811855999995</v>
      </c>
      <c r="AO30" s="4">
        <f t="shared" si="0"/>
        <v>204.38596399339383</v>
      </c>
      <c r="AP30" s="4">
        <f t="shared" si="1"/>
        <v>161.67382000000001</v>
      </c>
      <c r="AQ30" s="4">
        <f t="shared" si="2"/>
        <v>209.32716312290444</v>
      </c>
      <c r="AR30" s="4">
        <f t="shared" si="3"/>
        <v>116.95946063999999</v>
      </c>
    </row>
    <row r="31" spans="1:44" x14ac:dyDescent="0.15">
      <c r="A31">
        <v>2013</v>
      </c>
      <c r="B31">
        <v>6</v>
      </c>
      <c r="C31">
        <v>30</v>
      </c>
      <c r="AM31" s="4"/>
      <c r="AN31" s="4"/>
      <c r="AO31" s="4"/>
      <c r="AP31" s="4"/>
      <c r="AQ31" s="4"/>
      <c r="AR31" s="4"/>
    </row>
    <row r="32" spans="1:44" x14ac:dyDescent="0.15">
      <c r="A32">
        <v>2013</v>
      </c>
      <c r="B32">
        <v>7</v>
      </c>
      <c r="C32">
        <v>31</v>
      </c>
      <c r="D32">
        <f>'July 2013'!H5</f>
        <v>11.376666666666667</v>
      </c>
      <c r="E32">
        <f>'July 2013'!H6</f>
        <v>0.30748080337550282</v>
      </c>
      <c r="F32">
        <f>'July 2013'!G5</f>
        <v>5.3303333333333329</v>
      </c>
      <c r="G32">
        <f>'July 2013'!G6</f>
        <v>5.2479625676171766E-2</v>
      </c>
      <c r="H32">
        <f>'July 2013'!J5</f>
        <v>7.4533333333333331</v>
      </c>
      <c r="I32">
        <f>'July 2013'!J6</f>
        <v>0.31939178309892563</v>
      </c>
      <c r="J32">
        <f>'July 2013'!L5</f>
        <v>0.21466666666666667</v>
      </c>
      <c r="K32">
        <f>'July 2013'!L6</f>
        <v>7.6883750631138708E-3</v>
      </c>
      <c r="L32">
        <f>'July 2013'!K5</f>
        <v>0.64939999999999998</v>
      </c>
      <c r="M32">
        <f>'July 2013'!K6</f>
        <v>2.0815699203565869E-2</v>
      </c>
      <c r="N32">
        <f>'July 2013'!N5</f>
        <v>197.66666666666666</v>
      </c>
      <c r="O32">
        <f>'July 2013'!N6</f>
        <v>15.235193176035279</v>
      </c>
      <c r="P32">
        <f>'July 2013'!R5</f>
        <v>1945</v>
      </c>
      <c r="R32">
        <f>'July 2013'!P5</f>
        <v>31</v>
      </c>
      <c r="T32">
        <f>'July 2013'!H10</f>
        <v>10.538</v>
      </c>
      <c r="U32">
        <f>'July 2013'!H11</f>
        <v>0.38571664902274189</v>
      </c>
      <c r="V32">
        <f>'July 2013'!G10</f>
        <v>4.9946666666666673</v>
      </c>
      <c r="W32">
        <f>'July 2013'!G11</f>
        <v>0.24780794534836409</v>
      </c>
      <c r="X32">
        <f>'July 2013'!J10</f>
        <v>6.8233333333333333</v>
      </c>
      <c r="Y32">
        <f>'July 2013'!J11</f>
        <v>0.53744250338473443</v>
      </c>
      <c r="Z32">
        <f>'July 2013'!L10</f>
        <v>0.16966666666666663</v>
      </c>
      <c r="AA32">
        <f>'July 2013'!L11</f>
        <v>9.4044906531105896E-3</v>
      </c>
      <c r="AB32">
        <f>'July 2013'!K10</f>
        <v>0.45633333333333331</v>
      </c>
      <c r="AC32">
        <f>'July 2013'!K11</f>
        <v>5.3644923131436987E-3</v>
      </c>
      <c r="AD32">
        <f>'July 2013'!N10</f>
        <v>214.33333333333334</v>
      </c>
      <c r="AE32">
        <f>'July 2013'!N11</f>
        <v>1.4529663145135581</v>
      </c>
      <c r="AF32">
        <f>'July 2013'!R10</f>
        <v>1965</v>
      </c>
      <c r="AH32">
        <f>'July 2013'!P10</f>
        <v>30.8</v>
      </c>
      <c r="AK32">
        <f>'[19]Daily Flow and ET'!$D$529</f>
        <v>134930.66909385967</v>
      </c>
      <c r="AL32">
        <f>'[19]Daily Flow and ET'!$F$529</f>
        <v>118973.406</v>
      </c>
      <c r="AM32" s="4">
        <f>(F32*AK32)/1000</f>
        <v>719.22544315997004</v>
      </c>
      <c r="AN32" s="4">
        <f>(V32*AL32)/1000</f>
        <v>594.2325051680001</v>
      </c>
      <c r="AO32" s="4">
        <f t="shared" si="0"/>
        <v>1005.6832536462341</v>
      </c>
      <c r="AP32" s="4">
        <f t="shared" si="1"/>
        <v>811.79520694000007</v>
      </c>
      <c r="AQ32" s="4">
        <f t="shared" si="2"/>
        <v>87.623976509552463</v>
      </c>
      <c r="AR32" s="4">
        <f t="shared" si="3"/>
        <v>54.291530937999994</v>
      </c>
    </row>
    <row r="33" spans="1:44" x14ac:dyDescent="0.15">
      <c r="A33">
        <v>2013</v>
      </c>
      <c r="B33">
        <v>8</v>
      </c>
      <c r="C33">
        <v>32</v>
      </c>
      <c r="AM33" s="4"/>
      <c r="AN33" s="4"/>
      <c r="AO33" s="4"/>
      <c r="AP33" s="4"/>
      <c r="AQ33" s="4"/>
      <c r="AR33" s="4"/>
    </row>
    <row r="34" spans="1:44" x14ac:dyDescent="0.15">
      <c r="A34">
        <v>2013</v>
      </c>
      <c r="B34">
        <v>9</v>
      </c>
      <c r="C34">
        <v>33</v>
      </c>
      <c r="D34">
        <f>'Sept 2013'!H5</f>
        <v>8.2866666666666671</v>
      </c>
      <c r="E34">
        <f>'Sept 2013'!H6</f>
        <v>1.4967068665722236</v>
      </c>
      <c r="F34">
        <f>'Sept 2013'!G5</f>
        <v>5.9103333333333339</v>
      </c>
      <c r="G34">
        <f>'Sept 2013'!G6</f>
        <v>0.13012344566261341</v>
      </c>
      <c r="H34">
        <f>'Sept 2013'!J5</f>
        <v>4.0199999999999996</v>
      </c>
      <c r="I34">
        <f>'Sept 2013'!J6</f>
        <v>5.7735026918963915E-3</v>
      </c>
      <c r="J34">
        <f>'Sept 2013'!L5</f>
        <v>0.39200000000000007</v>
      </c>
      <c r="K34">
        <f>'Sept 2013'!L6</f>
        <v>1.5275252316519481E-3</v>
      </c>
      <c r="L34">
        <f>'Sept 2013'!K5</f>
        <v>1.0950000000000002</v>
      </c>
      <c r="M34">
        <f>'Sept 2013'!K6</f>
        <v>1.5000000000000012E-2</v>
      </c>
      <c r="N34" t="e">
        <f>'Sept 2013'!N5</f>
        <v>#DIV/0!</v>
      </c>
      <c r="O34" t="e">
        <f>'Sept 2013'!N6</f>
        <v>#DIV/0!</v>
      </c>
      <c r="P34" t="e">
        <f>'Sept 2013'!R5</f>
        <v>#DIV/0!</v>
      </c>
      <c r="R34">
        <f>'Sept 2013'!P5</f>
        <v>32.1</v>
      </c>
      <c r="T34">
        <f>'Sept 2013'!H11</f>
        <v>6.8470000000000004</v>
      </c>
      <c r="U34">
        <f>'Sept 2013'!H12</f>
        <v>8.2655913279087237E-2</v>
      </c>
      <c r="V34">
        <f>'Sept 2013'!G11</f>
        <v>5.5343333333333327</v>
      </c>
      <c r="W34">
        <f>'Sept 2013'!G12</f>
        <v>2.6078939992091519E-2</v>
      </c>
      <c r="X34">
        <f>'Sept 2013'!J11</f>
        <v>3.86</v>
      </c>
      <c r="Y34">
        <f>'Sept 2013'!J12</f>
        <v>1.732050807568879E-2</v>
      </c>
      <c r="Z34">
        <f>'Sept 2013'!L11</f>
        <v>0.29899999999999999</v>
      </c>
      <c r="AA34">
        <f>'Sept 2013'!L12</f>
        <v>5.7735026918962634E-4</v>
      </c>
      <c r="AB34">
        <f>'Sept 2013'!K11</f>
        <v>0.72833333333333339</v>
      </c>
      <c r="AC34">
        <f>'Sept 2013'!K12</f>
        <v>8.8191710368819764E-4</v>
      </c>
      <c r="AH34">
        <f>'Sept 2013'!P11</f>
        <v>31.2</v>
      </c>
      <c r="AK34">
        <f>'[19]Daily Flow and ET'!$D$592</f>
        <v>148363.6074467476</v>
      </c>
      <c r="AL34">
        <f>'[19]Daily Flow and ET'!$F$592</f>
        <v>142414.177</v>
      </c>
      <c r="AM34" s="4">
        <f>(F34*AK34)/1000</f>
        <v>876.87837454609394</v>
      </c>
      <c r="AN34" s="4">
        <f>(V34*AL34)/1000</f>
        <v>788.16752691033321</v>
      </c>
      <c r="AO34" s="4">
        <f t="shared" si="0"/>
        <v>596.42170193592528</v>
      </c>
      <c r="AP34" s="4">
        <f t="shared" si="1"/>
        <v>549.7187232199999</v>
      </c>
      <c r="AQ34" s="4">
        <f t="shared" si="2"/>
        <v>162.45815015418864</v>
      </c>
      <c r="AR34" s="4">
        <f t="shared" si="3"/>
        <v>103.72499224833334</v>
      </c>
    </row>
    <row r="35" spans="1:44" x14ac:dyDescent="0.15">
      <c r="A35">
        <v>2013</v>
      </c>
      <c r="B35">
        <v>10</v>
      </c>
      <c r="C35">
        <v>34</v>
      </c>
      <c r="AM35" s="4"/>
      <c r="AN35" s="4"/>
      <c r="AO35" s="4"/>
      <c r="AP35" s="4"/>
      <c r="AQ35" s="4"/>
      <c r="AR35" s="4"/>
    </row>
    <row r="36" spans="1:44" x14ac:dyDescent="0.15">
      <c r="A36">
        <v>2013</v>
      </c>
      <c r="B36">
        <v>11</v>
      </c>
      <c r="C36">
        <v>35</v>
      </c>
      <c r="D36">
        <f>'Nov 2013'!H5</f>
        <v>18.505000000000003</v>
      </c>
      <c r="E36">
        <f>'Nov 2013'!H6</f>
        <v>0.43500000000000044</v>
      </c>
      <c r="F36">
        <f>'Nov 2013'!G5</f>
        <v>8.1340000000000003</v>
      </c>
      <c r="G36">
        <f>'Nov 2013'!G6</f>
        <v>0.17300000000000001</v>
      </c>
      <c r="H36">
        <f>'Nov 2013'!J5</f>
        <v>3.85</v>
      </c>
      <c r="I36">
        <f>'Nov 2013'!J6</f>
        <v>0.26000000000000018</v>
      </c>
      <c r="J36">
        <f>'Nov 2013'!L5</f>
        <v>0.252</v>
      </c>
      <c r="K36">
        <f>'Nov 2013'!L6</f>
        <v>1.7000000000000015E-2</v>
      </c>
      <c r="L36">
        <f>'Nov 2013'!K5</f>
        <v>1.325</v>
      </c>
      <c r="M36">
        <f>'Nov 2013'!K6</f>
        <v>6.4999999999999947E-2</v>
      </c>
      <c r="N36">
        <f>'Nov 2013'!N5</f>
        <v>21.35</v>
      </c>
      <c r="O36">
        <f>'Nov 2013'!N6</f>
        <v>0.25</v>
      </c>
      <c r="P36">
        <f>'Nov 2013'!Q5</f>
        <v>1436</v>
      </c>
      <c r="R36">
        <f>'Nov 2013'!P5</f>
        <v>19.48</v>
      </c>
      <c r="T36" t="e">
        <f>'Nov 2013'!#REF!+'Nov 2013'!H11</f>
        <v>#REF!</v>
      </c>
      <c r="U36">
        <f>'Nov 2013'!H12</f>
        <v>0.69210628599306312</v>
      </c>
      <c r="V36">
        <f>'Nov 2013'!G11</f>
        <v>7.5983333333333336</v>
      </c>
      <c r="W36">
        <f>'Nov 2013'!G12</f>
        <v>0.40970816171731061</v>
      </c>
      <c r="X36">
        <f>'Nov 2013'!J11</f>
        <v>3.83</v>
      </c>
      <c r="Y36">
        <f>'Nov 2013'!J12</f>
        <v>0.23692474191889143</v>
      </c>
      <c r="Z36">
        <f>'Nov 2013'!L11</f>
        <v>0.28633333333333333</v>
      </c>
      <c r="AA36">
        <f>'Nov 2013'!L12</f>
        <v>1.6455326729596643E-2</v>
      </c>
      <c r="AB36">
        <f>'Nov 2013'!K11</f>
        <v>0.92133333333333345</v>
      </c>
      <c r="AC36">
        <f>'Nov 2013'!K12</f>
        <v>1.9751230622700715E-2</v>
      </c>
      <c r="AD36">
        <f>'Nov 2013'!N11</f>
        <v>126.36666666666667</v>
      </c>
      <c r="AE36">
        <f>'Nov 2013'!N12</f>
        <v>53.171744794058093</v>
      </c>
      <c r="AF36">
        <f>'Nov 2013'!U21+'Nov 2013'!Q11</f>
        <v>1446.9</v>
      </c>
      <c r="AH36">
        <f>'Nov 2013'!P11</f>
        <v>17.27</v>
      </c>
      <c r="AK36">
        <v>177786.05754832746</v>
      </c>
      <c r="AL36">
        <v>168126.54766666665</v>
      </c>
      <c r="AM36" s="4">
        <f t="shared" ref="AM36:AM42" si="4">(F36*AK36)/1000</f>
        <v>1446.1117920980957</v>
      </c>
      <c r="AN36" s="4">
        <f t="shared" ref="AN36:AN42" si="5">(V36*AL36)/1000</f>
        <v>1277.4815513538888</v>
      </c>
      <c r="AO36" s="4">
        <f t="shared" ref="AO36:AO42" si="6">(H36*AK36)/1000</f>
        <v>684.47632156106079</v>
      </c>
      <c r="AP36" s="4">
        <f t="shared" ref="AP36:AP42" si="7">(X36*AL36)/1000</f>
        <v>643.92467756333326</v>
      </c>
      <c r="AQ36" s="4">
        <f t="shared" ref="AQ36:AQ42" si="8">(L36*AK36)/1000</f>
        <v>235.56652625153387</v>
      </c>
      <c r="AR36" s="4">
        <f t="shared" ref="AR36:AR42" si="9">(AB36*AL36)/1000</f>
        <v>154.90059258355555</v>
      </c>
    </row>
    <row r="37" spans="1:44" x14ac:dyDescent="0.15">
      <c r="A37">
        <v>2013</v>
      </c>
      <c r="B37">
        <v>12</v>
      </c>
      <c r="C37">
        <v>36</v>
      </c>
      <c r="AM37" s="4"/>
      <c r="AN37" s="4"/>
      <c r="AO37" s="4"/>
      <c r="AP37" s="4"/>
      <c r="AQ37" s="4"/>
      <c r="AR37" s="4"/>
    </row>
    <row r="38" spans="1:44" x14ac:dyDescent="0.15">
      <c r="A38">
        <v>2014</v>
      </c>
      <c r="B38">
        <v>1</v>
      </c>
      <c r="C38">
        <v>37</v>
      </c>
      <c r="D38">
        <f>'Jan 2014'!H5</f>
        <v>15.496666666666668</v>
      </c>
      <c r="E38">
        <f>'Jan 2014'!H6</f>
        <v>1.5030672343947573</v>
      </c>
      <c r="F38" t="e">
        <f>'Jan 2014'!G5</f>
        <v>#DIV/0!</v>
      </c>
      <c r="G38" t="e">
        <f>'Jan 2014'!G6</f>
        <v>#DIV/0!</v>
      </c>
      <c r="H38">
        <f>'Jan 2014'!J5</f>
        <v>2.72</v>
      </c>
      <c r="I38">
        <f>'Jan 2014'!J6</f>
        <v>3.7859388972001799E-2</v>
      </c>
      <c r="J38">
        <f>'Jan 2014'!L5</f>
        <v>2.72</v>
      </c>
      <c r="K38">
        <f>'Jan 2014'!L6</f>
        <v>5.9999999999999908E-2</v>
      </c>
      <c r="L38">
        <f>'Jan 2014'!K5</f>
        <v>1.4533333333333331</v>
      </c>
      <c r="M38">
        <f>'Jan 2014'!K6</f>
        <v>1.2018504251546644E-2</v>
      </c>
      <c r="N38">
        <f>'Jan 2014'!N5</f>
        <v>175</v>
      </c>
      <c r="O38">
        <f>'Jan 2014'!N6</f>
        <v>10.503967504392488</v>
      </c>
      <c r="P38">
        <f>'Jan 2014'!Q5</f>
        <v>1440</v>
      </c>
      <c r="R38">
        <f>'Jan 2014'!P5</f>
        <v>18.72</v>
      </c>
      <c r="T38">
        <f>'Jan 2014'!H11</f>
        <v>15.696666666666667</v>
      </c>
      <c r="U38">
        <f>'Jan 2014'!H12</f>
        <v>2.3903440012777257</v>
      </c>
      <c r="V38" t="e">
        <f>'Jan 2014'!G11</f>
        <v>#DIV/0!</v>
      </c>
      <c r="W38" t="e">
        <f>'Jan 2014'!G12</f>
        <v>#DIV/0!</v>
      </c>
      <c r="X38">
        <f>'Jan 2014'!J11</f>
        <v>3.1533333333333338</v>
      </c>
      <c r="Y38">
        <f>'Jan 2014'!J12</f>
        <v>0.2267401841560307</v>
      </c>
      <c r="Z38">
        <f>'Jan 2014'!L11</f>
        <v>3.206666666666667</v>
      </c>
      <c r="AA38">
        <f>'Jan 2014'!L12</f>
        <v>0.23511226632776361</v>
      </c>
      <c r="AB38">
        <f>'Jan 2014'!K11</f>
        <v>0.89466666666666672</v>
      </c>
      <c r="AC38">
        <f>'Jan 2014'!K12</f>
        <v>2.0883273476902796E-2</v>
      </c>
      <c r="AD38">
        <f>'Jan 2014'!N11</f>
        <v>207</v>
      </c>
      <c r="AE38">
        <f>'Jan 2014'!N12</f>
        <v>5.5075705472861021</v>
      </c>
      <c r="AF38">
        <f>'Jan 2014'!Q11</f>
        <v>1461</v>
      </c>
      <c r="AH38">
        <f>'Jan 2014'!P11</f>
        <v>15.51</v>
      </c>
      <c r="AK38">
        <v>127015.75124355272</v>
      </c>
      <c r="AL38">
        <v>118444.59993333332</v>
      </c>
      <c r="AM38" s="4"/>
      <c r="AN38" s="4"/>
      <c r="AO38" s="4">
        <f t="shared" si="6"/>
        <v>345.48284338246344</v>
      </c>
      <c r="AP38" s="4">
        <f t="shared" si="7"/>
        <v>373.49530512311111</v>
      </c>
      <c r="AQ38" s="4">
        <f t="shared" si="8"/>
        <v>184.59622514062991</v>
      </c>
      <c r="AR38" s="4">
        <f t="shared" si="9"/>
        <v>105.96843540702221</v>
      </c>
    </row>
    <row r="39" spans="1:44" x14ac:dyDescent="0.15">
      <c r="A39">
        <v>2014</v>
      </c>
      <c r="B39">
        <v>2</v>
      </c>
      <c r="C39">
        <v>38</v>
      </c>
      <c r="AM39" s="4"/>
      <c r="AN39" s="4"/>
      <c r="AO39" s="4"/>
      <c r="AP39" s="4"/>
      <c r="AQ39" s="4"/>
      <c r="AR39" s="4"/>
    </row>
    <row r="40" spans="1:44" x14ac:dyDescent="0.15">
      <c r="A40">
        <v>2014</v>
      </c>
      <c r="B40">
        <v>3</v>
      </c>
      <c r="C40">
        <v>39</v>
      </c>
      <c r="D40">
        <f>'Mar 2014'!H5</f>
        <v>20.776666666666667</v>
      </c>
      <c r="E40">
        <f>'Mar 2014'!H6</f>
        <v>0.63204254427829321</v>
      </c>
      <c r="F40">
        <f>'Mar 2014'!G5</f>
        <v>6.1506666666666661</v>
      </c>
      <c r="G40">
        <f>'Mar 2014'!G6</f>
        <v>0.21535268230922475</v>
      </c>
      <c r="H40">
        <f>'Mar 2014'!J5</f>
        <v>1.6933333333333334</v>
      </c>
      <c r="I40">
        <f>'Mar 2014'!J6</f>
        <v>5.8118652580542308E-2</v>
      </c>
      <c r="J40">
        <f>'Mar 2014'!L5</f>
        <v>0.40100000000000002</v>
      </c>
      <c r="K40">
        <f>'Mar 2014'!L6</f>
        <v>0.11472721269748222</v>
      </c>
      <c r="L40">
        <f>'Mar 2014'!K5</f>
        <v>2.0566666666666666</v>
      </c>
      <c r="M40">
        <f>'Mar 2014'!K6</f>
        <v>6.3333333333333394E-2</v>
      </c>
      <c r="N40">
        <f>'Mar 2014'!N5</f>
        <v>233.66666666666666</v>
      </c>
      <c r="O40">
        <f>'Mar 2014'!N6</f>
        <v>3.3829638550307397</v>
      </c>
      <c r="P40">
        <f>'Mar 2014'!Q5</f>
        <v>1581</v>
      </c>
      <c r="R40">
        <f>'Mar 2014'!P5</f>
        <v>22.1</v>
      </c>
      <c r="T40">
        <f>'Mar 2014'!H11</f>
        <v>20.12</v>
      </c>
      <c r="U40">
        <f>'Mar 2014'!H12</f>
        <v>1.5981969006769237</v>
      </c>
      <c r="V40">
        <f>'Mar 2014'!G11</f>
        <v>5.4160000000000004</v>
      </c>
      <c r="W40">
        <f>'Mar 2014'!G12</f>
        <v>0.12614673994994885</v>
      </c>
      <c r="X40">
        <f>'Mar 2014'!J11</f>
        <v>1.51</v>
      </c>
      <c r="Y40">
        <f>'Mar 2014'!J12</f>
        <v>0.1550268793897801</v>
      </c>
      <c r="Z40">
        <f>'Mar 2014'!L11</f>
        <v>0.26899999999999996</v>
      </c>
      <c r="AA40">
        <f>'Mar 2014'!L12</f>
        <v>3.0022213997860685E-2</v>
      </c>
      <c r="AB40">
        <f>'Mar 2014'!K11</f>
        <v>1.5666666666666667</v>
      </c>
      <c r="AC40">
        <f>'Mar 2014'!K12</f>
        <v>8.7432513657360017E-2</v>
      </c>
      <c r="AD40">
        <f>'Mar 2014'!N11</f>
        <v>245.33333333333334</v>
      </c>
      <c r="AE40">
        <f>'Mar 2014'!N12</f>
        <v>1.2018504251546633</v>
      </c>
      <c r="AF40">
        <f>'Mar 2014'!Q11</f>
        <v>1512</v>
      </c>
      <c r="AH40">
        <f>'Mar 2014'!P11</f>
        <v>20.399999999999999</v>
      </c>
      <c r="AK40">
        <v>115369.18493454078</v>
      </c>
      <c r="AL40">
        <v>109185.5476129032</v>
      </c>
      <c r="AM40" s="4">
        <f t="shared" si="4"/>
        <v>709.59740013738212</v>
      </c>
      <c r="AN40" s="4">
        <f t="shared" si="5"/>
        <v>591.34892587148374</v>
      </c>
      <c r="AO40" s="4">
        <f t="shared" si="6"/>
        <v>195.35848648915572</v>
      </c>
      <c r="AP40" s="4">
        <f t="shared" si="7"/>
        <v>164.87017689548384</v>
      </c>
      <c r="AQ40" s="4">
        <f t="shared" si="8"/>
        <v>237.2759570153722</v>
      </c>
      <c r="AR40" s="4">
        <f t="shared" si="9"/>
        <v>171.05735792688171</v>
      </c>
    </row>
    <row r="41" spans="1:44" x14ac:dyDescent="0.15">
      <c r="A41">
        <v>2014</v>
      </c>
      <c r="B41">
        <v>4</v>
      </c>
      <c r="C41">
        <v>40</v>
      </c>
      <c r="AM41" s="4"/>
      <c r="AN41" s="4"/>
      <c r="AO41" s="4"/>
      <c r="AP41" s="4"/>
      <c r="AQ41" s="4"/>
      <c r="AR41" s="4"/>
    </row>
    <row r="42" spans="1:44" x14ac:dyDescent="0.15">
      <c r="A42">
        <v>2014</v>
      </c>
      <c r="B42">
        <v>5</v>
      </c>
      <c r="C42">
        <v>41</v>
      </c>
      <c r="D42">
        <f>'May 2014'!H5</f>
        <v>19.779999999999998</v>
      </c>
      <c r="E42">
        <f>'May 2014'!H6</f>
        <v>0.36473734842120675</v>
      </c>
      <c r="F42">
        <f>'May 2014'!G5</f>
        <v>5.1513333333333335</v>
      </c>
      <c r="G42">
        <f>'May 2014'!G6</f>
        <v>8.5549855509976055E-2</v>
      </c>
      <c r="H42">
        <f>'May 2014'!J5</f>
        <v>2.1166666666666667</v>
      </c>
      <c r="I42">
        <f>'May 2014'!J6</f>
        <v>0.21325519402297774</v>
      </c>
      <c r="J42">
        <f>'May 2014'!L5</f>
        <v>9.8999999999999991E-2</v>
      </c>
      <c r="K42">
        <f>'May 2014'!L6</f>
        <v>1.0331989159885931E-2</v>
      </c>
      <c r="L42">
        <f>'May 2014'!K5</f>
        <v>0.33166666666666667</v>
      </c>
      <c r="M42">
        <f>'May 2014'!K6</f>
        <v>1.3245544324203678E-2</v>
      </c>
      <c r="N42">
        <f>'May 2014'!N5</f>
        <v>200.66666666666666</v>
      </c>
      <c r="O42">
        <f>'May 2014'!N6</f>
        <v>14.495209936772628</v>
      </c>
      <c r="P42">
        <f>'May 2014'!Q5</f>
        <v>1612</v>
      </c>
      <c r="R42">
        <f>'May 2014'!P5</f>
        <v>26.6</v>
      </c>
      <c r="T42">
        <f>'May 2014'!H10</f>
        <v>19.853333333333335</v>
      </c>
      <c r="U42">
        <f>'May 2014'!H11</f>
        <v>0.14110673659011164</v>
      </c>
      <c r="V42">
        <f>'May 2014'!G10</f>
        <v>3.8763333333333332</v>
      </c>
      <c r="W42">
        <f>'May 2014'!G11</f>
        <v>7.4775961675156141E-2</v>
      </c>
      <c r="X42">
        <f>'May 2014'!J10</f>
        <v>1.68</v>
      </c>
      <c r="Y42">
        <f>'May 2014'!J11</f>
        <v>0.14977761292440689</v>
      </c>
      <c r="Z42">
        <f>'May 2014'!L10</f>
        <v>6.1933333333333333E-2</v>
      </c>
      <c r="AA42">
        <f>'May 2014'!L11</f>
        <v>5.0663377086192854E-3</v>
      </c>
      <c r="AB42">
        <f>'May 2014'!K10</f>
        <v>0.16133333333333333</v>
      </c>
      <c r="AC42">
        <f>'May 2014'!K11</f>
        <v>7.8810602783579257E-3</v>
      </c>
      <c r="AD42">
        <f>'May 2014'!N10</f>
        <v>183.33333333333334</v>
      </c>
      <c r="AE42">
        <f>'May 2014'!N11</f>
        <v>5.8404718226450774</v>
      </c>
      <c r="AF42">
        <f>'May 2014'!Q10</f>
        <v>1608</v>
      </c>
      <c r="AH42">
        <f>'May 2014'!P10</f>
        <v>22.9</v>
      </c>
      <c r="AK42">
        <v>83527.735201656906</v>
      </c>
      <c r="AL42">
        <v>83560.220612903213</v>
      </c>
      <c r="AM42" s="4">
        <f t="shared" si="4"/>
        <v>430.27920660213528</v>
      </c>
      <c r="AN42" s="4">
        <f t="shared" si="5"/>
        <v>323.90726850248376</v>
      </c>
      <c r="AO42" s="4">
        <f t="shared" si="6"/>
        <v>176.80037284350712</v>
      </c>
      <c r="AP42" s="4">
        <f t="shared" si="7"/>
        <v>140.3811706296774</v>
      </c>
      <c r="AQ42" s="4">
        <f t="shared" si="8"/>
        <v>27.703365508549542</v>
      </c>
      <c r="AR42" s="4">
        <f t="shared" si="9"/>
        <v>13.481048925548384</v>
      </c>
    </row>
    <row r="43" spans="1:44" x14ac:dyDescent="0.15">
      <c r="A43">
        <v>2014</v>
      </c>
      <c r="B43">
        <v>6</v>
      </c>
      <c r="C43">
        <v>42</v>
      </c>
      <c r="AM43" s="4"/>
      <c r="AN43" s="4"/>
      <c r="AO43" s="4"/>
      <c r="AP43" s="4"/>
      <c r="AQ43" s="4"/>
      <c r="AR43" s="4"/>
    </row>
    <row r="44" spans="1:44" x14ac:dyDescent="0.15">
      <c r="A44">
        <v>2014</v>
      </c>
      <c r="B44">
        <v>7</v>
      </c>
      <c r="C44">
        <v>43</v>
      </c>
      <c r="D44">
        <f>'July 14'!H5</f>
        <v>17.123333333333335</v>
      </c>
      <c r="E44">
        <f>'July 14'!H6</f>
        <v>0.33338332958389516</v>
      </c>
      <c r="F44">
        <f>'[20]July 14'!G5</f>
        <v>4.5213333333333336</v>
      </c>
      <c r="G44">
        <f>'[20]July 14'!G6</f>
        <v>1.0513905606914633</v>
      </c>
      <c r="H44">
        <f>'[20]July 14'!J5</f>
        <v>3.1799999999999997</v>
      </c>
      <c r="I44">
        <f>'[20]July 14'!J6</f>
        <v>3.5118845842842542E-2</v>
      </c>
      <c r="L44">
        <f>'[20]July 14'!K5</f>
        <v>1.0053333333333334</v>
      </c>
      <c r="M44">
        <f>'[20]July 14'!K6</f>
        <v>1.0088497300281048E-2</v>
      </c>
      <c r="N44">
        <f>'[20]July 14'!N5</f>
        <v>0.27400000000000002</v>
      </c>
      <c r="O44">
        <f>'[20]July 14'!N6</f>
        <v>5.7735026918962634E-4</v>
      </c>
      <c r="P44">
        <f>'[20]July 14'!Q5</f>
        <v>2046</v>
      </c>
      <c r="R44">
        <f>'[20]July 14'!P5</f>
        <v>31.7</v>
      </c>
      <c r="T44">
        <f>'July 14'!H10</f>
        <v>16.440000000000001</v>
      </c>
      <c r="U44">
        <f>'July 14'!H11</f>
        <v>1.2742448744256432</v>
      </c>
      <c r="V44">
        <f>'[20]July 14'!G11</f>
        <v>3.575333333333333</v>
      </c>
      <c r="W44">
        <f>'[20]July 14'!G12</f>
        <v>0.19639868748147088</v>
      </c>
      <c r="X44">
        <f>'[20]July 14'!J11</f>
        <v>2.8466666666666662</v>
      </c>
      <c r="Y44">
        <f>'[20]July 14'!J12</f>
        <v>5.0442486501405176E-2</v>
      </c>
      <c r="AB44">
        <f>'[20]July 14'!K11</f>
        <v>0.75666666666666671</v>
      </c>
      <c r="AC44">
        <f>'[20]July 14'!K12</f>
        <v>8.8380490557085772E-3</v>
      </c>
      <c r="AD44">
        <f>'[20]July 14'!N11</f>
        <v>0.27100000000000002</v>
      </c>
      <c r="AE44">
        <f>'[20]July 14'!N12</f>
        <v>1.0000000000000011E-3</v>
      </c>
      <c r="AF44">
        <f>'[20]July 14'!Q11</f>
        <v>2021</v>
      </c>
      <c r="AH44">
        <f>'[20]July 14'!P11</f>
        <v>31.2</v>
      </c>
      <c r="AK44">
        <v>122295.77607578167</v>
      </c>
      <c r="AL44">
        <v>118651.37825806452</v>
      </c>
      <c r="AM44" s="4">
        <f t="shared" ref="AM44:AM52" si="10">(F44*AK44)/1000</f>
        <v>552.9399688973009</v>
      </c>
      <c r="AN44" s="4">
        <f t="shared" ref="AN44:AN52" si="11">(V44*AL44)/1000</f>
        <v>424.218227732</v>
      </c>
      <c r="AO44" s="4">
        <f t="shared" ref="AO44:AO52" si="12">(H44*AK44)/1000</f>
        <v>388.90056792098568</v>
      </c>
      <c r="AP44" s="4">
        <f t="shared" ref="AP44:AP52" si="13">(X44*AL44)/1000</f>
        <v>337.76092344129029</v>
      </c>
      <c r="AQ44" s="4">
        <f t="shared" ref="AQ44:AQ52" si="14">(L44*AK44)/1000</f>
        <v>122.94802021485252</v>
      </c>
      <c r="AR44" s="4">
        <f t="shared" ref="AR44:AR52" si="15">(AB44*AL44)/1000</f>
        <v>89.779542881935484</v>
      </c>
    </row>
    <row r="45" spans="1:44" x14ac:dyDescent="0.15">
      <c r="A45">
        <v>2014</v>
      </c>
      <c r="B45">
        <v>8</v>
      </c>
      <c r="C45">
        <v>44</v>
      </c>
      <c r="AM45" s="4"/>
      <c r="AN45" s="4"/>
      <c r="AO45" s="4"/>
      <c r="AP45" s="4"/>
      <c r="AQ45" s="4"/>
      <c r="AR45" s="4"/>
    </row>
    <row r="46" spans="1:44" x14ac:dyDescent="0.15">
      <c r="A46">
        <v>2014</v>
      </c>
      <c r="B46">
        <v>9</v>
      </c>
      <c r="C46">
        <v>45</v>
      </c>
      <c r="D46">
        <f>'Sept 2014'!H5</f>
        <v>6.3813333333333331</v>
      </c>
      <c r="E46">
        <f>'Sept 2014'!H6</f>
        <v>0.17122824273790543</v>
      </c>
      <c r="F46">
        <f>'[20]Sept 2014'!G5</f>
        <v>6.5030000000000001</v>
      </c>
      <c r="G46">
        <f>'[20]Sept 2014'!G6</f>
        <v>0.16346967098924911</v>
      </c>
      <c r="H46">
        <f>'[20]Sept 2014'!J5</f>
        <v>3.9966666666666666</v>
      </c>
      <c r="I46">
        <f>'[20]Sept 2014'!J6</f>
        <v>6.6666666666666582E-2</v>
      </c>
      <c r="L46">
        <f>'[20]Sept 2014'!K5</f>
        <v>1.34</v>
      </c>
      <c r="M46">
        <f>'[20]Sept 2014'!K6</f>
        <v>5.7735026918962632E-3</v>
      </c>
      <c r="N46" s="4">
        <f>'[20]Sept 2014'!N5/1000</f>
        <v>0.20866666666666667</v>
      </c>
      <c r="O46">
        <f>'[20]Sept 2014'!N6/1000</f>
        <v>5.2068331172711035E-3</v>
      </c>
      <c r="P46">
        <f>'[20]Sept 2014'!Q5</f>
        <v>1686</v>
      </c>
      <c r="R46">
        <f>'[20]Sept 2014'!P5</f>
        <v>28.8</v>
      </c>
      <c r="T46">
        <f>'Sept 2014'!H10</f>
        <v>5.9836666666666671</v>
      </c>
      <c r="U46">
        <f>'Sept 2014'!H11</f>
        <v>8.871364670168333E-2</v>
      </c>
      <c r="V46">
        <f>'[20]Sept 2014'!G11</f>
        <v>6.3503333333333343</v>
      </c>
      <c r="W46">
        <f>'[20]Sept 2014'!G6</f>
        <v>0.16346967098924911</v>
      </c>
      <c r="X46">
        <f>'[20]Sept 2014'!J11</f>
        <v>3.4466666666666668</v>
      </c>
      <c r="Y46">
        <f>'[20]Sept 2014'!J12</f>
        <v>0.36379175972586886</v>
      </c>
      <c r="AB46">
        <f>'[20]Sept 2014'!K11</f>
        <v>1.1143333333333334</v>
      </c>
      <c r="AC46">
        <f>'[20]Sept 2014'!K12</f>
        <v>6.5995791111588653E-2</v>
      </c>
      <c r="AD46">
        <f>'[20]Sept 2014'!N11/1000</f>
        <v>0.22333333333333336</v>
      </c>
      <c r="AE46">
        <f>'[20]Sept 2014'!N12/1000</f>
        <v>4.4095855184409843E-3</v>
      </c>
      <c r="AF46">
        <f>'[20]Sept 2014'!Q11</f>
        <v>1773</v>
      </c>
      <c r="AH46">
        <f>'[20]Sept 2014'!P11</f>
        <v>27.8</v>
      </c>
      <c r="AK46">
        <v>144240.46505767264</v>
      </c>
      <c r="AL46">
        <v>138572.3677</v>
      </c>
      <c r="AM46" s="4">
        <f t="shared" si="10"/>
        <v>937.99574427004518</v>
      </c>
      <c r="AN46" s="4">
        <f t="shared" si="11"/>
        <v>879.98072568423345</v>
      </c>
      <c r="AO46" s="4">
        <f t="shared" si="12"/>
        <v>576.48105868049822</v>
      </c>
      <c r="AP46" s="4">
        <f t="shared" si="13"/>
        <v>477.6127606726667</v>
      </c>
      <c r="AQ46" s="4">
        <f t="shared" si="14"/>
        <v>193.28222317728137</v>
      </c>
      <c r="AR46" s="4">
        <f t="shared" si="15"/>
        <v>154.41580840703335</v>
      </c>
    </row>
    <row r="47" spans="1:44" x14ac:dyDescent="0.15">
      <c r="A47">
        <v>2014</v>
      </c>
      <c r="B47">
        <v>10</v>
      </c>
      <c r="C47">
        <v>46</v>
      </c>
      <c r="AM47" s="4"/>
      <c r="AN47" s="4"/>
      <c r="AO47" s="4"/>
      <c r="AP47" s="4"/>
      <c r="AQ47" s="4"/>
      <c r="AR47" s="4"/>
    </row>
    <row r="48" spans="1:44" x14ac:dyDescent="0.15">
      <c r="A48">
        <v>2014</v>
      </c>
      <c r="B48">
        <v>11</v>
      </c>
      <c r="C48">
        <v>47</v>
      </c>
      <c r="D48">
        <f>'Nov 2014'!H5</f>
        <v>6.1219999999999999</v>
      </c>
      <c r="E48">
        <f>'Nov 2014'!H6</f>
        <v>7.4144004028197208E-2</v>
      </c>
      <c r="F48">
        <f>'[20]Nov 2014'!G5</f>
        <v>8.0116666666666667</v>
      </c>
      <c r="G48">
        <f>'[20]Nov 2014'!G6</f>
        <v>0.11831643071770605</v>
      </c>
      <c r="H48">
        <f>'[20]Nov 2014'!J5</f>
        <v>3.5133333333333332</v>
      </c>
      <c r="I48">
        <f>'[20]Nov 2014'!J6</f>
        <v>0.13544166435940033</v>
      </c>
      <c r="J48">
        <f>'[20]Nov 2014'!L5</f>
        <v>0.26933333333333337</v>
      </c>
      <c r="K48">
        <f>'[20]Nov 2014'!L6</f>
        <v>9.8206132417708175E-3</v>
      </c>
      <c r="L48">
        <f>'[20]Nov 2014'!K5</f>
        <v>1.4633333333333332</v>
      </c>
      <c r="M48">
        <f>'[20]Nov 2014'!K6</f>
        <v>2.6034165586355539E-2</v>
      </c>
      <c r="N48">
        <f>'[20]Nov 2014'!N5/1000</f>
        <v>0.26700000000000002</v>
      </c>
      <c r="O48">
        <f>'[20]Nov 2014'!N6/1000</f>
        <v>8.1445278152470785E-3</v>
      </c>
      <c r="P48">
        <f>'[20]Nov 2014'!Q5</f>
        <v>1293</v>
      </c>
      <c r="R48">
        <f>'[20]Nov 2014'!P5</f>
        <v>22.9</v>
      </c>
      <c r="T48">
        <f>'Nov 2014'!H10</f>
        <v>5.987333333333333</v>
      </c>
      <c r="U48">
        <f>'Nov 2014'!H11</f>
        <v>0.12047314131281629</v>
      </c>
      <c r="V48">
        <f>'[20]Nov 2014'!G11</f>
        <v>6.5276666666666658</v>
      </c>
      <c r="W48">
        <f>'[20]Nov 2014'!G6</f>
        <v>0.11831643071770605</v>
      </c>
      <c r="X48">
        <f>'[20]Nov 2014'!J11</f>
        <v>3.3433333333333333</v>
      </c>
      <c r="Y48">
        <f>'[20]Nov 2014'!J6</f>
        <v>0.13544166435940033</v>
      </c>
      <c r="Z48">
        <f>'[20]Nov 2014'!L11</f>
        <v>0.28500000000000003</v>
      </c>
      <c r="AA48">
        <f>'[20]Nov 2014'!L12</f>
        <v>4.5092497528228803E-3</v>
      </c>
      <c r="AB48">
        <f>'[20]Nov 2014'!K11</f>
        <v>1.2466666666666666</v>
      </c>
      <c r="AC48">
        <f>'[20]Nov 2014'!K12</f>
        <v>8.8191710368819773E-3</v>
      </c>
      <c r="AD48">
        <f>'[20]Nov 2014'!N11/1000</f>
        <v>0.27233333333333332</v>
      </c>
      <c r="AE48">
        <f>'[20]Nov 2014'!N12/1000</f>
        <v>7.8386506775365641E-3</v>
      </c>
      <c r="AF48">
        <f>'[20]Nov 2014'!Q11</f>
        <v>1263</v>
      </c>
      <c r="AH48">
        <f>'[20]Nov 2014'!P11</f>
        <v>21</v>
      </c>
      <c r="AK48">
        <v>137137.1124520344</v>
      </c>
      <c r="AL48">
        <v>135613.64103333335</v>
      </c>
      <c r="AM48" s="4">
        <f t="shared" si="10"/>
        <v>1098.6968325948822</v>
      </c>
      <c r="AN48" s="4">
        <f t="shared" si="11"/>
        <v>885.24064411858888</v>
      </c>
      <c r="AO48" s="4">
        <f t="shared" si="12"/>
        <v>481.8083884148142</v>
      </c>
      <c r="AP48" s="4">
        <f t="shared" si="13"/>
        <v>453.40160652144453</v>
      </c>
      <c r="AQ48" s="4">
        <f t="shared" si="14"/>
        <v>200.67730788814364</v>
      </c>
      <c r="AR48" s="4">
        <f t="shared" si="15"/>
        <v>169.06500582155556</v>
      </c>
    </row>
    <row r="49" spans="1:44" x14ac:dyDescent="0.15">
      <c r="A49">
        <v>2014</v>
      </c>
      <c r="B49">
        <v>12</v>
      </c>
      <c r="C49">
        <v>48</v>
      </c>
      <c r="AM49" s="4"/>
      <c r="AN49" s="4"/>
      <c r="AO49" s="4"/>
      <c r="AP49" s="4"/>
      <c r="AQ49" s="4"/>
      <c r="AR49" s="4"/>
    </row>
    <row r="50" spans="1:44" x14ac:dyDescent="0.15">
      <c r="A50">
        <v>2015</v>
      </c>
      <c r="B50">
        <v>1</v>
      </c>
      <c r="C50">
        <v>49</v>
      </c>
      <c r="D50">
        <f>'Jan 2015'!H5</f>
        <v>7.0923333333333334</v>
      </c>
      <c r="E50">
        <f>'Jan 2015'!H6</f>
        <v>0.14323213481773026</v>
      </c>
      <c r="F50">
        <f>'Jan 2015'!G5</f>
        <v>4.3396666666666661</v>
      </c>
      <c r="G50">
        <f>'Jan 2015'!G6</f>
        <v>3.7302070243412006E-2</v>
      </c>
      <c r="H50">
        <f>'[20]Jan 2015'!J5</f>
        <v>2.75</v>
      </c>
      <c r="I50">
        <f>'[20]Jan 2015'!J6</f>
        <v>0.15275252316519466</v>
      </c>
      <c r="J50">
        <f>'[20]Jan 2015'!L5</f>
        <v>0.20033333333333334</v>
      </c>
      <c r="K50">
        <f>'[20]Jan 2015'!L6</f>
        <v>1.0806376718298219E-2</v>
      </c>
      <c r="L50">
        <f>'[20]Jan 2015'!K5</f>
        <v>2</v>
      </c>
      <c r="M50">
        <f>'[20]Jan 2015'!K6</f>
        <v>6.1101009266077921E-2</v>
      </c>
      <c r="N50">
        <f>'[20]Jan 2015'!N5/1000</f>
        <v>0.28633333333333333</v>
      </c>
      <c r="O50">
        <f>'[20]Jan 2015'!N6/1000</f>
        <v>3.8441875315569324E-3</v>
      </c>
      <c r="P50">
        <f>'[20]Jan 2015'!Q5</f>
        <v>1288</v>
      </c>
      <c r="R50">
        <f>'[20]Jan 2015'!P5</f>
        <v>20.399999999999999</v>
      </c>
      <c r="T50">
        <f>'Jan 2015'!H10</f>
        <v>6.8056666666666672</v>
      </c>
      <c r="U50">
        <f>'Jan 2015'!H11</f>
        <v>1.9427929494530476E-2</v>
      </c>
      <c r="V50">
        <f>'Jan 2015'!G10</f>
        <v>4.1920000000000002</v>
      </c>
      <c r="W50">
        <f>'Jan 2015'!G11</f>
        <v>9.8959587711348163E-2</v>
      </c>
      <c r="X50">
        <f>'[20]Jan 2015'!J11</f>
        <v>3.39</v>
      </c>
      <c r="Y50">
        <f>'[20]Jan 2015'!J12</f>
        <v>0.11269427669584638</v>
      </c>
      <c r="Z50">
        <f>'[20]Jan 2015'!L11</f>
        <v>0.25366666666666665</v>
      </c>
      <c r="AA50">
        <f>'[20]Jan 2015'!L12</f>
        <v>8.6666666666666749E-3</v>
      </c>
      <c r="AB50">
        <f>'[20]Jan 2015'!K11</f>
        <v>1.2033333333333334</v>
      </c>
      <c r="AC50">
        <f>'[20]Jan 2015'!K12</f>
        <v>1.4529663145135593E-2</v>
      </c>
      <c r="AD50">
        <f>'[20]Jan 2015'!N11/1000</f>
        <v>0.3136666666666667</v>
      </c>
      <c r="AE50">
        <f>'[20]Jan 2015'!N12/1000</f>
        <v>1.0477489097001139E-2</v>
      </c>
      <c r="AF50">
        <v>1249</v>
      </c>
      <c r="AH50">
        <v>17.899999999999999</v>
      </c>
      <c r="AK50">
        <v>107986.18815939865</v>
      </c>
      <c r="AL50">
        <v>108150.05848387098</v>
      </c>
      <c r="AM50" s="4">
        <f t="shared" si="10"/>
        <v>468.62406121573696</v>
      </c>
      <c r="AN50" s="4">
        <f t="shared" si="11"/>
        <v>453.36504516438714</v>
      </c>
      <c r="AO50" s="4">
        <f t="shared" si="12"/>
        <v>296.96201743834627</v>
      </c>
      <c r="AP50" s="4">
        <f t="shared" si="13"/>
        <v>366.62869826032261</v>
      </c>
      <c r="AQ50" s="4">
        <f t="shared" si="14"/>
        <v>215.9723763187973</v>
      </c>
      <c r="AR50" s="4">
        <f t="shared" si="15"/>
        <v>130.14057037559141</v>
      </c>
    </row>
    <row r="51" spans="1:44" x14ac:dyDescent="0.15">
      <c r="A51">
        <v>2015</v>
      </c>
      <c r="B51">
        <v>2</v>
      </c>
      <c r="C51">
        <v>50</v>
      </c>
      <c r="AM51" s="4"/>
      <c r="AN51" s="4"/>
      <c r="AO51" s="4"/>
      <c r="AP51" s="4"/>
      <c r="AQ51" s="4"/>
      <c r="AR51" s="4"/>
    </row>
    <row r="52" spans="1:44" x14ac:dyDescent="0.15">
      <c r="A52">
        <v>2015</v>
      </c>
      <c r="B52">
        <v>3</v>
      </c>
      <c r="C52">
        <v>51</v>
      </c>
      <c r="D52">
        <f>'Jan 2015'!H5</f>
        <v>7.0923333333333334</v>
      </c>
      <c r="E52">
        <f>'Jan 2015'!H6</f>
        <v>0.14323213481773026</v>
      </c>
      <c r="F52">
        <f>'Mar 2015'!G5</f>
        <v>5.2519999999999998</v>
      </c>
      <c r="G52">
        <f>'Jan 2015'!G6</f>
        <v>3.7302070243412006E-2</v>
      </c>
      <c r="H52">
        <f>'[20]Mar 2015'!J5</f>
        <v>2.2133333333333334</v>
      </c>
      <c r="I52">
        <f>'[20]Mar 2015'!J6</f>
        <v>9.9387010105837184E-2</v>
      </c>
      <c r="J52">
        <f>'[20]Mar 2015'!L5</f>
        <v>0.3056666666666667</v>
      </c>
      <c r="K52">
        <f>'[20]Mar 2015'!L6</f>
        <v>1.1289129481250744E-2</v>
      </c>
      <c r="L52">
        <f>'[20]Mar 2015'!K5</f>
        <v>2.0933333333333333</v>
      </c>
      <c r="M52">
        <f>'[20]Mar 2015'!K6</f>
        <v>4.176654695380564E-2</v>
      </c>
      <c r="N52">
        <f>'[20]Mar 2015'!N5/1000</f>
        <v>0.254</v>
      </c>
      <c r="O52">
        <f>'[20]Mar 2015'!N6/1000</f>
        <v>8.6216781042517086E-3</v>
      </c>
      <c r="P52">
        <f>'[20]Mar 2015'!Q5</f>
        <v>1546</v>
      </c>
      <c r="R52">
        <f>'[20]Mar 2015'!P5</f>
        <v>22</v>
      </c>
      <c r="T52">
        <f>'Mar 2015'!H10</f>
        <v>7.3589999999999991</v>
      </c>
      <c r="U52">
        <f>'Mar 2015'!H11</f>
        <v>0.17778920102188436</v>
      </c>
      <c r="V52">
        <f>'Mar 2015'!G10</f>
        <v>4.4729999999999999</v>
      </c>
      <c r="W52">
        <f>'Mar 2015'!G11</f>
        <v>0.15692142407374882</v>
      </c>
      <c r="X52">
        <f>'[20]Mar 2015'!J11</f>
        <v>2.7333333333333329</v>
      </c>
      <c r="Y52">
        <f>'[20]Mar 2015'!J12</f>
        <v>3.4801021696368541E-2</v>
      </c>
      <c r="Z52">
        <f>'[20]Mar 2015'!L11</f>
        <v>0.27733333333333338</v>
      </c>
      <c r="AA52">
        <f>'[20]Mar 2015'!L12</f>
        <v>2.1858128414340024E-3</v>
      </c>
      <c r="AB52">
        <f>'[20]Mar 2015'!K11</f>
        <v>0.67133333333333345</v>
      </c>
      <c r="AC52">
        <f>'[20]Mar 2015'!K12</f>
        <v>4.9103066208854157E-3</v>
      </c>
      <c r="AD52">
        <f>'[20]Mar 2015'!N11/1000</f>
        <v>0.20233333333333334</v>
      </c>
      <c r="AE52">
        <f>'[20]Mar 2015'!N12/1000</f>
        <v>1.2142670400057991E-2</v>
      </c>
      <c r="AF52">
        <f>'[20]Mar 2015'!Q11</f>
        <v>1501</v>
      </c>
      <c r="AH52">
        <f>'[20]Mar 2015'!P11</f>
        <v>20.8</v>
      </c>
      <c r="AK52">
        <v>58794.353943212409</v>
      </c>
      <c r="AL52">
        <v>57316.438967741931</v>
      </c>
      <c r="AM52" s="4">
        <f t="shared" si="10"/>
        <v>308.78794690975155</v>
      </c>
      <c r="AN52" s="4">
        <f t="shared" si="11"/>
        <v>256.37643150270964</v>
      </c>
      <c r="AO52" s="4">
        <f t="shared" si="12"/>
        <v>130.13150339431013</v>
      </c>
      <c r="AP52" s="4">
        <f t="shared" si="13"/>
        <v>156.66493317849461</v>
      </c>
      <c r="AQ52" s="4">
        <f t="shared" si="14"/>
        <v>123.07618092112465</v>
      </c>
      <c r="AR52" s="4">
        <f t="shared" si="15"/>
        <v>38.478436027010758</v>
      </c>
    </row>
    <row r="53" spans="1:44" x14ac:dyDescent="0.15">
      <c r="A53">
        <v>2015</v>
      </c>
      <c r="B53">
        <v>4</v>
      </c>
      <c r="C53">
        <v>52</v>
      </c>
    </row>
    <row r="54" spans="1:44" x14ac:dyDescent="0.15">
      <c r="A54">
        <v>2015</v>
      </c>
      <c r="B54">
        <v>5</v>
      </c>
      <c r="C54">
        <v>53</v>
      </c>
      <c r="D54">
        <f>'May 2015'!H5</f>
        <v>4.726</v>
      </c>
      <c r="E54">
        <f>'May 2015'!H6</f>
        <v>1.5239999999999994</v>
      </c>
      <c r="F54">
        <f>'May 2015'!G5</f>
        <v>5.048</v>
      </c>
      <c r="G54">
        <f>'May 2015'!G6</f>
        <v>0.33699999999999974</v>
      </c>
      <c r="H54">
        <f>'May 2015'!J5</f>
        <v>1.74</v>
      </c>
      <c r="I54">
        <f>'May 2015'!J6</f>
        <v>0.17320508075688848</v>
      </c>
      <c r="J54">
        <f>'May 2015'!L5</f>
        <v>0.23599999999999999</v>
      </c>
      <c r="K54">
        <f>'May 2015'!L6</f>
        <v>2.1656407827707759E-2</v>
      </c>
      <c r="L54">
        <f>'May 2015'!L5</f>
        <v>0.23599999999999999</v>
      </c>
      <c r="M54">
        <f>'May 2015'!K6</f>
        <v>0.21617585434085859</v>
      </c>
      <c r="N54" s="4">
        <f>'May 2015'!N5/1000</f>
        <v>0.23699999999999999</v>
      </c>
      <c r="O54">
        <f>'May 2015'!N6/1000</f>
        <v>2.4583192089989728E-2</v>
      </c>
      <c r="P54">
        <f>'May 2015'!Q2</f>
        <v>1575</v>
      </c>
      <c r="R54">
        <f>'May 2015'!P5</f>
        <v>25.2</v>
      </c>
      <c r="T54">
        <f>'May 2015'!H10</f>
        <v>6.8380000000000001</v>
      </c>
      <c r="U54">
        <f>'May 2015'!H11</f>
        <v>0.11800000000000031</v>
      </c>
      <c r="V54">
        <f>'May 2015'!G10</f>
        <v>3.427</v>
      </c>
      <c r="W54">
        <f>'May 2015'!G11</f>
        <v>3.1000000000000139E-2</v>
      </c>
      <c r="X54">
        <f>'May 2015'!J10</f>
        <v>1.2933333333333332</v>
      </c>
      <c r="Y54">
        <f>'May 2015'!J11</f>
        <v>9.2616293262998403E-2</v>
      </c>
      <c r="Z54">
        <f>'May 2015'!L10</f>
        <v>0.15766666666666665</v>
      </c>
      <c r="AA54">
        <f>'May 2015'!L11</f>
        <v>3.7221558866394167E-2</v>
      </c>
      <c r="AB54">
        <f>'May 2015'!L10</f>
        <v>0.15766666666666665</v>
      </c>
      <c r="AC54">
        <f>'May 2015'!K11</f>
        <v>0.17900093109627482</v>
      </c>
      <c r="AD54" s="4">
        <f>'May 2015'!N10/1000</f>
        <v>0.25600000000000001</v>
      </c>
      <c r="AE54">
        <f>'May 2015'!N11/1000</f>
        <v>1.3527749258468683E-2</v>
      </c>
      <c r="AF54">
        <f>'May 2015'!Q7</f>
        <v>1654</v>
      </c>
      <c r="AH54">
        <v>24.2</v>
      </c>
    </row>
    <row r="55" spans="1:44" x14ac:dyDescent="0.15">
      <c r="A55">
        <v>2015</v>
      </c>
      <c r="B55">
        <v>6</v>
      </c>
      <c r="C55">
        <v>54</v>
      </c>
    </row>
    <row r="56" spans="1:44" x14ac:dyDescent="0.15">
      <c r="A56">
        <v>2015</v>
      </c>
      <c r="B56">
        <v>7</v>
      </c>
      <c r="C56">
        <v>55</v>
      </c>
      <c r="D56">
        <f>'July 2015'!H5</f>
        <v>6.113666666666667</v>
      </c>
      <c r="E56">
        <f>'July 2015'!H6</f>
        <v>0.12634520612635503</v>
      </c>
      <c r="F56">
        <f>'July 2015'!G5</f>
        <v>4.5776666666666666</v>
      </c>
      <c r="G56">
        <f>'July 2015'!G6</f>
        <v>2.5035530307500657E-2</v>
      </c>
      <c r="H56">
        <f>'July 2015'!J5</f>
        <v>2.3766666666666665</v>
      </c>
      <c r="I56">
        <f>'July 2015'!J6</f>
        <v>0.10898521816181213</v>
      </c>
      <c r="J56">
        <f>'July 2015'!L5</f>
        <v>0.21033333333333334</v>
      </c>
      <c r="K56">
        <f>'July 2015'!L6</f>
        <v>1.0088497300281038E-2</v>
      </c>
      <c r="L56">
        <f>'July 2015'!K5</f>
        <v>0.52866666666666673</v>
      </c>
      <c r="M56">
        <f>'July 2015'!K6</f>
        <v>1.0365541203644153E-2</v>
      </c>
      <c r="N56" s="4">
        <f>'July 2015'!N5/1000</f>
        <v>0.22033333333333335</v>
      </c>
      <c r="O56">
        <f>'July 2015'!N6/1000</f>
        <v>4.9099671870367692E-2</v>
      </c>
      <c r="P56">
        <f>'July 2015'!Q5</f>
        <v>2308</v>
      </c>
      <c r="R56">
        <f>'July 2015'!P5</f>
        <v>24</v>
      </c>
      <c r="T56">
        <f>'July 2015'!H10</f>
        <v>5.7059999999999995</v>
      </c>
      <c r="U56">
        <f>'July 2015'!H11</f>
        <v>0.22474949017368959</v>
      </c>
      <c r="V56">
        <f>'July 2015'!G9</f>
        <v>5.6230000000000002</v>
      </c>
      <c r="W56">
        <f>'July 2015'!G10</f>
        <v>5.7903333333333329</v>
      </c>
      <c r="X56">
        <f>'July 2015'!J9</f>
        <v>2.57</v>
      </c>
      <c r="Y56">
        <f>'July 2015'!J10</f>
        <v>3.3833333333333333</v>
      </c>
      <c r="Z56">
        <f>'July 2015'!L9</f>
        <v>0.22700000000000001</v>
      </c>
      <c r="AA56">
        <f>'July 2015'!L10</f>
        <v>0.28699999999999998</v>
      </c>
      <c r="AB56">
        <f>'July 2015'!K9</f>
        <v>0.73299999999999998</v>
      </c>
      <c r="AC56">
        <f>'July 2015'!K10</f>
        <v>0.86733333333333329</v>
      </c>
      <c r="AD56" s="4">
        <f>'July 2015'!N9</f>
        <v>290</v>
      </c>
      <c r="AE56">
        <f>'July 2015'!N10</f>
        <v>291</v>
      </c>
      <c r="AF56">
        <f>'July 2015'!Q9</f>
        <v>0</v>
      </c>
      <c r="AH56">
        <f>'July 2015'!P10</f>
        <v>24</v>
      </c>
    </row>
    <row r="57" spans="1:44" x14ac:dyDescent="0.15">
      <c r="A57">
        <v>2015</v>
      </c>
      <c r="B57">
        <v>8</v>
      </c>
      <c r="C57">
        <v>56</v>
      </c>
    </row>
    <row r="58" spans="1:44" x14ac:dyDescent="0.15">
      <c r="A58">
        <v>2015</v>
      </c>
      <c r="B58">
        <v>9</v>
      </c>
      <c r="C58">
        <v>57</v>
      </c>
      <c r="D58" t="e">
        <f>'September 2015'!H5</f>
        <v>#DIV/0!</v>
      </c>
      <c r="E58" t="e">
        <f>'September 2015'!H6</f>
        <v>#DIV/0!</v>
      </c>
      <c r="F58">
        <f>'September 2015'!G5</f>
        <v>7.6183333333333332</v>
      </c>
      <c r="G58">
        <f>'September 2015'!G6</f>
        <v>0.12571705444281522</v>
      </c>
      <c r="H58">
        <f>'September 2015'!J5</f>
        <v>3.6333333333333333</v>
      </c>
      <c r="I58">
        <f>'September 2015'!J6</f>
        <v>0.28108915153579322</v>
      </c>
      <c r="J58">
        <f>'September 2015'!L5</f>
        <v>0.29233333333333333</v>
      </c>
      <c r="K58">
        <f>'September 2015'!L6</f>
        <v>2.3311894913207898E-2</v>
      </c>
      <c r="L58">
        <f>'September 2015'!K5</f>
        <v>1.0536666666666668</v>
      </c>
      <c r="M58">
        <f>'September 2015'!K6</f>
        <v>3.1466031067027077E-2</v>
      </c>
      <c r="N58" s="4">
        <f>'September 2015'!N5/1000</f>
        <v>0.19500000000000001</v>
      </c>
      <c r="O58">
        <f>'September 2015'!N6/1000</f>
        <v>2.4986663109213551E-2</v>
      </c>
      <c r="P58">
        <f>'September 2015'!Q5</f>
        <v>2343</v>
      </c>
      <c r="R58">
        <f>'September 2015'!P5</f>
        <v>31.1</v>
      </c>
      <c r="T58" t="e">
        <f>'September 2015'!H10</f>
        <v>#DIV/0!</v>
      </c>
      <c r="U58" t="e">
        <f>'September 2015'!H11</f>
        <v>#DIV/0!</v>
      </c>
      <c r="V58">
        <f>'September 2015'!G10</f>
        <v>5.6729999999999992</v>
      </c>
      <c r="W58">
        <f>'September 2015'!G11</f>
        <v>0.46872202138723507</v>
      </c>
      <c r="X58">
        <f>'September 2015'!J10</f>
        <v>2.91</v>
      </c>
      <c r="Y58">
        <f>'September 2015'!J11</f>
        <v>9.2915732431775783E-2</v>
      </c>
      <c r="Z58">
        <f>'September 2015'!L10</f>
        <v>0.20499999999999999</v>
      </c>
      <c r="AA58">
        <f>'September 2015'!L11</f>
        <v>7.9372539331937705E-3</v>
      </c>
      <c r="AB58">
        <f>'September 2015'!K10</f>
        <v>0.92200000000000004</v>
      </c>
      <c r="AC58">
        <f>'September 2015'!K11</f>
        <v>1.3428824718989103E-2</v>
      </c>
      <c r="AD58" s="4">
        <f>'September 2015'!N10/1000</f>
        <v>0.214</v>
      </c>
      <c r="AE58">
        <f>'September 2015'!N11/1000</f>
        <v>3.4641016151377548E-3</v>
      </c>
      <c r="AF58">
        <f>'September 2015'!Q10</f>
        <v>2361</v>
      </c>
      <c r="AH58">
        <f>'September 2015'!P10</f>
        <v>29.9</v>
      </c>
    </row>
    <row r="59" spans="1:44" x14ac:dyDescent="0.15">
      <c r="A59">
        <v>2015</v>
      </c>
      <c r="B59">
        <v>10</v>
      </c>
      <c r="C59">
        <v>58</v>
      </c>
    </row>
    <row r="60" spans="1:44" x14ac:dyDescent="0.15">
      <c r="A60">
        <v>2015</v>
      </c>
      <c r="B60">
        <v>11</v>
      </c>
      <c r="C60">
        <v>59</v>
      </c>
      <c r="D60">
        <v>5.8933333333333335</v>
      </c>
      <c r="E60">
        <v>7.9299712763946664E-2</v>
      </c>
      <c r="H60">
        <v>3.4033333333333329</v>
      </c>
      <c r="I60">
        <v>0.15982629459649145</v>
      </c>
      <c r="J60">
        <v>0.19899999999999998</v>
      </c>
      <c r="K60">
        <v>2.0816659994661348E-3</v>
      </c>
      <c r="L60">
        <v>0.81966666666666654</v>
      </c>
      <c r="M60">
        <v>4.0551750201988177E-3</v>
      </c>
      <c r="N60">
        <f>'November 2015'!N5</f>
        <v>216.66666666666666</v>
      </c>
      <c r="O60">
        <f>'November 2015'!N6</f>
        <v>10.493384159131464</v>
      </c>
      <c r="P60">
        <f>'November 2015'!Q2</f>
        <v>1517</v>
      </c>
      <c r="R60">
        <f>'November 2015'!P5</f>
        <v>23.4</v>
      </c>
      <c r="T60">
        <f>'November 2015'!H10</f>
        <v>5.714666666666667</v>
      </c>
      <c r="U60">
        <f>'November 2015'!H11</f>
        <v>5.9420348179539943E-2</v>
      </c>
      <c r="V60">
        <f>'November 2015'!G10</f>
        <v>4.9676666666666662</v>
      </c>
      <c r="W60">
        <f>'November 2015'!G11</f>
        <v>0.34460428191058673</v>
      </c>
      <c r="X60">
        <f>'November 2015'!J10</f>
        <v>3.01</v>
      </c>
      <c r="Y60">
        <f>'November 2015'!J11</f>
        <v>0.24269322199023216</v>
      </c>
      <c r="Z60">
        <f>'November 2015'!L10</f>
        <v>0.22</v>
      </c>
      <c r="AA60">
        <f>'November 2015'!L11</f>
        <v>4.5092497528228977E-3</v>
      </c>
      <c r="AB60">
        <f>'November 2015'!K10</f>
        <v>0.64033333333333331</v>
      </c>
      <c r="AC60">
        <f>'November 2015'!K11</f>
        <v>1.3333333333333346E-2</v>
      </c>
      <c r="AD60">
        <f>'November 2015'!N10</f>
        <v>247.33333333333334</v>
      </c>
      <c r="AE60">
        <f>'November 2015'!N11</f>
        <v>55.426628177358126</v>
      </c>
      <c r="AF60">
        <f>'November 2015'!Q10</f>
        <v>1375</v>
      </c>
      <c r="AH60">
        <f>'November 2015'!P10</f>
        <v>20</v>
      </c>
    </row>
    <row r="61" spans="1:44" x14ac:dyDescent="0.15">
      <c r="A61">
        <v>2015</v>
      </c>
      <c r="B61">
        <v>12</v>
      </c>
      <c r="C61">
        <v>60</v>
      </c>
    </row>
    <row r="62" spans="1:44" x14ac:dyDescent="0.15">
      <c r="A62">
        <v>2016</v>
      </c>
      <c r="B62">
        <v>1</v>
      </c>
      <c r="C62">
        <v>61</v>
      </c>
      <c r="D62" t="e">
        <f>'January 2016'!H5</f>
        <v>#DIV/0!</v>
      </c>
      <c r="E62" t="e">
        <f>'January 2016'!H6</f>
        <v>#DIV/0!</v>
      </c>
      <c r="F62">
        <f>'January 2016'!G5</f>
        <v>7.980999999999999</v>
      </c>
      <c r="G62">
        <f>'January 2016'!G6</f>
        <v>0.26069714229350527</v>
      </c>
      <c r="H62">
        <f>'January 2016'!J5</f>
        <v>4.4333333333333336</v>
      </c>
      <c r="I62">
        <f>'January 2016'!J6</f>
        <v>0.57452395753160501</v>
      </c>
      <c r="J62">
        <f>'January 2016'!L5</f>
        <v>0.25800000000000001</v>
      </c>
      <c r="K62">
        <f>'January 2016'!L6</f>
        <v>2.6851443164195094E-2</v>
      </c>
      <c r="L62">
        <f>'January 2016'!K5</f>
        <v>1.6866666666666665</v>
      </c>
      <c r="M62">
        <f>'January 2016'!K6</f>
        <v>3.1797973380564885E-2</v>
      </c>
      <c r="N62">
        <f>'January 2016'!N5</f>
        <v>320.66666666666669</v>
      </c>
      <c r="O62">
        <f>'January 2016'!N6</f>
        <v>19.852231892437462</v>
      </c>
      <c r="P62">
        <f>'January 2016'!Q5</f>
        <v>1499</v>
      </c>
      <c r="R62">
        <f>'January 2016'!P5</f>
        <v>21.5</v>
      </c>
      <c r="T62" t="e">
        <f>'January 2016'!H10</f>
        <v>#DIV/0!</v>
      </c>
      <c r="U62" t="e">
        <f>'January 2016'!H11</f>
        <v>#DIV/0!</v>
      </c>
      <c r="V62">
        <f>'January 2016'!G10</f>
        <v>6.916666666666667</v>
      </c>
      <c r="W62">
        <f>'January 2016'!G11</f>
        <v>0.39491110110729694</v>
      </c>
      <c r="X62">
        <f>'January 2016'!J10</f>
        <v>4.4333333333333336</v>
      </c>
      <c r="Y62">
        <f>'January 2016'!J11</f>
        <v>0.57452395753160501</v>
      </c>
      <c r="Z62">
        <f>'January 2016'!L10</f>
        <v>0.27700000000000002</v>
      </c>
      <c r="AA62">
        <f>'January 2016'!L11</f>
        <v>1.7897858344878399E-2</v>
      </c>
      <c r="AB62">
        <f>'January 2016'!K10</f>
        <v>1.1266666666666667</v>
      </c>
      <c r="AC62">
        <f>'January 2016'!K11</f>
        <v>4.0960685758148339E-2</v>
      </c>
      <c r="AD62">
        <f>'January 2016'!N10</f>
        <v>234.33333333333334</v>
      </c>
      <c r="AE62">
        <f>'January 2016'!N11</f>
        <v>67.390239979127855</v>
      </c>
      <c r="AF62">
        <f>'January 2016'!Q10</f>
        <v>1332</v>
      </c>
      <c r="AH62">
        <f>'January 2016'!P10</f>
        <v>16.3</v>
      </c>
    </row>
    <row r="63" spans="1:44" x14ac:dyDescent="0.15">
      <c r="A63">
        <v>2016</v>
      </c>
      <c r="B63">
        <v>2</v>
      </c>
      <c r="C63">
        <v>62</v>
      </c>
    </row>
    <row r="64" spans="1:44" x14ac:dyDescent="0.15">
      <c r="A64">
        <v>2016</v>
      </c>
      <c r="B64">
        <v>3</v>
      </c>
      <c r="C64">
        <v>63</v>
      </c>
      <c r="D64">
        <f>'March 2016'!H5</f>
        <v>7.1226666666666665</v>
      </c>
      <c r="E64">
        <f>'March 2016'!H6</f>
        <v>0.14904622698269746</v>
      </c>
      <c r="F64">
        <f>'March 2016'!G5</f>
        <v>4.1820000000000004</v>
      </c>
      <c r="G64">
        <f>'March 2016'!G6</f>
        <v>0.12231652927275739</v>
      </c>
      <c r="H64">
        <f>'March 2016'!J5</f>
        <v>2.4866666666666668</v>
      </c>
      <c r="I64">
        <f>'March 2016'!J6</f>
        <v>0.12197449642354657</v>
      </c>
      <c r="J64">
        <f>'March 2016'!L5</f>
        <v>0.22933333333333331</v>
      </c>
      <c r="K64">
        <f>'March 2016'!L6</f>
        <v>2.4333333333333464E-2</v>
      </c>
      <c r="L64">
        <f>'March 2016'!K5</f>
        <v>1.4566666666666668</v>
      </c>
      <c r="M64">
        <f>'March 2016'!K6</f>
        <v>0.14193112570695821</v>
      </c>
      <c r="N64" t="e">
        <f>'March 2016'!N5</f>
        <v>#DIV/0!</v>
      </c>
      <c r="O64" t="e">
        <f>'March 2016'!N6</f>
        <v>#DIV/0!</v>
      </c>
      <c r="P64">
        <f>'March 2016'!R5</f>
        <v>1612</v>
      </c>
      <c r="R64">
        <f>'March 2016'!P5</f>
        <v>23.5</v>
      </c>
      <c r="T64">
        <f>'March 2016'!H10</f>
        <v>6.7759999999999998</v>
      </c>
      <c r="U64">
        <f>'March 2016'!H11</f>
        <v>0.15032076813711839</v>
      </c>
      <c r="V64">
        <f>'March 2016'!G10</f>
        <v>4.1113333333333335</v>
      </c>
      <c r="W64">
        <f>'March 2016'!G11</f>
        <v>5.7920443521936073E-2</v>
      </c>
      <c r="X64">
        <f>'March 2016'!J10</f>
        <v>2.3233333333333337</v>
      </c>
      <c r="Y64">
        <f>'March 2016'!J11</f>
        <v>0.15191371820141125</v>
      </c>
      <c r="Z64">
        <f>'March 2016'!L10</f>
        <v>0.24399999999999999</v>
      </c>
      <c r="AA64">
        <f>'March 2016'!L11</f>
        <v>1.9218047073866078E-2</v>
      </c>
      <c r="AB64">
        <f>'March 2016'!K10</f>
        <v>1.022</v>
      </c>
      <c r="AC64">
        <f>'March 2016'!K11</f>
        <v>3.4117444218463994E-2</v>
      </c>
      <c r="AD64" t="e">
        <f>'March 2016'!N10</f>
        <v>#DIV/0!</v>
      </c>
      <c r="AE64" t="e">
        <f>'March 2016'!N11</f>
        <v>#DIV/0!</v>
      </c>
      <c r="AF64">
        <f>'March 2016'!Q10</f>
        <v>1423</v>
      </c>
      <c r="AH64">
        <f>'March 2016'!P10</f>
        <v>20.6</v>
      </c>
    </row>
    <row r="65" spans="1:34" x14ac:dyDescent="0.15">
      <c r="A65">
        <v>2016</v>
      </c>
      <c r="B65">
        <v>4</v>
      </c>
      <c r="C65">
        <v>64</v>
      </c>
    </row>
    <row r="66" spans="1:34" x14ac:dyDescent="0.15">
      <c r="A66">
        <v>2016</v>
      </c>
      <c r="B66">
        <v>5</v>
      </c>
      <c r="C66">
        <v>65</v>
      </c>
      <c r="D66">
        <f>'May 2016'!H5</f>
        <v>6.6103333333333332</v>
      </c>
      <c r="E66">
        <f>'May 2016'!H6</f>
        <v>2.7168200365705227E-2</v>
      </c>
      <c r="F66" t="e">
        <f>'May 2016'!G5</f>
        <v>#DIV/0!</v>
      </c>
      <c r="G66" t="e">
        <f>'May 2016'!G6</f>
        <v>#DIV/0!</v>
      </c>
      <c r="H66">
        <f>'May 2016'!J5</f>
        <v>4.083333333333333</v>
      </c>
      <c r="I66">
        <f>'May 2016'!J6</f>
        <v>5.7831171909658169E-2</v>
      </c>
      <c r="J66">
        <f>'May 2016'!L5</f>
        <v>0.29366666666666669</v>
      </c>
      <c r="K66">
        <f>'May 2016'!L6</f>
        <v>6.666666666666674E-4</v>
      </c>
      <c r="L66">
        <f>'May 2016'!K5</f>
        <v>0.84633333333333338</v>
      </c>
      <c r="M66">
        <f>'May 2016'!K6</f>
        <v>2.3333333333333353E-3</v>
      </c>
      <c r="N66">
        <f>'May 2016'!N5</f>
        <v>258</v>
      </c>
      <c r="O66">
        <f>'May 2016'!N6</f>
        <v>7</v>
      </c>
      <c r="P66">
        <f>'May 2016'!Q10</f>
        <v>2214</v>
      </c>
      <c r="R66">
        <f>'May 2016'!P5</f>
        <v>24</v>
      </c>
      <c r="T66">
        <f>'May 2016'!H10</f>
        <v>8.9123333333333346</v>
      </c>
      <c r="U66">
        <f>'May 2016'!H11</f>
        <v>0.62511501164008043</v>
      </c>
      <c r="V66" t="e">
        <f>'May 2016'!G10</f>
        <v>#DIV/0!</v>
      </c>
      <c r="W66" t="e">
        <f>'May 2016'!G11</f>
        <v>#DIV/0!</v>
      </c>
      <c r="X66">
        <f>'May 2016'!J10</f>
        <v>3.0666666666666664</v>
      </c>
      <c r="Y66">
        <f>'May 2016'!J11</f>
        <v>0.1128912948125073</v>
      </c>
      <c r="Z66">
        <f>'May 2016'!L10</f>
        <v>0.23633333333333331</v>
      </c>
      <c r="AA66">
        <f>'May 2016'!L11</f>
        <v>9.5277372853043024E-3</v>
      </c>
      <c r="AB66">
        <f>'May 2016'!K10</f>
        <v>0.7543333333333333</v>
      </c>
      <c r="AC66">
        <f>'May 2016'!K11</f>
        <v>2.433333333333336E-2</v>
      </c>
      <c r="AD66">
        <f>'May 2016'!N10</f>
        <v>245</v>
      </c>
      <c r="AE66">
        <f>'May 2016'!N11</f>
        <v>4.358898943540674</v>
      </c>
      <c r="AF66">
        <f>'May 2016'!Q10</f>
        <v>2214</v>
      </c>
      <c r="AH66">
        <f>'May 2016'!P10</f>
        <v>25.2</v>
      </c>
    </row>
    <row r="67" spans="1:34" x14ac:dyDescent="0.15">
      <c r="A67">
        <v>2016</v>
      </c>
      <c r="B67">
        <v>6</v>
      </c>
      <c r="C67">
        <v>66</v>
      </c>
    </row>
    <row r="68" spans="1:34" x14ac:dyDescent="0.15">
      <c r="A68">
        <v>2016</v>
      </c>
      <c r="B68">
        <v>7</v>
      </c>
      <c r="C68">
        <v>67</v>
      </c>
      <c r="D68">
        <f>'July 2016'!H5</f>
        <v>9.256333333333334</v>
      </c>
      <c r="E68">
        <f>'July 2016'!H6</f>
        <v>0.82869100259250628</v>
      </c>
      <c r="F68" t="e">
        <f>'July 2016'!G5</f>
        <v>#DIV/0!</v>
      </c>
      <c r="G68" t="e">
        <f>'July 2016'!G6</f>
        <v>#DIV/0!</v>
      </c>
      <c r="H68">
        <f>'July 2016'!J5</f>
        <v>4.53</v>
      </c>
      <c r="I68">
        <f>'July 2016'!J6</f>
        <v>0.35921210076128202</v>
      </c>
      <c r="J68">
        <f>'July 2016'!L5</f>
        <v>0.27400000000000002</v>
      </c>
      <c r="K68">
        <f>'July 2016'!L6</f>
        <v>1.1999999999999992E-2</v>
      </c>
      <c r="L68">
        <f>'July 2016'!K5</f>
        <v>0.80600000000000005</v>
      </c>
      <c r="M68">
        <f>'July 2016'!K6</f>
        <v>9.5393920141694337E-3</v>
      </c>
      <c r="N68">
        <f>'July 2016'!N5</f>
        <v>226.33333333333334</v>
      </c>
      <c r="O68">
        <f>'July 2016'!N6</f>
        <v>8.6666666666666679</v>
      </c>
      <c r="P68">
        <f>'July 2016'!Q5</f>
        <v>2527</v>
      </c>
      <c r="R68">
        <f>'July 2016'!P5</f>
        <v>31.1</v>
      </c>
      <c r="T68">
        <f>'July 2016'!H5</f>
        <v>9.256333333333334</v>
      </c>
      <c r="U68">
        <f>'July 2016'!H6</f>
        <v>0.82869100259250628</v>
      </c>
      <c r="V68" t="e">
        <f>'July 2016'!G5</f>
        <v>#DIV/0!</v>
      </c>
      <c r="W68" t="e">
        <f>'July 2016'!G6</f>
        <v>#DIV/0!</v>
      </c>
      <c r="X68">
        <f>'July 2016'!J5</f>
        <v>4.53</v>
      </c>
      <c r="Y68">
        <f>'July 2016'!J6</f>
        <v>0.35921210076128202</v>
      </c>
      <c r="Z68">
        <f>'July 2016'!L5</f>
        <v>0.27400000000000002</v>
      </c>
      <c r="AA68">
        <f>'July 2016'!L6</f>
        <v>1.1999999999999992E-2</v>
      </c>
      <c r="AB68">
        <f>'July 2016'!K5</f>
        <v>0.80600000000000005</v>
      </c>
      <c r="AC68">
        <f>'July 2016'!K6</f>
        <v>9.5393920141694337E-3</v>
      </c>
      <c r="AD68">
        <f>'July 2016'!N10</f>
        <v>216</v>
      </c>
      <c r="AE68">
        <f>'July 2016'!N11</f>
        <v>7.2111025509279791</v>
      </c>
      <c r="AF68">
        <f>'July 2016'!Q10</f>
        <v>2462</v>
      </c>
      <c r="AH68">
        <f>'July 2016'!P10</f>
        <v>30.6</v>
      </c>
    </row>
    <row r="69" spans="1:34" x14ac:dyDescent="0.15">
      <c r="A69">
        <v>2016</v>
      </c>
      <c r="B69">
        <v>8</v>
      </c>
      <c r="C69">
        <v>68</v>
      </c>
    </row>
    <row r="70" spans="1:34" x14ac:dyDescent="0.15">
      <c r="A70">
        <v>2016</v>
      </c>
      <c r="B70">
        <v>9</v>
      </c>
      <c r="C70">
        <v>69</v>
      </c>
    </row>
  </sheetData>
  <pageMargins left="0.7" right="0.7" top="0.75" bottom="0.75" header="0.5" footer="0.5"/>
  <pageSetup orientation="portrait" horizontalDpi="4294967292" verticalDpi="4294967292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74"/>
  <sheetViews>
    <sheetView tabSelected="1" topLeftCell="R1" workbookViewId="0">
      <pane ySplit="1" topLeftCell="A14" activePane="bottomLeft" state="frozen"/>
      <selection pane="bottomLeft" activeCell="AJ72" sqref="AJ72"/>
    </sheetView>
  </sheetViews>
  <sheetFormatPr baseColWidth="10" defaultRowHeight="13" x14ac:dyDescent="0.15"/>
  <cols>
    <col min="1" max="3" width="6.33203125" customWidth="1"/>
    <col min="4" max="4" width="13.6640625" bestFit="1" customWidth="1"/>
    <col min="9" max="9" width="13.1640625" bestFit="1" customWidth="1"/>
    <col min="17" max="17" width="13.83203125" bestFit="1" customWidth="1"/>
    <col min="19" max="19" width="12.1640625" bestFit="1" customWidth="1"/>
    <col min="24" max="35" width="12.1640625" customWidth="1"/>
  </cols>
  <sheetData>
    <row r="1" spans="1:35" x14ac:dyDescent="0.15">
      <c r="A1" t="s">
        <v>52</v>
      </c>
      <c r="B1" t="s">
        <v>53</v>
      </c>
      <c r="C1" t="s">
        <v>118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97</v>
      </c>
      <c r="AF1" t="s">
        <v>98</v>
      </c>
      <c r="AG1" t="s">
        <v>99</v>
      </c>
      <c r="AH1" t="s">
        <v>100</v>
      </c>
      <c r="AI1" t="s">
        <v>101</v>
      </c>
    </row>
    <row r="2" spans="1:35" x14ac:dyDescent="0.15">
      <c r="A2">
        <v>2011</v>
      </c>
      <c r="B2">
        <v>1</v>
      </c>
      <c r="C2">
        <v>1</v>
      </c>
    </row>
    <row r="3" spans="1:35" x14ac:dyDescent="0.15">
      <c r="A3">
        <v>2011</v>
      </c>
      <c r="B3">
        <v>2</v>
      </c>
      <c r="C3">
        <v>2</v>
      </c>
    </row>
    <row r="4" spans="1:35" x14ac:dyDescent="0.15">
      <c r="A4">
        <v>2011</v>
      </c>
      <c r="B4">
        <v>3</v>
      </c>
      <c r="C4">
        <v>3</v>
      </c>
    </row>
    <row r="5" spans="1:35" x14ac:dyDescent="0.15">
      <c r="A5">
        <v>2011</v>
      </c>
      <c r="B5">
        <v>4</v>
      </c>
      <c r="C5">
        <v>4</v>
      </c>
    </row>
    <row r="6" spans="1:35" x14ac:dyDescent="0.15">
      <c r="A6">
        <v>2011</v>
      </c>
      <c r="B6">
        <v>5</v>
      </c>
      <c r="C6">
        <v>5</v>
      </c>
    </row>
    <row r="7" spans="1:35" x14ac:dyDescent="0.15">
      <c r="A7">
        <v>2011</v>
      </c>
      <c r="B7">
        <v>6</v>
      </c>
      <c r="C7">
        <v>6</v>
      </c>
    </row>
    <row r="8" spans="1:35" x14ac:dyDescent="0.15">
      <c r="A8">
        <v>2011</v>
      </c>
      <c r="B8">
        <v>7</v>
      </c>
      <c r="C8">
        <v>7</v>
      </c>
      <c r="D8" t="s">
        <v>163</v>
      </c>
      <c r="E8" t="s">
        <v>163</v>
      </c>
      <c r="F8" t="s">
        <v>163</v>
      </c>
      <c r="G8" t="s">
        <v>163</v>
      </c>
      <c r="H8">
        <f>'28 July 2011'!J22</f>
        <v>0.26459400000000005</v>
      </c>
      <c r="I8">
        <f>'28 July 2011'!J23</f>
        <v>0.16939895550773362</v>
      </c>
      <c r="J8">
        <f>'28 July 2011'!L22</f>
        <v>3.6476999999999996E-2</v>
      </c>
      <c r="K8">
        <f>'28 July 2011'!L23</f>
        <v>2.1854286741964379E-2</v>
      </c>
      <c r="L8">
        <f>'28 July 2011'!K22</f>
        <v>0.15162000000000003</v>
      </c>
      <c r="M8">
        <f>'28 July 2011'!K23</f>
        <v>5.5281851150867457E-2</v>
      </c>
      <c r="N8">
        <f>'28 July 2011'!N22</f>
        <v>243.3</v>
      </c>
      <c r="O8">
        <f>'28 July 2011'!N23</f>
        <v>16.698669274991804</v>
      </c>
      <c r="P8">
        <f>'28 July 2011'!Q22</f>
        <v>2010.6</v>
      </c>
      <c r="Q8">
        <f>'28 July 2011'!Q23</f>
        <v>77.992335805798419</v>
      </c>
      <c r="R8">
        <f>'28 July 2011'!P22</f>
        <v>25.21</v>
      </c>
      <c r="S8">
        <f>'28 July 2011'!P23</f>
        <v>0.28341175385333311</v>
      </c>
      <c r="T8" t="s">
        <v>163</v>
      </c>
      <c r="U8" t="s">
        <v>163</v>
      </c>
      <c r="V8" t="s">
        <v>163</v>
      </c>
      <c r="W8" t="s">
        <v>163</v>
      </c>
      <c r="X8">
        <f>'28 July 2011'!J34</f>
        <v>1.3287929999999999</v>
      </c>
      <c r="Y8">
        <f>'28 July 2011'!J35</f>
        <v>0.16761578142386624</v>
      </c>
      <c r="Z8">
        <f>'28 July 2011'!L34</f>
        <v>0.18637499999999999</v>
      </c>
      <c r="AA8">
        <f>'28 July 2011'!L35</f>
        <v>2.6928744710191518E-2</v>
      </c>
      <c r="AB8">
        <f>'28 July 2011'!K34</f>
        <v>0.56842999999999999</v>
      </c>
      <c r="AC8">
        <f>'28 July 2011'!K35</f>
        <v>0.10377790607296374</v>
      </c>
      <c r="AD8">
        <f>'28 July 2011'!N34</f>
        <v>194.8</v>
      </c>
      <c r="AE8">
        <f>'28 July 2011'!N35</f>
        <v>7.2307983269099809</v>
      </c>
      <c r="AF8">
        <f>'28 July 2011'!Q34</f>
        <v>1751.4</v>
      </c>
      <c r="AG8">
        <f>'28 July 2011'!Q35</f>
        <v>2.7736858750286291</v>
      </c>
      <c r="AH8">
        <f>'28 July 2011'!P34</f>
        <v>30.309999999999995</v>
      </c>
      <c r="AI8">
        <f>'28 July 2011'!P35</f>
        <v>0.219823161250634</v>
      </c>
    </row>
    <row r="9" spans="1:35" x14ac:dyDescent="0.15">
      <c r="A9">
        <v>2011</v>
      </c>
      <c r="B9">
        <v>8</v>
      </c>
      <c r="C9">
        <v>8</v>
      </c>
    </row>
    <row r="10" spans="1:35" x14ac:dyDescent="0.15">
      <c r="A10">
        <v>2011</v>
      </c>
      <c r="B10">
        <v>9</v>
      </c>
      <c r="C10">
        <v>9</v>
      </c>
      <c r="D10">
        <f>'27 Sept 2011'!H22</f>
        <v>13.049999999999999</v>
      </c>
      <c r="E10">
        <f>'27 Sept 2011'!H23</f>
        <v>2.1784474593924315</v>
      </c>
      <c r="F10">
        <f>'27 Sept 2011'!G22</f>
        <v>0.93643333333333334</v>
      </c>
      <c r="G10">
        <f>'27 Sept 2011'!G23</f>
        <v>0.16203662480370865</v>
      </c>
      <c r="H10">
        <f>'27 Sept 2011'!J22</f>
        <v>1.0840000000000001E-2</v>
      </c>
      <c r="I10">
        <f>'27 Sept 2011'!J23</f>
        <v>1.4088766210471849E-3</v>
      </c>
      <c r="J10">
        <f>'27 Sept 2011'!L22</f>
        <v>3.0900000000000003E-3</v>
      </c>
      <c r="K10">
        <f>'27 Sept 2011'!L23</f>
        <v>3.3181320046074124E-4</v>
      </c>
      <c r="L10">
        <f>'27 Sept 2011'!K22</f>
        <v>3.9186666666666668E-2</v>
      </c>
      <c r="M10">
        <f>'27 Sept 2011'!K23</f>
        <v>2.1740764578193759E-2</v>
      </c>
      <c r="N10">
        <f>'27 Sept 2011'!N22</f>
        <v>184.33333333333334</v>
      </c>
      <c r="O10">
        <f>'27 Sept 2011'!N23</f>
        <v>29.734005971464928</v>
      </c>
      <c r="P10">
        <f>'27 Sept 2011'!Q22</f>
        <v>1854</v>
      </c>
      <c r="Q10">
        <f>'27 Sept 2011'!Q23</f>
        <v>88.635959595038699</v>
      </c>
      <c r="R10">
        <f>'27 Sept 2011'!P22</f>
        <v>21.1</v>
      </c>
      <c r="S10">
        <f>'27 Sept 2011'!P23</f>
        <v>2.7227437142216191</v>
      </c>
      <c r="T10">
        <f>'27 Sept 2011'!H34</f>
        <v>7.8506666666666662</v>
      </c>
      <c r="U10">
        <f>'27 Sept 2011'!H35</f>
        <v>0.61473472146754293</v>
      </c>
      <c r="V10">
        <f>'27 Sept 2011'!G34</f>
        <v>5.3956666666666671</v>
      </c>
      <c r="W10">
        <f>'27 Sept 2011'!G35</f>
        <v>0.49617380467377015</v>
      </c>
      <c r="X10">
        <f>'27 Sept 2011'!J34</f>
        <v>4.0233333333333325</v>
      </c>
      <c r="Y10">
        <f>'27 Sept 2011'!J35</f>
        <v>9.8206132417708078E-2</v>
      </c>
      <c r="Z10">
        <f>'27 Sept 2011'!L34</f>
        <v>0.27833333333333332</v>
      </c>
      <c r="AA10">
        <f>'27 Sept 2011'!L35</f>
        <v>2.8869437896232957E-2</v>
      </c>
      <c r="AB10">
        <f>'27 Sept 2011'!K34</f>
        <v>0.55033333333333334</v>
      </c>
      <c r="AC10">
        <f>'27 Sept 2011'!K35</f>
        <v>0.13776106529462931</v>
      </c>
      <c r="AD10">
        <f>'27 Sept 2011'!N34</f>
        <v>159</v>
      </c>
      <c r="AE10">
        <f>'27 Sept 2011'!N35</f>
        <v>33.531080109852311</v>
      </c>
      <c r="AF10">
        <f>'27 Sept 2011'!Q34</f>
        <v>1565.3333333333333</v>
      </c>
      <c r="AG10">
        <f>'27 Sept 2011'!Q35</f>
        <v>122.22429291175233</v>
      </c>
      <c r="AH10">
        <f>'27 Sept 2011'!P34</f>
        <v>24.166666666666668</v>
      </c>
      <c r="AI10">
        <f>'27 Sept 2011'!P35</f>
        <v>5.4044220577021722</v>
      </c>
    </row>
    <row r="11" spans="1:35" x14ac:dyDescent="0.15">
      <c r="A11">
        <v>2011</v>
      </c>
      <c r="B11">
        <v>10</v>
      </c>
      <c r="C11">
        <v>10</v>
      </c>
    </row>
    <row r="12" spans="1:35" x14ac:dyDescent="0.15">
      <c r="A12">
        <v>2011</v>
      </c>
      <c r="B12">
        <v>11</v>
      </c>
      <c r="C12">
        <v>11</v>
      </c>
      <c r="D12">
        <f>'27 November 2011'!F22</f>
        <v>8.6720000000000006</v>
      </c>
      <c r="E12">
        <f>'27 November 2011'!F23</f>
        <v>0.58328413125832257</v>
      </c>
      <c r="F12">
        <f>'27 November 2011'!G22</f>
        <v>0.84390999999999994</v>
      </c>
      <c r="G12">
        <f>'27 November 2011'!G23</f>
        <v>0.10206353407994889</v>
      </c>
      <c r="H12">
        <f>'27 November 2011'!H22</f>
        <v>3.4846999999999996E-2</v>
      </c>
      <c r="I12">
        <f>'27 November 2011'!H23</f>
        <v>1.9802373261247695E-2</v>
      </c>
      <c r="J12">
        <f>'27 November 2011'!J22</f>
        <v>6.3519999999999991E-3</v>
      </c>
      <c r="K12">
        <f>'27 November 2011'!J23</f>
        <v>1.5033014039476946E-3</v>
      </c>
      <c r="L12">
        <f>'27 November 2011'!I22</f>
        <v>0.13050400000000004</v>
      </c>
      <c r="M12">
        <f>'27 November 2011'!I23</f>
        <v>6.6194371147066236E-2</v>
      </c>
      <c r="N12">
        <f>'27 November 2011'!L22</f>
        <v>270.89999999999998</v>
      </c>
      <c r="O12">
        <f>'27 November 2011'!L23</f>
        <v>14.573530038318721</v>
      </c>
      <c r="P12">
        <f>'27 November 2011'!O22</f>
        <v>1679.7</v>
      </c>
      <c r="Q12">
        <f>'27 November 2011'!O23</f>
        <v>114.55411627504083</v>
      </c>
      <c r="R12">
        <f>'27 November 2011'!N22</f>
        <v>15.399999999999999</v>
      </c>
      <c r="S12">
        <f>'27 November 2011'!N23</f>
        <v>0.91393532472367867</v>
      </c>
      <c r="T12">
        <f>'27 November 2011'!F34</f>
        <v>6.7829000000000006</v>
      </c>
      <c r="U12">
        <f>'27 November 2011'!F35</f>
        <v>1.170646179110779</v>
      </c>
      <c r="V12">
        <f>'27 November 2011'!G34</f>
        <v>5.8744000000000005</v>
      </c>
      <c r="W12">
        <f>'27 November 2011'!G35</f>
        <v>0.24208897354301515</v>
      </c>
      <c r="X12">
        <f>'27 November 2011'!H34</f>
        <v>3.8444444444444446</v>
      </c>
      <c r="Y12">
        <f>'27 November 2011'!H35</f>
        <v>0.14910018174881928</v>
      </c>
      <c r="Z12">
        <f>'27 November 2011'!J34</f>
        <v>0.26290000000000002</v>
      </c>
      <c r="AA12">
        <f>'27 November 2011'!J35</f>
        <v>1.645765610421009E-2</v>
      </c>
      <c r="AB12">
        <f>'27 November 2011'!I34</f>
        <v>1.2785555555555557</v>
      </c>
      <c r="AC12">
        <f>'27 November 2011'!I35</f>
        <v>0.10190342801876347</v>
      </c>
      <c r="AD12">
        <f>'27 November 2011'!L34</f>
        <v>285.89999999999998</v>
      </c>
      <c r="AE12">
        <f>'27 November 2011'!L35</f>
        <v>10.993381847477357</v>
      </c>
      <c r="AF12">
        <f>'27 November 2011'!O34</f>
        <v>1302.8</v>
      </c>
      <c r="AG12">
        <f>'27 November 2011'!O35</f>
        <v>25.89285615763545</v>
      </c>
      <c r="AH12">
        <f>'27 November 2011'!N34</f>
        <v>17.09</v>
      </c>
      <c r="AI12">
        <f>'27 November 2011'!N35</f>
        <v>0.93528961646468867</v>
      </c>
    </row>
    <row r="13" spans="1:35" x14ac:dyDescent="0.15">
      <c r="A13">
        <v>2011</v>
      </c>
      <c r="B13">
        <v>12</v>
      </c>
      <c r="C13">
        <v>12</v>
      </c>
    </row>
    <row r="14" spans="1:35" x14ac:dyDescent="0.15">
      <c r="A14">
        <v>2012</v>
      </c>
      <c r="B14">
        <v>1</v>
      </c>
      <c r="C14">
        <v>13</v>
      </c>
      <c r="D14">
        <f>'25 January 2012'!H23</f>
        <v>7.3286666666666669</v>
      </c>
      <c r="E14">
        <f>'25 January 2012'!H24</f>
        <v>0.55689207013367714</v>
      </c>
      <c r="F14">
        <f>'25 January 2012'!G23</f>
        <v>0.9603666666666667</v>
      </c>
      <c r="G14">
        <f>'25 January 2012'!G24</f>
        <v>0.11202384170841137</v>
      </c>
      <c r="H14">
        <f>'25 January 2012'!J23</f>
        <v>2.1749999999999998</v>
      </c>
      <c r="I14">
        <f>'25 January 2012'!J24</f>
        <v>2.0876245671416438</v>
      </c>
      <c r="J14">
        <f>'25 January 2012'!L23</f>
        <v>9.387333333333335E-2</v>
      </c>
      <c r="K14">
        <f>'25 January 2012'!L24</f>
        <v>8.6570957665438292E-2</v>
      </c>
      <c r="L14">
        <f>'25 January 2012'!K23</f>
        <v>0.34643333333333332</v>
      </c>
      <c r="M14">
        <f>'25 January 2012'!K24</f>
        <v>0.23472342826777604</v>
      </c>
      <c r="N14" t="e">
        <f>'25 January 2012'!#REF!</f>
        <v>#REF!</v>
      </c>
      <c r="O14" t="e">
        <f>'25 January 2012'!#REF!</f>
        <v>#REF!</v>
      </c>
      <c r="P14">
        <f>'25 January 2012'!Q23</f>
        <v>1076.3333333333333</v>
      </c>
      <c r="Q14">
        <f>'25 January 2012'!Q24</f>
        <v>24.592230028563449</v>
      </c>
      <c r="R14">
        <f>'25 January 2012'!P23</f>
        <v>6.9666666666666659</v>
      </c>
      <c r="S14">
        <f>'25 January 2012'!P24</f>
        <v>0.35276684147527881</v>
      </c>
      <c r="T14">
        <f>'25 January 2012'!H35</f>
        <v>6.0606666666666662</v>
      </c>
      <c r="U14">
        <f>'25 January 2012'!H36</f>
        <v>1.8808981306221051E-2</v>
      </c>
      <c r="V14">
        <f>'25 January 2012'!G35</f>
        <v>8.386333333333333</v>
      </c>
      <c r="W14">
        <f>'25 January 2012'!G36</f>
        <v>0.49230117249956312</v>
      </c>
      <c r="X14">
        <f>'25 January 2012'!J35</f>
        <v>3.3814333333333333</v>
      </c>
      <c r="Y14">
        <f>'25 January 2012'!J36</f>
        <v>1.6636893904145025</v>
      </c>
      <c r="Z14">
        <f>'25 January 2012'!L35</f>
        <v>0.1758666666666667</v>
      </c>
      <c r="AA14">
        <f>'25 January 2012'!L36</f>
        <v>8.3560463803829574E-2</v>
      </c>
      <c r="AB14">
        <f>'25 January 2012'!K35</f>
        <v>0.66766666666666674</v>
      </c>
      <c r="AC14">
        <f>'25 January 2012'!K36</f>
        <v>0.26152905086136102</v>
      </c>
      <c r="AD14" t="e">
        <f>'25 January 2012'!#REF!</f>
        <v>#REF!</v>
      </c>
      <c r="AE14" t="e">
        <f>'25 January 2012'!#REF!</f>
        <v>#REF!</v>
      </c>
      <c r="AF14">
        <f>'25 January 2012'!Q35</f>
        <v>1212.3333333333333</v>
      </c>
      <c r="AG14">
        <f>'25 January 2012'!Q36</f>
        <v>3.2829526005987018</v>
      </c>
      <c r="AH14">
        <f>'25 January 2012'!P35</f>
        <v>14.466666666666669</v>
      </c>
      <c r="AI14">
        <f>'25 January 2012'!P36</f>
        <v>0.17638342073763977</v>
      </c>
    </row>
    <row r="15" spans="1:35" x14ac:dyDescent="0.15">
      <c r="A15">
        <v>2012</v>
      </c>
      <c r="B15">
        <v>2</v>
      </c>
      <c r="C15">
        <v>14</v>
      </c>
    </row>
    <row r="16" spans="1:35" x14ac:dyDescent="0.15">
      <c r="A16">
        <v>2012</v>
      </c>
      <c r="B16">
        <v>3</v>
      </c>
      <c r="C16">
        <v>15</v>
      </c>
      <c r="D16">
        <f>'March 2012'!H22</f>
        <v>11.877333333333333</v>
      </c>
      <c r="E16">
        <f>'March 2012'!H23</f>
        <v>1.0828852406623868</v>
      </c>
      <c r="F16">
        <f>'March 2012'!G22</f>
        <v>0.91496666666666659</v>
      </c>
      <c r="G16">
        <f>'March 2012'!G23</f>
        <v>8.300386202527664E-2</v>
      </c>
      <c r="H16">
        <f>'March 2012'!J22</f>
        <v>8.0666666666666682E-3</v>
      </c>
      <c r="I16">
        <f>'March 2012'!J23</f>
        <v>1.377610652946293E-3</v>
      </c>
      <c r="J16">
        <f>'March 2012'!L22</f>
        <v>3.9899999999999996E-3</v>
      </c>
      <c r="K16">
        <f>'March 2012'!L23</f>
        <v>7.637626158259726E-5</v>
      </c>
      <c r="L16">
        <f>'March 2012'!K22</f>
        <v>1.6666666666666666E-2</v>
      </c>
      <c r="M16">
        <f>'March 2012'!K23</f>
        <v>8.1717671147541718E-4</v>
      </c>
      <c r="N16">
        <f>'March 2012'!N22</f>
        <v>371.66666666666669</v>
      </c>
      <c r="O16">
        <f>'March 2012'!N23</f>
        <v>27.954327830310064</v>
      </c>
      <c r="P16">
        <f>'March 2012'!Q22</f>
        <v>1527</v>
      </c>
      <c r="Q16">
        <v>0</v>
      </c>
      <c r="R16">
        <f>'March 2012'!P22</f>
        <v>8.5333333333333332</v>
      </c>
      <c r="S16">
        <v>0</v>
      </c>
      <c r="T16">
        <f>'March 2012'!H34</f>
        <v>6.8346666666666671</v>
      </c>
      <c r="U16">
        <f>'March 2012'!H35</f>
        <v>0.10385299439325017</v>
      </c>
      <c r="V16">
        <f>'March 2012'!G34</f>
        <v>4.2263333333333328</v>
      </c>
      <c r="W16">
        <f>'March 2012'!G35</f>
        <v>0.21850578431194392</v>
      </c>
      <c r="X16">
        <f>'March 2012'!J34</f>
        <v>2.2233333333333332</v>
      </c>
      <c r="Y16">
        <f>'March 2012'!J35</f>
        <v>6.4893074446439228E-2</v>
      </c>
      <c r="Z16">
        <f>'March 2012'!L34</f>
        <v>0.26766666666666666</v>
      </c>
      <c r="AA16">
        <f>'March 2012'!L35</f>
        <v>1.8342421989596795E-2</v>
      </c>
      <c r="AB16">
        <f>'March 2012'!K34</f>
        <v>1.4433333333333334</v>
      </c>
      <c r="AC16">
        <f>'March 2012'!K35</f>
        <v>0.14666666666666717</v>
      </c>
      <c r="AD16">
        <f>'March 2012'!N34</f>
        <v>256.33333333333331</v>
      </c>
      <c r="AE16">
        <f>'March 2012'!N35</f>
        <v>21.957028740499236</v>
      </c>
      <c r="AF16">
        <f>'March 2012'!Q34</f>
        <v>1465.3333333333333</v>
      </c>
      <c r="AG16">
        <v>0</v>
      </c>
      <c r="AH16">
        <f>'March 2012'!P34</f>
        <v>18.5</v>
      </c>
      <c r="AI16">
        <v>0</v>
      </c>
    </row>
    <row r="17" spans="1:35" x14ac:dyDescent="0.15">
      <c r="A17">
        <v>2012</v>
      </c>
      <c r="B17">
        <v>4</v>
      </c>
      <c r="C17">
        <v>16</v>
      </c>
    </row>
    <row r="18" spans="1:35" x14ac:dyDescent="0.15">
      <c r="A18">
        <v>2012</v>
      </c>
      <c r="B18">
        <v>5</v>
      </c>
      <c r="C18">
        <v>17</v>
      </c>
      <c r="D18">
        <f>'May 2012'!H22</f>
        <v>45.736666666666657</v>
      </c>
      <c r="E18">
        <f>'May 2012'!H23</f>
        <v>6.3491136739268494</v>
      </c>
      <c r="F18">
        <f>'May 2012'!G22</f>
        <v>1.1567666666666667</v>
      </c>
      <c r="G18">
        <f>'May 2012'!G23</f>
        <v>0.14327451894101045</v>
      </c>
      <c r="H18">
        <f>'May 2012'!I22</f>
        <v>0</v>
      </c>
      <c r="I18">
        <f>'May 2012'!I23</f>
        <v>0</v>
      </c>
      <c r="J18" t="s">
        <v>163</v>
      </c>
      <c r="K18" t="s">
        <v>163</v>
      </c>
      <c r="L18">
        <f>'May 2012'!J22</f>
        <v>3.36715E-2</v>
      </c>
      <c r="M18">
        <f>'May 2012'!J23</f>
        <v>2.9275821376180039E-2</v>
      </c>
      <c r="N18" t="e">
        <f>'May 2012'!#REF!</f>
        <v>#REF!</v>
      </c>
      <c r="O18" t="e">
        <f>'May 2012'!#REF!</f>
        <v>#REF!</v>
      </c>
      <c r="P18">
        <f>'May 2012'!P22</f>
        <v>1849</v>
      </c>
      <c r="Q18">
        <v>0</v>
      </c>
      <c r="R18">
        <f>'May 2012'!O22</f>
        <v>17.733333333333331</v>
      </c>
      <c r="S18">
        <v>0</v>
      </c>
      <c r="T18">
        <f>'May 2012'!H34</f>
        <v>24.97</v>
      </c>
      <c r="U18">
        <f>'May 2012'!H35</f>
        <v>0.2119748412744617</v>
      </c>
      <c r="V18">
        <f>'May 2012'!G34</f>
        <v>3.4786666666666668</v>
      </c>
      <c r="W18">
        <f>'May 2012'!G35</f>
        <v>0.19633842664587536</v>
      </c>
      <c r="X18">
        <f>'May 2012'!I34</f>
        <v>2.5433333333333334</v>
      </c>
      <c r="Y18">
        <f>'May 2012'!I35</f>
        <v>2.905932629027105E-2</v>
      </c>
      <c r="Z18" t="s">
        <v>163</v>
      </c>
      <c r="AA18" t="s">
        <v>163</v>
      </c>
      <c r="AB18">
        <f>'May 2012'!J34</f>
        <v>0.33633333333333332</v>
      </c>
      <c r="AC18">
        <f>'May 2012'!J35</f>
        <v>0.11446445348277832</v>
      </c>
      <c r="AD18" t="e">
        <f>'May 2012'!#REF!</f>
        <v>#REF!</v>
      </c>
      <c r="AE18" t="e">
        <f>'May 2012'!#REF!</f>
        <v>#REF!</v>
      </c>
      <c r="AF18">
        <f>'May 2012'!P34</f>
        <v>1815</v>
      </c>
      <c r="AG18">
        <v>0</v>
      </c>
      <c r="AH18">
        <f>'May 2012'!O34</f>
        <v>26.266666666666666</v>
      </c>
      <c r="AI18">
        <v>0</v>
      </c>
    </row>
    <row r="19" spans="1:35" x14ac:dyDescent="0.15">
      <c r="A19">
        <v>2012</v>
      </c>
      <c r="B19">
        <v>6</v>
      </c>
      <c r="C19">
        <v>18</v>
      </c>
    </row>
    <row r="20" spans="1:35" x14ac:dyDescent="0.15">
      <c r="A20">
        <v>2012</v>
      </c>
      <c r="B20">
        <v>7</v>
      </c>
      <c r="C20">
        <v>19</v>
      </c>
      <c r="D20">
        <f>'July 2012'!F22</f>
        <v>17.929598363223754</v>
      </c>
      <c r="E20">
        <f>'July 2012'!F23</f>
        <v>1.3018825923730106</v>
      </c>
      <c r="F20" t="s">
        <v>163</v>
      </c>
      <c r="G20" t="s">
        <v>163</v>
      </c>
      <c r="H20">
        <f>'July 2012'!J22</f>
        <v>1.3240000000000002E-2</v>
      </c>
      <c r="I20">
        <f>'July 2012'!J23</f>
        <v>3.8788371682474338E-3</v>
      </c>
      <c r="J20">
        <f>'July 2012'!L22</f>
        <v>1.1393E-2</v>
      </c>
      <c r="K20">
        <f>'July 2012'!L23</f>
        <v>1.393670652948137E-3</v>
      </c>
      <c r="L20">
        <f>'July 2012'!K22</f>
        <v>0.10558999999999999</v>
      </c>
      <c r="M20">
        <f>'July 2012'!K23</f>
        <v>3.7621118330592528E-2</v>
      </c>
      <c r="N20">
        <f>'July 2012'!N22</f>
        <v>273.8</v>
      </c>
      <c r="O20">
        <f>'July 2012'!N23</f>
        <v>12.657716135929794</v>
      </c>
      <c r="P20">
        <f>'July 2012'!Q22</f>
        <v>2706.2</v>
      </c>
      <c r="Q20">
        <f>'July 2012'!Q23</f>
        <v>235.61280855580728</v>
      </c>
      <c r="R20">
        <f>'July 2012'!P22</f>
        <v>25.889999999999997</v>
      </c>
      <c r="S20">
        <f>'July 2012'!P23</f>
        <v>0.24964419124470391</v>
      </c>
      <c r="T20">
        <f>'July 2012'!F34</f>
        <v>6.3426548987517242</v>
      </c>
      <c r="U20">
        <f>'July 2012'!F35</f>
        <v>7.2821601620576368E-2</v>
      </c>
      <c r="V20" t="s">
        <v>163</v>
      </c>
      <c r="W20" t="s">
        <v>163</v>
      </c>
      <c r="X20">
        <f>'July 2012'!J34</f>
        <v>3.2160000000000002</v>
      </c>
      <c r="Y20">
        <f>'July 2012'!J35</f>
        <v>0.15184202316881745</v>
      </c>
      <c r="Z20">
        <f>'July 2012'!L34</f>
        <v>0.14070000000000002</v>
      </c>
      <c r="AA20">
        <f>'July 2012'!L35</f>
        <v>4.6976353389527568E-3</v>
      </c>
      <c r="AB20">
        <f>'July 2012'!K34</f>
        <v>0.46069999999999994</v>
      </c>
      <c r="AC20">
        <f>'July 2012'!K35</f>
        <v>3.7087599005597681E-2</v>
      </c>
      <c r="AD20">
        <f>'July 2012'!N34</f>
        <v>210.6</v>
      </c>
      <c r="AE20">
        <f>'July 2012'!N35</f>
        <v>6.1971319531251252</v>
      </c>
      <c r="AF20">
        <f>'July 2012'!Q34</f>
        <v>2170.6</v>
      </c>
      <c r="AG20">
        <f>'July 2012'!Q35</f>
        <v>7.1386273190298981</v>
      </c>
      <c r="AH20">
        <f>'July 2012'!P34</f>
        <v>30.990000000000002</v>
      </c>
      <c r="AI20">
        <f>'July 2012'!P35</f>
        <v>0.18405916923038032</v>
      </c>
    </row>
    <row r="21" spans="1:35" x14ac:dyDescent="0.15">
      <c r="A21">
        <v>2012</v>
      </c>
      <c r="B21">
        <v>8</v>
      </c>
      <c r="C21">
        <v>20</v>
      </c>
    </row>
    <row r="22" spans="1:35" x14ac:dyDescent="0.15">
      <c r="A22">
        <v>2012</v>
      </c>
      <c r="B22">
        <v>9</v>
      </c>
      <c r="C22">
        <v>21</v>
      </c>
      <c r="D22">
        <f>'Sept 2012'!H15</f>
        <v>25.556666666666672</v>
      </c>
      <c r="E22">
        <f>'Sept 2012'!H16</f>
        <v>5.09713100130302</v>
      </c>
      <c r="F22" t="s">
        <v>163</v>
      </c>
      <c r="G22" t="s">
        <v>163</v>
      </c>
      <c r="H22">
        <f>'Sept 2012'!J15</f>
        <v>5.0270000000000002E-2</v>
      </c>
      <c r="I22">
        <f>'Sept 2012'!J16</f>
        <v>3.4636371538215915E-2</v>
      </c>
      <c r="J22">
        <f>'Sept 2012'!L15</f>
        <v>2.1513333333333332E-2</v>
      </c>
      <c r="K22">
        <f>'Sept 2012'!L16</f>
        <v>1.3255169222273669E-2</v>
      </c>
      <c r="L22">
        <f>'Sept 2012'!K15</f>
        <v>9.4066666666666673E-2</v>
      </c>
      <c r="M22">
        <f>'Sept 2012'!K16</f>
        <v>2.1310508623160036E-2</v>
      </c>
      <c r="N22">
        <f>'Sept 2012'!N15</f>
        <v>211.33333333333334</v>
      </c>
      <c r="O22">
        <f>'Sept 2012'!N16</f>
        <v>23.132468763863265</v>
      </c>
      <c r="P22">
        <f>'Sept 2012'!Q15</f>
        <v>2378.6666666666665</v>
      </c>
      <c r="Q22">
        <f>'Sept 2012'!Q16</f>
        <v>204.88397800815139</v>
      </c>
      <c r="R22">
        <f>'Sept 2012'!P15</f>
        <v>22.133333333333336</v>
      </c>
      <c r="S22">
        <f>'Sept 2012'!P16</f>
        <v>0.32829526005987059</v>
      </c>
      <c r="T22">
        <f>'Sept 2012'!H20</f>
        <v>15.176666666666668</v>
      </c>
      <c r="U22">
        <f>'Sept 2012'!H21</f>
        <v>0.94476334485297375</v>
      </c>
      <c r="V22" t="s">
        <v>163</v>
      </c>
      <c r="W22" t="s">
        <v>163</v>
      </c>
      <c r="X22">
        <f>'Sept 2012'!J20</f>
        <v>2.6299999999999994</v>
      </c>
      <c r="Y22">
        <f>'Sept 2012'!J21</f>
        <v>0.23437861108329361</v>
      </c>
      <c r="Z22">
        <f>'Sept 2012'!L20</f>
        <v>0.17266666666666666</v>
      </c>
      <c r="AA22">
        <f>'Sept 2012'!L21</f>
        <v>1.4621141466307547E-2</v>
      </c>
      <c r="AB22">
        <f>'Sept 2012'!K20</f>
        <v>0.64966666666666673</v>
      </c>
      <c r="AC22">
        <f>'Sept 2012'!K21</f>
        <v>6.8167277910869947E-2</v>
      </c>
      <c r="AD22">
        <f>'Sept 2012'!N20</f>
        <v>243.66666666666666</v>
      </c>
      <c r="AE22">
        <f>'Sept 2012'!N21</f>
        <v>6.7659277100614803</v>
      </c>
      <c r="AF22">
        <f>'Sept 2012'!Q20</f>
        <v>2034.3333333333333</v>
      </c>
      <c r="AG22">
        <f>'Sept 2012'!Q21</f>
        <v>65.31037011412846</v>
      </c>
      <c r="AH22">
        <f>'Sept 2012'!P20</f>
        <v>30</v>
      </c>
      <c r="AI22">
        <f>'Sept 2012'!P21</f>
        <v>0.35118845842842422</v>
      </c>
    </row>
    <row r="23" spans="1:35" x14ac:dyDescent="0.15">
      <c r="A23">
        <v>2012</v>
      </c>
      <c r="B23">
        <v>10</v>
      </c>
      <c r="C23">
        <v>22</v>
      </c>
    </row>
    <row r="24" spans="1:35" x14ac:dyDescent="0.15">
      <c r="A24">
        <v>2012</v>
      </c>
      <c r="B24">
        <v>11</v>
      </c>
      <c r="C24">
        <v>23</v>
      </c>
      <c r="D24">
        <f>'Nov 2012'!H15</f>
        <v>25.123333333333335</v>
      </c>
      <c r="E24">
        <f>'Nov 2012'!H16</f>
        <v>2.6907640385420422</v>
      </c>
      <c r="F24" t="s">
        <v>163</v>
      </c>
      <c r="G24" t="s">
        <v>163</v>
      </c>
      <c r="H24">
        <f>'Nov 2012'!J15</f>
        <v>0.1787</v>
      </c>
      <c r="I24">
        <f>'Nov 2012'!J16</f>
        <v>0.1663079172298581</v>
      </c>
      <c r="J24">
        <f>'Nov 2012'!L15</f>
        <v>3.152633333333333E-2</v>
      </c>
      <c r="K24">
        <f>'Nov 2012'!L16</f>
        <v>2.9551104098568714E-2</v>
      </c>
      <c r="L24">
        <f>'Nov 2012'!K15</f>
        <v>0.10893333333333333</v>
      </c>
      <c r="M24">
        <f>'Nov 2012'!K16</f>
        <v>4.8145935561697314E-2</v>
      </c>
      <c r="N24">
        <f>'Nov 2012'!N15</f>
        <v>258.33333333333331</v>
      </c>
      <c r="O24">
        <f>'Nov 2012'!N16</f>
        <v>10.867893591267405</v>
      </c>
      <c r="P24">
        <f>'Nov 2012'!Q15</f>
        <v>1922</v>
      </c>
      <c r="Q24">
        <f>'Nov 2012'!Q16</f>
        <v>199.02763627195094</v>
      </c>
      <c r="R24">
        <f>'Nov 2012'!P15</f>
        <v>14.5</v>
      </c>
      <c r="S24">
        <f>'Nov 2012'!P16</f>
        <v>1.5874507866387548</v>
      </c>
      <c r="T24">
        <f>'Nov 2012'!H20</f>
        <v>17.806666666666668</v>
      </c>
      <c r="U24">
        <f>'Nov 2012'!H21</f>
        <v>0.46059140726292774</v>
      </c>
      <c r="V24" t="s">
        <v>163</v>
      </c>
      <c r="W24" t="s">
        <v>163</v>
      </c>
      <c r="X24">
        <f>'Nov 2012'!J20</f>
        <v>3.3000000000000003</v>
      </c>
      <c r="Y24">
        <f>'Nov 2012'!J21</f>
        <v>0.21221058723196007</v>
      </c>
      <c r="Z24">
        <f>'Nov 2012'!L20</f>
        <v>0.222</v>
      </c>
      <c r="AA24">
        <f>'Nov 2012'!L21</f>
        <v>3.0413812651491099E-2</v>
      </c>
      <c r="AB24">
        <f>'Nov 2012'!K20</f>
        <v>0.81766666666666676</v>
      </c>
      <c r="AC24">
        <f>'Nov 2012'!K21</f>
        <v>0.2272622078373592</v>
      </c>
      <c r="AD24">
        <f>'Nov 2012'!N20</f>
        <v>285</v>
      </c>
      <c r="AE24">
        <f>'Nov 2012'!N21</f>
        <v>2.5166114784235836</v>
      </c>
      <c r="AF24">
        <f>'Nov 2012'!Q20</f>
        <v>1797.6666666666667</v>
      </c>
      <c r="AG24">
        <f>'Nov 2012'!Q21</f>
        <v>36.259864558183033</v>
      </c>
      <c r="AH24">
        <f>'Nov 2012'!P20</f>
        <v>23.233333333333334</v>
      </c>
      <c r="AI24">
        <f>'Nov 2012'!P21</f>
        <v>0.88756846371295672</v>
      </c>
    </row>
    <row r="25" spans="1:35" x14ac:dyDescent="0.15">
      <c r="A25">
        <v>2012</v>
      </c>
      <c r="B25">
        <v>12</v>
      </c>
      <c r="C25">
        <v>24</v>
      </c>
    </row>
    <row r="26" spans="1:35" x14ac:dyDescent="0.15">
      <c r="A26">
        <v>2013</v>
      </c>
      <c r="B26">
        <v>1</v>
      </c>
      <c r="C26">
        <v>25</v>
      </c>
      <c r="D26">
        <f>'Jan 2013'!H15</f>
        <v>18.423333333333332</v>
      </c>
      <c r="E26">
        <f>'Jan 2013'!H16</f>
        <v>1.4293860375855312</v>
      </c>
      <c r="F26" t="s">
        <v>163</v>
      </c>
      <c r="G26" t="s">
        <v>163</v>
      </c>
      <c r="H26">
        <f>'Jan 2013'!J15</f>
        <v>1.52</v>
      </c>
      <c r="I26">
        <f>'Jan 2013'!J16</f>
        <v>0.10000000000000009</v>
      </c>
      <c r="J26">
        <f>'Jan 2013'!L15</f>
        <v>8.4533333333333335E-2</v>
      </c>
      <c r="K26">
        <f>'Jan 2013'!L16</f>
        <v>4.4466366815580721E-2</v>
      </c>
      <c r="L26">
        <f>'Jan 2013'!K15</f>
        <v>0.3725</v>
      </c>
      <c r="M26">
        <f>'Jan 2013'!K16</f>
        <v>0.26750000000000002</v>
      </c>
      <c r="N26" t="s">
        <v>163</v>
      </c>
      <c r="O26" t="s">
        <v>163</v>
      </c>
      <c r="P26">
        <f>'Jan 2013'!R15</f>
        <v>1912.6666666666667</v>
      </c>
      <c r="Q26">
        <f>'Jan 2013'!R16</f>
        <v>208.02750886467959</v>
      </c>
      <c r="R26">
        <f>'Jan 2013'!P15</f>
        <v>10.733333333333333</v>
      </c>
      <c r="S26">
        <f>'Jan 2013'!P16</f>
        <v>0.71258527754773171</v>
      </c>
      <c r="T26">
        <f>'Jan 2013'!H20</f>
        <v>14.93</v>
      </c>
      <c r="U26">
        <f>'Jan 2013'!H21</f>
        <v>0.50143128475727661</v>
      </c>
      <c r="V26" t="s">
        <v>163</v>
      </c>
      <c r="W26" t="s">
        <v>163</v>
      </c>
      <c r="X26">
        <f>'Jan 2013'!J20</f>
        <v>3.0766666666666667</v>
      </c>
      <c r="Y26">
        <f>'Jan 2013'!J21</f>
        <v>3.2829526005987097E-2</v>
      </c>
      <c r="Z26">
        <f>'Jan 2013'!L20</f>
        <v>0.33766666666666662</v>
      </c>
      <c r="AA26">
        <f>'Jan 2013'!L21</f>
        <v>3.1671929387252704E-2</v>
      </c>
      <c r="AB26">
        <f>'Jan 2013'!K20</f>
        <v>1.4400000000000002</v>
      </c>
      <c r="AC26">
        <f>'Jan 2013'!K21</f>
        <v>4.9328828623162464E-2</v>
      </c>
      <c r="AD26" t="s">
        <v>163</v>
      </c>
      <c r="AE26" t="s">
        <v>163</v>
      </c>
      <c r="AF26">
        <f>'Jan 2013'!R20</f>
        <v>1777.6666666666667</v>
      </c>
      <c r="AG26">
        <f>'Jan 2013'!R21</f>
        <v>5.0442486501405188</v>
      </c>
      <c r="AH26">
        <f>'Jan 2013'!P20</f>
        <v>18.933333333333334</v>
      </c>
      <c r="AI26">
        <f>'Jan 2013'!P21</f>
        <v>1.5856999856355141</v>
      </c>
    </row>
    <row r="27" spans="1:35" x14ac:dyDescent="0.15">
      <c r="A27">
        <v>2013</v>
      </c>
      <c r="B27">
        <v>2</v>
      </c>
      <c r="C27">
        <v>26</v>
      </c>
    </row>
    <row r="28" spans="1:35" x14ac:dyDescent="0.15">
      <c r="A28">
        <v>2013</v>
      </c>
      <c r="B28">
        <v>3</v>
      </c>
      <c r="C28">
        <v>27</v>
      </c>
      <c r="D28">
        <f>'Mar 2013'!H15</f>
        <v>47.04</v>
      </c>
      <c r="E28">
        <f>'Mar 2013'!H16</f>
        <v>12.309512581739382</v>
      </c>
      <c r="F28" t="s">
        <v>163</v>
      </c>
      <c r="G28" t="s">
        <v>163</v>
      </c>
      <c r="H28">
        <f>'Mar 2013'!J15</f>
        <v>5.9666666666666661E-3</v>
      </c>
      <c r="I28">
        <f>'Mar 2013'!J16</f>
        <v>5.966666666666667E-3</v>
      </c>
      <c r="J28">
        <f>'Mar 2013'!L15</f>
        <v>7.1833333333333332E-3</v>
      </c>
      <c r="K28">
        <f>'Mar 2013'!L16</f>
        <v>2.6696087936458239E-3</v>
      </c>
      <c r="L28">
        <f>'Mar 2013'!K15</f>
        <v>0.52500000000000002</v>
      </c>
      <c r="M28">
        <f>'Mar 2013'!K16</f>
        <v>0.39599999999999996</v>
      </c>
      <c r="N28" t="s">
        <v>163</v>
      </c>
      <c r="O28" t="s">
        <v>163</v>
      </c>
      <c r="P28">
        <f>'Mar 2013'!R15</f>
        <v>2288.6666666666665</v>
      </c>
      <c r="Q28">
        <f>'Mar 2013'!R16</f>
        <v>179.35656602917464</v>
      </c>
      <c r="R28">
        <f>'Mar 2013'!P15</f>
        <v>13.633333333333333</v>
      </c>
      <c r="S28">
        <f>'Mar 2013'!P16</f>
        <v>0.58118652580542318</v>
      </c>
      <c r="T28">
        <f>'Mar 2013'!H20</f>
        <v>20.65666666666667</v>
      </c>
      <c r="U28">
        <f>'Mar 2013'!H21</f>
        <v>0.30715540764317373</v>
      </c>
      <c r="V28" t="s">
        <v>163</v>
      </c>
      <c r="W28" t="s">
        <v>163</v>
      </c>
      <c r="X28">
        <f>'Mar 2013'!J20</f>
        <v>4.0366666666666662</v>
      </c>
      <c r="Y28">
        <f>'Mar 2013'!J21</f>
        <v>1.4529663145135541E-2</v>
      </c>
      <c r="Z28">
        <f>'Mar 2013'!L20</f>
        <v>0.28133333333333327</v>
      </c>
      <c r="AA28">
        <f>'Mar 2013'!L21</f>
        <v>2.3024141919105796E-2</v>
      </c>
      <c r="AB28">
        <f>'Mar 2013'!K20</f>
        <v>0.84933333333333338</v>
      </c>
      <c r="AC28">
        <f>'Mar 2013'!K21</f>
        <v>0.2048099389949401</v>
      </c>
      <c r="AD28" t="s">
        <v>163</v>
      </c>
      <c r="AE28" t="s">
        <v>163</v>
      </c>
      <c r="AF28">
        <f>'Mar 2013'!R20</f>
        <v>1676.6666666666667</v>
      </c>
      <c r="AG28">
        <f>'Mar 2013'!R21</f>
        <v>3.844187531556932</v>
      </c>
      <c r="AH28">
        <f>'Mar 2013'!P20</f>
        <v>23.633333333333329</v>
      </c>
      <c r="AI28">
        <f>'Mar 2013'!P21</f>
        <v>1.3345827479445074</v>
      </c>
    </row>
    <row r="29" spans="1:35" x14ac:dyDescent="0.15">
      <c r="A29">
        <v>2013</v>
      </c>
      <c r="B29">
        <v>4</v>
      </c>
      <c r="C29">
        <v>28</v>
      </c>
    </row>
    <row r="30" spans="1:35" x14ac:dyDescent="0.15">
      <c r="A30">
        <v>2013</v>
      </c>
      <c r="B30">
        <v>5</v>
      </c>
      <c r="C30">
        <v>29</v>
      </c>
      <c r="D30">
        <f>'May 2013'!H15</f>
        <v>46.8</v>
      </c>
      <c r="E30">
        <f>'May 2013'!H16</f>
        <v>12.150000000000015</v>
      </c>
      <c r="F30" t="s">
        <v>163</v>
      </c>
      <c r="G30" t="s">
        <v>163</v>
      </c>
      <c r="H30">
        <f>'May 2013'!J15</f>
        <v>1.2706666666666666E-2</v>
      </c>
      <c r="I30">
        <f>'May 2013'!J16</f>
        <v>3.1952116952993518E-3</v>
      </c>
      <c r="J30">
        <f>'May 2013'!L15</f>
        <v>6.9550000000000001E-2</v>
      </c>
      <c r="K30">
        <f>'May 2013'!L16</f>
        <v>6.2225174166088117E-2</v>
      </c>
      <c r="L30">
        <f>'May 2013'!K15</f>
        <v>6.1199999999999997E-2</v>
      </c>
      <c r="M30">
        <f>'May 2013'!K16</f>
        <v>2.3795447743913824E-2</v>
      </c>
      <c r="N30">
        <f>'May 2013'!N15</f>
        <v>278.66666666666669</v>
      </c>
      <c r="O30">
        <f>'May 2013'!N16</f>
        <v>3.5276684147527879</v>
      </c>
      <c r="P30">
        <f>'May 2013'!R15</f>
        <v>1833.6666666666667</v>
      </c>
      <c r="Q30">
        <f>'May 2013'!R16</f>
        <v>412.87218899369373</v>
      </c>
      <c r="R30">
        <f>'May 2013'!P15</f>
        <v>20.466666666666665</v>
      </c>
      <c r="S30">
        <f>'May 2013'!P16</f>
        <v>0.92074848779554286</v>
      </c>
      <c r="T30">
        <f>'May 2013'!H20</f>
        <v>18.126666666666665</v>
      </c>
      <c r="U30">
        <f>'May 2013'!H21</f>
        <v>3.1004963760304269</v>
      </c>
      <c r="V30" t="s">
        <v>163</v>
      </c>
      <c r="W30" t="s">
        <v>163</v>
      </c>
      <c r="X30">
        <f>'May 2013'!J20</f>
        <v>1.0489999999999999</v>
      </c>
      <c r="Y30">
        <f>'May 2013'!J21</f>
        <v>6.3174361888348338E-2</v>
      </c>
      <c r="Z30">
        <f>'May 2013'!L20</f>
        <v>0.83666666666666678</v>
      </c>
      <c r="AA30">
        <f>'May 2013'!L21</f>
        <v>0.69174473455009244</v>
      </c>
      <c r="AB30">
        <f>'May 2013'!K20</f>
        <v>1.115</v>
      </c>
      <c r="AC30">
        <f>'May 2013'!K21</f>
        <v>0.22118996360594656</v>
      </c>
      <c r="AD30">
        <f>'May 2013'!N20</f>
        <v>169</v>
      </c>
      <c r="AE30">
        <f>'May 2013'!N21</f>
        <v>21.548395145191982</v>
      </c>
      <c r="AF30">
        <f>'May 2013'!R20</f>
        <v>1586.6666666666667</v>
      </c>
      <c r="AG30">
        <f>'May 2013'!R21</f>
        <v>14.193112570695849</v>
      </c>
      <c r="AH30">
        <f>'May 2013'!P20</f>
        <v>28.033333333333331</v>
      </c>
      <c r="AI30">
        <f>'May 2013'!P21</f>
        <v>0.29059326290271165</v>
      </c>
    </row>
    <row r="31" spans="1:35" x14ac:dyDescent="0.15">
      <c r="A31">
        <v>2013</v>
      </c>
      <c r="B31">
        <v>6</v>
      </c>
      <c r="C31">
        <v>30</v>
      </c>
    </row>
    <row r="32" spans="1:35" x14ac:dyDescent="0.15">
      <c r="A32">
        <v>2013</v>
      </c>
      <c r="B32">
        <v>7</v>
      </c>
      <c r="C32">
        <v>31</v>
      </c>
      <c r="D32">
        <f>'July 2013'!H15</f>
        <v>38.106666666666669</v>
      </c>
      <c r="E32">
        <f>'July 2013'!H16</f>
        <v>8.7592719129185799</v>
      </c>
      <c r="F32" t="s">
        <v>163</v>
      </c>
      <c r="G32" t="s">
        <v>163</v>
      </c>
      <c r="H32">
        <f>'July 2013'!J15</f>
        <v>-4.7766666666666673E-2</v>
      </c>
      <c r="I32">
        <f>'July 2013'!J16</f>
        <v>6.5952845107529398E-3</v>
      </c>
      <c r="J32">
        <f>'July 2013'!L15</f>
        <v>1.0623333333333332E-2</v>
      </c>
      <c r="K32">
        <f>'July 2013'!L16</f>
        <v>1.434762853033366E-3</v>
      </c>
      <c r="L32">
        <f>'July 2013'!K15</f>
        <v>8.48E-2</v>
      </c>
      <c r="M32">
        <f>'July 2013'!K16</f>
        <v>1.1499999999999981E-2</v>
      </c>
      <c r="N32">
        <f>'July 2013'!N15</f>
        <v>276</v>
      </c>
      <c r="O32">
        <f>'July 2013'!N16</f>
        <v>5.7735026918962582</v>
      </c>
      <c r="P32">
        <f>'July 2013'!R15</f>
        <v>2685.6666666666665</v>
      </c>
      <c r="Q32">
        <f>'July 2013'!R16</f>
        <v>300.06129003551587</v>
      </c>
      <c r="R32">
        <f>'July 2013'!P15</f>
        <v>26.099999999999998</v>
      </c>
      <c r="S32">
        <f>'July 2013'!P16</f>
        <v>1.0214368964029708</v>
      </c>
      <c r="T32">
        <f>'July 2013'!H20</f>
        <v>11.206666666666669</v>
      </c>
      <c r="U32">
        <f>'July 2013'!H21</f>
        <v>0.55251948180835908</v>
      </c>
      <c r="V32" t="s">
        <v>163</v>
      </c>
      <c r="W32" t="s">
        <v>163</v>
      </c>
      <c r="X32">
        <f>'July 2013'!J20</f>
        <v>8.1533333333333342</v>
      </c>
      <c r="Y32">
        <f>'July 2013'!J21</f>
        <v>8.373237791387006E-2</v>
      </c>
      <c r="Z32">
        <f>'July 2013'!L20</f>
        <v>0.20499999999999999</v>
      </c>
      <c r="AA32">
        <f>'July 2013'!L21</f>
        <v>1.8823743871327406E-2</v>
      </c>
      <c r="AB32">
        <f>'July 2013'!K20</f>
        <v>0.33350000000000002</v>
      </c>
      <c r="AC32">
        <f>'July 2013'!K21</f>
        <v>3.6499999999999901E-2</v>
      </c>
      <c r="AD32">
        <f>'July 2013'!N20</f>
        <v>195.66666666666666</v>
      </c>
      <c r="AE32">
        <f>'July 2013'!N21</f>
        <v>11.976829482147791</v>
      </c>
      <c r="AF32">
        <f>'July 2013'!R20</f>
        <v>1957.6666666666667</v>
      </c>
      <c r="AG32">
        <f>'July 2013'!R21</f>
        <v>5.456901847914966</v>
      </c>
      <c r="AH32">
        <f>'July 2013'!P20</f>
        <v>30.8</v>
      </c>
      <c r="AI32">
        <f>'July 2013'!P21</f>
        <v>0.43588989435406733</v>
      </c>
    </row>
    <row r="33" spans="1:35" x14ac:dyDescent="0.15">
      <c r="A33">
        <v>2013</v>
      </c>
      <c r="B33">
        <v>8</v>
      </c>
      <c r="C33">
        <v>32</v>
      </c>
    </row>
    <row r="34" spans="1:35" x14ac:dyDescent="0.15">
      <c r="A34">
        <v>2013</v>
      </c>
      <c r="B34">
        <v>9</v>
      </c>
      <c r="C34">
        <v>33</v>
      </c>
      <c r="D34">
        <f>'Sept 2013'!H17</f>
        <v>34.043333333333329</v>
      </c>
      <c r="E34">
        <f>'Sept 2013'!H18</f>
        <v>9.2252015937021419</v>
      </c>
      <c r="F34" t="s">
        <v>163</v>
      </c>
      <c r="G34" t="s">
        <v>163</v>
      </c>
      <c r="H34">
        <f>'Sept 2013'!J17</f>
        <v>-6.3833333333333337E-3</v>
      </c>
      <c r="I34">
        <f>'Sept 2013'!J18</f>
        <v>4.7596650208928688E-3</v>
      </c>
      <c r="J34">
        <f>'Sept 2013'!L17</f>
        <v>1.4033333333333333E-2</v>
      </c>
      <c r="K34">
        <f>'Sept 2013'!L18</f>
        <v>5.5564777012460393E-3</v>
      </c>
      <c r="L34">
        <f>'Sept 2013'!K17</f>
        <v>4.4350000000000001E-2</v>
      </c>
      <c r="M34">
        <f>'Sept 2013'!K18</f>
        <v>1.8850000000000002E-2</v>
      </c>
      <c r="O34" t="s">
        <v>163</v>
      </c>
      <c r="P34">
        <f>'Sept 2013'!Q17</f>
        <v>4364</v>
      </c>
      <c r="Q34">
        <f>'Sept 2013'!Q18</f>
        <v>46.999999999999993</v>
      </c>
      <c r="R34">
        <f>'Sept 2013'!P17</f>
        <v>26.099999999999998</v>
      </c>
      <c r="S34">
        <f>'Sept 2013'!P18</f>
        <v>0.25166114784235766</v>
      </c>
      <c r="T34">
        <f>'Sept 2013'!H23</f>
        <v>7.7646666666666659</v>
      </c>
      <c r="U34">
        <f>'Sept 2013'!H24</f>
        <v>0.97477216711279957</v>
      </c>
      <c r="V34" t="s">
        <v>163</v>
      </c>
      <c r="W34" t="s">
        <v>163</v>
      </c>
      <c r="X34">
        <f>'Sept 2013'!J23</f>
        <v>3.9133333333333336</v>
      </c>
      <c r="Y34">
        <f>'Sept 2013'!J24</f>
        <v>0.10713439119992123</v>
      </c>
      <c r="Z34">
        <f>'Sept 2013'!L23</f>
        <v>0.314</v>
      </c>
      <c r="AA34">
        <f>'Sept 2013'!L24</f>
        <v>5.3687366608293784E-2</v>
      </c>
      <c r="AB34">
        <f>'Sept 2013'!K23</f>
        <v>0.83833333333333337</v>
      </c>
      <c r="AC34">
        <f>'Sept 2013'!K24</f>
        <v>0.19253773079003958</v>
      </c>
      <c r="AD34" t="e">
        <f>'Sept 2013'!N23</f>
        <v>#DIV/0!</v>
      </c>
      <c r="AE34" t="e">
        <f>'Sept 2013'!N24</f>
        <v>#DIV/0!</v>
      </c>
      <c r="AF34">
        <f>'Sept 2013'!R23</f>
        <v>1995</v>
      </c>
      <c r="AG34">
        <f>'Sept 2013'!R24</f>
        <v>118.99999999999999</v>
      </c>
      <c r="AH34">
        <f>'Sept 2013'!P23</f>
        <v>31.666666666666668</v>
      </c>
      <c r="AI34">
        <f>'Sept 2013'!P24</f>
        <v>3.3333333333332625E-2</v>
      </c>
    </row>
    <row r="35" spans="1:35" x14ac:dyDescent="0.15">
      <c r="A35">
        <v>2013</v>
      </c>
      <c r="B35">
        <v>10</v>
      </c>
      <c r="C35">
        <v>34</v>
      </c>
    </row>
    <row r="36" spans="1:35" x14ac:dyDescent="0.15">
      <c r="A36">
        <v>2013</v>
      </c>
      <c r="B36">
        <v>11</v>
      </c>
      <c r="C36">
        <v>35</v>
      </c>
      <c r="D36">
        <f>'Nov 2013'!H17</f>
        <v>61.576666666666675</v>
      </c>
      <c r="E36">
        <f>'Nov 2013'!H18</f>
        <v>8.6812006338088867</v>
      </c>
      <c r="F36" t="s">
        <v>163</v>
      </c>
      <c r="G36" t="s">
        <v>163</v>
      </c>
      <c r="H36">
        <f>'[20]Nov 2013'!J17</f>
        <v>1.4756666666666666E-2</v>
      </c>
      <c r="I36">
        <f>'[20]Nov 2013'!J18</f>
        <v>1.1359894854755968E-2</v>
      </c>
      <c r="J36">
        <f>'[20]Nov 2013'!L17</f>
        <v>1.8606666666666664E-2</v>
      </c>
      <c r="K36">
        <f>'[20]Nov 2013'!L18</f>
        <v>1.2205318968020096E-2</v>
      </c>
      <c r="L36">
        <f>'[20]Nov 2013'!K17</f>
        <v>1.0169999999999999</v>
      </c>
      <c r="M36">
        <f>'[20]Nov 2013'!K18</f>
        <v>0.49134814541219141</v>
      </c>
      <c r="N36">
        <f>'[20]Nov 2013'!N17</f>
        <v>10.3</v>
      </c>
      <c r="O36" t="s">
        <v>163</v>
      </c>
      <c r="P36">
        <f>'[20]Nov 2013'!Q17</f>
        <v>2580</v>
      </c>
      <c r="Q36">
        <f>'[20]Nov 2013'!Q18</f>
        <v>534.80089753103448</v>
      </c>
      <c r="R36">
        <f>'[20]Nov 2013'!P17</f>
        <v>6.8066666666666675</v>
      </c>
      <c r="S36">
        <f>'[20]Nov 2013'!P18</f>
        <v>0.55474718966790471</v>
      </c>
      <c r="T36">
        <f>'Nov 2013'!H22</f>
        <v>20.71</v>
      </c>
      <c r="U36">
        <f>'Nov 2013'!H23</f>
        <v>0.6217180497084942</v>
      </c>
      <c r="V36" t="s">
        <v>163</v>
      </c>
      <c r="W36" t="s">
        <v>163</v>
      </c>
      <c r="X36">
        <f>'[20]Nov 2013'!J23</f>
        <v>4.0633333333333335</v>
      </c>
      <c r="Y36">
        <f>'[20]Nov 2013'!J24</f>
        <v>0.20366093827186835</v>
      </c>
      <c r="Z36">
        <f>'[20]Nov 2013'!L23</f>
        <v>0.27933333333333338</v>
      </c>
      <c r="AA36">
        <f>'[20]Nov 2013'!L24</f>
        <v>2.0626304672539897E-2</v>
      </c>
      <c r="AB36">
        <f>'[20]Nov 2013'!K23</f>
        <v>1.1399999999999999</v>
      </c>
      <c r="AC36">
        <f>'[20]Nov 2013'!K24</f>
        <v>9.291573243177656E-2</v>
      </c>
      <c r="AD36">
        <f>'[20]Nov 2013'!N23</f>
        <v>5.5250000000000004</v>
      </c>
      <c r="AE36">
        <f>'[20]Nov 2013'!N24</f>
        <v>1.3649999999999973</v>
      </c>
      <c r="AF36">
        <f>'[20]Nov 2013'!Q23</f>
        <v>1462.3333333333333</v>
      </c>
      <c r="AG36">
        <f>'[20]Nov 2013'!Q24</f>
        <v>32.986529237116038</v>
      </c>
      <c r="AH36">
        <f>'[20]Nov 2013'!P23</f>
        <v>16.989999999999998</v>
      </c>
      <c r="AI36">
        <f>'[20]Nov 2013'!P24</f>
        <v>2.1868699092538622</v>
      </c>
    </row>
    <row r="37" spans="1:35" x14ac:dyDescent="0.15">
      <c r="A37">
        <v>2013</v>
      </c>
      <c r="B37">
        <v>12</v>
      </c>
      <c r="C37">
        <v>36</v>
      </c>
    </row>
    <row r="38" spans="1:35" x14ac:dyDescent="0.15">
      <c r="A38">
        <v>2014</v>
      </c>
      <c r="B38">
        <v>1</v>
      </c>
      <c r="C38">
        <v>37</v>
      </c>
      <c r="D38">
        <f>'Jan 2014'!H17</f>
        <v>39.076666666666661</v>
      </c>
      <c r="E38">
        <f>'Jan 2014'!H18</f>
        <v>9.7668219555345246</v>
      </c>
      <c r="F38" t="s">
        <v>163</v>
      </c>
      <c r="G38" t="s">
        <v>163</v>
      </c>
      <c r="H38">
        <f>'[20]Jan 2014'!J17</f>
        <v>2.5400000000000002E-2</v>
      </c>
      <c r="I38">
        <f>'[20]Jan 2014'!J18</f>
        <v>5.4580216195980816E-3</v>
      </c>
      <c r="J38">
        <f>'[20]Jan 2014'!L17</f>
        <v>2.6433333333333333E-2</v>
      </c>
      <c r="K38">
        <f>'[20]Jan 2014'!L18</f>
        <v>5.2412890696002619E-3</v>
      </c>
      <c r="L38">
        <f>'[20]Jan 2014'!K17</f>
        <v>6.7566666666666664E-2</v>
      </c>
      <c r="M38">
        <f>'[20]Jan 2014'!K18</f>
        <v>2.2635984135393323E-2</v>
      </c>
      <c r="N38">
        <f>'[20]Jan 2014'!N17</f>
        <v>0.25133333333333335</v>
      </c>
      <c r="O38">
        <f>'[20]Jan 2014'!N18</f>
        <v>1.9427929494530399E-2</v>
      </c>
      <c r="P38">
        <f>'[20]Jan 2014'!Q17</f>
        <v>2365.6666666666665</v>
      </c>
      <c r="Q38">
        <f>'[20]Jan 2014'!Q18</f>
        <v>401.00304792413323</v>
      </c>
      <c r="R38">
        <f>'[20]Jan 2014'!P17</f>
        <v>7.4433333333333342</v>
      </c>
      <c r="S38">
        <f>'[20]Jan 2014'!P18</f>
        <v>0.55167421948504991</v>
      </c>
      <c r="T38">
        <f>'Jan 2014'!H22</f>
        <v>13.633333333333335</v>
      </c>
      <c r="U38">
        <f>'Jan 2014'!H23</f>
        <v>0.48841011910529059</v>
      </c>
      <c r="V38" t="s">
        <v>163</v>
      </c>
      <c r="W38" t="s">
        <v>163</v>
      </c>
      <c r="X38">
        <f>'[20]Jan 2014'!J23</f>
        <v>3.4499999999999997</v>
      </c>
      <c r="Y38">
        <f>'[20]Jan 2014'!J24</f>
        <v>0.31564748269760434</v>
      </c>
      <c r="Z38">
        <f>'[20]Jan 2014'!L23</f>
        <v>3.4</v>
      </c>
      <c r="AA38">
        <f>'[20]Jan 2014'!L24</f>
        <v>0.37527767497325654</v>
      </c>
      <c r="AB38">
        <f>'[20]Jan 2014'!K23</f>
        <v>1.29</v>
      </c>
      <c r="AC38">
        <f>'[20]Jan 2014'!K24</f>
        <v>0.2311565126344774</v>
      </c>
      <c r="AD38">
        <f>'[20]Jan 2014'!N23</f>
        <v>0.19433333333333333</v>
      </c>
      <c r="AE38">
        <f>'[20]Jan 2014'!N24</f>
        <v>5.7831171909658212E-3</v>
      </c>
      <c r="AF38">
        <f>'[20]Jan 2014'!Q23</f>
        <v>1448</v>
      </c>
      <c r="AG38">
        <f>'[20]Jan 2014'!Q24</f>
        <v>3.2145502536643185</v>
      </c>
      <c r="AH38">
        <f>'[20]Jan 2014'!P23</f>
        <v>17.383333333333336</v>
      </c>
      <c r="AI38">
        <f>'[20]Jan 2014'!P24</f>
        <v>0.93447549162321208</v>
      </c>
    </row>
    <row r="39" spans="1:35" x14ac:dyDescent="0.15">
      <c r="A39">
        <v>2014</v>
      </c>
      <c r="B39">
        <v>2</v>
      </c>
      <c r="C39">
        <v>38</v>
      </c>
    </row>
    <row r="40" spans="1:35" x14ac:dyDescent="0.15">
      <c r="A40">
        <v>2014</v>
      </c>
      <c r="B40">
        <v>3</v>
      </c>
      <c r="C40">
        <v>39</v>
      </c>
      <c r="D40">
        <f>'Mar 2014'!H17</f>
        <v>48.75333333333333</v>
      </c>
      <c r="E40">
        <f>'Mar 2014'!H18</f>
        <v>8.1071600727039286</v>
      </c>
      <c r="F40" t="s">
        <v>163</v>
      </c>
      <c r="G40" t="s">
        <v>163</v>
      </c>
      <c r="H40">
        <f>'[20]Mar 2014'!J17</f>
        <v>7.9766666666666666E-3</v>
      </c>
      <c r="I40">
        <f>'[20]Mar 2014'!J18</f>
        <v>9.2450172765898321E-3</v>
      </c>
      <c r="J40">
        <f>'[20]Mar 2014'!L17</f>
        <v>8.6433333333333327E-3</v>
      </c>
      <c r="K40">
        <f>'[20]Mar 2014'!L18</f>
        <v>5.2505026214428067E-4</v>
      </c>
      <c r="L40">
        <f>'[20]Mar 2014'!K17</f>
        <v>6.9066666666666679E-2</v>
      </c>
      <c r="M40">
        <f>'[20]Mar 2014'!K18</f>
        <v>1.7204779697643446E-2</v>
      </c>
      <c r="N40">
        <f>'[20]Mar 2014'!N17</f>
        <v>0.34666666666666668</v>
      </c>
      <c r="O40">
        <f>'[20]Mar 2014'!N18</f>
        <v>3.760023640587614E-2</v>
      </c>
      <c r="P40">
        <f>'[20]Mar 2014'!Q17</f>
        <v>1937.3333333333333</v>
      </c>
      <c r="Q40">
        <f>'[20]Mar 2014'!Q18</f>
        <v>344.52592226291335</v>
      </c>
      <c r="R40">
        <f>'[20]Mar 2014'!P17</f>
        <v>11.200000000000001</v>
      </c>
      <c r="S40">
        <f>'[20]Mar 2014'!P18</f>
        <v>0.66583281184793908</v>
      </c>
      <c r="T40">
        <f>'Mar 2014'!H22</f>
        <v>20.64</v>
      </c>
      <c r="U40">
        <f>'Mar 2014'!H23</f>
        <v>1.0310350786143674</v>
      </c>
      <c r="V40" t="s">
        <v>163</v>
      </c>
      <c r="W40" t="s">
        <v>163</v>
      </c>
      <c r="X40">
        <f>'[20]Mar 2014'!J23</f>
        <v>2.1866666666666665</v>
      </c>
      <c r="Y40">
        <f>'[20]Mar 2014'!J24</f>
        <v>0.1826958614139301</v>
      </c>
      <c r="Z40">
        <f>'[20]Mar 2014'!L23</f>
        <v>0.36733333333333329</v>
      </c>
      <c r="AA40">
        <f>'[20]Mar 2014'!L24</f>
        <v>9.3867518935524911E-3</v>
      </c>
      <c r="AB40">
        <f>'[20]Mar 2014'!K23</f>
        <v>1.78</v>
      </c>
      <c r="AC40">
        <f>'[20]Mar 2014'!K24</f>
        <v>0.38626415831655919</v>
      </c>
      <c r="AD40">
        <f>'[20]Mar 2014'!N23</f>
        <v>0.25433333333333336</v>
      </c>
      <c r="AE40">
        <f>'[20]Mar 2014'!N24</f>
        <v>1.8559214542766759E-3</v>
      </c>
      <c r="AF40">
        <f>'[20]Mar 2014'!Q23</f>
        <v>1533.6666666666667</v>
      </c>
      <c r="AG40">
        <f>'[20]Mar 2014'!Q24</f>
        <v>31.750765520080162</v>
      </c>
      <c r="AH40">
        <f>'[20]Mar 2014'!P23</f>
        <v>20.900000000000002</v>
      </c>
      <c r="AI40">
        <f>'[20]Mar 2014'!P24</f>
        <v>0.75055534994651296</v>
      </c>
    </row>
    <row r="41" spans="1:35" x14ac:dyDescent="0.15">
      <c r="A41">
        <v>2014</v>
      </c>
      <c r="B41">
        <v>4</v>
      </c>
      <c r="C41">
        <v>40</v>
      </c>
    </row>
    <row r="42" spans="1:35" x14ac:dyDescent="0.15">
      <c r="A42">
        <v>2014</v>
      </c>
      <c r="B42">
        <v>5</v>
      </c>
      <c r="C42">
        <v>41</v>
      </c>
      <c r="D42">
        <f>'May 2015'!H15</f>
        <v>12.655333333333331</v>
      </c>
      <c r="E42">
        <f>'May 2015'!H16</f>
        <v>5.9524825446568483</v>
      </c>
      <c r="F42" t="s">
        <v>163</v>
      </c>
      <c r="G42" t="s">
        <v>163</v>
      </c>
      <c r="H42">
        <f>'[20]May 2014'!J17</f>
        <v>1.4093333333333333E-2</v>
      </c>
      <c r="I42">
        <f>'[20]May 2014'!J18</f>
        <v>0.25701741402307998</v>
      </c>
      <c r="J42">
        <f>'[20]May 2014'!L17</f>
        <v>5.6433333333333335E-3</v>
      </c>
      <c r="K42">
        <f>'[20]May 2014'!L18</f>
        <v>5.2473623003477772E-3</v>
      </c>
      <c r="L42">
        <f>'[20]May 2014'!K17</f>
        <v>0.13686666666666666</v>
      </c>
      <c r="M42">
        <f>'[20]May 2014'!K18</f>
        <v>4.6041478883478343E-2</v>
      </c>
      <c r="N42">
        <f>'[20]May 2014'!N17</f>
        <v>3.4533333333333331</v>
      </c>
      <c r="O42">
        <f>'[20]May 2014'!N18</f>
        <v>0.98754465440528094</v>
      </c>
      <c r="P42">
        <f>'[20]May 2014'!Q17</f>
        <v>2085.3333333333335</v>
      </c>
      <c r="Q42">
        <f>'[20]May 2014'!Q18</f>
        <v>332.96713217840443</v>
      </c>
      <c r="R42">
        <f>'[20]May 2014'!P17</f>
        <v>12.966666666666669</v>
      </c>
      <c r="S42">
        <f>'[20]May 2014'!P18</f>
        <v>4.5285513994850239</v>
      </c>
      <c r="T42">
        <f>'May 2014'!H20</f>
        <v>20.793333333333333</v>
      </c>
      <c r="U42">
        <f>'May 2014'!H21</f>
        <v>0.28321566183936792</v>
      </c>
      <c r="V42" t="s">
        <v>163</v>
      </c>
      <c r="W42" t="s">
        <v>163</v>
      </c>
      <c r="X42">
        <f>'[20]May 2014'!J23</f>
        <v>1.4933333333333332</v>
      </c>
      <c r="Y42">
        <f>'[20]May 2014'!J24</f>
        <v>0.21364560478616157</v>
      </c>
      <c r="Z42">
        <f>'[20]May 2014'!L23</f>
        <v>6.6233333333333338E-2</v>
      </c>
      <c r="AA42">
        <f>'[20]May 2014'!L24</f>
        <v>1.414123206953497E-2</v>
      </c>
      <c r="AB42">
        <f>'[20]May 2014'!K23</f>
        <v>0.26066666666666666</v>
      </c>
      <c r="AC42">
        <f>'[20]May 2014'!K24</f>
        <v>9.4322732030925505E-2</v>
      </c>
      <c r="AD42">
        <f>'[20]May 2014'!N23</f>
        <v>2</v>
      </c>
      <c r="AE42">
        <f>'[20]May 2014'!N24</f>
        <v>0.18823743871327261</v>
      </c>
      <c r="AF42">
        <f>'[20]May 2014'!Q23</f>
        <v>1620</v>
      </c>
      <c r="AG42">
        <f>'[20]May 2014'!Q24</f>
        <v>8.6216781042517088</v>
      </c>
      <c r="AH42">
        <f>'[20]May 2014'!P23</f>
        <v>23.2</v>
      </c>
      <c r="AI42">
        <f>'[20]May 2014'!P24</f>
        <v>0.45825756949558438</v>
      </c>
    </row>
    <row r="43" spans="1:35" x14ac:dyDescent="0.15">
      <c r="A43">
        <v>2014</v>
      </c>
      <c r="B43">
        <v>6</v>
      </c>
      <c r="C43">
        <v>42</v>
      </c>
    </row>
    <row r="44" spans="1:35" x14ac:dyDescent="0.15">
      <c r="A44">
        <v>2014</v>
      </c>
      <c r="B44">
        <v>7</v>
      </c>
      <c r="C44">
        <v>43</v>
      </c>
      <c r="D44">
        <f>'July 14'!H15</f>
        <v>51.893333333333338</v>
      </c>
      <c r="E44">
        <f>'July 14'!H16</f>
        <v>15.884778178425339</v>
      </c>
      <c r="F44" t="s">
        <v>163</v>
      </c>
      <c r="G44" t="s">
        <v>163</v>
      </c>
      <c r="H44">
        <f>'[20]July 14'!J17</f>
        <v>6.8800000000000007E-3</v>
      </c>
      <c r="I44">
        <f>'[20]July 14'!J18</f>
        <v>1.6874339493246353E-3</v>
      </c>
      <c r="J44" t="s">
        <v>163</v>
      </c>
      <c r="K44" t="s">
        <v>163</v>
      </c>
      <c r="L44">
        <f>'[20]July 14'!K17</f>
        <v>7.853333333333333E-2</v>
      </c>
      <c r="M44">
        <f>'[20]July 14'!K18</f>
        <v>3.8100845718231045E-2</v>
      </c>
      <c r="N44">
        <f>'[20]July 14'!N17</f>
        <v>8.3333333333333329E-2</v>
      </c>
      <c r="O44">
        <f>'[20]July 14'!N18</f>
        <v>1.4411723622723908E-2</v>
      </c>
      <c r="P44">
        <f>'[20]July 14'!Q17</f>
        <v>3063.3333333333335</v>
      </c>
      <c r="Q44">
        <f>'[20]July 14'!Q18</f>
        <v>481.2987060490031</v>
      </c>
      <c r="R44">
        <f>'[20]July 14'!P17</f>
        <v>26.433333333333334</v>
      </c>
      <c r="S44">
        <f>'[20]July 14'!P18</f>
        <v>0.32829526005986975</v>
      </c>
      <c r="T44">
        <f>'July 14'!H20</f>
        <v>17.473333333333333</v>
      </c>
      <c r="U44">
        <f>'July 14'!H21</f>
        <v>0.85831877010299074</v>
      </c>
      <c r="V44" t="s">
        <v>163</v>
      </c>
      <c r="W44" t="s">
        <v>163</v>
      </c>
      <c r="X44">
        <f>'[20]July 14'!J22</f>
        <v>2.9499999999999997</v>
      </c>
      <c r="Y44">
        <f>'[20]July 14'!J23</f>
        <v>0.12741009902410927</v>
      </c>
      <c r="Z44" t="s">
        <v>163</v>
      </c>
      <c r="AA44" t="s">
        <v>163</v>
      </c>
      <c r="AB44">
        <f>'[20]July 14'!K22</f>
        <v>0.84833333333333327</v>
      </c>
      <c r="AC44">
        <f>'[20]July 14'!K23</f>
        <v>0.1839912437530053</v>
      </c>
      <c r="AD44">
        <f>'[20]July 14'!N22</f>
        <v>0.27500000000000002</v>
      </c>
      <c r="AE44">
        <f>'[20]July 14'!N23</f>
        <v>2.0816659994661348E-3</v>
      </c>
      <c r="AF44">
        <f>'[20]July 14'!Q22</f>
        <v>2047</v>
      </c>
      <c r="AG44">
        <f>'[20]July 14'!Q23</f>
        <v>6.5574385243020012</v>
      </c>
      <c r="AH44">
        <f>'[20]July 14'!P22</f>
        <v>31.366666666666664</v>
      </c>
      <c r="AI44">
        <f>'[20]July 14'!P23</f>
        <v>6.666666666666643E-2</v>
      </c>
    </row>
    <row r="45" spans="1:35" x14ac:dyDescent="0.15">
      <c r="A45">
        <v>2014</v>
      </c>
      <c r="B45">
        <v>8</v>
      </c>
      <c r="C45">
        <v>44</v>
      </c>
    </row>
    <row r="46" spans="1:35" x14ac:dyDescent="0.15">
      <c r="A46">
        <v>2014</v>
      </c>
      <c r="B46">
        <v>9</v>
      </c>
      <c r="C46">
        <v>45</v>
      </c>
      <c r="D46">
        <f>'Sept 2014'!H15</f>
        <v>24.063333333333333</v>
      </c>
      <c r="E46">
        <f>'Sept 2014'!H16</f>
        <v>0.30915440227246366</v>
      </c>
      <c r="F46" t="s">
        <v>163</v>
      </c>
      <c r="G46" t="s">
        <v>163</v>
      </c>
      <c r="H46">
        <f>'[20]Sept 2014'!J17</f>
        <v>2.1803333333333332E-3</v>
      </c>
      <c r="I46">
        <f>'[20]Sept 2014'!J18</f>
        <v>1.331633124316821E-3</v>
      </c>
      <c r="J46" t="s">
        <v>163</v>
      </c>
      <c r="K46" t="s">
        <v>163</v>
      </c>
      <c r="L46">
        <f>'[20]Sept 2014'!K17</f>
        <v>0.48433333333333328</v>
      </c>
      <c r="M46">
        <f>'[20]Sept 2014'!K18</f>
        <v>4.4363398326899117E-2</v>
      </c>
      <c r="N46">
        <f>'[20]Sept 2014'!N17/1000</f>
        <v>0.24033333333333334</v>
      </c>
      <c r="O46">
        <f>'[20]Sept 2014'!N18/1000</f>
        <v>6.9671451191367556E-2</v>
      </c>
      <c r="P46">
        <f>'[20]Sept 2014'!Q17</f>
        <v>2285.3333333333335</v>
      </c>
      <c r="Q46">
        <f>'[20]Sept 2014'!Q18</f>
        <v>356.10875367567746</v>
      </c>
      <c r="R46">
        <f>'[20]Sept 2014'!P17</f>
        <v>20.866666666666667</v>
      </c>
      <c r="S46">
        <f>'[20]Sept 2014'!P18</f>
        <v>0.26666666666666572</v>
      </c>
      <c r="T46">
        <f>'Sept 2014'!H20</f>
        <v>8.2963333333333349</v>
      </c>
      <c r="U46">
        <f>'Sept 2014'!H21</f>
        <v>1.8937231699602883</v>
      </c>
      <c r="V46" t="s">
        <v>163</v>
      </c>
      <c r="W46" t="s">
        <v>163</v>
      </c>
      <c r="X46">
        <f>'[20]Sept 2014'!J22</f>
        <v>2.33</v>
      </c>
      <c r="Y46">
        <f>'[20]Sept 2014'!J23</f>
        <v>0.94572723340295139</v>
      </c>
      <c r="Z46" t="s">
        <v>163</v>
      </c>
      <c r="AA46" t="s">
        <v>163</v>
      </c>
      <c r="AB46">
        <f>'[20]Sept 2014'!K22</f>
        <v>1.2133333333333332</v>
      </c>
      <c r="AC46">
        <f>'[20]Sept 2014'!K23</f>
        <v>4.1766546953805592E-2</v>
      </c>
      <c r="AD46">
        <f>'[20]Sept 2014'!N22/1000</f>
        <v>0.217</v>
      </c>
      <c r="AE46">
        <f>'[20]Sept 2014'!N23/1000</f>
        <v>1.9139836293274124E-2</v>
      </c>
      <c r="AF46">
        <f>'[20]Sept 2014'!Q22</f>
        <v>1727.6666666666667</v>
      </c>
      <c r="AG46">
        <f>'[20]Sept 2014'!Q23</f>
        <v>30.595932917809701</v>
      </c>
      <c r="AH46">
        <f>'[20]Sept 2014'!P22</f>
        <v>27.400000000000002</v>
      </c>
      <c r="AI46">
        <f>'[20]Sept 2014'!P23</f>
        <v>1.3747727084867523</v>
      </c>
    </row>
    <row r="47" spans="1:35" x14ac:dyDescent="0.15">
      <c r="A47">
        <v>2014</v>
      </c>
      <c r="B47">
        <v>10</v>
      </c>
      <c r="C47">
        <v>46</v>
      </c>
    </row>
    <row r="48" spans="1:35" x14ac:dyDescent="0.15">
      <c r="A48">
        <v>2014</v>
      </c>
      <c r="B48">
        <v>11</v>
      </c>
      <c r="C48">
        <v>47</v>
      </c>
      <c r="D48">
        <f>'Nov 2014'!H15</f>
        <v>15.961666666666668</v>
      </c>
      <c r="E48">
        <f>'Nov 2014'!H16</f>
        <v>3.1028217444412967</v>
      </c>
      <c r="F48" t="s">
        <v>163</v>
      </c>
      <c r="G48" t="s">
        <v>163</v>
      </c>
      <c r="H48">
        <f>'[20]Nov 2014'!J17</f>
        <v>7.1633333333333341E-2</v>
      </c>
      <c r="I48">
        <f>'[20]Nov 2014'!J18</f>
        <v>5.6183400079066442E-2</v>
      </c>
      <c r="J48">
        <f>'[20]Nov 2014'!L17</f>
        <v>3.5433333333333331E-2</v>
      </c>
      <c r="K48">
        <f>'[20]Nov 2014'!L18</f>
        <v>2.2390052354660638E-2</v>
      </c>
      <c r="L48">
        <f>'[20]Nov 2014'!K17</f>
        <v>0.29233333333333328</v>
      </c>
      <c r="M48">
        <f>'[20]Nov 2014'!K18</f>
        <v>4.5578991261813334E-2</v>
      </c>
      <c r="N48">
        <f>'[20]Nov 2014'!N17/1000</f>
        <v>0.24433333333333335</v>
      </c>
      <c r="O48">
        <f>'[20]Nov 2014'!N18/1000</f>
        <v>4.7417765072222069E-2</v>
      </c>
      <c r="P48">
        <f>'[20]Nov 2014'!Q17</f>
        <v>1567</v>
      </c>
      <c r="Q48">
        <f>'[20]Nov 2014'!Q18</f>
        <v>240.32547375035662</v>
      </c>
      <c r="R48">
        <f>'[20]Nov 2014'!P17</f>
        <v>10.366666666666667</v>
      </c>
      <c r="S48">
        <f>'[20]Nov 2014'!P18</f>
        <v>0.21858128414340044</v>
      </c>
      <c r="T48">
        <f>'Nov 2014'!H20</f>
        <v>6.2379999999999995</v>
      </c>
      <c r="U48">
        <f>'Nov 2014'!H21</f>
        <v>0.10417293314484341</v>
      </c>
      <c r="V48" t="s">
        <v>163</v>
      </c>
      <c r="W48" t="s">
        <v>163</v>
      </c>
      <c r="X48">
        <f>'[20]Nov 2014'!J22</f>
        <v>3.543333333333333</v>
      </c>
      <c r="Y48">
        <f>'[20]Nov 2014'!J23</f>
        <v>0.12810585900383756</v>
      </c>
      <c r="Z48">
        <f>'[20]Nov 2014'!L22</f>
        <v>0.29433333333333334</v>
      </c>
      <c r="AA48">
        <f>'[20]Nov 2014'!L23</f>
        <v>9.2616293262998625E-3</v>
      </c>
      <c r="AB48">
        <f>'[20]Nov 2014'!K22</f>
        <v>1.1983333333333333</v>
      </c>
      <c r="AC48">
        <f>'[20]Nov 2014'!K23</f>
        <v>0.20457951456042195</v>
      </c>
      <c r="AD48">
        <f>'[20]Nov 2014'!N22/1000</f>
        <v>0.253</v>
      </c>
      <c r="AE48">
        <f>'[20]Nov 2014'!N23/1000</f>
        <v>5.033222956847167E-3</v>
      </c>
      <c r="AF48">
        <f>'[20]Nov 2014'!Q22</f>
        <v>1429.6666666666667</v>
      </c>
      <c r="AG48">
        <f>'[20]Nov 2014'!Q23</f>
        <v>137.08918427229955</v>
      </c>
      <c r="AH48">
        <f>'[20]Nov 2014'!P22</f>
        <v>21.266666666666666</v>
      </c>
      <c r="AI48">
        <f>'[20]Nov 2014'!P23</f>
        <v>1.328323923011419</v>
      </c>
    </row>
    <row r="49" spans="1:35" x14ac:dyDescent="0.15">
      <c r="A49">
        <v>2014</v>
      </c>
      <c r="B49">
        <v>12</v>
      </c>
      <c r="C49">
        <v>48</v>
      </c>
    </row>
    <row r="50" spans="1:35" x14ac:dyDescent="0.15">
      <c r="A50">
        <v>2015</v>
      </c>
      <c r="B50">
        <v>1</v>
      </c>
      <c r="C50">
        <v>49</v>
      </c>
      <c r="D50">
        <f>'Jan 2015'!H15</f>
        <v>12.113333333333335</v>
      </c>
      <c r="E50">
        <f>'Jan 2015'!H16</f>
        <v>1.666826658987399</v>
      </c>
      <c r="F50" t="s">
        <v>163</v>
      </c>
      <c r="G50" t="s">
        <v>163</v>
      </c>
      <c r="H50">
        <f>'[20]Jan 2015'!J17</f>
        <v>0.11656</v>
      </c>
      <c r="I50">
        <f>'[20]Jan 2015'!J18</f>
        <v>5.942081790079972E-2</v>
      </c>
      <c r="J50">
        <f>'[20]Jan 2015'!L17</f>
        <v>2.5676666666666667E-2</v>
      </c>
      <c r="K50">
        <f>'[20]Jan 2015'!L18</f>
        <v>1.0126987596406829E-2</v>
      </c>
      <c r="L50">
        <f>'[20]Jan 2015'!K17</f>
        <v>0.18581633333333333</v>
      </c>
      <c r="M50">
        <f>'[20]Jan 2015'!K18</f>
        <v>0.14222419812902604</v>
      </c>
      <c r="N50">
        <f>'[20]Jan 2015'!N17/1000</f>
        <v>0.28733333333333333</v>
      </c>
      <c r="O50">
        <f>'[20]Jan 2015'!N18/1000</f>
        <v>5.1333333333333321E-2</v>
      </c>
      <c r="P50">
        <f>'[20]Jan 2015'!Q17</f>
        <v>1223</v>
      </c>
      <c r="Q50">
        <f>'[20]Jan 2015'!Q18</f>
        <v>108.02468853615518</v>
      </c>
      <c r="R50">
        <f>'[20]Jan 2015'!P17</f>
        <v>8.2333333333333343</v>
      </c>
      <c r="S50">
        <f>'[20]Jan 2015'!P18</f>
        <v>8.8191710368819926E-2</v>
      </c>
      <c r="T50">
        <f>'Jan 2015'!H20</f>
        <v>7.5106666666666664</v>
      </c>
      <c r="U50">
        <f>'Jan 2015'!H21</f>
        <v>0.48866666666666642</v>
      </c>
      <c r="V50" t="s">
        <v>163</v>
      </c>
      <c r="W50" t="s">
        <v>163</v>
      </c>
      <c r="X50">
        <f>'[20]Jan 2015'!J22</f>
        <v>3.1066666666666669</v>
      </c>
      <c r="Y50">
        <f>'[20]Jan 2015'!J23</f>
        <v>0.24285340800116045</v>
      </c>
      <c r="Z50">
        <f>'[20]Jan 2015'!L22</f>
        <v>0.23900000000000002</v>
      </c>
      <c r="AA50">
        <f>'[20]Jan 2015'!L23</f>
        <v>2.1794494717703335E-2</v>
      </c>
      <c r="AB50">
        <f>'[20]Jan 2015'!K22</f>
        <v>1.4683333333333335</v>
      </c>
      <c r="AC50">
        <f>'[20]Jan 2015'!K23</f>
        <v>0.36656437967217226</v>
      </c>
      <c r="AD50">
        <f>'[20]Jan 2015'!N22/1000</f>
        <v>0.32166666666666671</v>
      </c>
      <c r="AE50">
        <f>'[20]Jan 2015'!N23/1000</f>
        <v>1.2197449642354658E-2</v>
      </c>
      <c r="AF50">
        <f>'[20]Jan 2015'!Q22</f>
        <v>1260</v>
      </c>
      <c r="AG50">
        <f>'[20]Jan 2015'!Q23</f>
        <v>20.663978319771825</v>
      </c>
      <c r="AH50">
        <f>'[20]Jan 2015'!P22</f>
        <v>18.666666666666668</v>
      </c>
      <c r="AI50">
        <f>'[20]Jan 2015'!P23</f>
        <v>1.2018504251546633</v>
      </c>
    </row>
    <row r="51" spans="1:35" x14ac:dyDescent="0.15">
      <c r="A51">
        <v>2015</v>
      </c>
      <c r="B51">
        <v>2</v>
      </c>
      <c r="C51">
        <v>50</v>
      </c>
    </row>
    <row r="52" spans="1:35" x14ac:dyDescent="0.15">
      <c r="A52">
        <v>2015</v>
      </c>
      <c r="B52">
        <v>3</v>
      </c>
      <c r="C52">
        <v>51</v>
      </c>
      <c r="D52">
        <f>'Mar 2015'!H15</f>
        <v>20.283333333333335</v>
      </c>
      <c r="E52">
        <f>'Mar 2015'!H16</f>
        <v>3.2487245360465828</v>
      </c>
      <c r="F52" t="s">
        <v>163</v>
      </c>
      <c r="G52" t="s">
        <v>163</v>
      </c>
      <c r="H52">
        <f>'Mar 2015'!J15</f>
        <v>1.0173333333333335E-2</v>
      </c>
      <c r="I52">
        <f>'Mar 2015'!J16</f>
        <v>6.0335764223588377E-3</v>
      </c>
      <c r="J52">
        <f>'Mar 2015'!L15</f>
        <v>1.4166666666666666E-2</v>
      </c>
      <c r="K52">
        <f>'Mar 2015'!L16</f>
        <v>1.8168960099882194E-3</v>
      </c>
      <c r="L52">
        <f>'Mar 2015'!K15</f>
        <v>2.3633333333333333</v>
      </c>
      <c r="M52">
        <f>'Mar 2015'!K16</f>
        <v>0.60910681420512058</v>
      </c>
      <c r="N52" s="4">
        <f>'Mar 2015'!N15/1000</f>
        <v>0.28366666666666668</v>
      </c>
      <c r="O52">
        <f>'Mar 2015'!N16/1000</f>
        <v>3.0508650867873136E-2</v>
      </c>
      <c r="P52">
        <f>'[20]Mar 2015'!Q17</f>
        <v>1872.3333333333333</v>
      </c>
      <c r="Q52">
        <f>'[20]Mar 2015'!Q18</f>
        <v>180.99938612541669</v>
      </c>
      <c r="R52">
        <f>'[20]Mar 2015'!P17</f>
        <v>15.933333333333332</v>
      </c>
      <c r="S52">
        <f>'[20]Mar 2015'!P18</f>
        <v>0.12018504251546687</v>
      </c>
      <c r="T52">
        <f>'Mar 2015'!H20</f>
        <v>7.4403333333333324</v>
      </c>
      <c r="U52">
        <f>'Mar 2015'!H21</f>
        <v>0.19629937453910673</v>
      </c>
      <c r="V52" t="s">
        <v>163</v>
      </c>
      <c r="W52" t="s">
        <v>163</v>
      </c>
      <c r="X52">
        <f>'Mar 2015'!J20</f>
        <v>2.5733333333333333</v>
      </c>
      <c r="Y52">
        <f>'Mar 2015'!J21</f>
        <v>9.6666666666666679E-2</v>
      </c>
      <c r="Z52">
        <f>'Mar 2015'!L20</f>
        <v>0.27433333333333332</v>
      </c>
      <c r="AA52">
        <f>'Mar 2015'!L21</f>
        <v>4.4685319488370873E-2</v>
      </c>
      <c r="AB52">
        <f>'Mar 2015'!K20</f>
        <v>1.3446666666666669</v>
      </c>
      <c r="AC52">
        <f>'Mar 2015'!K21</f>
        <v>0.5653191822128254</v>
      </c>
      <c r="AD52" s="4">
        <f>'Mar 2015'!N20/1000</f>
        <v>0.214</v>
      </c>
      <c r="AE52">
        <f>'Mar 2015'!N21/1000</f>
        <v>2.598076211353316E-2</v>
      </c>
      <c r="AF52">
        <f>'[20]Mar 2015'!Q22</f>
        <v>1516.6666666666667</v>
      </c>
      <c r="AG52">
        <f>'[20]Mar 2015'!Q23</f>
        <v>22.92984469589312</v>
      </c>
      <c r="AH52">
        <f>'[20]Mar 2015'!P22</f>
        <v>23.033333333333331</v>
      </c>
      <c r="AI52">
        <f>'[20]Mar 2015'!P23</f>
        <v>1.5624055527010623</v>
      </c>
    </row>
    <row r="53" spans="1:35" x14ac:dyDescent="0.15">
      <c r="A53">
        <v>2015</v>
      </c>
      <c r="B53">
        <v>4</v>
      </c>
      <c r="C53">
        <v>52</v>
      </c>
    </row>
    <row r="54" spans="1:35" x14ac:dyDescent="0.15">
      <c r="A54">
        <v>2015</v>
      </c>
      <c r="B54">
        <v>5</v>
      </c>
      <c r="C54">
        <v>53</v>
      </c>
      <c r="D54">
        <f>'May 2015'!H15</f>
        <v>12.655333333333331</v>
      </c>
      <c r="E54">
        <f>'May 2015'!H16</f>
        <v>5.9524825446568483</v>
      </c>
      <c r="F54" t="s">
        <v>163</v>
      </c>
      <c r="G54" t="s">
        <v>163</v>
      </c>
      <c r="H54">
        <f>'May 2015'!J15</f>
        <v>0.91066666666666674</v>
      </c>
      <c r="I54">
        <f>'May 2015'!J16</f>
        <v>0.41263435522398156</v>
      </c>
      <c r="J54">
        <f>'May 2015'!L15</f>
        <v>0.14099999999999999</v>
      </c>
      <c r="K54">
        <f>'May 2015'!L16</f>
        <v>1.594783161854095E-2</v>
      </c>
      <c r="L54">
        <f>'May 2015'!K15</f>
        <v>0.48233333333333334</v>
      </c>
      <c r="M54">
        <f>'May 2015'!K16</f>
        <v>0.25535683094664041</v>
      </c>
      <c r="N54">
        <f>'May 2015'!N15/1000</f>
        <v>0.30499999999999999</v>
      </c>
      <c r="O54">
        <f>'May 2015'!N16/1000</f>
        <v>7.5055534994651354E-2</v>
      </c>
      <c r="P54">
        <f>'May 2015'!Q15</f>
        <v>2101.3333333333335</v>
      </c>
      <c r="Q54">
        <f>'May 2015'!Q16</f>
        <v>266.35836344627455</v>
      </c>
      <c r="R54">
        <f>'May 2015'!P15</f>
        <v>18.966666666666665</v>
      </c>
      <c r="S54">
        <f>'May 2015'!P16</f>
        <v>0.77531355664086732</v>
      </c>
      <c r="T54">
        <f>'May 2015'!H20</f>
        <v>8.6054999999999993</v>
      </c>
      <c r="U54">
        <f>'May 2015'!H21</f>
        <v>2.2445000000000022</v>
      </c>
      <c r="V54" t="s">
        <v>163</v>
      </c>
      <c r="W54" t="s">
        <v>163</v>
      </c>
      <c r="X54">
        <f>'May 2015'!J20</f>
        <v>0.58792999999999995</v>
      </c>
      <c r="Y54">
        <f>'May 2015'!J21</f>
        <v>0.58603602127628085</v>
      </c>
      <c r="Z54">
        <f>'May 2015'!L20</f>
        <v>8.0193333333333339E-2</v>
      </c>
      <c r="AA54">
        <f>'May 2015'!L21</f>
        <v>7.4904721999202284E-2</v>
      </c>
      <c r="AB54">
        <f>'May 2015'!K20</f>
        <v>0.26356666666666667</v>
      </c>
      <c r="AC54">
        <f>'May 2015'!K21</f>
        <v>0.18645285671659143</v>
      </c>
      <c r="AD54">
        <f>'May 2015'!N20/1000</f>
        <v>0.27400000000000002</v>
      </c>
      <c r="AE54">
        <f>'May 2015'!N21/1000</f>
        <v>1.1846237095944576E-2</v>
      </c>
      <c r="AF54">
        <f>'May 2015'!Q20</f>
        <v>1705.3333333333333</v>
      </c>
      <c r="AG54">
        <f>'May 2015'!Q21</f>
        <v>11.095544651395493</v>
      </c>
      <c r="AH54">
        <f>'May 2015'!P20</f>
        <v>24.966666666666669</v>
      </c>
      <c r="AI54">
        <f>'May 2015'!P21</f>
        <v>0.26666666666666694</v>
      </c>
    </row>
    <row r="55" spans="1:35" x14ac:dyDescent="0.15">
      <c r="A55">
        <v>2015</v>
      </c>
      <c r="B55">
        <v>6</v>
      </c>
      <c r="C55">
        <v>54</v>
      </c>
    </row>
    <row r="56" spans="1:35" x14ac:dyDescent="0.15">
      <c r="A56">
        <v>2015</v>
      </c>
      <c r="B56">
        <v>7</v>
      </c>
      <c r="C56">
        <v>55</v>
      </c>
      <c r="D56">
        <f>'July 2015'!H15</f>
        <v>22.387</v>
      </c>
      <c r="E56">
        <f>'July 2015'!H16</f>
        <v>6.2439428515428759</v>
      </c>
      <c r="F56" t="s">
        <v>163</v>
      </c>
      <c r="G56" t="s">
        <v>163</v>
      </c>
      <c r="H56">
        <f>'July 2015'!J15</f>
        <v>3.6000000000000003E-3</v>
      </c>
      <c r="I56">
        <f>'July 2015'!J16</f>
        <v>3.6000000000000003E-3</v>
      </c>
      <c r="J56">
        <f>'July 2015'!L15</f>
        <v>5.2933333333333331E-3</v>
      </c>
      <c r="K56">
        <f>'July 2015'!L16</f>
        <v>3.2476726709719035E-3</v>
      </c>
      <c r="L56">
        <f>'July 2015'!K15</f>
        <v>0.29199999999999998</v>
      </c>
      <c r="M56">
        <f>'July 2015'!K16</f>
        <v>6.2292321624204526E-2</v>
      </c>
      <c r="N56">
        <f>'July 2015'!N15/1000</f>
        <v>0.30333333333333329</v>
      </c>
      <c r="O56">
        <f>'July 2015'!N16/1000</f>
        <v>0.11645361499088144</v>
      </c>
      <c r="P56">
        <f>'July 2015'!Q15</f>
        <v>3327</v>
      </c>
      <c r="Q56">
        <f>'July 2015'!Q16</f>
        <v>411.49362084970409</v>
      </c>
      <c r="R56">
        <f>'July 2015'!P15</f>
        <v>25.400000000000002</v>
      </c>
      <c r="S56">
        <f>'July 2015'!P16</f>
        <v>1.4</v>
      </c>
      <c r="T56">
        <f>'July 2015'!H20</f>
        <v>6.3619999999999992</v>
      </c>
      <c r="U56">
        <f>'July 2015'!H21</f>
        <v>4.0253364248635709E-2</v>
      </c>
      <c r="V56" t="s">
        <v>163</v>
      </c>
      <c r="W56" t="s">
        <v>163</v>
      </c>
      <c r="X56">
        <f>'July 2015'!J20</f>
        <v>2.8666666666666667</v>
      </c>
      <c r="Y56">
        <f>'July 2015'!J21</f>
        <v>0.36861603027781864</v>
      </c>
      <c r="Z56">
        <f>'July 2015'!L20</f>
        <v>0.23533333333333331</v>
      </c>
      <c r="AA56">
        <f>'July 2015'!L21</f>
        <v>2.5300417212194636E-2</v>
      </c>
      <c r="AB56">
        <f>'July 2015'!K20</f>
        <v>0.68699999999999994</v>
      </c>
      <c r="AC56">
        <f>'July 2015'!K21</f>
        <v>0.11574253035653466</v>
      </c>
      <c r="AD56">
        <f>'July 2015'!N20/1000</f>
        <v>0.26966666666666667</v>
      </c>
      <c r="AE56">
        <f>'July 2015'!N21/1000</f>
        <v>8.6858761471969217E-3</v>
      </c>
      <c r="AF56">
        <f>'July 2015'!Q20</f>
        <v>2354.6666666666665</v>
      </c>
      <c r="AG56">
        <f>'July 2015'!Q21</f>
        <v>26.909312720898527</v>
      </c>
      <c r="AH56">
        <f>'July 2015'!P20</f>
        <v>20.72666666666667</v>
      </c>
      <c r="AI56">
        <f>'July 2015'!P21</f>
        <v>7.1807180080484345</v>
      </c>
    </row>
    <row r="57" spans="1:35" x14ac:dyDescent="0.15">
      <c r="A57">
        <v>2015</v>
      </c>
      <c r="B57">
        <v>8</v>
      </c>
      <c r="C57">
        <v>56</v>
      </c>
    </row>
    <row r="58" spans="1:35" x14ac:dyDescent="0.15">
      <c r="A58">
        <v>2015</v>
      </c>
      <c r="B58">
        <v>9</v>
      </c>
      <c r="C58">
        <v>57</v>
      </c>
      <c r="D58" t="e">
        <f>'September 2015'!H15</f>
        <v>#DIV/0!</v>
      </c>
      <c r="E58" t="e">
        <f>'September 2015'!H16</f>
        <v>#DIV/0!</v>
      </c>
      <c r="F58" t="s">
        <v>163</v>
      </c>
      <c r="G58" t="s">
        <v>163</v>
      </c>
      <c r="H58">
        <f>'September 2015'!J15</f>
        <v>0.60716666666666674</v>
      </c>
      <c r="I58">
        <f>'September 2015'!J16</f>
        <v>0.58642391473896904</v>
      </c>
      <c r="J58">
        <f>'September 2015'!L15</f>
        <v>8.042666666666666E-2</v>
      </c>
      <c r="K58">
        <f>'September 2015'!L16</f>
        <v>7.1787804287667456E-2</v>
      </c>
      <c r="L58">
        <f>'September 2015'!K15</f>
        <v>0.67266666666666663</v>
      </c>
      <c r="M58">
        <f>'September 2015'!K16</f>
        <v>0.30785295912893951</v>
      </c>
      <c r="N58">
        <f>'September 2015'!N15/1000</f>
        <v>0.3</v>
      </c>
      <c r="O58">
        <f>'September 2015'!N16/1000</f>
        <v>4.7696960070847283E-2</v>
      </c>
      <c r="P58">
        <f>'September 2015'!Q15</f>
        <v>3692</v>
      </c>
      <c r="Q58">
        <f>'September 2015'!Q16</f>
        <v>701.98741679130785</v>
      </c>
      <c r="R58">
        <f>'September 2015'!P15</f>
        <v>26.633333333333336</v>
      </c>
      <c r="S58">
        <f>'September 2015'!P16</f>
        <v>0.49103066208854096</v>
      </c>
      <c r="T58" t="e">
        <f>'September 2015'!$H$20</f>
        <v>#DIV/0!</v>
      </c>
      <c r="U58" t="e">
        <f>'September 2015'!H21</f>
        <v>#DIV/0!</v>
      </c>
      <c r="V58" t="s">
        <v>163</v>
      </c>
      <c r="W58" t="s">
        <v>163</v>
      </c>
      <c r="X58">
        <f>'September 2015'!J20</f>
        <v>2.2233333333333336</v>
      </c>
      <c r="Y58">
        <f>'September 2015'!J21</f>
        <v>0.58473165735327759</v>
      </c>
      <c r="Z58">
        <f>'September 2015'!L20</f>
        <v>0.16533333333333333</v>
      </c>
      <c r="AA58">
        <f>'September 2015'!L21</f>
        <v>1.0038813564250397E-2</v>
      </c>
      <c r="AB58">
        <f>'September 2015'!K20</f>
        <v>1.0190000000000001</v>
      </c>
      <c r="AC58">
        <f>'September 2015'!K21</f>
        <v>0.192486363153341</v>
      </c>
      <c r="AD58">
        <f>'September 2015'!N20/1000</f>
        <v>0.14499999999999999</v>
      </c>
      <c r="AE58">
        <f>'September 2015'!N21/1000</f>
        <v>6.3508529610858833E-3</v>
      </c>
      <c r="AF58">
        <f>'September 2015'!Q20</f>
        <v>2369.6666666666665</v>
      </c>
      <c r="AG58">
        <f>'September 2015'!Q21</f>
        <v>5.6075346137535744</v>
      </c>
      <c r="AH58">
        <f>'September 2015'!P20</f>
        <v>30.233333333333331</v>
      </c>
      <c r="AI58">
        <f>'September 2015'!P21</f>
        <v>0.28480012484391826</v>
      </c>
    </row>
    <row r="59" spans="1:35" x14ac:dyDescent="0.15">
      <c r="A59">
        <v>2015</v>
      </c>
      <c r="B59">
        <v>10</v>
      </c>
      <c r="C59">
        <v>58</v>
      </c>
    </row>
    <row r="60" spans="1:35" x14ac:dyDescent="0.15">
      <c r="A60">
        <v>2015</v>
      </c>
      <c r="B60">
        <v>11</v>
      </c>
      <c r="C60">
        <v>59</v>
      </c>
      <c r="D60">
        <f>'November 2015'!$H$15</f>
        <v>7.7016666666666671</v>
      </c>
      <c r="E60">
        <f>'November 2015'!$H$16</f>
        <v>1.5908618558644363</v>
      </c>
      <c r="F60" t="s">
        <v>163</v>
      </c>
      <c r="G60" t="s">
        <v>163</v>
      </c>
      <c r="H60">
        <f>'November 2015'!$J$15</f>
        <v>1.1719999999999999</v>
      </c>
      <c r="I60">
        <f>'November 2015'!$J$16</f>
        <v>0.65887884571697508</v>
      </c>
      <c r="J60">
        <f>'November 2015'!$L$15</f>
        <v>0.16133333333333333</v>
      </c>
      <c r="K60">
        <f>'November 2015'!$L$16</f>
        <v>5.5034332718565587E-2</v>
      </c>
      <c r="L60">
        <f>'November 2015'!$K$15</f>
        <v>0.37033333333333335</v>
      </c>
      <c r="M60">
        <f>'November 2015'!$K$16</f>
        <v>0.12978614889287859</v>
      </c>
      <c r="N60">
        <f>'November 2015'!$N$15</f>
        <v>192.66666666666666</v>
      </c>
      <c r="O60">
        <f>'November 2015'!$N$16</f>
        <v>14.621141466307568</v>
      </c>
      <c r="P60">
        <f>'November 2015'!$Q$15</f>
        <v>1380</v>
      </c>
      <c r="Q60">
        <f>'November 2015'!$Q$16</f>
        <v>154.02921800749363</v>
      </c>
      <c r="R60">
        <f>'November 2015'!$P$15</f>
        <v>12.233333333333334</v>
      </c>
      <c r="S60">
        <f>'November 2015'!$P$16</f>
        <v>1.1392004993756684</v>
      </c>
      <c r="T60">
        <f>'November 2015'!$H$20</f>
        <v>5.8963333333333336</v>
      </c>
      <c r="U60">
        <f>'November 2015'!$H$21</f>
        <v>6.1885198373906505E-2</v>
      </c>
      <c r="V60" t="s">
        <v>163</v>
      </c>
      <c r="W60" t="s">
        <v>163</v>
      </c>
      <c r="X60">
        <f>'November 2015'!$J$20</f>
        <v>3.0366666666666666</v>
      </c>
      <c r="Y60">
        <f>'November 2015'!$J$21</f>
        <v>0.39976381916215348</v>
      </c>
      <c r="Z60">
        <f>'November 2015'!$L$20</f>
        <v>0.215</v>
      </c>
      <c r="AA60">
        <f>'November 2015'!$L$21</f>
        <v>6.1101009266077925E-3</v>
      </c>
      <c r="AB60">
        <f>'November 2015'!$K$20</f>
        <v>0.71400000000000008</v>
      </c>
      <c r="AC60">
        <f>'November 2015'!$K$21</f>
        <v>4.9426713425029599E-2</v>
      </c>
      <c r="AD60">
        <f>'November 2015'!$N$20</f>
        <v>212</v>
      </c>
      <c r="AE60">
        <f>'November 2015'!$N$21</f>
        <v>5.5677643628300224</v>
      </c>
      <c r="AF60">
        <f>'November 2015'!$Q$20</f>
        <v>1462</v>
      </c>
      <c r="AG60">
        <f>'November 2015'!$Q$21</f>
        <v>40.06661120351125</v>
      </c>
      <c r="AH60">
        <f>'November 2015'!$P$20</f>
        <v>21.866666666666664</v>
      </c>
      <c r="AI60">
        <f>'November 2015'!$P$21</f>
        <v>0.91347930706964864</v>
      </c>
    </row>
    <row r="61" spans="1:35" x14ac:dyDescent="0.15">
      <c r="A61">
        <v>2015</v>
      </c>
      <c r="B61">
        <v>12</v>
      </c>
      <c r="C61">
        <v>60</v>
      </c>
    </row>
    <row r="62" spans="1:35" x14ac:dyDescent="0.15">
      <c r="A62">
        <v>2016</v>
      </c>
      <c r="B62">
        <v>1</v>
      </c>
      <c r="C62">
        <v>61</v>
      </c>
      <c r="D62" t="e">
        <f>'January 2016'!$H$15</f>
        <v>#DIV/0!</v>
      </c>
      <c r="E62" t="e">
        <f>'January 2016'!$H$16</f>
        <v>#DIV/0!</v>
      </c>
      <c r="F62" t="s">
        <v>163</v>
      </c>
      <c r="G62" t="s">
        <v>163</v>
      </c>
      <c r="H62">
        <f>'January 2016'!$J$15</f>
        <v>1.663</v>
      </c>
      <c r="I62">
        <f>'January 2016'!$J$16</f>
        <v>0.72008494869239792</v>
      </c>
      <c r="J62">
        <f>'January 2016'!$L$15</f>
        <v>0.27700000000000002</v>
      </c>
      <c r="K62">
        <f>'January 2016'!$L$16</f>
        <v>1.7897858344878399E-2</v>
      </c>
      <c r="L62">
        <f>'January 2016'!$K$15</f>
        <v>0.30093333333333333</v>
      </c>
      <c r="M62">
        <f>'January 2016'!$K$16</f>
        <v>0.1899147294036049</v>
      </c>
      <c r="N62">
        <f>'January 2016'!$N$15</f>
        <v>259.66666666666669</v>
      </c>
      <c r="O62">
        <f>'January 2016'!$N$16</f>
        <v>31.22143138579294</v>
      </c>
      <c r="P62">
        <f>'January 2016'!$Q$15</f>
        <v>1221.3333333333333</v>
      </c>
      <c r="Q62">
        <f>'January 2016'!$Q$16</f>
        <v>121.92392892473772</v>
      </c>
      <c r="R62">
        <f>'January 2016'!$P$15</f>
        <v>7.7</v>
      </c>
      <c r="S62">
        <f>'January 2016'!$P$16</f>
        <v>0.37859388972001845</v>
      </c>
      <c r="T62" t="e">
        <f>'January 2016'!$H$20</f>
        <v>#DIV/0!</v>
      </c>
      <c r="U62" t="e">
        <f>'January 2016'!$H$21</f>
        <v>#DIV/0!</v>
      </c>
      <c r="V62" t="s">
        <v>163</v>
      </c>
      <c r="W62" t="s">
        <v>163</v>
      </c>
      <c r="X62">
        <f>'January 2016'!$J$20</f>
        <v>4.2966666666666669</v>
      </c>
      <c r="Y62">
        <f>'January 2016'!$J$21</f>
        <v>0.60048128844933735</v>
      </c>
      <c r="Z62">
        <f>'January 2016'!$L$20</f>
        <v>0.26800000000000002</v>
      </c>
      <c r="AA62">
        <f>'January 2016'!$L$21</f>
        <v>3.6115555282084877E-2</v>
      </c>
      <c r="AB62">
        <f>'January 2016'!$K$20</f>
        <v>1.266</v>
      </c>
      <c r="AC62">
        <f>'January 2016'!$K$21</f>
        <v>0.1593612248948906</v>
      </c>
      <c r="AD62">
        <f>'January 2016'!$N$20</f>
        <v>303.33333333333331</v>
      </c>
      <c r="AE62">
        <f>'January 2016'!$N$21</f>
        <v>1.7638342073763937</v>
      </c>
      <c r="AF62">
        <f>'January 2016'!$Q$20</f>
        <v>1362.3333333333333</v>
      </c>
      <c r="AG62">
        <f>'January 2016'!$Q$21</f>
        <v>22.674018415603161</v>
      </c>
      <c r="AH62">
        <f>'January 2016'!$P$20</f>
        <v>16.933333333333334</v>
      </c>
      <c r="AI62">
        <f>'January 2016'!$P$21</f>
        <v>1.1623730516108464</v>
      </c>
    </row>
    <row r="63" spans="1:35" x14ac:dyDescent="0.15">
      <c r="A63">
        <v>2016</v>
      </c>
      <c r="B63">
        <v>2</v>
      </c>
      <c r="C63">
        <v>62</v>
      </c>
    </row>
    <row r="64" spans="1:35" x14ac:dyDescent="0.15">
      <c r="A64">
        <v>2016</v>
      </c>
      <c r="B64">
        <v>3</v>
      </c>
      <c r="C64">
        <v>63</v>
      </c>
      <c r="D64">
        <f>'March 2016'!$H$15</f>
        <v>13.907000000000002</v>
      </c>
      <c r="E64">
        <f>'March 2016'!$H$16</f>
        <v>2.6484547066796011</v>
      </c>
      <c r="F64" t="s">
        <v>163</v>
      </c>
      <c r="G64" t="s">
        <v>163</v>
      </c>
      <c r="H64">
        <f>'March 2016'!$J$15</f>
        <v>4.2199999999999994E-2</v>
      </c>
      <c r="I64">
        <f>'March 2016'!$J$16</f>
        <v>1.6601606347981315E-2</v>
      </c>
      <c r="J64">
        <f>'March 2016'!$L$15</f>
        <v>9.0033333333333337E-3</v>
      </c>
      <c r="K64">
        <f>'March 2016'!$L$16</f>
        <v>2.7152061513712809E-3</v>
      </c>
      <c r="L64">
        <f>'March 2016'!$K$15</f>
        <v>0.32533333333333331</v>
      </c>
      <c r="M64">
        <f>'March 2016'!$K$16</f>
        <v>6.9383795738710577E-2</v>
      </c>
      <c r="N64" t="e">
        <f>'March 2016'!$N$15</f>
        <v>#DIV/0!</v>
      </c>
      <c r="O64" t="e">
        <f>'March 2016'!$N$16</f>
        <v>#DIV/0!</v>
      </c>
      <c r="P64">
        <f>'March 2016'!$Q$15</f>
        <v>1596</v>
      </c>
      <c r="Q64">
        <f>'March 2016'!$Q$16</f>
        <v>136.38670511942627</v>
      </c>
      <c r="R64">
        <f>'March 2016'!$P$15</f>
        <v>12.666666666666666</v>
      </c>
      <c r="S64">
        <f>'March 2016'!$P$16</f>
        <v>1.3345827479445069</v>
      </c>
      <c r="T64">
        <f>'March 2016'!$H$20</f>
        <v>7.3343333333333334</v>
      </c>
      <c r="U64">
        <f>'March 2016'!$H$21</f>
        <v>0.20899149371312808</v>
      </c>
      <c r="V64" t="s">
        <v>163</v>
      </c>
      <c r="W64" t="s">
        <v>163</v>
      </c>
      <c r="X64">
        <f>'March 2016'!$J$20</f>
        <v>2.37</v>
      </c>
      <c r="Y64">
        <f>'March 2016'!$J$21</f>
        <v>0.16703293088490068</v>
      </c>
      <c r="Z64">
        <f>'March 2016'!$L$20</f>
        <v>0.254</v>
      </c>
      <c r="AA64">
        <f>'March 2016'!$L$21</f>
        <v>1.8147543451754834E-2</v>
      </c>
      <c r="AB64">
        <f>'March 2016'!$K$20</f>
        <v>0.98933333333333329</v>
      </c>
      <c r="AC64">
        <f>'March 2016'!$K$21</f>
        <v>0.25432284818928719</v>
      </c>
      <c r="AD64" t="e">
        <f>'March 2016'!$N$20</f>
        <v>#DIV/0!</v>
      </c>
      <c r="AE64" t="e">
        <f>'March 2016'!$N$21</f>
        <v>#DIV/0!</v>
      </c>
      <c r="AF64">
        <f>'March 2016'!$Q$20</f>
        <v>1444</v>
      </c>
      <c r="AG64">
        <f>'March 2016'!$Q$21</f>
        <v>23.007245235649865</v>
      </c>
      <c r="AH64">
        <f>'March 2016'!$P$20</f>
        <v>21.066666666666666</v>
      </c>
      <c r="AI64">
        <f>'March 2016'!$P$21</f>
        <v>0.37118429085533466</v>
      </c>
    </row>
    <row r="65" spans="1:35" x14ac:dyDescent="0.15">
      <c r="A65">
        <v>2016</v>
      </c>
      <c r="B65">
        <v>4</v>
      </c>
      <c r="C65">
        <v>64</v>
      </c>
    </row>
    <row r="66" spans="1:35" x14ac:dyDescent="0.15">
      <c r="A66">
        <v>2016</v>
      </c>
      <c r="B66">
        <v>5</v>
      </c>
      <c r="C66">
        <v>65</v>
      </c>
      <c r="D66">
        <f>'May 2016'!$H$15</f>
        <v>12.368666666666668</v>
      </c>
      <c r="E66">
        <f>'May 2016'!$H$16</f>
        <v>1.6874759586764836</v>
      </c>
      <c r="F66" t="s">
        <v>163</v>
      </c>
      <c r="G66" t="s">
        <v>163</v>
      </c>
      <c r="H66">
        <f>'May 2016'!$J$15</f>
        <v>0.39956666666666668</v>
      </c>
      <c r="I66">
        <f>'May 2016'!$J$16</f>
        <v>0.3605115362617094</v>
      </c>
      <c r="J66">
        <f>'May 2016'!$L$15</f>
        <v>5.7443333333333325E-2</v>
      </c>
      <c r="K66">
        <f>'May 2016'!$L$16</f>
        <v>4.7341516780845874E-2</v>
      </c>
      <c r="L66">
        <f>'May 2016'!$K$15</f>
        <v>0.19650000000000001</v>
      </c>
      <c r="M66">
        <f>'May 2016'!$K$16</f>
        <v>0.14785719461696817</v>
      </c>
      <c r="N66">
        <f>'May 2016'!$N$15</f>
        <v>260.66666666666669</v>
      </c>
      <c r="O66">
        <f>'May 2016'!$N$16</f>
        <v>3.666666666666667</v>
      </c>
      <c r="P66">
        <f>'May 2016'!$Q$15</f>
        <v>2384</v>
      </c>
      <c r="Q66">
        <f>'May 2016'!$Q$16</f>
        <v>255.97656142701817</v>
      </c>
      <c r="R66">
        <f>'May 2016'!$P$15</f>
        <v>19.099999999999998</v>
      </c>
      <c r="S66">
        <f>'May 2016'!$P$16</f>
        <v>0.89628864398324959</v>
      </c>
      <c r="T66">
        <f>'May 2016'!$H$20</f>
        <v>23.886666666666667</v>
      </c>
      <c r="U66">
        <f>'May 2016'!$H$21</f>
        <v>9.6025644722878347</v>
      </c>
      <c r="V66" t="s">
        <v>163</v>
      </c>
      <c r="W66" t="s">
        <v>163</v>
      </c>
      <c r="X66">
        <f>'May 2016'!$J$20</f>
        <v>3.3733333333333335</v>
      </c>
      <c r="Y66">
        <f>'May 2016'!$J$21</f>
        <v>0.24333333333333287</v>
      </c>
      <c r="Z66">
        <f>'May 2016'!$L$20</f>
        <v>0.25566666666666665</v>
      </c>
      <c r="AA66">
        <f>'May 2016'!$L$21</f>
        <v>1.0989894347889701E-2</v>
      </c>
      <c r="AB66">
        <f>'May 2016'!$K$20</f>
        <v>0.73566666666666658</v>
      </c>
      <c r="AC66">
        <f>'May 2016'!$K$21</f>
        <v>0.11478143481320399</v>
      </c>
      <c r="AD66">
        <f>'May 2016'!$N$20</f>
        <v>259.5</v>
      </c>
      <c r="AE66">
        <f>'May 2016'!$N$21</f>
        <v>7.5</v>
      </c>
      <c r="AF66">
        <f>'May 2016'!$Q$20</f>
        <v>2205.6666666666665</v>
      </c>
      <c r="AG66">
        <f>'March 2016'!$Q$21</f>
        <v>23.007245235649865</v>
      </c>
      <c r="AH66">
        <f>'May 2016'!$P$20</f>
        <v>25.406666666666666</v>
      </c>
      <c r="AI66">
        <f>'May 2016'!$P$21</f>
        <v>0.3204857424459181</v>
      </c>
    </row>
    <row r="67" spans="1:35" x14ac:dyDescent="0.15">
      <c r="A67">
        <v>2016</v>
      </c>
      <c r="B67">
        <v>6</v>
      </c>
      <c r="C67">
        <v>66</v>
      </c>
    </row>
    <row r="68" spans="1:35" x14ac:dyDescent="0.15">
      <c r="A68">
        <v>2016</v>
      </c>
      <c r="B68">
        <v>7</v>
      </c>
      <c r="C68">
        <v>67</v>
      </c>
      <c r="D68">
        <f>'July 2016'!$H$15</f>
        <v>17.303333333333331</v>
      </c>
      <c r="E68">
        <f>'July 2016'!$H$16</f>
        <v>1.0001388792451669</v>
      </c>
      <c r="F68" t="s">
        <v>163</v>
      </c>
      <c r="G68" t="s">
        <v>163</v>
      </c>
      <c r="H68">
        <f>'July 2016'!$J$15</f>
        <v>5.9196666666666668E-2</v>
      </c>
      <c r="I68">
        <f>'July 2016'!$J$16</f>
        <v>3.3009847184001191E-2</v>
      </c>
      <c r="J68">
        <f>'July 2016'!$L$15</f>
        <v>1.7979999999999999E-2</v>
      </c>
      <c r="K68">
        <f>'July 2016'!$L$16</f>
        <v>9.7697697004586574E-3</v>
      </c>
      <c r="L68">
        <f>'July 2016'!$K$15</f>
        <v>0.30033333333333334</v>
      </c>
      <c r="M68">
        <f>'July 2016'!$K$16</f>
        <v>4.7949047030270621E-2</v>
      </c>
      <c r="N68">
        <f>'July 2016'!$N$15</f>
        <v>210</v>
      </c>
      <c r="O68">
        <f>'July 2016'!$N$16</f>
        <v>49.652123150307816</v>
      </c>
      <c r="P68">
        <f>'July 2016'!$Q$15</f>
        <v>2951</v>
      </c>
      <c r="Q68">
        <f>'July 2016'!$Q$16</f>
        <v>207.44718203276068</v>
      </c>
      <c r="R68">
        <f>'July 2016'!$P$15</f>
        <v>25.166666666666668</v>
      </c>
      <c r="S68">
        <f>'July 2016'!$P$16</f>
        <v>0.33829638550307412</v>
      </c>
      <c r="T68">
        <f>'July 2016'!$H$20</f>
        <v>9.1526666666666667</v>
      </c>
      <c r="U68">
        <f>'July 2016'!$H$21</f>
        <v>0.7458499253275519</v>
      </c>
      <c r="V68" t="s">
        <v>163</v>
      </c>
      <c r="W68" t="s">
        <v>163</v>
      </c>
      <c r="X68">
        <f>'July 2016'!$J$20</f>
        <v>2.8733333333333331</v>
      </c>
      <c r="Y68">
        <f>'July 2016'!$J$21</f>
        <v>0.11921036494831777</v>
      </c>
      <c r="Z68">
        <f>'July 2016'!$L$20</f>
        <v>0.252</v>
      </c>
      <c r="AA68">
        <f>'July 2016'!$L$21</f>
        <v>9.6436507609929563E-3</v>
      </c>
      <c r="AB68">
        <f>'July 2016'!$K$20</f>
        <v>0.54299999999999993</v>
      </c>
      <c r="AC68">
        <f>'July 2016'!$K$21</f>
        <v>0.1370778367692361</v>
      </c>
      <c r="AD68">
        <f>'July 2016'!$N$20</f>
        <v>183.5</v>
      </c>
      <c r="AE68">
        <f>'July 2016'!$N$21</f>
        <v>5.4999999999999991</v>
      </c>
      <c r="AF68">
        <f>'July 2016'!$Q$20</f>
        <v>2476.6666666666665</v>
      </c>
      <c r="AG68">
        <f>'July 2016'!$Q$21</f>
        <v>15.070206073943089</v>
      </c>
      <c r="AH68">
        <f>'July 2016'!$P$20</f>
        <v>30.3</v>
      </c>
      <c r="AI68">
        <f>'July 2016'!$P$21</f>
        <v>0.15275252316519453</v>
      </c>
    </row>
    <row r="69" spans="1:35" x14ac:dyDescent="0.15">
      <c r="A69">
        <v>2016</v>
      </c>
      <c r="B69">
        <v>8</v>
      </c>
      <c r="C69">
        <v>68</v>
      </c>
    </row>
    <row r="70" spans="1:35" x14ac:dyDescent="0.15">
      <c r="A70">
        <v>2016</v>
      </c>
      <c r="B70">
        <v>9</v>
      </c>
      <c r="C70">
        <v>69</v>
      </c>
      <c r="D70" t="e">
        <f>'September 2016'!$H$15</f>
        <v>#DIV/0!</v>
      </c>
      <c r="E70" t="e">
        <f>'September 2016'!$H$16</f>
        <v>#DIV/0!</v>
      </c>
      <c r="F70" t="s">
        <v>163</v>
      </c>
      <c r="G70" t="s">
        <v>163</v>
      </c>
      <c r="H70">
        <f>'September 2016'!$J$15</f>
        <v>0.15566666666666665</v>
      </c>
      <c r="I70">
        <f>'September 2016'!$J$16</f>
        <v>6.6242819317350252E-2</v>
      </c>
      <c r="J70">
        <f>'September 2016'!$L$15</f>
        <v>7.1199999999999999E-2</v>
      </c>
      <c r="K70">
        <f>'September 2016'!$L$16</f>
        <v>3.2035813292834212E-2</v>
      </c>
      <c r="L70">
        <f>'September 2016'!$K$15</f>
        <v>1.2303333333333333</v>
      </c>
      <c r="M70">
        <f>'September 2016'!$K$16</f>
        <v>0.43837591681620081</v>
      </c>
      <c r="N70">
        <f>'September 2016'!$N$15</f>
        <v>153.63333333333333</v>
      </c>
      <c r="O70">
        <f>'September 2016'!$N$16</f>
        <v>54.665965442657104</v>
      </c>
      <c r="P70">
        <f>'September 2016'!$Q$15</f>
        <v>2590.6666666666665</v>
      </c>
      <c r="Q70">
        <f>'September 2016'!$Q$16</f>
        <v>126.38081781311243</v>
      </c>
      <c r="R70">
        <f>'September 2016'!$P$15</f>
        <v>23.866666666666664</v>
      </c>
      <c r="S70">
        <f>'September 2016'!$P$16</f>
        <v>8.8191710368819828E-2</v>
      </c>
      <c r="T70" t="e">
        <f>'September 2016'!$H$20</f>
        <v>#DIV/0!</v>
      </c>
      <c r="U70" t="e">
        <f>'September 2016'!$H$21</f>
        <v>#DIV/0!</v>
      </c>
      <c r="V70" t="s">
        <v>163</v>
      </c>
      <c r="W70" t="s">
        <v>163</v>
      </c>
      <c r="X70">
        <f>'September 2016'!$J$20</f>
        <v>2.2666666666666666</v>
      </c>
      <c r="Y70">
        <f>'September 2016'!$J$21</f>
        <v>0.22578258962501468</v>
      </c>
      <c r="Z70">
        <f>'September 2016'!$L$20</f>
        <v>0.29099999999999998</v>
      </c>
      <c r="AA70">
        <f>'September 2016'!$L$21</f>
        <v>5.3891867042563504E-2</v>
      </c>
      <c r="AB70">
        <f>'September 2016'!$K$20</f>
        <v>1.034</v>
      </c>
      <c r="AC70">
        <f>'September 2016'!$K$21</f>
        <v>0.14781519994010534</v>
      </c>
      <c r="AD70">
        <f>'September 2016'!$N$20</f>
        <v>234.5</v>
      </c>
      <c r="AE70">
        <f>'September 2016'!$N$21</f>
        <v>10.499999999999998</v>
      </c>
      <c r="AF70">
        <f>'September 2016'!$Q$20</f>
        <v>2346.3333333333335</v>
      </c>
      <c r="AG70">
        <f>'September 2016'!$Q$21</f>
        <v>31.991318266749257</v>
      </c>
      <c r="AH70">
        <f>'September 2016'!$P$20</f>
        <v>28.633333333333336</v>
      </c>
      <c r="AI70">
        <f>'September 2016'!$P$21</f>
        <v>0.61191865835619441</v>
      </c>
    </row>
    <row r="71" spans="1:35" x14ac:dyDescent="0.15">
      <c r="A71">
        <v>2016</v>
      </c>
      <c r="B71">
        <v>10</v>
      </c>
      <c r="C71">
        <v>70</v>
      </c>
    </row>
    <row r="72" spans="1:35" x14ac:dyDescent="0.15">
      <c r="A72">
        <v>2016</v>
      </c>
      <c r="B72">
        <v>11</v>
      </c>
      <c r="C72">
        <v>71</v>
      </c>
      <c r="D72" t="e">
        <f>'November 2016'!$H$15</f>
        <v>#DIV/0!</v>
      </c>
      <c r="E72" t="e">
        <f>'November 2016'!$H$16</f>
        <v>#DIV/0!</v>
      </c>
      <c r="F72" t="s">
        <v>163</v>
      </c>
      <c r="G72" t="s">
        <v>163</v>
      </c>
      <c r="H72">
        <f>'November 2016'!$J$15</f>
        <v>0.54633333333333323</v>
      </c>
      <c r="I72">
        <f>'November 2016'!$J$16</f>
        <v>0.21364482467663737</v>
      </c>
      <c r="J72">
        <f>'November 2016'!$L$15</f>
        <v>0.10533333333333333</v>
      </c>
      <c r="K72">
        <f>'November 2016'!$L$16</f>
        <v>3.6662120930343239E-2</v>
      </c>
      <c r="L72">
        <f>'November 2016'!$K$15</f>
        <v>0.61366666666666669</v>
      </c>
      <c r="M72">
        <f>'November 2016'!$K$16</f>
        <v>0.12861354689318069</v>
      </c>
      <c r="N72" t="e">
        <f>'November 2016'!$N$15</f>
        <v>#DIV/0!</v>
      </c>
      <c r="O72" t="e">
        <f>'November 2016'!$N$16</f>
        <v>#DIV/0!</v>
      </c>
      <c r="P72">
        <f>'November 2016'!$Q$15</f>
        <v>1867.6666666666667</v>
      </c>
      <c r="Q72">
        <f>'November 2016'!$Q$16</f>
        <v>178.37912184757221</v>
      </c>
      <c r="R72">
        <f>'November 2016'!$P$15</f>
        <v>19.2</v>
      </c>
      <c r="S72">
        <f>'November 2016'!$P$16</f>
        <v>2.4556058315617375</v>
      </c>
      <c r="T72" t="e">
        <f>'November 2016'!$H$20</f>
        <v>#DIV/0!</v>
      </c>
      <c r="U72" t="e">
        <f>'November 2016'!$H$21</f>
        <v>#DIV/0!</v>
      </c>
      <c r="V72" t="s">
        <v>163</v>
      </c>
      <c r="W72" t="s">
        <v>163</v>
      </c>
      <c r="X72">
        <f>'November 2016'!$J$20</f>
        <v>3.1033333333333335</v>
      </c>
      <c r="Y72">
        <f>'November 2016'!$J$21</f>
        <v>0.19470775822013647</v>
      </c>
      <c r="Z72">
        <f>'November 2016'!$L$20</f>
        <v>0.23133333333333331</v>
      </c>
      <c r="AA72">
        <f>'November 2016'!$L$21</f>
        <v>6.4893074446439282E-3</v>
      </c>
      <c r="AB72">
        <f>'November 2016'!$K$20</f>
        <v>1.2433333333333334</v>
      </c>
      <c r="AC72">
        <f>'November 2016'!$K$21</f>
        <v>6.2271805640898001E-2</v>
      </c>
      <c r="AD72" t="e">
        <f>'November 2016'!$N$20</f>
        <v>#DIV/0!</v>
      </c>
      <c r="AE72" t="e">
        <f>'November 2016'!$N$21</f>
        <v>#DIV/0!</v>
      </c>
      <c r="AF72">
        <f>'November 2016'!$Q$20</f>
        <v>1567.3333333333333</v>
      </c>
      <c r="AG72">
        <f>'November 2016'!$Q$21</f>
        <v>32.518370876236169</v>
      </c>
      <c r="AH72">
        <f>'November 2016'!$P$20</f>
        <v>24.900000000000002</v>
      </c>
      <c r="AI72">
        <f>'November 2016'!$P$21</f>
        <v>0.83266639978645329</v>
      </c>
    </row>
    <row r="73" spans="1:35" x14ac:dyDescent="0.15">
      <c r="A73">
        <v>2016</v>
      </c>
      <c r="B73">
        <v>12</v>
      </c>
      <c r="C73">
        <v>72</v>
      </c>
    </row>
    <row r="74" spans="1:35" x14ac:dyDescent="0.15">
      <c r="A74">
        <v>2017</v>
      </c>
      <c r="B74">
        <v>1</v>
      </c>
      <c r="C74">
        <v>73</v>
      </c>
    </row>
  </sheetData>
  <pageMargins left="0.7" right="0.7" top="0.75" bottom="0.75" header="0.5" footer="0.5"/>
  <pageSetup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M31" activeCellId="2" sqref="M25:N25 M29:N29 M31:N31"/>
    </sheetView>
  </sheetViews>
  <sheetFormatPr baseColWidth="10" defaultColWidth="11" defaultRowHeight="13" x14ac:dyDescent="0.15"/>
  <cols>
    <col min="1" max="3" width="11" customWidth="1"/>
    <col min="11" max="14" width="11" customWidth="1"/>
  </cols>
  <sheetData>
    <row r="1" spans="1:21" x14ac:dyDescent="0.15">
      <c r="A1" t="s">
        <v>16</v>
      </c>
      <c r="B1" t="s">
        <v>17</v>
      </c>
      <c r="C1" t="s">
        <v>38</v>
      </c>
      <c r="D1" t="s">
        <v>25</v>
      </c>
      <c r="E1" t="s">
        <v>24</v>
      </c>
      <c r="F1" t="s">
        <v>140</v>
      </c>
      <c r="G1" t="s">
        <v>27</v>
      </c>
      <c r="H1" t="s">
        <v>26</v>
      </c>
      <c r="I1" t="s">
        <v>141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0</v>
      </c>
      <c r="P1" t="s">
        <v>1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x14ac:dyDescent="0.15">
      <c r="A2" t="s">
        <v>39</v>
      </c>
      <c r="B2" t="s">
        <v>39</v>
      </c>
      <c r="C2" s="6">
        <v>39471</v>
      </c>
      <c r="D2">
        <v>1112</v>
      </c>
      <c r="E2">
        <v>10218</v>
      </c>
      <c r="G2">
        <v>2.2069999999999999E-2</v>
      </c>
      <c r="H2">
        <v>1.0069999999999999</v>
      </c>
      <c r="J2">
        <v>-2.75E-2</v>
      </c>
      <c r="K2">
        <v>-1.47E-2</v>
      </c>
      <c r="L2">
        <v>6.0099999999999997E-4</v>
      </c>
      <c r="M2">
        <v>38.6</v>
      </c>
      <c r="N2">
        <v>0.18</v>
      </c>
    </row>
    <row r="3" spans="1:21" x14ac:dyDescent="0.15">
      <c r="A3" t="s">
        <v>20</v>
      </c>
      <c r="B3" t="s">
        <v>2</v>
      </c>
      <c r="C3" s="6">
        <v>39471</v>
      </c>
      <c r="D3">
        <v>1086</v>
      </c>
      <c r="E3">
        <v>2157</v>
      </c>
      <c r="G3">
        <v>5.6139999999999999</v>
      </c>
      <c r="H3">
        <v>6.3369999999999997</v>
      </c>
      <c r="J3">
        <v>2.4700000000000002</v>
      </c>
      <c r="K3">
        <v>1.36</v>
      </c>
      <c r="L3">
        <v>0.218</v>
      </c>
      <c r="M3">
        <v>11.2</v>
      </c>
      <c r="N3">
        <v>155</v>
      </c>
      <c r="O3">
        <v>7.56</v>
      </c>
      <c r="P3">
        <v>20.3</v>
      </c>
      <c r="Q3">
        <v>1357</v>
      </c>
      <c r="R3">
        <v>1501</v>
      </c>
      <c r="S3">
        <v>4.4800000000000004</v>
      </c>
      <c r="T3">
        <v>0.8</v>
      </c>
      <c r="U3">
        <v>49.9</v>
      </c>
    </row>
    <row r="4" spans="1:21" x14ac:dyDescent="0.15">
      <c r="A4" t="s">
        <v>18</v>
      </c>
      <c r="B4" t="s">
        <v>2</v>
      </c>
      <c r="C4" s="6">
        <v>39471</v>
      </c>
      <c r="D4">
        <v>1088</v>
      </c>
      <c r="E4">
        <v>447</v>
      </c>
      <c r="G4">
        <v>5.0270000000000001</v>
      </c>
      <c r="H4">
        <v>6.1050000000000004</v>
      </c>
      <c r="J4">
        <v>2.89</v>
      </c>
      <c r="K4">
        <v>1.53</v>
      </c>
      <c r="L4">
        <v>0.25600000000000001</v>
      </c>
      <c r="M4">
        <v>9.4700000000000006</v>
      </c>
      <c r="N4">
        <v>146</v>
      </c>
      <c r="O4">
        <v>7.56</v>
      </c>
      <c r="P4">
        <v>20.3</v>
      </c>
      <c r="Q4">
        <v>1357</v>
      </c>
      <c r="R4">
        <v>1501</v>
      </c>
      <c r="S4">
        <v>4.4800000000000004</v>
      </c>
      <c r="T4">
        <v>0.8</v>
      </c>
      <c r="U4">
        <v>49.9</v>
      </c>
    </row>
    <row r="5" spans="1:21" x14ac:dyDescent="0.15">
      <c r="A5" t="s">
        <v>19</v>
      </c>
      <c r="B5" t="s">
        <v>2</v>
      </c>
      <c r="C5" s="6">
        <v>39471</v>
      </c>
      <c r="D5">
        <v>1090</v>
      </c>
      <c r="E5">
        <v>10206</v>
      </c>
      <c r="G5">
        <v>5.1980000000000004</v>
      </c>
      <c r="H5">
        <v>6.0869999999999997</v>
      </c>
      <c r="J5">
        <v>3.03</v>
      </c>
      <c r="K5">
        <v>1.63</v>
      </c>
      <c r="L5">
        <v>0.26300000000000001</v>
      </c>
      <c r="M5">
        <v>12.5</v>
      </c>
      <c r="N5">
        <v>146</v>
      </c>
      <c r="O5">
        <v>7.56</v>
      </c>
      <c r="P5">
        <v>20.3</v>
      </c>
      <c r="Q5">
        <v>1357</v>
      </c>
      <c r="R5">
        <v>1501</v>
      </c>
      <c r="S5">
        <v>4.4800000000000004</v>
      </c>
      <c r="T5">
        <v>0.8</v>
      </c>
      <c r="U5">
        <v>49.9</v>
      </c>
    </row>
    <row r="6" spans="1:21" x14ac:dyDescent="0.15">
      <c r="A6" s="8"/>
      <c r="B6" s="8"/>
      <c r="C6" s="9"/>
      <c r="D6" s="10" t="s">
        <v>50</v>
      </c>
      <c r="E6" s="8"/>
      <c r="F6" s="8" t="e">
        <f>AVERAGE(F3:F5)</f>
        <v>#DIV/0!</v>
      </c>
      <c r="G6" s="8">
        <f>AVERAGE(G3:G5)</f>
        <v>5.2796666666666665</v>
      </c>
      <c r="H6" s="8">
        <f t="shared" ref="H6:U6" si="0">AVERAGE(H3:H5)</f>
        <v>6.176333333333333</v>
      </c>
      <c r="I6" s="8" t="e">
        <f t="shared" si="0"/>
        <v>#DIV/0!</v>
      </c>
      <c r="J6" s="8">
        <f t="shared" si="0"/>
        <v>2.7966666666666669</v>
      </c>
      <c r="K6" s="8">
        <f t="shared" si="0"/>
        <v>1.5066666666666666</v>
      </c>
      <c r="L6" s="8">
        <f t="shared" si="0"/>
        <v>0.24566666666666667</v>
      </c>
      <c r="M6" s="8">
        <f t="shared" si="0"/>
        <v>11.056666666666667</v>
      </c>
      <c r="N6" s="8">
        <f t="shared" si="0"/>
        <v>149</v>
      </c>
      <c r="O6" s="8">
        <f t="shared" si="0"/>
        <v>7.56</v>
      </c>
      <c r="P6" s="8">
        <f t="shared" si="0"/>
        <v>20.3</v>
      </c>
      <c r="Q6" s="8">
        <f t="shared" si="0"/>
        <v>1357</v>
      </c>
      <c r="R6" s="8">
        <f t="shared" si="0"/>
        <v>1501</v>
      </c>
      <c r="S6" s="8">
        <f t="shared" si="0"/>
        <v>4.4800000000000004</v>
      </c>
      <c r="T6" s="8">
        <f t="shared" si="0"/>
        <v>0.80000000000000016</v>
      </c>
      <c r="U6" s="8">
        <f t="shared" si="0"/>
        <v>49.9</v>
      </c>
    </row>
    <row r="7" spans="1:21" x14ac:dyDescent="0.15">
      <c r="A7" s="8"/>
      <c r="B7" s="8"/>
      <c r="C7" s="9"/>
      <c r="D7" s="10" t="s">
        <v>51</v>
      </c>
      <c r="E7" s="8"/>
      <c r="F7" s="8" t="e">
        <f>STDEV(F3:F5)/SQRT(COUNT(F3:F5))</f>
        <v>#DIV/0!</v>
      </c>
      <c r="G7" s="8">
        <f>STDEV(G3:G5)/SQRT(COUNT(G3:G5))</f>
        <v>0.17430273791436671</v>
      </c>
      <c r="H7" s="8">
        <f t="shared" ref="H7:U7" si="1">STDEV(H3:H5)/SQRT(COUNT(H3:H5))</f>
        <v>8.0501207720408946E-2</v>
      </c>
      <c r="I7" s="8" t="e">
        <f t="shared" si="1"/>
        <v>#DIV/0!</v>
      </c>
      <c r="J7" s="8">
        <f t="shared" si="1"/>
        <v>0.16825905952165277</v>
      </c>
      <c r="K7" s="8">
        <f t="shared" si="1"/>
        <v>7.8810602783579209E-2</v>
      </c>
      <c r="L7" s="8">
        <f t="shared" si="1"/>
        <v>1.3980144650340517E-2</v>
      </c>
      <c r="M7" s="8">
        <f t="shared" si="1"/>
        <v>0.87761672221483422</v>
      </c>
      <c r="N7" s="8">
        <f t="shared" si="1"/>
        <v>3.0000000000000004</v>
      </c>
      <c r="O7" s="8">
        <f t="shared" si="1"/>
        <v>0</v>
      </c>
      <c r="P7" s="8">
        <f t="shared" si="1"/>
        <v>0</v>
      </c>
      <c r="Q7" s="8">
        <f t="shared" si="1"/>
        <v>0</v>
      </c>
      <c r="R7" s="8">
        <f t="shared" si="1"/>
        <v>0</v>
      </c>
      <c r="S7" s="8">
        <f t="shared" si="1"/>
        <v>0</v>
      </c>
      <c r="T7" s="8">
        <f t="shared" si="1"/>
        <v>7.8504622934188746E-17</v>
      </c>
      <c r="U7" s="8">
        <f t="shared" si="1"/>
        <v>0</v>
      </c>
    </row>
    <row r="8" spans="1:21" x14ac:dyDescent="0.15">
      <c r="A8" t="s">
        <v>22</v>
      </c>
      <c r="B8" t="s">
        <v>3</v>
      </c>
      <c r="C8" s="6">
        <v>39471</v>
      </c>
      <c r="D8">
        <v>1087</v>
      </c>
      <c r="E8">
        <v>10114</v>
      </c>
      <c r="G8">
        <v>7.6559999999999997</v>
      </c>
      <c r="H8">
        <v>5.93</v>
      </c>
      <c r="J8">
        <v>5.28</v>
      </c>
      <c r="K8">
        <v>0.83399999999999996</v>
      </c>
      <c r="L8">
        <v>0.24</v>
      </c>
      <c r="M8">
        <v>10.5</v>
      </c>
      <c r="N8">
        <v>176</v>
      </c>
      <c r="O8">
        <v>8.0299999999999994</v>
      </c>
      <c r="P8">
        <v>14.3</v>
      </c>
      <c r="Q8">
        <v>1200</v>
      </c>
      <c r="R8">
        <v>1505</v>
      </c>
      <c r="S8">
        <v>6.31</v>
      </c>
      <c r="T8">
        <v>0.8</v>
      </c>
      <c r="U8">
        <v>56.8</v>
      </c>
    </row>
    <row r="9" spans="1:21" x14ac:dyDescent="0.15">
      <c r="A9" t="s">
        <v>23</v>
      </c>
      <c r="B9" t="s">
        <v>3</v>
      </c>
      <c r="C9" s="6">
        <v>39471</v>
      </c>
      <c r="D9">
        <v>1089</v>
      </c>
      <c r="E9">
        <v>68</v>
      </c>
      <c r="G9">
        <v>7.4370000000000003</v>
      </c>
      <c r="H9">
        <v>6.3049999999999997</v>
      </c>
      <c r="J9">
        <v>6.14</v>
      </c>
      <c r="K9">
        <v>0.97</v>
      </c>
      <c r="L9">
        <v>0.28799999999999998</v>
      </c>
      <c r="M9">
        <v>9.77</v>
      </c>
      <c r="N9">
        <v>181</v>
      </c>
      <c r="O9">
        <v>8.0299999999999994</v>
      </c>
      <c r="P9">
        <v>14.3</v>
      </c>
      <c r="Q9">
        <v>1200</v>
      </c>
      <c r="R9">
        <v>1505</v>
      </c>
      <c r="S9">
        <v>6.31</v>
      </c>
      <c r="T9">
        <v>0.8</v>
      </c>
      <c r="U9">
        <v>56.8</v>
      </c>
    </row>
    <row r="10" spans="1:21" x14ac:dyDescent="0.15">
      <c r="A10" t="s">
        <v>21</v>
      </c>
      <c r="B10" t="s">
        <v>3</v>
      </c>
      <c r="C10" s="6">
        <v>39471</v>
      </c>
      <c r="D10">
        <v>1091</v>
      </c>
      <c r="E10">
        <v>322</v>
      </c>
      <c r="G10">
        <v>8.2949999999999999</v>
      </c>
      <c r="H10">
        <v>5.9429999999999996</v>
      </c>
      <c r="J10">
        <v>5.52</v>
      </c>
      <c r="K10">
        <v>0.91400000000000003</v>
      </c>
      <c r="L10">
        <v>0.253</v>
      </c>
      <c r="M10">
        <v>11.1</v>
      </c>
      <c r="N10">
        <v>188</v>
      </c>
      <c r="O10">
        <v>8.0299999999999994</v>
      </c>
      <c r="P10">
        <v>14.3</v>
      </c>
      <c r="Q10">
        <v>1200</v>
      </c>
      <c r="R10">
        <v>1505</v>
      </c>
      <c r="S10">
        <v>6.31</v>
      </c>
      <c r="T10">
        <v>0.8</v>
      </c>
      <c r="U10">
        <v>56.8</v>
      </c>
    </row>
    <row r="11" spans="1:21" x14ac:dyDescent="0.15">
      <c r="A11" s="8"/>
      <c r="B11" s="8"/>
      <c r="C11" s="9"/>
      <c r="D11" s="10" t="s">
        <v>50</v>
      </c>
      <c r="E11" s="8"/>
      <c r="F11" s="8" t="e">
        <f t="shared" ref="F11:U11" si="2">AVERAGE(F8:F10)</f>
        <v>#DIV/0!</v>
      </c>
      <c r="G11" s="8">
        <f t="shared" si="2"/>
        <v>7.7959999999999994</v>
      </c>
      <c r="H11" s="8">
        <f t="shared" si="2"/>
        <v>6.0593333333333321</v>
      </c>
      <c r="I11" s="8" t="e">
        <f t="shared" si="2"/>
        <v>#DIV/0!</v>
      </c>
      <c r="J11" s="8">
        <f t="shared" si="2"/>
        <v>5.6466666666666656</v>
      </c>
      <c r="K11" s="8">
        <f t="shared" si="2"/>
        <v>0.90600000000000003</v>
      </c>
      <c r="L11" s="8">
        <f t="shared" si="2"/>
        <v>0.26033333333333336</v>
      </c>
      <c r="M11" s="8">
        <f t="shared" si="2"/>
        <v>10.456666666666665</v>
      </c>
      <c r="N11" s="8">
        <f t="shared" si="2"/>
        <v>181.66666666666666</v>
      </c>
      <c r="O11" s="8">
        <f t="shared" si="2"/>
        <v>8.0299999999999994</v>
      </c>
      <c r="P11" s="8">
        <f t="shared" si="2"/>
        <v>14.300000000000002</v>
      </c>
      <c r="Q11" s="8">
        <f t="shared" si="2"/>
        <v>1200</v>
      </c>
      <c r="R11" s="8">
        <f t="shared" si="2"/>
        <v>1505</v>
      </c>
      <c r="S11" s="8">
        <f t="shared" si="2"/>
        <v>6.31</v>
      </c>
      <c r="T11" s="8">
        <f t="shared" si="2"/>
        <v>0.80000000000000016</v>
      </c>
      <c r="U11" s="8">
        <f t="shared" si="2"/>
        <v>56.79999999999999</v>
      </c>
    </row>
    <row r="12" spans="1:21" x14ac:dyDescent="0.15">
      <c r="A12" s="8"/>
      <c r="B12" s="8"/>
      <c r="C12" s="9"/>
      <c r="D12" s="10" t="s">
        <v>51</v>
      </c>
      <c r="E12" s="8"/>
      <c r="F12" s="8" t="e">
        <f t="shared" ref="F12:U12" si="3">STDEV(F8:F10)/SQRT(COUNT(F8:F10))</f>
        <v>#DIV/0!</v>
      </c>
      <c r="G12" s="8">
        <f t="shared" si="3"/>
        <v>0.25738492574352517</v>
      </c>
      <c r="H12" s="8">
        <f t="shared" si="3"/>
        <v>0.12289064696351434</v>
      </c>
      <c r="I12" s="8" t="e">
        <f t="shared" si="3"/>
        <v>#DIV/0!</v>
      </c>
      <c r="J12" s="8">
        <f t="shared" si="3"/>
        <v>0.25621171800767506</v>
      </c>
      <c r="K12" s="8">
        <f t="shared" si="3"/>
        <v>3.946306289852998E-2</v>
      </c>
      <c r="L12" s="8">
        <f t="shared" si="3"/>
        <v>1.433333333333333E-2</v>
      </c>
      <c r="M12" s="8">
        <f t="shared" si="3"/>
        <v>0.38454879765483319</v>
      </c>
      <c r="N12" s="8">
        <f t="shared" si="3"/>
        <v>3.4801021696368499</v>
      </c>
      <c r="O12" s="8">
        <f t="shared" si="3"/>
        <v>0</v>
      </c>
      <c r="P12" s="8">
        <f t="shared" si="3"/>
        <v>1.2560739669470199E-15</v>
      </c>
      <c r="Q12" s="8">
        <f t="shared" si="3"/>
        <v>0</v>
      </c>
      <c r="R12" s="8">
        <f t="shared" si="3"/>
        <v>0</v>
      </c>
      <c r="S12" s="8">
        <f t="shared" si="3"/>
        <v>0</v>
      </c>
      <c r="T12" s="8">
        <f t="shared" si="3"/>
        <v>7.8504622934188746E-17</v>
      </c>
      <c r="U12" s="8">
        <f t="shared" si="3"/>
        <v>5.0242958677880797E-15</v>
      </c>
    </row>
    <row r="13" spans="1:21" x14ac:dyDescent="0.15">
      <c r="A13" t="s">
        <v>6</v>
      </c>
      <c r="B13" t="s">
        <v>5</v>
      </c>
      <c r="C13" s="6">
        <v>39471</v>
      </c>
      <c r="D13">
        <v>1093</v>
      </c>
      <c r="E13">
        <v>33</v>
      </c>
      <c r="G13">
        <v>1.6319999999999999</v>
      </c>
      <c r="H13">
        <v>11.92</v>
      </c>
      <c r="J13">
        <v>8.6499999999999994E-2</v>
      </c>
      <c r="K13">
        <v>0.49</v>
      </c>
      <c r="L13">
        <v>1.89E-2</v>
      </c>
      <c r="M13">
        <v>15.2</v>
      </c>
      <c r="N13">
        <v>106</v>
      </c>
      <c r="O13">
        <v>6.97</v>
      </c>
      <c r="P13">
        <v>6.2</v>
      </c>
      <c r="Q13">
        <v>1455</v>
      </c>
      <c r="R13">
        <v>2252</v>
      </c>
      <c r="S13">
        <v>1.76</v>
      </c>
      <c r="T13">
        <v>1.2</v>
      </c>
      <c r="U13">
        <v>15.3</v>
      </c>
    </row>
    <row r="14" spans="1:21" x14ac:dyDescent="0.15">
      <c r="A14" t="s">
        <v>7</v>
      </c>
      <c r="B14" t="s">
        <v>5</v>
      </c>
      <c r="C14" s="6">
        <v>39471</v>
      </c>
      <c r="D14">
        <v>1094</v>
      </c>
      <c r="E14">
        <v>10022</v>
      </c>
      <c r="G14">
        <v>1.8620000000000001</v>
      </c>
      <c r="H14">
        <v>13.61</v>
      </c>
      <c r="J14">
        <v>9.2899999999999996E-3</v>
      </c>
      <c r="K14">
        <v>0.55100000000000005</v>
      </c>
      <c r="L14">
        <v>1.0999999999999999E-2</v>
      </c>
      <c r="M14">
        <v>21.9</v>
      </c>
      <c r="N14">
        <v>179</v>
      </c>
      <c r="O14">
        <v>7.49</v>
      </c>
      <c r="P14">
        <v>4.9000000000000004</v>
      </c>
      <c r="Q14">
        <v>1565</v>
      </c>
      <c r="R14">
        <v>2502</v>
      </c>
      <c r="S14">
        <v>0.69</v>
      </c>
      <c r="T14">
        <v>1.3</v>
      </c>
      <c r="U14">
        <v>5.8</v>
      </c>
    </row>
    <row r="15" spans="1:21" x14ac:dyDescent="0.15">
      <c r="A15" t="s">
        <v>8</v>
      </c>
      <c r="B15" t="s">
        <v>5</v>
      </c>
      <c r="C15" s="6">
        <v>39471</v>
      </c>
      <c r="D15">
        <v>1096</v>
      </c>
      <c r="E15">
        <v>10111</v>
      </c>
      <c r="G15">
        <v>1.048</v>
      </c>
      <c r="H15">
        <v>7.9770000000000003</v>
      </c>
      <c r="J15">
        <v>1.04E-2</v>
      </c>
      <c r="K15">
        <v>0.247</v>
      </c>
      <c r="L15">
        <v>4.2199999999999998E-3</v>
      </c>
      <c r="M15">
        <v>12.7</v>
      </c>
      <c r="N15">
        <v>134</v>
      </c>
      <c r="O15">
        <v>7.59</v>
      </c>
      <c r="P15">
        <v>6.1</v>
      </c>
      <c r="Q15">
        <v>1140</v>
      </c>
      <c r="R15">
        <v>1702</v>
      </c>
      <c r="S15">
        <v>2.14</v>
      </c>
      <c r="T15">
        <v>0.9</v>
      </c>
      <c r="U15">
        <v>18.899999999999999</v>
      </c>
    </row>
    <row r="16" spans="1:21" x14ac:dyDescent="0.15">
      <c r="A16" t="s">
        <v>9</v>
      </c>
      <c r="B16" t="s">
        <v>5</v>
      </c>
      <c r="C16" s="6">
        <v>39471</v>
      </c>
      <c r="D16">
        <v>1097</v>
      </c>
      <c r="E16">
        <v>3001</v>
      </c>
      <c r="G16">
        <v>1.4219999999999999</v>
      </c>
      <c r="H16">
        <v>13.38</v>
      </c>
      <c r="J16">
        <v>1.26E-2</v>
      </c>
      <c r="K16">
        <v>0.28000000000000003</v>
      </c>
      <c r="L16">
        <v>2.7400000000000001E-2</v>
      </c>
      <c r="M16">
        <v>17.100000000000001</v>
      </c>
      <c r="N16">
        <v>260</v>
      </c>
      <c r="O16">
        <v>7.35</v>
      </c>
      <c r="P16">
        <v>6.2</v>
      </c>
      <c r="Q16">
        <v>1546</v>
      </c>
      <c r="R16">
        <v>2407</v>
      </c>
      <c r="S16">
        <v>0.82</v>
      </c>
      <c r="T16">
        <v>1.2</v>
      </c>
      <c r="U16">
        <v>7.3</v>
      </c>
    </row>
    <row r="17" spans="1:21" x14ac:dyDescent="0.15">
      <c r="A17" t="s">
        <v>10</v>
      </c>
      <c r="B17" t="s">
        <v>5</v>
      </c>
      <c r="C17" s="6">
        <v>39471</v>
      </c>
      <c r="D17">
        <v>1100</v>
      </c>
      <c r="E17">
        <v>2362</v>
      </c>
      <c r="G17">
        <v>0.8448</v>
      </c>
      <c r="H17">
        <v>9.59</v>
      </c>
      <c r="J17">
        <v>-2.3999999999999998E-3</v>
      </c>
      <c r="K17">
        <v>3.4200000000000001E-2</v>
      </c>
      <c r="L17">
        <v>4.4999999999999997E-3</v>
      </c>
      <c r="M17">
        <v>16.100000000000001</v>
      </c>
      <c r="N17">
        <v>274</v>
      </c>
      <c r="O17">
        <v>7.37</v>
      </c>
      <c r="P17">
        <v>6.1</v>
      </c>
      <c r="Q17">
        <v>1230</v>
      </c>
      <c r="R17">
        <v>1890</v>
      </c>
      <c r="S17">
        <v>1.89</v>
      </c>
      <c r="T17">
        <v>1</v>
      </c>
      <c r="U17">
        <v>15.6</v>
      </c>
    </row>
    <row r="18" spans="1:21" x14ac:dyDescent="0.15">
      <c r="A18" t="s">
        <v>11</v>
      </c>
      <c r="B18" t="s">
        <v>5</v>
      </c>
      <c r="C18" s="6">
        <v>39471</v>
      </c>
      <c r="D18">
        <v>1101</v>
      </c>
      <c r="E18">
        <v>345</v>
      </c>
      <c r="G18">
        <v>0.85250000000000004</v>
      </c>
      <c r="H18">
        <v>10.58</v>
      </c>
      <c r="J18" s="5">
        <v>9.6100000000000005E-3</v>
      </c>
      <c r="K18" s="5">
        <v>5.0700000000000002E-2</v>
      </c>
      <c r="L18">
        <v>4.9199999999999999E-3</v>
      </c>
      <c r="M18">
        <v>47.2</v>
      </c>
      <c r="N18">
        <v>352</v>
      </c>
      <c r="O18">
        <v>7.12</v>
      </c>
      <c r="P18">
        <v>7.6</v>
      </c>
      <c r="Q18">
        <v>1465</v>
      </c>
      <c r="R18">
        <v>2175</v>
      </c>
      <c r="S18">
        <v>3.51</v>
      </c>
      <c r="T18">
        <v>1.1000000000000001</v>
      </c>
      <c r="U18">
        <v>32.700000000000003</v>
      </c>
    </row>
    <row r="19" spans="1:21" x14ac:dyDescent="0.15">
      <c r="A19" t="s">
        <v>12</v>
      </c>
      <c r="B19" t="s">
        <v>5</v>
      </c>
      <c r="C19" s="6">
        <v>39471</v>
      </c>
      <c r="D19">
        <v>1103</v>
      </c>
      <c r="E19">
        <v>2200</v>
      </c>
      <c r="G19">
        <v>1.897</v>
      </c>
      <c r="H19">
        <v>8.7639999999999993</v>
      </c>
      <c r="J19">
        <v>-3.7000000000000002E-3</v>
      </c>
      <c r="K19">
        <v>0.77400000000000002</v>
      </c>
      <c r="L19">
        <v>7.1399999999999996E-3</v>
      </c>
      <c r="M19">
        <v>18.8</v>
      </c>
      <c r="N19">
        <v>188</v>
      </c>
      <c r="O19">
        <v>7.24</v>
      </c>
      <c r="P19">
        <v>7.3</v>
      </c>
      <c r="Q19">
        <v>1173</v>
      </c>
      <c r="R19">
        <v>1771</v>
      </c>
      <c r="S19">
        <v>0.96</v>
      </c>
      <c r="T19">
        <v>0.9</v>
      </c>
      <c r="U19">
        <v>5.7</v>
      </c>
    </row>
    <row r="20" spans="1:21" x14ac:dyDescent="0.15">
      <c r="A20" t="s">
        <v>13</v>
      </c>
      <c r="B20" t="s">
        <v>5</v>
      </c>
      <c r="C20" s="6">
        <v>39471</v>
      </c>
      <c r="D20">
        <v>1105</v>
      </c>
      <c r="E20">
        <v>10006</v>
      </c>
      <c r="G20">
        <v>1.147</v>
      </c>
      <c r="H20">
        <v>6.9850000000000003</v>
      </c>
      <c r="J20">
        <v>0.127</v>
      </c>
      <c r="K20">
        <v>0.14899999999999999</v>
      </c>
      <c r="L20">
        <v>9.2999999999999992E-3</v>
      </c>
      <c r="M20">
        <v>22.6</v>
      </c>
      <c r="N20">
        <v>288</v>
      </c>
      <c r="O20">
        <v>7.53</v>
      </c>
      <c r="P20">
        <v>6.3</v>
      </c>
      <c r="Q20">
        <v>1042</v>
      </c>
      <c r="R20">
        <v>1576</v>
      </c>
      <c r="S20">
        <v>4.8899999999999997</v>
      </c>
      <c r="T20">
        <v>0.8</v>
      </c>
      <c r="U20">
        <v>43</v>
      </c>
    </row>
    <row r="21" spans="1:21" x14ac:dyDescent="0.15">
      <c r="A21" t="s">
        <v>14</v>
      </c>
      <c r="B21" t="s">
        <v>5</v>
      </c>
      <c r="C21" s="6">
        <v>39471</v>
      </c>
      <c r="D21">
        <v>1107</v>
      </c>
      <c r="E21">
        <v>63</v>
      </c>
      <c r="G21">
        <v>0.75970000000000004</v>
      </c>
      <c r="H21">
        <v>6.5830000000000002</v>
      </c>
      <c r="J21">
        <v>4.8000000000000001E-2</v>
      </c>
      <c r="K21">
        <v>7.6300000000000007E-2</v>
      </c>
      <c r="L21">
        <v>5.3200000000000001E-3</v>
      </c>
      <c r="M21">
        <v>24.9</v>
      </c>
      <c r="N21">
        <v>352</v>
      </c>
      <c r="O21">
        <v>7.21</v>
      </c>
      <c r="P21">
        <v>7.5</v>
      </c>
      <c r="Q21">
        <v>1063</v>
      </c>
      <c r="R21">
        <v>1601</v>
      </c>
      <c r="S21">
        <v>1.77</v>
      </c>
      <c r="T21">
        <v>0.8</v>
      </c>
      <c r="U21">
        <v>14.8</v>
      </c>
    </row>
    <row r="22" spans="1:21" x14ac:dyDescent="0.15">
      <c r="A22" t="s">
        <v>15</v>
      </c>
      <c r="B22" t="s">
        <v>5</v>
      </c>
      <c r="C22" s="6">
        <v>39471</v>
      </c>
      <c r="D22">
        <v>1109</v>
      </c>
      <c r="E22">
        <v>10230</v>
      </c>
      <c r="G22">
        <v>0.97440000000000004</v>
      </c>
      <c r="H22">
        <v>8.4179999999999993</v>
      </c>
      <c r="J22">
        <v>6.35</v>
      </c>
      <c r="K22">
        <v>0.81399999999999995</v>
      </c>
      <c r="L22">
        <v>0.26700000000000002</v>
      </c>
      <c r="M22">
        <v>22.4</v>
      </c>
      <c r="N22">
        <v>275</v>
      </c>
      <c r="O22">
        <v>7.24</v>
      </c>
      <c r="P22">
        <v>7.1</v>
      </c>
      <c r="Q22">
        <v>1124</v>
      </c>
      <c r="R22">
        <v>1704</v>
      </c>
      <c r="S22">
        <v>2.2599999999999998</v>
      </c>
      <c r="T22">
        <v>0.9</v>
      </c>
      <c r="U22">
        <v>15.5</v>
      </c>
    </row>
    <row r="23" spans="1:21" x14ac:dyDescent="0.15">
      <c r="A23" s="8"/>
      <c r="B23" s="8"/>
      <c r="C23" s="9"/>
      <c r="D23" s="10" t="s">
        <v>50</v>
      </c>
      <c r="E23" s="8"/>
      <c r="F23" s="8" t="e">
        <f t="shared" ref="F23:U23" si="4">AVERAGE(F20:F22)</f>
        <v>#DIV/0!</v>
      </c>
      <c r="G23" s="8">
        <f t="shared" si="4"/>
        <v>0.9603666666666667</v>
      </c>
      <c r="H23" s="8">
        <f t="shared" si="4"/>
        <v>7.3286666666666669</v>
      </c>
      <c r="I23" s="8" t="e">
        <f t="shared" si="4"/>
        <v>#DIV/0!</v>
      </c>
      <c r="J23" s="8">
        <f t="shared" si="4"/>
        <v>2.1749999999999998</v>
      </c>
      <c r="K23" s="8">
        <f t="shared" si="4"/>
        <v>0.34643333333333332</v>
      </c>
      <c r="L23" s="8">
        <f t="shared" si="4"/>
        <v>9.387333333333335E-2</v>
      </c>
      <c r="M23" s="8">
        <f t="shared" si="4"/>
        <v>23.3</v>
      </c>
      <c r="N23" s="8">
        <f t="shared" si="4"/>
        <v>305</v>
      </c>
      <c r="O23" s="8">
        <f t="shared" si="4"/>
        <v>7.3266666666666671</v>
      </c>
      <c r="P23" s="8">
        <f t="shared" si="4"/>
        <v>6.9666666666666659</v>
      </c>
      <c r="Q23" s="8">
        <f t="shared" si="4"/>
        <v>1076.3333333333333</v>
      </c>
      <c r="R23" s="8">
        <f t="shared" si="4"/>
        <v>1627</v>
      </c>
      <c r="S23" s="8">
        <f t="shared" si="4"/>
        <v>2.9733333333333332</v>
      </c>
      <c r="T23" s="8">
        <f t="shared" si="4"/>
        <v>0.83333333333333337</v>
      </c>
      <c r="U23" s="8">
        <f t="shared" si="4"/>
        <v>24.433333333333334</v>
      </c>
    </row>
    <row r="24" spans="1:21" x14ac:dyDescent="0.15">
      <c r="A24" s="8"/>
      <c r="B24" s="8"/>
      <c r="C24" s="9"/>
      <c r="D24" s="10" t="s">
        <v>51</v>
      </c>
      <c r="E24" s="8"/>
      <c r="F24" s="8" t="e">
        <f t="shared" ref="F24:U24" si="5">STDEV(F20:F22)/SQRT(COUNT(F20:F22))</f>
        <v>#DIV/0!</v>
      </c>
      <c r="G24" s="8">
        <f t="shared" si="5"/>
        <v>0.11202384170841137</v>
      </c>
      <c r="H24" s="8">
        <f t="shared" si="5"/>
        <v>0.55689207013367714</v>
      </c>
      <c r="I24" s="8" t="e">
        <f t="shared" si="5"/>
        <v>#DIV/0!</v>
      </c>
      <c r="J24" s="8">
        <f t="shared" si="5"/>
        <v>2.0876245671416438</v>
      </c>
      <c r="K24" s="8">
        <f t="shared" si="5"/>
        <v>0.23472342826777604</v>
      </c>
      <c r="L24" s="8">
        <f t="shared" si="5"/>
        <v>8.6570957665438292E-2</v>
      </c>
      <c r="M24" s="8">
        <f t="shared" si="5"/>
        <v>0.80208062770106392</v>
      </c>
      <c r="N24" s="8">
        <f t="shared" si="5"/>
        <v>23.797758998135379</v>
      </c>
      <c r="O24" s="8">
        <f t="shared" si="5"/>
        <v>0.10203485243342651</v>
      </c>
      <c r="P24" s="8">
        <f t="shared" si="5"/>
        <v>0.35276684147527881</v>
      </c>
      <c r="Q24" s="8">
        <f t="shared" si="5"/>
        <v>24.592230028563449</v>
      </c>
      <c r="R24" s="8">
        <f t="shared" si="5"/>
        <v>39.170567181665028</v>
      </c>
      <c r="S24" s="8">
        <f t="shared" si="5"/>
        <v>0.96871621804897545</v>
      </c>
      <c r="T24" s="8">
        <f t="shared" si="5"/>
        <v>3.3333333333333333E-2</v>
      </c>
      <c r="U24" s="8">
        <f t="shared" si="5"/>
        <v>9.2855323547501118</v>
      </c>
    </row>
    <row r="25" spans="1:21" x14ac:dyDescent="0.15">
      <c r="A25" t="s">
        <v>6</v>
      </c>
      <c r="B25" t="s">
        <v>4</v>
      </c>
      <c r="C25" s="6">
        <v>39471</v>
      </c>
      <c r="D25">
        <v>1092</v>
      </c>
      <c r="E25">
        <v>2300</v>
      </c>
      <c r="G25">
        <v>6.2789999999999999</v>
      </c>
      <c r="H25">
        <v>6.2089999999999996</v>
      </c>
      <c r="J25">
        <v>3.25</v>
      </c>
      <c r="K25">
        <v>1.18</v>
      </c>
      <c r="L25">
        <v>0.26300000000000001</v>
      </c>
      <c r="M25">
        <v>13.4</v>
      </c>
      <c r="N25">
        <v>130</v>
      </c>
      <c r="O25">
        <v>7.46</v>
      </c>
      <c r="P25">
        <v>17.100000000000001</v>
      </c>
      <c r="Q25">
        <v>1268</v>
      </c>
      <c r="R25">
        <v>1487</v>
      </c>
      <c r="S25">
        <v>3.58</v>
      </c>
      <c r="T25">
        <v>0.7</v>
      </c>
      <c r="U25">
        <v>37.5</v>
      </c>
    </row>
    <row r="26" spans="1:21" x14ac:dyDescent="0.15">
      <c r="A26" t="s">
        <v>7</v>
      </c>
      <c r="B26" t="s">
        <v>4</v>
      </c>
      <c r="C26" s="6">
        <v>39471</v>
      </c>
      <c r="D26">
        <v>1095</v>
      </c>
      <c r="E26">
        <v>10180</v>
      </c>
      <c r="G26">
        <v>6.7320000000000002</v>
      </c>
      <c r="H26">
        <v>6.3259999999999996</v>
      </c>
      <c r="J26">
        <v>3.49</v>
      </c>
      <c r="K26">
        <v>1.31</v>
      </c>
      <c r="L26">
        <v>0.27</v>
      </c>
      <c r="M26">
        <v>18.3</v>
      </c>
      <c r="N26">
        <v>141</v>
      </c>
      <c r="O26">
        <v>7.6</v>
      </c>
      <c r="P26">
        <v>16.5</v>
      </c>
      <c r="Q26">
        <v>1256</v>
      </c>
      <c r="R26">
        <v>1502</v>
      </c>
      <c r="S26">
        <v>3.64</v>
      </c>
      <c r="T26">
        <v>0.8</v>
      </c>
      <c r="U26">
        <v>37.9</v>
      </c>
    </row>
    <row r="27" spans="1:21" x14ac:dyDescent="0.15">
      <c r="A27" t="s">
        <v>9</v>
      </c>
      <c r="B27" t="s">
        <v>4</v>
      </c>
      <c r="C27" s="6">
        <v>39471</v>
      </c>
      <c r="D27">
        <v>1098</v>
      </c>
      <c r="E27">
        <v>10227</v>
      </c>
      <c r="G27">
        <v>7.0629999999999997</v>
      </c>
      <c r="H27">
        <v>6.25</v>
      </c>
      <c r="J27">
        <v>4.12</v>
      </c>
      <c r="K27">
        <v>1.1599999999999999</v>
      </c>
      <c r="L27">
        <v>0.27100000000000002</v>
      </c>
      <c r="M27">
        <v>8.8800000000000008</v>
      </c>
      <c r="N27">
        <v>206</v>
      </c>
      <c r="O27">
        <v>7.78</v>
      </c>
      <c r="P27">
        <v>15.8</v>
      </c>
      <c r="Q27">
        <v>1234</v>
      </c>
      <c r="R27">
        <v>1497</v>
      </c>
      <c r="S27">
        <v>3.84</v>
      </c>
      <c r="T27">
        <v>0.8</v>
      </c>
      <c r="U27">
        <v>39.1</v>
      </c>
    </row>
    <row r="28" spans="1:21" x14ac:dyDescent="0.15">
      <c r="A28" t="s">
        <v>8</v>
      </c>
      <c r="B28" t="s">
        <v>4</v>
      </c>
      <c r="C28" s="6">
        <v>39471</v>
      </c>
      <c r="D28">
        <v>1099</v>
      </c>
      <c r="E28">
        <v>2386</v>
      </c>
      <c r="G28">
        <v>6.7789999999999999</v>
      </c>
      <c r="H28">
        <v>6.1769999999999996</v>
      </c>
      <c r="J28">
        <v>3.35</v>
      </c>
      <c r="K28">
        <v>1.24</v>
      </c>
      <c r="L28">
        <v>0.246</v>
      </c>
      <c r="M28">
        <v>10.199999999999999</v>
      </c>
      <c r="N28">
        <v>139</v>
      </c>
      <c r="O28">
        <v>7.63</v>
      </c>
      <c r="P28">
        <v>16.100000000000001</v>
      </c>
      <c r="Q28">
        <v>1262</v>
      </c>
      <c r="R28">
        <v>1528</v>
      </c>
      <c r="S28">
        <v>4.05</v>
      </c>
      <c r="T28">
        <v>0.8</v>
      </c>
      <c r="U28">
        <v>41.7</v>
      </c>
    </row>
    <row r="29" spans="1:21" x14ac:dyDescent="0.15">
      <c r="A29" t="s">
        <v>11</v>
      </c>
      <c r="B29" t="s">
        <v>4</v>
      </c>
      <c r="C29" s="6">
        <v>39471</v>
      </c>
      <c r="D29">
        <v>1102</v>
      </c>
      <c r="E29">
        <v>1066</v>
      </c>
      <c r="G29">
        <v>8.516</v>
      </c>
      <c r="H29">
        <v>6.0270000000000001</v>
      </c>
      <c r="J29">
        <v>5.45</v>
      </c>
      <c r="K29">
        <v>0.81599999999999995</v>
      </c>
      <c r="L29">
        <v>0.248</v>
      </c>
      <c r="M29">
        <v>20.2</v>
      </c>
      <c r="N29">
        <v>251</v>
      </c>
      <c r="O29">
        <v>7.48</v>
      </c>
      <c r="P29">
        <v>14.5</v>
      </c>
      <c r="Q29">
        <v>1217</v>
      </c>
      <c r="R29">
        <v>1524</v>
      </c>
      <c r="S29">
        <v>4.2699999999999996</v>
      </c>
      <c r="T29">
        <v>0.8</v>
      </c>
      <c r="U29">
        <v>43</v>
      </c>
    </row>
    <row r="30" spans="1:21" x14ac:dyDescent="0.15">
      <c r="A30" t="s">
        <v>12</v>
      </c>
      <c r="B30" t="s">
        <v>4</v>
      </c>
      <c r="C30" s="6">
        <v>39471</v>
      </c>
      <c r="D30">
        <v>1104</v>
      </c>
      <c r="E30">
        <v>73</v>
      </c>
      <c r="G30">
        <v>6.81</v>
      </c>
      <c r="H30">
        <v>6.0839999999999996</v>
      </c>
      <c r="J30">
        <v>3.85</v>
      </c>
      <c r="K30">
        <v>1.26</v>
      </c>
      <c r="L30">
        <v>0.28699999999999998</v>
      </c>
      <c r="M30">
        <v>18.100000000000001</v>
      </c>
      <c r="N30">
        <v>158</v>
      </c>
      <c r="O30">
        <v>7.37</v>
      </c>
      <c r="P30">
        <v>16.399999999999999</v>
      </c>
      <c r="Q30">
        <v>1259</v>
      </c>
      <c r="R30">
        <v>1509</v>
      </c>
      <c r="S30">
        <v>3.86</v>
      </c>
      <c r="T30">
        <v>0.8</v>
      </c>
      <c r="U30">
        <v>39.700000000000003</v>
      </c>
    </row>
    <row r="31" spans="1:21" x14ac:dyDescent="0.15">
      <c r="A31" t="s">
        <v>14</v>
      </c>
      <c r="B31" t="s">
        <v>4</v>
      </c>
      <c r="C31" s="6">
        <v>39471</v>
      </c>
      <c r="D31">
        <v>1106</v>
      </c>
      <c r="E31">
        <v>10191</v>
      </c>
      <c r="G31">
        <v>8.4309999999999992</v>
      </c>
      <c r="H31">
        <v>6.12</v>
      </c>
      <c r="J31">
        <v>4.5199999999999996</v>
      </c>
      <c r="K31">
        <v>0.67</v>
      </c>
      <c r="L31">
        <v>0.254</v>
      </c>
      <c r="M31">
        <v>20.8</v>
      </c>
      <c r="N31">
        <v>205</v>
      </c>
      <c r="O31">
        <v>7.39</v>
      </c>
      <c r="P31">
        <v>13.6</v>
      </c>
      <c r="Q31">
        <v>1179</v>
      </c>
      <c r="R31">
        <v>1520</v>
      </c>
      <c r="S31">
        <v>3.36</v>
      </c>
      <c r="T31">
        <v>0.8</v>
      </c>
      <c r="U31">
        <v>33.1</v>
      </c>
    </row>
    <row r="32" spans="1:21" x14ac:dyDescent="0.15">
      <c r="A32" t="s">
        <v>13</v>
      </c>
      <c r="B32" t="s">
        <v>4</v>
      </c>
      <c r="C32" s="6">
        <v>39471</v>
      </c>
      <c r="D32">
        <v>1108</v>
      </c>
      <c r="E32">
        <v>10156</v>
      </c>
      <c r="G32">
        <v>7.4189999999999996</v>
      </c>
      <c r="H32">
        <v>6.0380000000000003</v>
      </c>
      <c r="J32">
        <v>5.08</v>
      </c>
      <c r="K32">
        <v>0.97899999999999998</v>
      </c>
      <c r="L32">
        <v>0.28000000000000003</v>
      </c>
      <c r="M32">
        <v>27.8</v>
      </c>
      <c r="N32">
        <v>280</v>
      </c>
      <c r="O32">
        <v>7.47</v>
      </c>
      <c r="P32">
        <v>14.4</v>
      </c>
      <c r="Q32">
        <v>1217</v>
      </c>
      <c r="R32">
        <v>1516</v>
      </c>
      <c r="S32">
        <v>2.9</v>
      </c>
      <c r="T32">
        <v>0.8</v>
      </c>
      <c r="U32">
        <v>29.1</v>
      </c>
    </row>
    <row r="33" spans="1:21" x14ac:dyDescent="0.15">
      <c r="A33" t="s">
        <v>10</v>
      </c>
      <c r="B33" t="s">
        <v>4</v>
      </c>
      <c r="C33" s="6">
        <v>39471</v>
      </c>
      <c r="D33">
        <v>1110</v>
      </c>
      <c r="E33">
        <v>10248</v>
      </c>
      <c r="G33">
        <v>9.0289999999999999</v>
      </c>
      <c r="H33">
        <v>6.0460000000000003</v>
      </c>
      <c r="J33">
        <v>5.4300000000000001E-2</v>
      </c>
      <c r="K33">
        <v>0.14799999999999999</v>
      </c>
      <c r="L33">
        <v>1.06E-2</v>
      </c>
      <c r="M33">
        <v>37</v>
      </c>
      <c r="N33">
        <v>343</v>
      </c>
      <c r="O33">
        <v>7.41</v>
      </c>
      <c r="P33">
        <v>14.2</v>
      </c>
      <c r="Q33">
        <v>1206</v>
      </c>
      <c r="R33">
        <v>1532</v>
      </c>
      <c r="S33">
        <v>4.8</v>
      </c>
      <c r="T33">
        <v>0.8</v>
      </c>
      <c r="U33">
        <v>40</v>
      </c>
    </row>
    <row r="34" spans="1:21" x14ac:dyDescent="0.15">
      <c r="A34" t="s">
        <v>15</v>
      </c>
      <c r="B34" t="s">
        <v>4</v>
      </c>
      <c r="C34" s="6">
        <v>39471</v>
      </c>
      <c r="D34">
        <v>1111</v>
      </c>
      <c r="E34">
        <v>1005</v>
      </c>
      <c r="G34">
        <v>8.7110000000000003</v>
      </c>
      <c r="H34">
        <v>6.0979999999999999</v>
      </c>
      <c r="J34">
        <v>5.01</v>
      </c>
      <c r="K34">
        <v>0.876</v>
      </c>
      <c r="L34">
        <v>0.23699999999999999</v>
      </c>
      <c r="M34">
        <v>14.4</v>
      </c>
      <c r="N34">
        <v>175</v>
      </c>
      <c r="O34">
        <v>7.53</v>
      </c>
      <c r="P34">
        <v>14.8</v>
      </c>
      <c r="Q34">
        <v>1214</v>
      </c>
      <c r="R34">
        <v>1520</v>
      </c>
      <c r="S34">
        <v>5.23</v>
      </c>
      <c r="T34">
        <v>0.8</v>
      </c>
      <c r="U34">
        <v>54.1</v>
      </c>
    </row>
    <row r="35" spans="1:21" x14ac:dyDescent="0.15">
      <c r="A35" s="8"/>
      <c r="B35" s="8"/>
      <c r="C35" s="9"/>
      <c r="D35" s="10" t="s">
        <v>50</v>
      </c>
      <c r="E35" s="8"/>
      <c r="F35" s="8" t="e">
        <f t="shared" ref="F35:U35" si="6">AVERAGE(F32:F34)</f>
        <v>#DIV/0!</v>
      </c>
      <c r="G35" s="8">
        <f t="shared" si="6"/>
        <v>8.386333333333333</v>
      </c>
      <c r="H35" s="8">
        <f t="shared" si="6"/>
        <v>6.0606666666666662</v>
      </c>
      <c r="I35" s="8" t="e">
        <f t="shared" si="6"/>
        <v>#DIV/0!</v>
      </c>
      <c r="J35" s="8">
        <f t="shared" si="6"/>
        <v>3.3814333333333333</v>
      </c>
      <c r="K35" s="8">
        <f t="shared" si="6"/>
        <v>0.66766666666666674</v>
      </c>
      <c r="L35" s="8">
        <f t="shared" si="6"/>
        <v>0.1758666666666667</v>
      </c>
      <c r="M35" s="8">
        <f t="shared" si="6"/>
        <v>26.400000000000002</v>
      </c>
      <c r="N35" s="8">
        <f t="shared" si="6"/>
        <v>266</v>
      </c>
      <c r="O35" s="8">
        <f t="shared" si="6"/>
        <v>7.47</v>
      </c>
      <c r="P35" s="8">
        <f t="shared" si="6"/>
        <v>14.466666666666669</v>
      </c>
      <c r="Q35" s="8">
        <f t="shared" si="6"/>
        <v>1212.3333333333333</v>
      </c>
      <c r="R35" s="8">
        <f t="shared" si="6"/>
        <v>1522.6666666666667</v>
      </c>
      <c r="S35" s="8">
        <f t="shared" si="6"/>
        <v>4.3099999999999996</v>
      </c>
      <c r="T35" s="8">
        <f t="shared" si="6"/>
        <v>0.80000000000000016</v>
      </c>
      <c r="U35" s="8">
        <f t="shared" si="6"/>
        <v>41.066666666666663</v>
      </c>
    </row>
    <row r="36" spans="1:21" x14ac:dyDescent="0.15">
      <c r="A36" s="8"/>
      <c r="B36" s="8"/>
      <c r="C36" s="9"/>
      <c r="D36" s="10" t="s">
        <v>51</v>
      </c>
      <c r="E36" s="8"/>
      <c r="F36" s="8" t="e">
        <f t="shared" ref="F36:U36" si="7">STDEV(F32:F34)/SQRT(COUNT(F32:F34))</f>
        <v>#DIV/0!</v>
      </c>
      <c r="G36" s="8">
        <f t="shared" si="7"/>
        <v>0.49230117249956312</v>
      </c>
      <c r="H36" s="8">
        <f t="shared" si="7"/>
        <v>1.8808981306221051E-2</v>
      </c>
      <c r="I36" s="8" t="e">
        <f t="shared" si="7"/>
        <v>#DIV/0!</v>
      </c>
      <c r="J36" s="8">
        <f t="shared" si="7"/>
        <v>1.6636893904145025</v>
      </c>
      <c r="K36" s="8">
        <f t="shared" si="7"/>
        <v>0.26152905086136102</v>
      </c>
      <c r="L36" s="8">
        <f t="shared" si="7"/>
        <v>8.3560463803829574E-2</v>
      </c>
      <c r="M36" s="8">
        <f t="shared" si="7"/>
        <v>6.561503892655506</v>
      </c>
      <c r="N36" s="8">
        <f t="shared" si="7"/>
        <v>49.000000000000007</v>
      </c>
      <c r="O36" s="8">
        <f t="shared" si="7"/>
        <v>3.4641016151377581E-2</v>
      </c>
      <c r="P36" s="8">
        <f t="shared" si="7"/>
        <v>0.17638342073763977</v>
      </c>
      <c r="Q36" s="8">
        <f t="shared" si="7"/>
        <v>3.2829526005987018</v>
      </c>
      <c r="R36" s="8">
        <f t="shared" si="7"/>
        <v>4.8074017006186525</v>
      </c>
      <c r="S36" s="8">
        <f t="shared" si="7"/>
        <v>0.71584448962979053</v>
      </c>
      <c r="T36" s="8">
        <f t="shared" si="7"/>
        <v>7.8504622934188746E-17</v>
      </c>
      <c r="U36" s="8">
        <f t="shared" si="7"/>
        <v>7.2365584208087359</v>
      </c>
    </row>
  </sheetData>
  <phoneticPr fontId="3" type="noConversion"/>
  <pageMargins left="0.7" right="0.7" top="0.75" bottom="0.75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I34" sqref="I34:I35"/>
    </sheetView>
  </sheetViews>
  <sheetFormatPr baseColWidth="10" defaultColWidth="8.6640625" defaultRowHeight="13" x14ac:dyDescent="0.15"/>
  <cols>
    <col min="3" max="3" width="10.5" bestFit="1" customWidth="1"/>
  </cols>
  <sheetData>
    <row r="1" spans="1:21" x14ac:dyDescent="0.15">
      <c r="A1" t="s">
        <v>16</v>
      </c>
      <c r="B1" t="s">
        <v>17</v>
      </c>
      <c r="C1" t="s">
        <v>38</v>
      </c>
      <c r="D1" t="s">
        <v>25</v>
      </c>
      <c r="E1" t="s">
        <v>24</v>
      </c>
      <c r="F1" t="s">
        <v>140</v>
      </c>
      <c r="G1" t="s">
        <v>27</v>
      </c>
      <c r="H1" t="s">
        <v>26</v>
      </c>
      <c r="I1" t="s">
        <v>141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0</v>
      </c>
      <c r="P1" t="s">
        <v>1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x14ac:dyDescent="0.15">
      <c r="A2" t="s">
        <v>41</v>
      </c>
      <c r="B2" t="s">
        <v>49</v>
      </c>
      <c r="C2" s="6">
        <v>39513</v>
      </c>
      <c r="D2">
        <v>1119</v>
      </c>
      <c r="E2">
        <v>2255</v>
      </c>
      <c r="G2">
        <v>5.2850000000000001</v>
      </c>
      <c r="H2">
        <v>6.61</v>
      </c>
      <c r="J2">
        <v>2.5299999999999998</v>
      </c>
      <c r="K2">
        <v>1.88</v>
      </c>
      <c r="L2">
        <v>0.26</v>
      </c>
      <c r="M2" s="7">
        <v>30</v>
      </c>
      <c r="N2">
        <v>262</v>
      </c>
    </row>
    <row r="3" spans="1:21" x14ac:dyDescent="0.15">
      <c r="A3" t="s">
        <v>42</v>
      </c>
      <c r="B3" t="s">
        <v>49</v>
      </c>
      <c r="C3" s="6">
        <v>39513</v>
      </c>
      <c r="D3">
        <v>1129</v>
      </c>
      <c r="E3">
        <v>18</v>
      </c>
      <c r="G3">
        <v>5.3449999999999998</v>
      </c>
      <c r="H3">
        <v>6.6849999999999996</v>
      </c>
      <c r="J3">
        <v>2.88</v>
      </c>
      <c r="K3">
        <v>1.92</v>
      </c>
      <c r="L3">
        <v>0.32700000000000001</v>
      </c>
      <c r="M3" s="7">
        <v>30</v>
      </c>
      <c r="N3">
        <v>229</v>
      </c>
    </row>
    <row r="4" spans="1:21" x14ac:dyDescent="0.15">
      <c r="A4" t="s">
        <v>40</v>
      </c>
      <c r="B4" t="s">
        <v>49</v>
      </c>
      <c r="C4" s="6">
        <v>39513</v>
      </c>
      <c r="D4">
        <v>1136</v>
      </c>
      <c r="E4">
        <v>10218</v>
      </c>
      <c r="G4">
        <v>3.7189999999999999</v>
      </c>
      <c r="H4">
        <v>6.7350000000000003</v>
      </c>
      <c r="J4">
        <v>2.95</v>
      </c>
      <c r="K4">
        <v>2</v>
      </c>
      <c r="L4">
        <v>0.31900000000000001</v>
      </c>
      <c r="M4" s="7">
        <v>32.1</v>
      </c>
      <c r="N4">
        <v>260</v>
      </c>
      <c r="O4">
        <v>7.16</v>
      </c>
      <c r="P4">
        <v>21.9</v>
      </c>
      <c r="Q4">
        <v>1573</v>
      </c>
      <c r="R4">
        <v>1670</v>
      </c>
      <c r="S4">
        <v>2.88</v>
      </c>
      <c r="T4">
        <v>0.8</v>
      </c>
      <c r="U4">
        <v>33.299999999999997</v>
      </c>
    </row>
    <row r="5" spans="1:21" x14ac:dyDescent="0.15">
      <c r="A5" s="8"/>
      <c r="B5" s="8"/>
      <c r="C5" s="9"/>
      <c r="D5" s="10" t="s">
        <v>50</v>
      </c>
      <c r="E5" s="8"/>
      <c r="F5" s="8" t="e">
        <f>AVERAGE(F2:F4)</f>
        <v>#DIV/0!</v>
      </c>
      <c r="G5" s="8">
        <f t="shared" ref="G5:U5" si="0">AVERAGE(G2:G4)</f>
        <v>4.7829999999999995</v>
      </c>
      <c r="H5" s="8">
        <f>AVERAGE(H2:H4)</f>
        <v>6.6766666666666667</v>
      </c>
      <c r="I5" s="8" t="e">
        <f>AVERAGE(I2:I4)</f>
        <v>#DIV/0!</v>
      </c>
      <c r="J5" s="8">
        <f t="shared" si="0"/>
        <v>2.7866666666666666</v>
      </c>
      <c r="K5" s="8">
        <f t="shared" si="0"/>
        <v>1.9333333333333333</v>
      </c>
      <c r="L5" s="8">
        <f t="shared" si="0"/>
        <v>0.30199999999999999</v>
      </c>
      <c r="M5" s="8">
        <f t="shared" si="0"/>
        <v>30.7</v>
      </c>
      <c r="N5" s="8">
        <f t="shared" si="0"/>
        <v>250.33333333333334</v>
      </c>
      <c r="O5" s="8">
        <f t="shared" si="0"/>
        <v>7.16</v>
      </c>
      <c r="P5" s="8">
        <f t="shared" si="0"/>
        <v>21.9</v>
      </c>
      <c r="Q5" s="8">
        <f t="shared" si="0"/>
        <v>1573</v>
      </c>
      <c r="R5" s="8">
        <f t="shared" si="0"/>
        <v>1670</v>
      </c>
      <c r="S5" s="8">
        <f t="shared" si="0"/>
        <v>2.88</v>
      </c>
      <c r="T5" s="8">
        <f t="shared" si="0"/>
        <v>0.8</v>
      </c>
      <c r="U5" s="8">
        <f t="shared" si="0"/>
        <v>33.299999999999997</v>
      </c>
    </row>
    <row r="6" spans="1:21" x14ac:dyDescent="0.15">
      <c r="A6" s="8"/>
      <c r="B6" s="8"/>
      <c r="C6" s="9"/>
      <c r="D6" s="10" t="s">
        <v>51</v>
      </c>
      <c r="E6" s="8"/>
      <c r="F6" s="8" t="e">
        <f>STDEV(F2:F4)/SQRT(COUNT(F2:F4))</f>
        <v>#DIV/0!</v>
      </c>
      <c r="G6" s="8">
        <f t="shared" ref="G6:U6" si="1">STDEV(G2:G4)/SQRT(COUNT(G2:G4))</f>
        <v>0.53228188021010103</v>
      </c>
      <c r="H6" s="8">
        <f>STDEV(H2:H4)/SQRT(COUNT(H2:H4))</f>
        <v>3.6324157862838921E-2</v>
      </c>
      <c r="I6" s="8" t="e">
        <f>STDEV(I2:I4)/SQRT(COUNT(I2:I4))</f>
        <v>#DIV/0!</v>
      </c>
      <c r="J6" s="8">
        <f t="shared" si="1"/>
        <v>0.12991450179936728</v>
      </c>
      <c r="K6" s="8">
        <f t="shared" si="1"/>
        <v>3.5276684147527909E-2</v>
      </c>
      <c r="L6" s="8">
        <f t="shared" si="1"/>
        <v>2.1126602503321101E-2</v>
      </c>
      <c r="M6" s="8">
        <f t="shared" si="1"/>
        <v>0.70000000000000051</v>
      </c>
      <c r="N6" s="8">
        <f t="shared" si="1"/>
        <v>10.682280239308044</v>
      </c>
      <c r="O6" s="8" t="e">
        <f t="shared" si="1"/>
        <v>#DIV/0!</v>
      </c>
      <c r="P6" s="8" t="e">
        <f t="shared" si="1"/>
        <v>#DIV/0!</v>
      </c>
      <c r="Q6" s="8" t="e">
        <f t="shared" si="1"/>
        <v>#DIV/0!</v>
      </c>
      <c r="R6" s="8" t="e">
        <f t="shared" si="1"/>
        <v>#DIV/0!</v>
      </c>
      <c r="S6" s="8" t="e">
        <f t="shared" si="1"/>
        <v>#DIV/0!</v>
      </c>
      <c r="T6" s="8" t="e">
        <f t="shared" si="1"/>
        <v>#DIV/0!</v>
      </c>
      <c r="U6" s="8" t="e">
        <f t="shared" si="1"/>
        <v>#DIV/0!</v>
      </c>
    </row>
    <row r="7" spans="1:21" x14ac:dyDescent="0.15">
      <c r="A7" t="s">
        <v>45</v>
      </c>
      <c r="B7" t="s">
        <v>48</v>
      </c>
      <c r="C7" s="6">
        <v>39513</v>
      </c>
      <c r="D7">
        <v>1117</v>
      </c>
      <c r="E7">
        <v>10161</v>
      </c>
      <c r="G7">
        <v>4.0780000000000003</v>
      </c>
      <c r="H7">
        <v>25.78</v>
      </c>
      <c r="J7">
        <v>2.06</v>
      </c>
      <c r="K7">
        <v>1.01</v>
      </c>
      <c r="L7">
        <v>0.221</v>
      </c>
      <c r="M7" s="7">
        <v>24.3</v>
      </c>
      <c r="N7">
        <v>270</v>
      </c>
    </row>
    <row r="8" spans="1:21" x14ac:dyDescent="0.15">
      <c r="A8" t="s">
        <v>43</v>
      </c>
      <c r="B8" t="s">
        <v>48</v>
      </c>
      <c r="C8" s="6">
        <v>39513</v>
      </c>
      <c r="D8">
        <v>1120</v>
      </c>
      <c r="E8">
        <v>10257</v>
      </c>
      <c r="G8">
        <v>5.4</v>
      </c>
      <c r="H8">
        <v>6.5609999999999999</v>
      </c>
      <c r="J8">
        <v>2.0699999999999998</v>
      </c>
      <c r="K8">
        <v>1.01</v>
      </c>
      <c r="L8">
        <v>0.22700000000000001</v>
      </c>
      <c r="M8" s="7">
        <v>30.4</v>
      </c>
      <c r="N8">
        <v>273</v>
      </c>
      <c r="O8">
        <v>7.55</v>
      </c>
      <c r="P8">
        <v>18</v>
      </c>
      <c r="Q8">
        <v>1442</v>
      </c>
      <c r="R8">
        <v>1665</v>
      </c>
      <c r="S8">
        <v>5.05</v>
      </c>
      <c r="T8">
        <v>0.8</v>
      </c>
      <c r="U8">
        <v>54.4</v>
      </c>
    </row>
    <row r="9" spans="1:21" x14ac:dyDescent="0.15">
      <c r="A9" t="s">
        <v>44</v>
      </c>
      <c r="B9" t="s">
        <v>48</v>
      </c>
      <c r="C9" s="6">
        <v>39513</v>
      </c>
      <c r="D9">
        <v>1122</v>
      </c>
      <c r="E9">
        <v>5013</v>
      </c>
      <c r="G9">
        <v>3.738</v>
      </c>
      <c r="H9">
        <v>6.8470000000000004</v>
      </c>
      <c r="J9">
        <v>1.94</v>
      </c>
      <c r="K9">
        <v>0.97599999999999998</v>
      </c>
      <c r="L9">
        <v>0.21199999999999999</v>
      </c>
      <c r="M9" s="7">
        <v>32.299999999999997</v>
      </c>
      <c r="N9">
        <v>280</v>
      </c>
    </row>
    <row r="10" spans="1:21" x14ac:dyDescent="0.15">
      <c r="A10" s="8"/>
      <c r="B10" s="8"/>
      <c r="C10" s="9"/>
      <c r="D10" s="10" t="s">
        <v>50</v>
      </c>
      <c r="E10" s="8"/>
      <c r="F10" s="8" t="e">
        <f t="shared" ref="F10:U10" si="2">AVERAGE(F7:F9)</f>
        <v>#DIV/0!</v>
      </c>
      <c r="G10" s="8">
        <f t="shared" si="2"/>
        <v>4.405333333333334</v>
      </c>
      <c r="H10" s="8">
        <f>AVERAGE(H7:H9)</f>
        <v>13.062666666666667</v>
      </c>
      <c r="I10" s="8" t="e">
        <f>AVERAGE(I7:I9)</f>
        <v>#DIV/0!</v>
      </c>
      <c r="J10" s="8">
        <f t="shared" si="2"/>
        <v>2.0233333333333334</v>
      </c>
      <c r="K10" s="8">
        <f t="shared" si="2"/>
        <v>0.9986666666666667</v>
      </c>
      <c r="L10" s="8">
        <f t="shared" si="2"/>
        <v>0.22</v>
      </c>
      <c r="M10" s="8">
        <f t="shared" si="2"/>
        <v>29</v>
      </c>
      <c r="N10" s="8">
        <f t="shared" si="2"/>
        <v>274.33333333333331</v>
      </c>
      <c r="O10" s="8">
        <f t="shared" si="2"/>
        <v>7.55</v>
      </c>
      <c r="P10" s="8">
        <f t="shared" si="2"/>
        <v>18</v>
      </c>
      <c r="Q10" s="8">
        <f t="shared" si="2"/>
        <v>1442</v>
      </c>
      <c r="R10" s="8">
        <f t="shared" si="2"/>
        <v>1665</v>
      </c>
      <c r="S10" s="8">
        <f t="shared" si="2"/>
        <v>5.05</v>
      </c>
      <c r="T10" s="8">
        <f t="shared" si="2"/>
        <v>0.8</v>
      </c>
      <c r="U10" s="8">
        <f t="shared" si="2"/>
        <v>54.4</v>
      </c>
    </row>
    <row r="11" spans="1:21" x14ac:dyDescent="0.15">
      <c r="A11" s="8"/>
      <c r="B11" s="8"/>
      <c r="C11" s="9"/>
      <c r="D11" s="10" t="s">
        <v>51</v>
      </c>
      <c r="E11" s="8"/>
      <c r="F11" s="8" t="e">
        <f t="shared" ref="F11:U11" si="3">STDEV(F7:F9)/SQRT(COUNT(F7:F9))</f>
        <v>#DIV/0!</v>
      </c>
      <c r="G11" s="8">
        <f t="shared" si="3"/>
        <v>0.50692581092086642</v>
      </c>
      <c r="H11" s="8">
        <f>STDEV(H7:H9)/SQRT(COUNT(H7:H9))</f>
        <v>6.3592026317071486</v>
      </c>
      <c r="I11" s="8" t="e">
        <f>STDEV(I7:I9)/SQRT(COUNT(I7:I9))</f>
        <v>#DIV/0!</v>
      </c>
      <c r="J11" s="8">
        <f t="shared" si="3"/>
        <v>4.1766546953805564E-2</v>
      </c>
      <c r="K11" s="8">
        <f t="shared" si="3"/>
        <v>1.1333333333333343E-2</v>
      </c>
      <c r="L11" s="8">
        <f t="shared" si="3"/>
        <v>4.3588989435406778E-3</v>
      </c>
      <c r="M11" s="8">
        <f t="shared" si="3"/>
        <v>2.413158373031755</v>
      </c>
      <c r="N11" s="8">
        <f t="shared" si="3"/>
        <v>2.9627314724385299</v>
      </c>
      <c r="O11" s="8" t="e">
        <f t="shared" si="3"/>
        <v>#DIV/0!</v>
      </c>
      <c r="P11" s="8" t="e">
        <f t="shared" si="3"/>
        <v>#DIV/0!</v>
      </c>
      <c r="Q11" s="8" t="e">
        <f t="shared" si="3"/>
        <v>#DIV/0!</v>
      </c>
      <c r="R11" s="8" t="e">
        <f t="shared" si="3"/>
        <v>#DIV/0!</v>
      </c>
      <c r="S11" s="8" t="e">
        <f t="shared" si="3"/>
        <v>#DIV/0!</v>
      </c>
      <c r="T11" s="8" t="e">
        <f t="shared" si="3"/>
        <v>#DIV/0!</v>
      </c>
      <c r="U11" s="8" t="e">
        <f t="shared" si="3"/>
        <v>#DIV/0!</v>
      </c>
    </row>
    <row r="12" spans="1:21" x14ac:dyDescent="0.15">
      <c r="A12" t="s">
        <v>8</v>
      </c>
      <c r="B12" t="s">
        <v>5</v>
      </c>
      <c r="C12" s="6">
        <v>39513</v>
      </c>
      <c r="D12">
        <v>1113</v>
      </c>
      <c r="E12">
        <v>10162</v>
      </c>
      <c r="G12">
        <v>0.72689999999999999</v>
      </c>
      <c r="H12">
        <v>8.5039999999999996</v>
      </c>
      <c r="J12">
        <v>1.23E-2</v>
      </c>
      <c r="K12">
        <v>1.11E-2</v>
      </c>
      <c r="L12">
        <v>2.8300000000000001E-3</v>
      </c>
      <c r="M12" s="7">
        <v>34</v>
      </c>
      <c r="N12">
        <v>323</v>
      </c>
      <c r="O12">
        <v>6.9</v>
      </c>
      <c r="P12">
        <v>11.4</v>
      </c>
      <c r="Q12">
        <v>1376</v>
      </c>
      <c r="R12">
        <v>1862</v>
      </c>
      <c r="S12">
        <v>1.1200000000000001</v>
      </c>
      <c r="T12">
        <v>1</v>
      </c>
      <c r="U12">
        <v>10.5</v>
      </c>
    </row>
    <row r="13" spans="1:21" x14ac:dyDescent="0.15">
      <c r="A13" t="s">
        <v>9</v>
      </c>
      <c r="B13" t="s">
        <v>5</v>
      </c>
      <c r="C13" s="6">
        <v>39513</v>
      </c>
      <c r="D13">
        <v>1114</v>
      </c>
      <c r="E13">
        <v>10078</v>
      </c>
      <c r="G13">
        <v>1.0920000000000001</v>
      </c>
      <c r="H13">
        <v>13.05</v>
      </c>
      <c r="J13">
        <v>2.98E-2</v>
      </c>
      <c r="K13">
        <v>8.7800000000000003E-2</v>
      </c>
      <c r="L13">
        <v>1.1900000000000001E-2</v>
      </c>
      <c r="M13" s="7">
        <v>42.2</v>
      </c>
      <c r="N13">
        <v>307</v>
      </c>
      <c r="O13">
        <v>7.1</v>
      </c>
      <c r="P13">
        <v>15.8</v>
      </c>
      <c r="Q13">
        <v>1837</v>
      </c>
      <c r="R13">
        <v>2447</v>
      </c>
      <c r="S13">
        <v>0.52</v>
      </c>
      <c r="T13">
        <v>1.3</v>
      </c>
      <c r="U13">
        <v>5.0999999999999996</v>
      </c>
    </row>
    <row r="14" spans="1:21" x14ac:dyDescent="0.15">
      <c r="A14" t="s">
        <v>10</v>
      </c>
      <c r="B14" t="s">
        <v>5</v>
      </c>
      <c r="C14" s="6">
        <v>39513</v>
      </c>
      <c r="D14">
        <v>1115</v>
      </c>
      <c r="E14">
        <v>2324</v>
      </c>
      <c r="G14">
        <v>0.64159999999999995</v>
      </c>
      <c r="H14">
        <v>8.1370000000000005</v>
      </c>
      <c r="J14">
        <v>7.6699999999999997E-3</v>
      </c>
      <c r="K14">
        <v>1.3599999999999999E-2</v>
      </c>
      <c r="L14">
        <v>3.64E-3</v>
      </c>
      <c r="M14" s="7">
        <v>32.1</v>
      </c>
      <c r="N14">
        <v>380</v>
      </c>
      <c r="O14">
        <v>6.96</v>
      </c>
      <c r="P14">
        <v>9</v>
      </c>
      <c r="Q14">
        <v>1283</v>
      </c>
      <c r="R14">
        <v>1804</v>
      </c>
      <c r="S14">
        <v>1.69</v>
      </c>
      <c r="T14">
        <v>0.9</v>
      </c>
      <c r="U14">
        <v>14.5</v>
      </c>
    </row>
    <row r="15" spans="1:21" x14ac:dyDescent="0.15">
      <c r="A15" t="s">
        <v>14</v>
      </c>
      <c r="B15" t="s">
        <v>5</v>
      </c>
      <c r="C15" s="6">
        <v>39513</v>
      </c>
      <c r="D15">
        <v>1123</v>
      </c>
      <c r="E15">
        <v>10139</v>
      </c>
      <c r="G15">
        <v>0.83320000000000005</v>
      </c>
      <c r="H15">
        <v>8.7430000000000003</v>
      </c>
      <c r="J15">
        <v>7.3599999999999999E-2</v>
      </c>
      <c r="K15">
        <v>6.1699999999999998E-2</v>
      </c>
      <c r="L15">
        <v>6.9199999999999999E-3</v>
      </c>
      <c r="M15" s="7">
        <v>23.1</v>
      </c>
      <c r="N15">
        <v>394</v>
      </c>
      <c r="O15">
        <v>7.06</v>
      </c>
      <c r="P15">
        <v>9.6999999999999993</v>
      </c>
      <c r="Q15">
        <v>1216</v>
      </c>
      <c r="R15">
        <v>1716</v>
      </c>
      <c r="S15">
        <v>0.37</v>
      </c>
      <c r="T15">
        <v>0.9</v>
      </c>
      <c r="U15">
        <v>2.8</v>
      </c>
    </row>
    <row r="16" spans="1:21" x14ac:dyDescent="0.15">
      <c r="A16" t="s">
        <v>13</v>
      </c>
      <c r="B16" t="s">
        <v>5</v>
      </c>
      <c r="C16" s="6">
        <v>39513</v>
      </c>
      <c r="D16">
        <v>1124</v>
      </c>
      <c r="E16">
        <v>406</v>
      </c>
      <c r="G16">
        <v>0.74039999999999995</v>
      </c>
      <c r="H16">
        <v>7.1669999999999998</v>
      </c>
      <c r="J16">
        <v>5.9400000000000001E-2</v>
      </c>
      <c r="K16">
        <v>4.7399999999999998E-2</v>
      </c>
      <c r="L16">
        <v>4.5900000000000003E-3</v>
      </c>
      <c r="M16" s="7">
        <v>30.6</v>
      </c>
      <c r="N16">
        <v>321</v>
      </c>
      <c r="O16">
        <v>7</v>
      </c>
      <c r="P16">
        <v>9.6999999999999993</v>
      </c>
      <c r="Q16">
        <v>1197</v>
      </c>
      <c r="R16">
        <v>1693</v>
      </c>
      <c r="S16">
        <v>1.05</v>
      </c>
      <c r="T16">
        <v>0.9</v>
      </c>
      <c r="U16">
        <v>9.5</v>
      </c>
    </row>
    <row r="17" spans="1:21" x14ac:dyDescent="0.15">
      <c r="A17" t="s">
        <v>15</v>
      </c>
      <c r="B17" t="s">
        <v>5</v>
      </c>
      <c r="C17" s="6">
        <v>39513</v>
      </c>
      <c r="D17">
        <v>1128</v>
      </c>
      <c r="E17">
        <v>10037</v>
      </c>
      <c r="G17">
        <v>0.63990000000000002</v>
      </c>
      <c r="H17">
        <v>7.5759999999999996</v>
      </c>
      <c r="J17">
        <v>3.6900000000000002E-2</v>
      </c>
      <c r="K17">
        <v>5.4899999999999997E-2</v>
      </c>
      <c r="L17">
        <v>2.48E-3</v>
      </c>
      <c r="M17" s="7">
        <v>15.9</v>
      </c>
      <c r="N17">
        <v>236</v>
      </c>
      <c r="O17">
        <v>7.07</v>
      </c>
      <c r="P17">
        <v>9</v>
      </c>
      <c r="Q17">
        <v>1215</v>
      </c>
      <c r="R17">
        <v>1747</v>
      </c>
      <c r="S17">
        <v>0.89</v>
      </c>
      <c r="T17">
        <v>0.9</v>
      </c>
      <c r="U17">
        <v>7.9</v>
      </c>
    </row>
    <row r="18" spans="1:21" x14ac:dyDescent="0.15">
      <c r="A18" t="s">
        <v>6</v>
      </c>
      <c r="B18" t="s">
        <v>5</v>
      </c>
      <c r="C18" s="6">
        <v>39513</v>
      </c>
      <c r="D18">
        <v>1130</v>
      </c>
      <c r="E18">
        <v>10097</v>
      </c>
      <c r="G18">
        <v>1.038</v>
      </c>
      <c r="H18">
        <v>12.33</v>
      </c>
      <c r="J18">
        <v>4.2999999999999997E-2</v>
      </c>
      <c r="K18">
        <v>8.6900000000000005E-2</v>
      </c>
      <c r="L18">
        <v>9.7300000000000008E-3</v>
      </c>
      <c r="M18" s="7">
        <v>55</v>
      </c>
      <c r="N18">
        <v>341</v>
      </c>
      <c r="O18">
        <v>7.23</v>
      </c>
      <c r="P18">
        <v>8.8000000000000007</v>
      </c>
      <c r="Q18">
        <v>1759</v>
      </c>
      <c r="R18">
        <v>2554</v>
      </c>
      <c r="S18">
        <v>1.2</v>
      </c>
      <c r="T18">
        <v>1.3</v>
      </c>
      <c r="U18">
        <v>10.6</v>
      </c>
    </row>
    <row r="19" spans="1:21" x14ac:dyDescent="0.15">
      <c r="A19" t="s">
        <v>7</v>
      </c>
      <c r="B19" t="s">
        <v>5</v>
      </c>
      <c r="C19" s="6">
        <v>39513</v>
      </c>
      <c r="D19">
        <v>1132</v>
      </c>
      <c r="E19">
        <v>2195</v>
      </c>
      <c r="G19">
        <v>0.92759999999999998</v>
      </c>
      <c r="H19">
        <v>12.49</v>
      </c>
      <c r="J19">
        <v>1.0200000000000001E-2</v>
      </c>
      <c r="K19">
        <v>1.83E-2</v>
      </c>
      <c r="L19">
        <v>4.1399999999999996E-3</v>
      </c>
      <c r="M19" s="7">
        <v>47.8</v>
      </c>
      <c r="N19">
        <v>416</v>
      </c>
      <c r="O19">
        <v>7.09</v>
      </c>
      <c r="P19">
        <v>8.1</v>
      </c>
      <c r="Q19">
        <v>1759</v>
      </c>
      <c r="R19">
        <v>2415</v>
      </c>
      <c r="S19">
        <v>2.17</v>
      </c>
      <c r="T19">
        <v>1.2</v>
      </c>
      <c r="U19">
        <v>18.3</v>
      </c>
    </row>
    <row r="20" spans="1:21" x14ac:dyDescent="0.15">
      <c r="A20" t="s">
        <v>11</v>
      </c>
      <c r="B20" t="s">
        <v>5</v>
      </c>
      <c r="C20" s="6">
        <v>39513</v>
      </c>
      <c r="D20">
        <v>1133</v>
      </c>
      <c r="E20">
        <v>450</v>
      </c>
      <c r="G20">
        <v>0.76529999999999998</v>
      </c>
      <c r="H20">
        <v>9.7720000000000002</v>
      </c>
      <c r="J20">
        <v>5.4900000000000001E-3</v>
      </c>
      <c r="K20">
        <v>1.5800000000000002E-2</v>
      </c>
      <c r="L20">
        <v>3.8899999999999998E-3</v>
      </c>
      <c r="M20" s="7">
        <v>35.799999999999997</v>
      </c>
      <c r="N20">
        <v>320</v>
      </c>
      <c r="O20">
        <v>7.41</v>
      </c>
      <c r="P20">
        <v>8</v>
      </c>
      <c r="Q20">
        <v>1342</v>
      </c>
      <c r="R20">
        <v>1994</v>
      </c>
      <c r="S20">
        <v>0.98</v>
      </c>
      <c r="T20">
        <v>1</v>
      </c>
      <c r="U20">
        <v>7.8</v>
      </c>
    </row>
    <row r="21" spans="1:21" x14ac:dyDescent="0.15">
      <c r="A21" t="s">
        <v>12</v>
      </c>
      <c r="B21" t="s">
        <v>5</v>
      </c>
      <c r="C21" s="6">
        <v>39513</v>
      </c>
      <c r="D21">
        <v>1134</v>
      </c>
      <c r="E21">
        <v>15</v>
      </c>
      <c r="G21">
        <v>1.052</v>
      </c>
      <c r="H21">
        <v>13.37</v>
      </c>
      <c r="J21">
        <v>8.5100000000000002E-3</v>
      </c>
      <c r="K21">
        <v>1.5900000000000001E-2</v>
      </c>
      <c r="L21">
        <v>3.9399999999999999E-3</v>
      </c>
      <c r="M21" s="7">
        <v>20.3</v>
      </c>
      <c r="N21">
        <v>379</v>
      </c>
      <c r="O21">
        <v>7.21</v>
      </c>
      <c r="P21">
        <v>9.5</v>
      </c>
      <c r="Q21">
        <v>1480</v>
      </c>
      <c r="R21">
        <v>2096</v>
      </c>
      <c r="S21">
        <v>0.31</v>
      </c>
      <c r="T21">
        <v>1.1000000000000001</v>
      </c>
      <c r="U21">
        <v>2.2999999999999998</v>
      </c>
    </row>
    <row r="22" spans="1:21" x14ac:dyDescent="0.15">
      <c r="A22" s="8"/>
      <c r="B22" s="8"/>
      <c r="C22" s="9"/>
      <c r="D22" s="10" t="s">
        <v>50</v>
      </c>
      <c r="E22" s="8"/>
      <c r="F22" s="8" t="e">
        <f t="shared" ref="F22:U22" si="4">AVERAGE(F19:F21)</f>
        <v>#DIV/0!</v>
      </c>
      <c r="G22" s="8">
        <f t="shared" si="4"/>
        <v>0.91496666666666659</v>
      </c>
      <c r="H22" s="8">
        <f>AVERAGE(H19:H21)</f>
        <v>11.877333333333333</v>
      </c>
      <c r="I22" s="8" t="e">
        <f>AVERAGE(I19:I21)</f>
        <v>#DIV/0!</v>
      </c>
      <c r="J22" s="8">
        <f t="shared" si="4"/>
        <v>8.0666666666666682E-3</v>
      </c>
      <c r="K22" s="8">
        <f t="shared" si="4"/>
        <v>1.6666666666666666E-2</v>
      </c>
      <c r="L22" s="8">
        <f t="shared" si="4"/>
        <v>3.9899999999999996E-3</v>
      </c>
      <c r="M22" s="8">
        <f t="shared" si="4"/>
        <v>34.633333333333333</v>
      </c>
      <c r="N22" s="8">
        <f t="shared" si="4"/>
        <v>371.66666666666669</v>
      </c>
      <c r="O22" s="8">
        <f t="shared" si="4"/>
        <v>7.2366666666666672</v>
      </c>
      <c r="P22" s="8">
        <f t="shared" si="4"/>
        <v>8.5333333333333332</v>
      </c>
      <c r="Q22" s="8">
        <f t="shared" si="4"/>
        <v>1527</v>
      </c>
      <c r="R22" s="8">
        <f t="shared" si="4"/>
        <v>2168.3333333333335</v>
      </c>
      <c r="S22" s="8">
        <f t="shared" si="4"/>
        <v>1.1533333333333333</v>
      </c>
      <c r="T22" s="8">
        <f t="shared" si="4"/>
        <v>1.1000000000000001</v>
      </c>
      <c r="U22" s="8">
        <f t="shared" si="4"/>
        <v>9.4666666666666668</v>
      </c>
    </row>
    <row r="23" spans="1:21" x14ac:dyDescent="0.15">
      <c r="A23" s="8"/>
      <c r="B23" s="8"/>
      <c r="C23" s="9"/>
      <c r="D23" s="10" t="s">
        <v>51</v>
      </c>
      <c r="E23" s="8"/>
      <c r="F23" s="8" t="e">
        <f t="shared" ref="F23:U23" si="5">STDEV(F19:F21)/SQRT(COUNT(F19:F21))</f>
        <v>#DIV/0!</v>
      </c>
      <c r="G23" s="8">
        <f t="shared" si="5"/>
        <v>8.300386202527664E-2</v>
      </c>
      <c r="H23" s="8">
        <f>STDEV(H19:H21)/SQRT(COUNT(H19:H21))</f>
        <v>1.0828852406623868</v>
      </c>
      <c r="I23" s="8" t="e">
        <f>STDEV(I19:I21)/SQRT(COUNT(I19:I21))</f>
        <v>#DIV/0!</v>
      </c>
      <c r="J23" s="8">
        <f t="shared" si="5"/>
        <v>1.377610652946293E-3</v>
      </c>
      <c r="K23" s="8">
        <f t="shared" si="5"/>
        <v>8.1717671147541718E-4</v>
      </c>
      <c r="L23" s="8">
        <f t="shared" si="5"/>
        <v>7.637626158259726E-5</v>
      </c>
      <c r="M23" s="8">
        <f t="shared" si="5"/>
        <v>7.9599692908397008</v>
      </c>
      <c r="N23" s="8">
        <f t="shared" si="5"/>
        <v>27.954327830310064</v>
      </c>
      <c r="O23" s="8">
        <f t="shared" si="5"/>
        <v>9.3333333333333421E-2</v>
      </c>
      <c r="P23" s="8">
        <f t="shared" si="5"/>
        <v>0.4841946348777984</v>
      </c>
      <c r="Q23" s="8">
        <f t="shared" si="5"/>
        <v>122.64990827554662</v>
      </c>
      <c r="R23" s="8">
        <f t="shared" si="5"/>
        <v>126.79949176203789</v>
      </c>
      <c r="S23" s="8">
        <f t="shared" si="5"/>
        <v>0.54388520030527676</v>
      </c>
      <c r="T23" s="8">
        <f t="shared" si="5"/>
        <v>5.7735026918962568E-2</v>
      </c>
      <c r="U23" s="8">
        <f t="shared" si="5"/>
        <v>4.693375946776241</v>
      </c>
    </row>
    <row r="24" spans="1:21" x14ac:dyDescent="0.15">
      <c r="A24" t="s">
        <v>10</v>
      </c>
      <c r="B24" t="s">
        <v>4</v>
      </c>
      <c r="C24" s="6">
        <v>39513</v>
      </c>
      <c r="D24">
        <v>1116</v>
      </c>
      <c r="E24">
        <v>10011</v>
      </c>
      <c r="G24">
        <v>3.8570000000000002</v>
      </c>
      <c r="H24">
        <v>6.798</v>
      </c>
      <c r="J24">
        <v>2.09</v>
      </c>
      <c r="K24">
        <v>1.07</v>
      </c>
      <c r="L24">
        <v>0.22500000000000001</v>
      </c>
      <c r="M24" s="7">
        <v>9.6</v>
      </c>
      <c r="N24">
        <v>260</v>
      </c>
      <c r="O24">
        <v>7.63</v>
      </c>
      <c r="P24">
        <v>17.5</v>
      </c>
      <c r="Q24">
        <v>1432</v>
      </c>
      <c r="R24">
        <v>1668</v>
      </c>
      <c r="S24">
        <v>6.75</v>
      </c>
      <c r="T24">
        <v>0.8</v>
      </c>
      <c r="U24">
        <v>71.2</v>
      </c>
    </row>
    <row r="25" spans="1:21" x14ac:dyDescent="0.15">
      <c r="A25" t="s">
        <v>9</v>
      </c>
      <c r="B25" t="s">
        <v>4</v>
      </c>
      <c r="C25" s="6">
        <v>39513</v>
      </c>
      <c r="D25">
        <v>1118</v>
      </c>
      <c r="E25">
        <v>27</v>
      </c>
      <c r="G25">
        <v>4.1710000000000003</v>
      </c>
      <c r="H25">
        <v>7.1710000000000003</v>
      </c>
      <c r="J25">
        <v>1.9</v>
      </c>
      <c r="K25">
        <v>1.37</v>
      </c>
      <c r="L25">
        <v>0.23499999999999999</v>
      </c>
      <c r="M25" s="7">
        <v>27.1</v>
      </c>
      <c r="N25">
        <v>245</v>
      </c>
      <c r="O25">
        <v>7.5</v>
      </c>
      <c r="P25">
        <v>19.5</v>
      </c>
      <c r="Q25">
        <v>1502</v>
      </c>
      <c r="R25">
        <v>1675</v>
      </c>
      <c r="S25">
        <v>5.01</v>
      </c>
      <c r="T25">
        <v>0.9</v>
      </c>
      <c r="U25">
        <v>55</v>
      </c>
    </row>
    <row r="26" spans="1:21" x14ac:dyDescent="0.15">
      <c r="A26" t="s">
        <v>14</v>
      </c>
      <c r="B26" t="s">
        <v>4</v>
      </c>
      <c r="C26" s="6">
        <v>39513</v>
      </c>
      <c r="D26">
        <v>1121</v>
      </c>
      <c r="E26">
        <v>2323</v>
      </c>
      <c r="G26">
        <v>3.9449999999999998</v>
      </c>
      <c r="H26">
        <v>6.8040000000000003</v>
      </c>
      <c r="J26">
        <v>2.21</v>
      </c>
      <c r="K26">
        <v>1.27</v>
      </c>
      <c r="L26">
        <v>0.249</v>
      </c>
      <c r="M26" s="7">
        <v>21.2</v>
      </c>
      <c r="N26">
        <v>211</v>
      </c>
      <c r="O26">
        <v>7.56</v>
      </c>
      <c r="P26">
        <v>17.2</v>
      </c>
      <c r="Q26">
        <v>1433</v>
      </c>
      <c r="R26">
        <v>1687</v>
      </c>
      <c r="S26">
        <v>4.29</v>
      </c>
      <c r="T26">
        <v>0.9</v>
      </c>
      <c r="U26">
        <v>45.5</v>
      </c>
    </row>
    <row r="27" spans="1:21" x14ac:dyDescent="0.15">
      <c r="A27" t="s">
        <v>15</v>
      </c>
      <c r="B27" t="s">
        <v>4</v>
      </c>
      <c r="C27" s="6">
        <v>39513</v>
      </c>
      <c r="D27">
        <v>1125</v>
      </c>
      <c r="E27">
        <v>85</v>
      </c>
      <c r="G27">
        <v>3.589</v>
      </c>
      <c r="H27">
        <v>7.35</v>
      </c>
      <c r="J27">
        <v>1.86</v>
      </c>
      <c r="K27">
        <v>1.1100000000000001</v>
      </c>
      <c r="L27">
        <v>0.253</v>
      </c>
      <c r="M27" s="7">
        <v>17.600000000000001</v>
      </c>
      <c r="N27">
        <v>245</v>
      </c>
      <c r="O27">
        <v>7.26</v>
      </c>
      <c r="P27">
        <v>16.5</v>
      </c>
      <c r="Q27">
        <v>1400</v>
      </c>
      <c r="R27">
        <v>1671</v>
      </c>
      <c r="S27">
        <v>1.1299999999999999</v>
      </c>
      <c r="T27">
        <v>0.8</v>
      </c>
      <c r="U27">
        <v>11.7</v>
      </c>
    </row>
    <row r="28" spans="1:21" x14ac:dyDescent="0.15">
      <c r="A28" t="s">
        <v>8</v>
      </c>
      <c r="B28" t="s">
        <v>4</v>
      </c>
      <c r="C28" s="6">
        <v>39513</v>
      </c>
      <c r="D28">
        <v>1126</v>
      </c>
      <c r="E28">
        <v>10136</v>
      </c>
      <c r="G28">
        <v>4.3959999999999999</v>
      </c>
      <c r="H28">
        <v>7.0659999999999998</v>
      </c>
      <c r="J28">
        <v>2.13</v>
      </c>
      <c r="K28">
        <v>1.61</v>
      </c>
      <c r="L28">
        <v>0.27</v>
      </c>
      <c r="M28" s="7">
        <v>15.1</v>
      </c>
      <c r="N28">
        <v>224</v>
      </c>
      <c r="O28">
        <v>7.38</v>
      </c>
      <c r="P28">
        <v>20.3</v>
      </c>
      <c r="Q28">
        <v>1526</v>
      </c>
      <c r="R28">
        <v>1676</v>
      </c>
      <c r="S28">
        <v>4.04</v>
      </c>
      <c r="T28">
        <v>0.8</v>
      </c>
      <c r="U28">
        <v>45</v>
      </c>
    </row>
    <row r="29" spans="1:21" x14ac:dyDescent="0.15">
      <c r="A29" t="s">
        <v>13</v>
      </c>
      <c r="B29" t="s">
        <v>4</v>
      </c>
      <c r="C29" s="6">
        <v>39513</v>
      </c>
      <c r="D29">
        <v>1127</v>
      </c>
      <c r="E29">
        <v>13</v>
      </c>
      <c r="G29">
        <v>3.944</v>
      </c>
      <c r="H29">
        <v>7.41</v>
      </c>
      <c r="J29">
        <v>2.0299999999999998</v>
      </c>
      <c r="K29">
        <v>1.08</v>
      </c>
      <c r="L29">
        <v>0.23100000000000001</v>
      </c>
      <c r="M29" s="7">
        <v>34</v>
      </c>
      <c r="N29">
        <v>229</v>
      </c>
      <c r="O29">
        <v>7.45</v>
      </c>
      <c r="P29">
        <v>18.5</v>
      </c>
      <c r="Q29">
        <v>1468</v>
      </c>
      <c r="R29">
        <v>1679</v>
      </c>
      <c r="S29">
        <v>4.12</v>
      </c>
      <c r="T29">
        <v>0.9</v>
      </c>
      <c r="U29">
        <v>43.2</v>
      </c>
    </row>
    <row r="30" spans="1:21" x14ac:dyDescent="0.15">
      <c r="A30" t="s">
        <v>6</v>
      </c>
      <c r="B30" t="s">
        <v>4</v>
      </c>
      <c r="C30" s="6">
        <v>39513</v>
      </c>
      <c r="D30">
        <v>1131</v>
      </c>
      <c r="E30">
        <v>10080</v>
      </c>
      <c r="G30">
        <v>4.6369999999999996</v>
      </c>
      <c r="H30">
        <v>6.71</v>
      </c>
      <c r="J30">
        <v>2.31</v>
      </c>
      <c r="K30">
        <v>1.64</v>
      </c>
      <c r="L30">
        <v>0.27800000000000002</v>
      </c>
      <c r="M30" s="7">
        <v>19.5</v>
      </c>
      <c r="N30">
        <v>230</v>
      </c>
      <c r="O30">
        <v>7.34</v>
      </c>
      <c r="P30">
        <v>19.600000000000001</v>
      </c>
      <c r="Q30">
        <v>1500</v>
      </c>
      <c r="R30">
        <v>1667</v>
      </c>
      <c r="S30">
        <v>3.27</v>
      </c>
      <c r="T30">
        <v>0.8</v>
      </c>
      <c r="U30">
        <v>31</v>
      </c>
    </row>
    <row r="31" spans="1:21" x14ac:dyDescent="0.15">
      <c r="A31" t="s">
        <v>7</v>
      </c>
      <c r="B31" t="s">
        <v>4</v>
      </c>
      <c r="C31" s="6">
        <v>39513</v>
      </c>
      <c r="D31">
        <v>1135</v>
      </c>
      <c r="E31">
        <v>200</v>
      </c>
      <c r="G31">
        <v>4.5289999999999999</v>
      </c>
      <c r="H31">
        <v>7.0259999999999998</v>
      </c>
      <c r="J31">
        <v>2.3199999999999998</v>
      </c>
      <c r="K31">
        <v>1.59</v>
      </c>
      <c r="L31">
        <v>0.28699999999999998</v>
      </c>
      <c r="M31" s="7">
        <v>23</v>
      </c>
      <c r="N31">
        <v>244</v>
      </c>
      <c r="O31">
        <v>7.25</v>
      </c>
      <c r="P31">
        <v>19.399999999999999</v>
      </c>
      <c r="Q31">
        <v>1487</v>
      </c>
      <c r="R31">
        <v>1667</v>
      </c>
      <c r="S31">
        <v>2.52</v>
      </c>
      <c r="T31">
        <v>0.8</v>
      </c>
      <c r="U31">
        <v>26.6</v>
      </c>
    </row>
    <row r="32" spans="1:21" x14ac:dyDescent="0.15">
      <c r="A32" t="s">
        <v>12</v>
      </c>
      <c r="B32" t="s">
        <v>4</v>
      </c>
      <c r="C32" s="6">
        <v>39513</v>
      </c>
      <c r="D32">
        <v>1137</v>
      </c>
      <c r="E32">
        <v>10020</v>
      </c>
      <c r="G32">
        <v>4.3479999999999999</v>
      </c>
      <c r="H32">
        <v>6.6689999999999996</v>
      </c>
      <c r="J32">
        <v>2.25</v>
      </c>
      <c r="K32">
        <v>1.59</v>
      </c>
      <c r="L32">
        <v>0.28499999999999998</v>
      </c>
      <c r="M32" s="7">
        <v>44.2</v>
      </c>
      <c r="N32">
        <v>226</v>
      </c>
      <c r="O32">
        <v>7.31</v>
      </c>
      <c r="P32">
        <v>18.899999999999999</v>
      </c>
      <c r="Q32">
        <v>1486</v>
      </c>
      <c r="R32">
        <v>1678</v>
      </c>
      <c r="S32">
        <v>2.96</v>
      </c>
      <c r="T32">
        <v>0.9</v>
      </c>
      <c r="U32">
        <v>32.299999999999997</v>
      </c>
    </row>
    <row r="33" spans="1:21" x14ac:dyDescent="0.15">
      <c r="A33" t="s">
        <v>11</v>
      </c>
      <c r="B33" t="s">
        <v>4</v>
      </c>
      <c r="C33" s="6">
        <v>39513</v>
      </c>
      <c r="D33">
        <v>1138</v>
      </c>
      <c r="E33">
        <v>355</v>
      </c>
      <c r="G33">
        <v>3.802</v>
      </c>
      <c r="H33">
        <v>6.8090000000000002</v>
      </c>
      <c r="J33">
        <v>2.1</v>
      </c>
      <c r="K33">
        <v>1.1499999999999999</v>
      </c>
      <c r="L33">
        <v>0.23100000000000001</v>
      </c>
      <c r="M33" s="7">
        <v>29.3</v>
      </c>
      <c r="N33">
        <v>299</v>
      </c>
      <c r="O33">
        <v>7.53</v>
      </c>
      <c r="P33">
        <v>17.2</v>
      </c>
      <c r="Q33">
        <v>1423</v>
      </c>
      <c r="R33">
        <v>1670</v>
      </c>
      <c r="S33">
        <v>3.38</v>
      </c>
      <c r="T33">
        <v>0.8</v>
      </c>
      <c r="U33">
        <v>35.5</v>
      </c>
    </row>
    <row r="34" spans="1:21" x14ac:dyDescent="0.15">
      <c r="A34" s="8"/>
      <c r="B34" s="8"/>
      <c r="C34" s="9"/>
      <c r="D34" s="10" t="s">
        <v>50</v>
      </c>
      <c r="E34" s="8"/>
      <c r="F34" s="8" t="e">
        <f t="shared" ref="F34:U34" si="6">AVERAGE(F31:F33)</f>
        <v>#DIV/0!</v>
      </c>
      <c r="G34" s="8">
        <f t="shared" si="6"/>
        <v>4.2263333333333328</v>
      </c>
      <c r="H34" s="8">
        <f>AVERAGE(H31:H33)</f>
        <v>6.8346666666666671</v>
      </c>
      <c r="I34" s="8" t="e">
        <f>AVERAGE(I31:I33)</f>
        <v>#DIV/0!</v>
      </c>
      <c r="J34" s="8">
        <f t="shared" si="6"/>
        <v>2.2233333333333332</v>
      </c>
      <c r="K34" s="8">
        <f t="shared" si="6"/>
        <v>1.4433333333333334</v>
      </c>
      <c r="L34" s="8">
        <f t="shared" si="6"/>
        <v>0.26766666666666666</v>
      </c>
      <c r="M34" s="8">
        <f t="shared" si="6"/>
        <v>32.166666666666664</v>
      </c>
      <c r="N34" s="8">
        <f t="shared" si="6"/>
        <v>256.33333333333331</v>
      </c>
      <c r="O34" s="8">
        <f t="shared" si="6"/>
        <v>7.3633333333333333</v>
      </c>
      <c r="P34" s="8">
        <f t="shared" si="6"/>
        <v>18.5</v>
      </c>
      <c r="Q34" s="8">
        <f t="shared" si="6"/>
        <v>1465.3333333333333</v>
      </c>
      <c r="R34" s="8">
        <f t="shared" si="6"/>
        <v>1671.6666666666667</v>
      </c>
      <c r="S34" s="8">
        <f t="shared" si="6"/>
        <v>2.9533333333333331</v>
      </c>
      <c r="T34" s="8">
        <f t="shared" si="6"/>
        <v>0.83333333333333337</v>
      </c>
      <c r="U34" s="8">
        <f t="shared" si="6"/>
        <v>31.466666666666669</v>
      </c>
    </row>
    <row r="35" spans="1:21" x14ac:dyDescent="0.15">
      <c r="A35" s="8"/>
      <c r="B35" s="8"/>
      <c r="C35" s="9"/>
      <c r="D35" s="10" t="s">
        <v>51</v>
      </c>
      <c r="E35" s="8"/>
      <c r="F35" s="8" t="e">
        <f t="shared" ref="F35:U35" si="7">STDEV(F31:F33)/SQRT(COUNT(F31:F33))</f>
        <v>#DIV/0!</v>
      </c>
      <c r="G35" s="8">
        <f t="shared" si="7"/>
        <v>0.21850578431194392</v>
      </c>
      <c r="H35" s="8">
        <f>STDEV(H31:H33)/SQRT(COUNT(H31:H33))</f>
        <v>0.10385299439325017</v>
      </c>
      <c r="I35" s="8" t="e">
        <f>STDEV(I31:I33)/SQRT(COUNT(I31:I33))</f>
        <v>#DIV/0!</v>
      </c>
      <c r="J35" s="8">
        <f t="shared" si="7"/>
        <v>6.4893074446439228E-2</v>
      </c>
      <c r="K35" s="8">
        <f t="shared" si="7"/>
        <v>0.14666666666666717</v>
      </c>
      <c r="L35" s="8">
        <f t="shared" si="7"/>
        <v>1.8342421989596795E-2</v>
      </c>
      <c r="M35" s="8">
        <f t="shared" si="7"/>
        <v>6.28552128130816</v>
      </c>
      <c r="N35" s="8">
        <f t="shared" si="7"/>
        <v>21.957028740499236</v>
      </c>
      <c r="O35" s="8">
        <f t="shared" si="7"/>
        <v>8.5114302232024819E-2</v>
      </c>
      <c r="P35" s="8">
        <f t="shared" si="7"/>
        <v>0.66583281184793908</v>
      </c>
      <c r="Q35" s="8">
        <f t="shared" si="7"/>
        <v>21.168635079076573</v>
      </c>
      <c r="R35" s="8">
        <f t="shared" si="7"/>
        <v>3.2829526005987018</v>
      </c>
      <c r="S35" s="8">
        <f t="shared" si="7"/>
        <v>0.24828299266048223</v>
      </c>
      <c r="T35" s="8">
        <f t="shared" si="7"/>
        <v>3.3333333333333326E-2</v>
      </c>
      <c r="U35" s="8">
        <f t="shared" si="7"/>
        <v>2.6027762955053251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M7" activeCellId="1" sqref="M2:M4 M7:M9"/>
    </sheetView>
  </sheetViews>
  <sheetFormatPr baseColWidth="10" defaultColWidth="8.6640625" defaultRowHeight="13" x14ac:dyDescent="0.15"/>
  <cols>
    <col min="3" max="3" width="10.5" bestFit="1" customWidth="1"/>
  </cols>
  <sheetData>
    <row r="1" spans="1:20" x14ac:dyDescent="0.15">
      <c r="A1" t="s">
        <v>16</v>
      </c>
      <c r="B1" t="s">
        <v>17</v>
      </c>
      <c r="C1" t="s">
        <v>38</v>
      </c>
      <c r="D1" t="s">
        <v>25</v>
      </c>
      <c r="E1" t="s">
        <v>24</v>
      </c>
      <c r="F1" t="s">
        <v>140</v>
      </c>
      <c r="G1" t="s">
        <v>27</v>
      </c>
      <c r="H1" t="s">
        <v>26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0</v>
      </c>
      <c r="O1" t="s">
        <v>1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</row>
    <row r="2" spans="1:20" x14ac:dyDescent="0.15">
      <c r="A2" t="s">
        <v>42</v>
      </c>
      <c r="B2" t="s">
        <v>49</v>
      </c>
      <c r="C2" s="6">
        <v>39574</v>
      </c>
      <c r="D2">
        <v>1159</v>
      </c>
      <c r="E2">
        <v>10029</v>
      </c>
      <c r="G2">
        <v>4.476</v>
      </c>
      <c r="H2">
        <v>23.29</v>
      </c>
      <c r="I2">
        <v>2.91</v>
      </c>
      <c r="J2">
        <v>0.63600000000000001</v>
      </c>
      <c r="L2">
        <v>15.4</v>
      </c>
      <c r="M2">
        <v>151</v>
      </c>
    </row>
    <row r="3" spans="1:20" x14ac:dyDescent="0.15">
      <c r="A3" t="s">
        <v>41</v>
      </c>
      <c r="B3" t="s">
        <v>49</v>
      </c>
      <c r="C3" s="6">
        <v>39574</v>
      </c>
      <c r="D3">
        <v>1162</v>
      </c>
      <c r="E3">
        <v>10087</v>
      </c>
      <c r="G3">
        <v>4.5430000000000001</v>
      </c>
      <c r="H3">
        <v>23.89</v>
      </c>
      <c r="I3">
        <v>2.88</v>
      </c>
      <c r="J3">
        <v>0.72699999999999998</v>
      </c>
      <c r="L3">
        <v>12.5</v>
      </c>
      <c r="M3">
        <v>167</v>
      </c>
    </row>
    <row r="4" spans="1:20" x14ac:dyDescent="0.15">
      <c r="A4" t="s">
        <v>40</v>
      </c>
      <c r="B4" t="s">
        <v>49</v>
      </c>
      <c r="C4" s="6">
        <v>39574</v>
      </c>
      <c r="D4">
        <v>1163</v>
      </c>
      <c r="E4">
        <v>2230</v>
      </c>
      <c r="G4">
        <v>4.5140000000000002</v>
      </c>
      <c r="H4">
        <v>19.23</v>
      </c>
      <c r="I4">
        <v>2.88</v>
      </c>
      <c r="J4">
        <v>0.63</v>
      </c>
      <c r="L4">
        <v>15.2</v>
      </c>
      <c r="M4">
        <v>157</v>
      </c>
      <c r="N4">
        <v>7.34</v>
      </c>
      <c r="O4">
        <v>26.4</v>
      </c>
      <c r="P4">
        <v>1793</v>
      </c>
      <c r="Q4">
        <v>1745</v>
      </c>
      <c r="R4">
        <v>6.04</v>
      </c>
      <c r="S4">
        <v>0.9</v>
      </c>
      <c r="T4">
        <v>76</v>
      </c>
    </row>
    <row r="5" spans="1:20" x14ac:dyDescent="0.15">
      <c r="A5" s="8"/>
      <c r="B5" s="8"/>
      <c r="C5" s="9"/>
      <c r="D5" s="10" t="s">
        <v>50</v>
      </c>
      <c r="E5" s="8"/>
      <c r="F5" s="8" t="e">
        <f>AVERAGE(F2:F4)</f>
        <v>#DIV/0!</v>
      </c>
      <c r="G5" s="8">
        <f t="shared" ref="G5:T5" si="0">AVERAGE(G2:G4)</f>
        <v>4.5110000000000001</v>
      </c>
      <c r="H5" s="8">
        <f t="shared" si="0"/>
        <v>22.136666666666667</v>
      </c>
      <c r="I5" s="8">
        <f t="shared" si="0"/>
        <v>2.89</v>
      </c>
      <c r="J5" s="8">
        <f t="shared" si="0"/>
        <v>0.66433333333333333</v>
      </c>
      <c r="K5" s="8" t="e">
        <f t="shared" si="0"/>
        <v>#DIV/0!</v>
      </c>
      <c r="L5" s="8">
        <f t="shared" si="0"/>
        <v>14.366666666666665</v>
      </c>
      <c r="M5" s="8">
        <f t="shared" si="0"/>
        <v>158.33333333333334</v>
      </c>
      <c r="N5" s="8">
        <f t="shared" si="0"/>
        <v>7.34</v>
      </c>
      <c r="O5" s="8">
        <f t="shared" si="0"/>
        <v>26.4</v>
      </c>
      <c r="P5" s="8">
        <f t="shared" si="0"/>
        <v>1793</v>
      </c>
      <c r="Q5" s="8">
        <f t="shared" si="0"/>
        <v>1745</v>
      </c>
      <c r="R5" s="8">
        <f t="shared" si="0"/>
        <v>6.04</v>
      </c>
      <c r="S5" s="8">
        <f t="shared" si="0"/>
        <v>0.9</v>
      </c>
      <c r="T5" s="8">
        <f t="shared" si="0"/>
        <v>76</v>
      </c>
    </row>
    <row r="6" spans="1:20" x14ac:dyDescent="0.15">
      <c r="A6" s="8"/>
      <c r="B6" s="8"/>
      <c r="C6" s="9"/>
      <c r="D6" s="10" t="s">
        <v>51</v>
      </c>
      <c r="E6" s="8"/>
      <c r="F6" s="8" t="e">
        <f>STDEV(F2:F4)/SQRT(COUNT(F2:F4))</f>
        <v>#DIV/0!</v>
      </c>
      <c r="G6" s="8">
        <f t="shared" ref="G6:T6" si="1">STDEV(G2:G4)/SQRT(COUNT(G2:G4))</f>
        <v>1.9399312702602006E-2</v>
      </c>
      <c r="H6" s="8">
        <f t="shared" si="1"/>
        <v>1.4636180436773036</v>
      </c>
      <c r="I6" s="8">
        <f t="shared" si="1"/>
        <v>1.0000000000000083E-2</v>
      </c>
      <c r="J6" s="8">
        <f t="shared" si="1"/>
        <v>3.138116915887261E-2</v>
      </c>
      <c r="K6" s="8" t="e">
        <f t="shared" si="1"/>
        <v>#DIV/0!</v>
      </c>
      <c r="L6" s="8">
        <f t="shared" si="1"/>
        <v>0.93511734260703594</v>
      </c>
      <c r="M6" s="8">
        <f t="shared" si="1"/>
        <v>4.666666666666667</v>
      </c>
      <c r="N6" s="8" t="e">
        <f t="shared" si="1"/>
        <v>#DIV/0!</v>
      </c>
      <c r="O6" s="8" t="e">
        <f t="shared" si="1"/>
        <v>#DIV/0!</v>
      </c>
      <c r="P6" s="8" t="e">
        <f t="shared" si="1"/>
        <v>#DIV/0!</v>
      </c>
      <c r="Q6" s="8" t="e">
        <f t="shared" si="1"/>
        <v>#DIV/0!</v>
      </c>
      <c r="R6" s="8" t="e">
        <f t="shared" si="1"/>
        <v>#DIV/0!</v>
      </c>
      <c r="S6" s="8" t="e">
        <f t="shared" si="1"/>
        <v>#DIV/0!</v>
      </c>
      <c r="T6" s="8" t="e">
        <f t="shared" si="1"/>
        <v>#DIV/0!</v>
      </c>
    </row>
    <row r="7" spans="1:20" x14ac:dyDescent="0.15">
      <c r="A7" t="s">
        <v>43</v>
      </c>
      <c r="B7" t="s">
        <v>48</v>
      </c>
      <c r="C7" s="6">
        <v>39574</v>
      </c>
      <c r="D7">
        <v>1160</v>
      </c>
      <c r="E7">
        <v>10191</v>
      </c>
      <c r="G7">
        <v>2.9009999999999998</v>
      </c>
      <c r="H7">
        <v>21.98</v>
      </c>
      <c r="I7">
        <v>1.89</v>
      </c>
      <c r="J7">
        <v>5.7299999999999997E-2</v>
      </c>
      <c r="L7">
        <v>14.3</v>
      </c>
      <c r="M7">
        <v>140</v>
      </c>
      <c r="N7">
        <v>8.08</v>
      </c>
      <c r="O7">
        <v>26.5</v>
      </c>
      <c r="P7">
        <v>1815</v>
      </c>
      <c r="Q7">
        <v>1763</v>
      </c>
      <c r="R7">
        <v>11.8</v>
      </c>
      <c r="S7">
        <v>0.9</v>
      </c>
      <c r="T7">
        <v>149.4</v>
      </c>
    </row>
    <row r="8" spans="1:20" x14ac:dyDescent="0.15">
      <c r="A8" t="s">
        <v>44</v>
      </c>
      <c r="B8" t="s">
        <v>48</v>
      </c>
      <c r="C8" s="6">
        <v>39574</v>
      </c>
      <c r="D8">
        <v>1161</v>
      </c>
      <c r="E8">
        <v>5014</v>
      </c>
      <c r="G8">
        <v>2.8780000000000001</v>
      </c>
      <c r="H8">
        <v>21.43</v>
      </c>
      <c r="I8">
        <v>1.63</v>
      </c>
      <c r="J8">
        <v>4.9700000000000001E-2</v>
      </c>
      <c r="L8">
        <v>16.2</v>
      </c>
      <c r="M8">
        <v>148</v>
      </c>
    </row>
    <row r="9" spans="1:20" x14ac:dyDescent="0.15">
      <c r="A9" t="s">
        <v>45</v>
      </c>
      <c r="B9" t="s">
        <v>48</v>
      </c>
      <c r="C9" s="6">
        <v>39574</v>
      </c>
      <c r="D9">
        <v>1164</v>
      </c>
      <c r="E9">
        <v>2073</v>
      </c>
      <c r="G9">
        <v>3.0089999999999999</v>
      </c>
      <c r="H9">
        <v>22.51</v>
      </c>
      <c r="I9">
        <v>2.37</v>
      </c>
      <c r="J9">
        <v>6.1699999999999998E-2</v>
      </c>
      <c r="L9">
        <v>20.7</v>
      </c>
      <c r="M9">
        <v>107</v>
      </c>
    </row>
    <row r="10" spans="1:20" x14ac:dyDescent="0.15">
      <c r="A10" s="8"/>
      <c r="B10" s="8"/>
      <c r="C10" s="9"/>
      <c r="D10" s="10" t="s">
        <v>50</v>
      </c>
      <c r="E10" s="8"/>
      <c r="F10" s="8" t="e">
        <f t="shared" ref="F10:T10" si="2">AVERAGE(F7:F9)</f>
        <v>#DIV/0!</v>
      </c>
      <c r="G10" s="8">
        <f t="shared" si="2"/>
        <v>2.9293333333333336</v>
      </c>
      <c r="H10" s="8">
        <f t="shared" si="2"/>
        <v>21.973333333333333</v>
      </c>
      <c r="I10" s="8">
        <f t="shared" si="2"/>
        <v>1.9633333333333332</v>
      </c>
      <c r="J10" s="8">
        <f t="shared" si="2"/>
        <v>5.623333333333333E-2</v>
      </c>
      <c r="K10" s="8" t="e">
        <f t="shared" si="2"/>
        <v>#DIV/0!</v>
      </c>
      <c r="L10" s="8">
        <f t="shared" si="2"/>
        <v>17.066666666666666</v>
      </c>
      <c r="M10" s="8">
        <f t="shared" si="2"/>
        <v>131.66666666666666</v>
      </c>
      <c r="N10" s="8">
        <f t="shared" si="2"/>
        <v>8.08</v>
      </c>
      <c r="O10" s="8">
        <f t="shared" si="2"/>
        <v>26.5</v>
      </c>
      <c r="P10" s="8">
        <f t="shared" si="2"/>
        <v>1815</v>
      </c>
      <c r="Q10" s="8">
        <f t="shared" si="2"/>
        <v>1763</v>
      </c>
      <c r="R10" s="8">
        <f t="shared" si="2"/>
        <v>11.8</v>
      </c>
      <c r="S10" s="8">
        <f t="shared" si="2"/>
        <v>0.9</v>
      </c>
      <c r="T10" s="8">
        <f t="shared" si="2"/>
        <v>149.4</v>
      </c>
    </row>
    <row r="11" spans="1:20" x14ac:dyDescent="0.15">
      <c r="A11" s="8"/>
      <c r="B11" s="8"/>
      <c r="C11" s="9"/>
      <c r="D11" s="10" t="s">
        <v>51</v>
      </c>
      <c r="E11" s="8"/>
      <c r="F11" s="8" t="e">
        <f t="shared" ref="F11:T11" si="3">STDEV(F7:F9)/SQRT(COUNT(F7:F9))</f>
        <v>#DIV/0!</v>
      </c>
      <c r="G11" s="8">
        <f t="shared" si="3"/>
        <v>4.0382889666017899E-2</v>
      </c>
      <c r="H11" s="8">
        <f t="shared" si="3"/>
        <v>0.31178696430593672</v>
      </c>
      <c r="I11" s="8">
        <f t="shared" si="3"/>
        <v>0.21674357609345182</v>
      </c>
      <c r="J11" s="8">
        <f t="shared" si="3"/>
        <v>3.5049171808253098E-3</v>
      </c>
      <c r="K11" s="8" t="e">
        <f t="shared" si="3"/>
        <v>#DIV/0!</v>
      </c>
      <c r="L11" s="8">
        <f t="shared" si="3"/>
        <v>1.8976593769986954</v>
      </c>
      <c r="M11" s="8">
        <f t="shared" si="3"/>
        <v>12.547686816479127</v>
      </c>
      <c r="N11" s="8" t="e">
        <f t="shared" si="3"/>
        <v>#DIV/0!</v>
      </c>
      <c r="O11" s="8" t="e">
        <f t="shared" si="3"/>
        <v>#DIV/0!</v>
      </c>
      <c r="P11" s="8" t="e">
        <f t="shared" si="3"/>
        <v>#DIV/0!</v>
      </c>
      <c r="Q11" s="8" t="e">
        <f t="shared" si="3"/>
        <v>#DIV/0!</v>
      </c>
      <c r="R11" s="8" t="e">
        <f t="shared" si="3"/>
        <v>#DIV/0!</v>
      </c>
      <c r="S11" s="8" t="e">
        <f t="shared" si="3"/>
        <v>#DIV/0!</v>
      </c>
      <c r="T11" s="8" t="e">
        <f t="shared" si="3"/>
        <v>#DIV/0!</v>
      </c>
    </row>
    <row r="12" spans="1:20" x14ac:dyDescent="0.15">
      <c r="A12" t="s">
        <v>7</v>
      </c>
      <c r="B12" t="s">
        <v>46</v>
      </c>
      <c r="C12" s="6">
        <v>39574</v>
      </c>
      <c r="D12">
        <v>1140</v>
      </c>
      <c r="E12">
        <v>10128</v>
      </c>
      <c r="G12">
        <v>1.397</v>
      </c>
      <c r="H12">
        <v>46.26</v>
      </c>
      <c r="I12">
        <v>0</v>
      </c>
      <c r="J12">
        <v>8.6499999999999994E-2</v>
      </c>
      <c r="L12">
        <v>25.6</v>
      </c>
      <c r="M12">
        <v>336</v>
      </c>
      <c r="N12">
        <v>7.25</v>
      </c>
      <c r="O12">
        <v>16.3</v>
      </c>
      <c r="P12">
        <v>2138</v>
      </c>
      <c r="Q12">
        <v>2566</v>
      </c>
      <c r="R12">
        <v>7.0000000000000007E-2</v>
      </c>
      <c r="S12">
        <v>1.3</v>
      </c>
      <c r="T12">
        <v>0.5</v>
      </c>
    </row>
    <row r="13" spans="1:20" x14ac:dyDescent="0.15">
      <c r="A13" t="s">
        <v>10</v>
      </c>
      <c r="B13" t="s">
        <v>46</v>
      </c>
      <c r="C13" s="6">
        <v>39574</v>
      </c>
      <c r="D13">
        <v>1141</v>
      </c>
      <c r="E13">
        <v>10212</v>
      </c>
      <c r="G13">
        <v>1.2669999999999999</v>
      </c>
      <c r="H13">
        <v>36.909999999999997</v>
      </c>
      <c r="I13">
        <v>0</v>
      </c>
      <c r="J13">
        <v>0.16</v>
      </c>
      <c r="L13">
        <v>20.2</v>
      </c>
      <c r="M13">
        <v>195</v>
      </c>
      <c r="N13">
        <v>7.23</v>
      </c>
      <c r="O13">
        <v>16.7</v>
      </c>
      <c r="P13">
        <v>1786</v>
      </c>
      <c r="Q13">
        <v>2122</v>
      </c>
      <c r="R13">
        <v>0.36</v>
      </c>
      <c r="S13">
        <v>1.1000000000000001</v>
      </c>
      <c r="T13">
        <v>3.8</v>
      </c>
    </row>
    <row r="14" spans="1:20" x14ac:dyDescent="0.15">
      <c r="A14" t="s">
        <v>8</v>
      </c>
      <c r="B14" t="s">
        <v>46</v>
      </c>
      <c r="C14" s="6">
        <v>39574</v>
      </c>
      <c r="D14">
        <v>1144</v>
      </c>
      <c r="E14">
        <v>2111</v>
      </c>
      <c r="G14">
        <v>1.2410000000000001</v>
      </c>
      <c r="H14">
        <v>46.07</v>
      </c>
      <c r="I14">
        <v>0</v>
      </c>
      <c r="J14">
        <v>1.9800000000000002E-2</v>
      </c>
      <c r="L14">
        <v>14.1</v>
      </c>
      <c r="M14">
        <v>210</v>
      </c>
      <c r="N14">
        <v>7.29</v>
      </c>
      <c r="O14">
        <v>15.2</v>
      </c>
      <c r="P14">
        <v>1941</v>
      </c>
      <c r="Q14">
        <v>2329</v>
      </c>
      <c r="R14">
        <v>0.69</v>
      </c>
      <c r="S14">
        <v>1.2</v>
      </c>
      <c r="T14">
        <v>7.2</v>
      </c>
    </row>
    <row r="15" spans="1:20" x14ac:dyDescent="0.15">
      <c r="A15" t="s">
        <v>13</v>
      </c>
      <c r="B15" t="s">
        <v>46</v>
      </c>
      <c r="C15" s="6">
        <v>39574</v>
      </c>
      <c r="D15">
        <v>1145</v>
      </c>
      <c r="E15">
        <v>346</v>
      </c>
      <c r="G15">
        <v>0.86319999999999997</v>
      </c>
      <c r="H15">
        <v>34.99</v>
      </c>
      <c r="I15">
        <v>0</v>
      </c>
      <c r="J15">
        <v>1.7899999999999999E-2</v>
      </c>
      <c r="L15">
        <v>13.2</v>
      </c>
      <c r="M15">
        <v>178</v>
      </c>
      <c r="N15">
        <v>8.0500000000000007</v>
      </c>
      <c r="O15">
        <v>15.2</v>
      </c>
      <c r="P15">
        <v>1616</v>
      </c>
      <c r="Q15">
        <v>1989</v>
      </c>
      <c r="R15">
        <v>0.38</v>
      </c>
      <c r="S15">
        <v>1</v>
      </c>
      <c r="T15">
        <v>4</v>
      </c>
    </row>
    <row r="16" spans="1:20" x14ac:dyDescent="0.15">
      <c r="A16" t="s">
        <v>6</v>
      </c>
      <c r="B16" t="s">
        <v>46</v>
      </c>
      <c r="C16" s="6">
        <v>39574</v>
      </c>
      <c r="D16">
        <v>1148</v>
      </c>
      <c r="E16">
        <v>10216</v>
      </c>
      <c r="G16">
        <v>1.655</v>
      </c>
      <c r="H16">
        <v>53.62</v>
      </c>
      <c r="I16">
        <v>0</v>
      </c>
      <c r="J16">
        <v>8.3599999999999994E-2</v>
      </c>
      <c r="L16">
        <v>20.9</v>
      </c>
      <c r="M16">
        <v>216</v>
      </c>
      <c r="N16">
        <v>7.16</v>
      </c>
      <c r="O16">
        <v>15.2</v>
      </c>
      <c r="P16">
        <v>2161</v>
      </c>
      <c r="Q16">
        <v>2653</v>
      </c>
      <c r="R16">
        <v>0.57999999999999996</v>
      </c>
      <c r="S16">
        <v>1.4</v>
      </c>
      <c r="T16">
        <v>5.4</v>
      </c>
    </row>
    <row r="17" spans="1:20" x14ac:dyDescent="0.15">
      <c r="A17" t="s">
        <v>9</v>
      </c>
      <c r="B17" t="s">
        <v>46</v>
      </c>
      <c r="C17" s="6">
        <v>39574</v>
      </c>
      <c r="D17">
        <v>1149</v>
      </c>
      <c r="E17">
        <v>322</v>
      </c>
      <c r="G17">
        <v>1.6120000000000001</v>
      </c>
      <c r="H17">
        <v>56.57</v>
      </c>
      <c r="I17">
        <v>0</v>
      </c>
      <c r="J17">
        <v>8.6800000000000002E-3</v>
      </c>
      <c r="L17">
        <v>23.7</v>
      </c>
      <c r="M17">
        <v>272</v>
      </c>
      <c r="N17">
        <v>7.28</v>
      </c>
      <c r="O17">
        <v>17.600000000000001</v>
      </c>
      <c r="P17">
        <v>2225</v>
      </c>
      <c r="Q17">
        <v>2594</v>
      </c>
      <c r="R17">
        <v>0.54</v>
      </c>
      <c r="S17">
        <v>1.3</v>
      </c>
      <c r="T17">
        <v>6</v>
      </c>
    </row>
    <row r="18" spans="1:20" x14ac:dyDescent="0.15">
      <c r="A18" t="s">
        <v>14</v>
      </c>
      <c r="B18" t="s">
        <v>46</v>
      </c>
      <c r="C18" s="6">
        <v>39574</v>
      </c>
      <c r="D18">
        <v>1150</v>
      </c>
      <c r="E18">
        <v>2065</v>
      </c>
      <c r="G18">
        <v>0.87490000000000001</v>
      </c>
      <c r="H18">
        <v>36.86</v>
      </c>
      <c r="I18">
        <v>0</v>
      </c>
      <c r="J18">
        <v>3.2199999999999999E-2</v>
      </c>
      <c r="L18">
        <v>15.2</v>
      </c>
      <c r="M18">
        <v>152</v>
      </c>
      <c r="N18">
        <v>7.1</v>
      </c>
      <c r="O18">
        <v>21</v>
      </c>
      <c r="P18">
        <v>1738</v>
      </c>
      <c r="Q18">
        <v>1894</v>
      </c>
      <c r="R18">
        <v>2.72</v>
      </c>
      <c r="S18">
        <v>1</v>
      </c>
      <c r="T18">
        <v>29.6</v>
      </c>
    </row>
    <row r="19" spans="1:20" x14ac:dyDescent="0.15">
      <c r="A19" t="s">
        <v>15</v>
      </c>
      <c r="B19" t="s">
        <v>46</v>
      </c>
      <c r="C19" s="6">
        <v>39574</v>
      </c>
      <c r="D19">
        <v>1151</v>
      </c>
      <c r="E19">
        <v>2227</v>
      </c>
      <c r="G19">
        <v>0.95830000000000004</v>
      </c>
      <c r="H19">
        <v>36.25</v>
      </c>
      <c r="I19">
        <v>0</v>
      </c>
      <c r="J19">
        <v>8.9300000000000004E-3</v>
      </c>
      <c r="L19">
        <v>11.2</v>
      </c>
      <c r="M19">
        <v>143</v>
      </c>
      <c r="N19">
        <v>7.35</v>
      </c>
      <c r="O19">
        <v>18.5</v>
      </c>
      <c r="P19">
        <v>1668</v>
      </c>
      <c r="Q19">
        <v>1912</v>
      </c>
      <c r="R19">
        <v>3.9</v>
      </c>
      <c r="S19">
        <v>1</v>
      </c>
      <c r="T19">
        <v>42</v>
      </c>
    </row>
    <row r="20" spans="1:20" x14ac:dyDescent="0.15">
      <c r="A20" t="s">
        <v>12</v>
      </c>
      <c r="B20" t="s">
        <v>46</v>
      </c>
      <c r="C20" s="6">
        <v>39574</v>
      </c>
      <c r="D20">
        <v>1153</v>
      </c>
      <c r="E20">
        <v>10217</v>
      </c>
      <c r="G20">
        <v>1.4350000000000001</v>
      </c>
      <c r="H20">
        <v>57.79</v>
      </c>
      <c r="I20">
        <v>0</v>
      </c>
      <c r="J20">
        <v>9.1999999999999998E-2</v>
      </c>
      <c r="L20">
        <v>12.5</v>
      </c>
      <c r="M20">
        <v>225</v>
      </c>
      <c r="N20">
        <v>7.41</v>
      </c>
      <c r="O20">
        <v>17.8</v>
      </c>
      <c r="P20">
        <v>2156</v>
      </c>
      <c r="Q20">
        <v>2501</v>
      </c>
      <c r="R20">
        <v>0.38</v>
      </c>
      <c r="S20">
        <v>1.3</v>
      </c>
      <c r="T20">
        <v>3</v>
      </c>
    </row>
    <row r="21" spans="1:20" x14ac:dyDescent="0.15">
      <c r="A21" t="s">
        <v>11</v>
      </c>
      <c r="B21" t="s">
        <v>46</v>
      </c>
      <c r="C21" s="6">
        <v>39574</v>
      </c>
      <c r="D21">
        <v>1156</v>
      </c>
      <c r="E21">
        <v>10197</v>
      </c>
      <c r="G21">
        <v>1.077</v>
      </c>
      <c r="H21">
        <v>43.17</v>
      </c>
      <c r="I21">
        <v>0</v>
      </c>
      <c r="J21">
        <v>8.4499999999999994E-5</v>
      </c>
      <c r="L21">
        <v>16.3</v>
      </c>
      <c r="M21">
        <v>205</v>
      </c>
      <c r="N21">
        <v>7.04</v>
      </c>
      <c r="O21">
        <v>16.899999999999999</v>
      </c>
      <c r="P21">
        <v>1723</v>
      </c>
      <c r="Q21">
        <v>2050</v>
      </c>
      <c r="R21">
        <v>10.75</v>
      </c>
      <c r="S21">
        <v>1</v>
      </c>
      <c r="T21">
        <v>111.3</v>
      </c>
    </row>
    <row r="22" spans="1:20" x14ac:dyDescent="0.15">
      <c r="A22" s="8"/>
      <c r="B22" s="8"/>
      <c r="C22" s="9"/>
      <c r="D22" s="10" t="s">
        <v>50</v>
      </c>
      <c r="E22" s="8"/>
      <c r="F22" s="8" t="e">
        <f t="shared" ref="F22:T22" si="4">AVERAGE(F19:F21)</f>
        <v>#DIV/0!</v>
      </c>
      <c r="G22" s="8">
        <f t="shared" si="4"/>
        <v>1.1567666666666667</v>
      </c>
      <c r="H22" s="8">
        <f t="shared" si="4"/>
        <v>45.736666666666657</v>
      </c>
      <c r="I22" s="8">
        <f t="shared" si="4"/>
        <v>0</v>
      </c>
      <c r="J22" s="8">
        <f t="shared" si="4"/>
        <v>3.36715E-2</v>
      </c>
      <c r="K22" s="8" t="e">
        <f t="shared" si="4"/>
        <v>#DIV/0!</v>
      </c>
      <c r="L22" s="8">
        <f t="shared" si="4"/>
        <v>13.333333333333334</v>
      </c>
      <c r="M22" s="8">
        <f t="shared" si="4"/>
        <v>191</v>
      </c>
      <c r="N22" s="8">
        <f t="shared" si="4"/>
        <v>7.2666666666666666</v>
      </c>
      <c r="O22" s="8">
        <f t="shared" si="4"/>
        <v>17.733333333333331</v>
      </c>
      <c r="P22" s="8">
        <f t="shared" si="4"/>
        <v>1849</v>
      </c>
      <c r="Q22" s="8">
        <f t="shared" si="4"/>
        <v>2154.3333333333335</v>
      </c>
      <c r="R22" s="8">
        <f t="shared" si="4"/>
        <v>5.0100000000000007</v>
      </c>
      <c r="S22" s="8">
        <f t="shared" si="4"/>
        <v>1.0999999999999999</v>
      </c>
      <c r="T22" s="8">
        <f t="shared" si="4"/>
        <v>52.1</v>
      </c>
    </row>
    <row r="23" spans="1:20" x14ac:dyDescent="0.15">
      <c r="A23" s="8"/>
      <c r="B23" s="8"/>
      <c r="C23" s="9"/>
      <c r="D23" s="10" t="s">
        <v>51</v>
      </c>
      <c r="E23" s="8"/>
      <c r="F23" s="8" t="e">
        <f t="shared" ref="F23:T23" si="5">STDEV(F19:F21)/SQRT(COUNT(F19:F21))</f>
        <v>#DIV/0!</v>
      </c>
      <c r="G23" s="8">
        <f t="shared" si="5"/>
        <v>0.14327451894101045</v>
      </c>
      <c r="H23" s="8">
        <f t="shared" si="5"/>
        <v>6.3491136739268494</v>
      </c>
      <c r="I23" s="8">
        <f t="shared" si="5"/>
        <v>0</v>
      </c>
      <c r="J23" s="8">
        <f t="shared" si="5"/>
        <v>2.9275821376180039E-2</v>
      </c>
      <c r="K23" s="8" t="e">
        <f t="shared" si="5"/>
        <v>#DIV/0!</v>
      </c>
      <c r="L23" s="8">
        <f t="shared" si="5"/>
        <v>1.530068989003798</v>
      </c>
      <c r="M23" s="8">
        <f t="shared" si="5"/>
        <v>24.684678108764825</v>
      </c>
      <c r="N23" s="8">
        <f t="shared" si="5"/>
        <v>0.11464922347946559</v>
      </c>
      <c r="O23" s="8">
        <f t="shared" si="5"/>
        <v>0.46308146631499392</v>
      </c>
      <c r="P23" s="8">
        <f t="shared" si="5"/>
        <v>154.31893381349335</v>
      </c>
      <c r="Q23" s="8">
        <f t="shared" si="5"/>
        <v>177.85231076498371</v>
      </c>
      <c r="R23" s="8">
        <f t="shared" si="5"/>
        <v>3.0445744092292002</v>
      </c>
      <c r="S23" s="8">
        <f t="shared" si="5"/>
        <v>0.1000000000000008</v>
      </c>
      <c r="T23" s="8">
        <f t="shared" si="5"/>
        <v>31.66875431714989</v>
      </c>
    </row>
    <row r="24" spans="1:20" x14ac:dyDescent="0.15">
      <c r="A24" t="s">
        <v>13</v>
      </c>
      <c r="B24" t="s">
        <v>47</v>
      </c>
      <c r="C24" s="6">
        <v>39574</v>
      </c>
      <c r="D24">
        <v>1139</v>
      </c>
      <c r="E24">
        <v>2316</v>
      </c>
      <c r="G24">
        <v>3.577</v>
      </c>
      <c r="H24">
        <v>23.38</v>
      </c>
      <c r="I24">
        <v>2.68</v>
      </c>
      <c r="J24">
        <v>0.50900000000000001</v>
      </c>
      <c r="L24">
        <v>12.7</v>
      </c>
      <c r="M24">
        <v>156</v>
      </c>
      <c r="N24">
        <v>7.56</v>
      </c>
      <c r="O24">
        <v>25.6</v>
      </c>
      <c r="P24">
        <v>1792</v>
      </c>
      <c r="Q24">
        <v>1776</v>
      </c>
      <c r="R24">
        <v>5.24</v>
      </c>
      <c r="S24">
        <v>0.9</v>
      </c>
      <c r="T24">
        <v>65</v>
      </c>
    </row>
    <row r="25" spans="1:20" x14ac:dyDescent="0.15">
      <c r="A25" t="s">
        <v>9</v>
      </c>
      <c r="B25" t="s">
        <v>47</v>
      </c>
      <c r="C25" s="6">
        <v>39574</v>
      </c>
      <c r="D25">
        <v>1142</v>
      </c>
      <c r="E25">
        <v>2000</v>
      </c>
      <c r="G25">
        <v>3.68</v>
      </c>
      <c r="H25">
        <v>21.43</v>
      </c>
      <c r="I25">
        <v>3.1</v>
      </c>
      <c r="J25">
        <v>0.58199999999999996</v>
      </c>
      <c r="L25">
        <v>11.7</v>
      </c>
      <c r="M25">
        <v>166</v>
      </c>
      <c r="N25">
        <v>7.46</v>
      </c>
      <c r="O25">
        <v>25.6</v>
      </c>
      <c r="P25">
        <v>1788</v>
      </c>
      <c r="Q25">
        <v>1770</v>
      </c>
      <c r="R25">
        <v>4.26</v>
      </c>
      <c r="S25">
        <v>0.9</v>
      </c>
      <c r="T25">
        <v>57.8</v>
      </c>
    </row>
    <row r="26" spans="1:20" x14ac:dyDescent="0.15">
      <c r="A26" t="s">
        <v>6</v>
      </c>
      <c r="B26" t="s">
        <v>47</v>
      </c>
      <c r="C26" s="6">
        <v>39574</v>
      </c>
      <c r="D26">
        <v>1143</v>
      </c>
      <c r="E26">
        <v>2190</v>
      </c>
      <c r="G26">
        <v>3.871</v>
      </c>
      <c r="H26">
        <v>26.41</v>
      </c>
      <c r="I26">
        <v>3.02</v>
      </c>
      <c r="J26">
        <v>0.67500000000000004</v>
      </c>
      <c r="L26">
        <v>11.2</v>
      </c>
      <c r="M26">
        <v>167</v>
      </c>
      <c r="N26">
        <v>7.36</v>
      </c>
      <c r="O26">
        <v>25.7</v>
      </c>
      <c r="P26">
        <v>1752</v>
      </c>
      <c r="Q26">
        <v>1776</v>
      </c>
      <c r="R26">
        <v>4.68</v>
      </c>
      <c r="S26">
        <v>0.9</v>
      </c>
      <c r="T26">
        <v>60.4</v>
      </c>
    </row>
    <row r="27" spans="1:20" x14ac:dyDescent="0.15">
      <c r="A27" t="s">
        <v>8</v>
      </c>
      <c r="B27" t="s">
        <v>47</v>
      </c>
      <c r="C27" s="6">
        <v>39574</v>
      </c>
      <c r="D27">
        <v>1146</v>
      </c>
      <c r="E27">
        <v>10064</v>
      </c>
      <c r="G27">
        <v>3.9249999999999998</v>
      </c>
      <c r="H27">
        <v>23.05</v>
      </c>
      <c r="I27">
        <v>2.3199999999999998</v>
      </c>
      <c r="J27">
        <v>0.56399999999999995</v>
      </c>
      <c r="L27">
        <v>11.9</v>
      </c>
      <c r="M27">
        <v>140</v>
      </c>
      <c r="N27">
        <v>7.44</v>
      </c>
      <c r="O27">
        <v>25.6</v>
      </c>
      <c r="P27">
        <v>1780</v>
      </c>
      <c r="Q27">
        <v>1760</v>
      </c>
      <c r="R27">
        <v>5.49</v>
      </c>
      <c r="S27">
        <v>0.9</v>
      </c>
      <c r="T27">
        <v>55.4</v>
      </c>
    </row>
    <row r="28" spans="1:20" x14ac:dyDescent="0.15">
      <c r="A28" t="s">
        <v>7</v>
      </c>
      <c r="B28" t="s">
        <v>47</v>
      </c>
      <c r="C28" s="6">
        <v>39574</v>
      </c>
      <c r="D28">
        <v>1147</v>
      </c>
      <c r="E28">
        <v>10098</v>
      </c>
      <c r="G28">
        <v>4.0720000000000001</v>
      </c>
      <c r="H28">
        <v>21.97</v>
      </c>
      <c r="I28">
        <v>3.37</v>
      </c>
      <c r="J28">
        <v>0.70399999999999996</v>
      </c>
      <c r="L28">
        <v>12.4</v>
      </c>
      <c r="M28">
        <v>175</v>
      </c>
      <c r="N28">
        <v>7.64</v>
      </c>
      <c r="O28">
        <v>24.9</v>
      </c>
      <c r="P28">
        <v>1771</v>
      </c>
      <c r="Q28">
        <v>1771</v>
      </c>
      <c r="R28">
        <v>4.5</v>
      </c>
      <c r="S28">
        <v>0.9</v>
      </c>
      <c r="T28">
        <v>54</v>
      </c>
    </row>
    <row r="29" spans="1:20" x14ac:dyDescent="0.15">
      <c r="A29" t="s">
        <v>11</v>
      </c>
      <c r="B29" t="s">
        <v>47</v>
      </c>
      <c r="C29" s="6">
        <v>39574</v>
      </c>
      <c r="D29">
        <v>1152</v>
      </c>
      <c r="E29">
        <v>10243</v>
      </c>
      <c r="G29">
        <v>3.371</v>
      </c>
      <c r="H29">
        <v>24.83</v>
      </c>
      <c r="I29">
        <v>2.73</v>
      </c>
      <c r="J29">
        <v>0.32800000000000001</v>
      </c>
      <c r="L29">
        <v>13.3</v>
      </c>
      <c r="M29">
        <v>159</v>
      </c>
      <c r="N29">
        <v>7.67</v>
      </c>
      <c r="O29">
        <v>26.4</v>
      </c>
      <c r="P29">
        <v>1830</v>
      </c>
      <c r="Q29">
        <v>1778</v>
      </c>
      <c r="R29">
        <v>6.15</v>
      </c>
      <c r="S29">
        <v>0.9</v>
      </c>
      <c r="T29">
        <v>77.099999999999994</v>
      </c>
    </row>
    <row r="30" spans="1:20" x14ac:dyDescent="0.15">
      <c r="A30" t="s">
        <v>14</v>
      </c>
      <c r="B30" t="s">
        <v>47</v>
      </c>
      <c r="C30" s="6">
        <v>39574</v>
      </c>
      <c r="D30">
        <v>1154</v>
      </c>
      <c r="E30">
        <v>2298</v>
      </c>
      <c r="G30">
        <v>3.3330000000000002</v>
      </c>
      <c r="H30">
        <v>19.37</v>
      </c>
      <c r="I30">
        <v>2.36</v>
      </c>
      <c r="J30">
        <v>0.105</v>
      </c>
      <c r="L30">
        <v>10.7</v>
      </c>
      <c r="M30">
        <v>142</v>
      </c>
      <c r="N30">
        <v>7.88</v>
      </c>
      <c r="O30">
        <v>27.6</v>
      </c>
      <c r="P30">
        <v>1362</v>
      </c>
      <c r="Q30">
        <v>1774</v>
      </c>
      <c r="R30">
        <v>7.7</v>
      </c>
      <c r="S30">
        <v>0.9</v>
      </c>
      <c r="T30">
        <v>90</v>
      </c>
    </row>
    <row r="31" spans="1:20" x14ac:dyDescent="0.15">
      <c r="A31" t="s">
        <v>15</v>
      </c>
      <c r="B31" t="s">
        <v>47</v>
      </c>
      <c r="C31" s="6">
        <v>39574</v>
      </c>
      <c r="D31">
        <v>1155</v>
      </c>
      <c r="E31">
        <v>10016</v>
      </c>
      <c r="G31">
        <v>3.4409999999999998</v>
      </c>
      <c r="H31">
        <v>24.55</v>
      </c>
      <c r="I31">
        <v>2.59</v>
      </c>
      <c r="J31">
        <v>0.29499999999999998</v>
      </c>
      <c r="L31">
        <v>16.600000000000001</v>
      </c>
      <c r="M31">
        <v>145</v>
      </c>
      <c r="N31">
        <v>7.63</v>
      </c>
      <c r="O31">
        <v>26.5</v>
      </c>
      <c r="P31">
        <v>1827</v>
      </c>
      <c r="Q31">
        <v>1778</v>
      </c>
      <c r="R31">
        <v>4.92</v>
      </c>
      <c r="S31">
        <v>0.9</v>
      </c>
      <c r="T31">
        <v>61.5</v>
      </c>
    </row>
    <row r="32" spans="1:20" x14ac:dyDescent="0.15">
      <c r="A32" t="s">
        <v>12</v>
      </c>
      <c r="B32" t="s">
        <v>47</v>
      </c>
      <c r="C32" s="6">
        <v>39574</v>
      </c>
      <c r="D32">
        <v>1157</v>
      </c>
      <c r="E32">
        <v>10199</v>
      </c>
      <c r="G32">
        <v>3.8359999999999999</v>
      </c>
      <c r="H32">
        <v>25.23</v>
      </c>
      <c r="I32">
        <v>2.4900000000000002</v>
      </c>
      <c r="J32">
        <v>0.55200000000000005</v>
      </c>
      <c r="L32">
        <v>13</v>
      </c>
      <c r="M32">
        <v>132</v>
      </c>
      <c r="N32">
        <v>7.44</v>
      </c>
      <c r="O32">
        <v>26.3</v>
      </c>
      <c r="P32">
        <v>1812</v>
      </c>
      <c r="Q32">
        <v>1765</v>
      </c>
      <c r="R32">
        <v>4.57</v>
      </c>
      <c r="S32">
        <v>0.9</v>
      </c>
      <c r="T32">
        <v>52.5</v>
      </c>
    </row>
    <row r="33" spans="1:20" x14ac:dyDescent="0.15">
      <c r="A33" t="s">
        <v>10</v>
      </c>
      <c r="B33" t="s">
        <v>47</v>
      </c>
      <c r="C33" s="6">
        <v>39574</v>
      </c>
      <c r="D33">
        <v>1158</v>
      </c>
      <c r="E33">
        <v>2259</v>
      </c>
      <c r="G33">
        <v>3.1589999999999998</v>
      </c>
      <c r="H33">
        <v>25.13</v>
      </c>
      <c r="I33">
        <v>2.5499999999999998</v>
      </c>
      <c r="J33">
        <v>0.16200000000000001</v>
      </c>
      <c r="L33">
        <v>13</v>
      </c>
      <c r="M33">
        <v>184</v>
      </c>
      <c r="N33">
        <v>7.61</v>
      </c>
      <c r="O33">
        <v>26</v>
      </c>
      <c r="P33">
        <v>1806</v>
      </c>
      <c r="Q33">
        <v>1770</v>
      </c>
      <c r="R33">
        <v>6.88</v>
      </c>
      <c r="S33">
        <v>0.9</v>
      </c>
      <c r="T33">
        <v>90</v>
      </c>
    </row>
    <row r="34" spans="1:20" x14ac:dyDescent="0.15">
      <c r="A34" s="8"/>
      <c r="B34" s="8"/>
      <c r="C34" s="9"/>
      <c r="D34" s="10" t="s">
        <v>50</v>
      </c>
      <c r="E34" s="8"/>
      <c r="F34" s="8" t="e">
        <f t="shared" ref="F34:T34" si="6">AVERAGE(F31:F33)</f>
        <v>#DIV/0!</v>
      </c>
      <c r="G34" s="8">
        <f t="shared" si="6"/>
        <v>3.4786666666666668</v>
      </c>
      <c r="H34" s="8">
        <f t="shared" si="6"/>
        <v>24.97</v>
      </c>
      <c r="I34" s="8">
        <f t="shared" si="6"/>
        <v>2.5433333333333334</v>
      </c>
      <c r="J34" s="8">
        <f t="shared" si="6"/>
        <v>0.33633333333333332</v>
      </c>
      <c r="K34" s="8" t="e">
        <f t="shared" si="6"/>
        <v>#DIV/0!</v>
      </c>
      <c r="L34" s="8">
        <f t="shared" si="6"/>
        <v>14.200000000000001</v>
      </c>
      <c r="M34" s="8">
        <f t="shared" si="6"/>
        <v>153.66666666666666</v>
      </c>
      <c r="N34" s="8">
        <f t="shared" si="6"/>
        <v>7.56</v>
      </c>
      <c r="O34" s="8">
        <f t="shared" si="6"/>
        <v>26.266666666666666</v>
      </c>
      <c r="P34" s="8">
        <f t="shared" si="6"/>
        <v>1815</v>
      </c>
      <c r="Q34" s="8">
        <f t="shared" si="6"/>
        <v>1771</v>
      </c>
      <c r="R34" s="8">
        <f t="shared" si="6"/>
        <v>5.456666666666667</v>
      </c>
      <c r="S34" s="8">
        <f t="shared" si="6"/>
        <v>0.9</v>
      </c>
      <c r="T34" s="8">
        <f t="shared" si="6"/>
        <v>68</v>
      </c>
    </row>
    <row r="35" spans="1:20" x14ac:dyDescent="0.15">
      <c r="A35" s="8"/>
      <c r="B35" s="8"/>
      <c r="C35" s="9"/>
      <c r="D35" s="10" t="s">
        <v>51</v>
      </c>
      <c r="E35" s="8"/>
      <c r="F35" s="8" t="e">
        <f t="shared" ref="F35:T35" si="7">STDEV(F31:F33)/SQRT(COUNT(F31:F33))</f>
        <v>#DIV/0!</v>
      </c>
      <c r="G35" s="8">
        <f t="shared" si="7"/>
        <v>0.19633842664587536</v>
      </c>
      <c r="H35" s="8">
        <f t="shared" si="7"/>
        <v>0.2119748412744617</v>
      </c>
      <c r="I35" s="8">
        <f t="shared" si="7"/>
        <v>2.905932629027105E-2</v>
      </c>
      <c r="J35" s="8">
        <f t="shared" si="7"/>
        <v>0.11446445348277832</v>
      </c>
      <c r="K35" s="8" t="e">
        <f t="shared" si="7"/>
        <v>#DIV/0!</v>
      </c>
      <c r="L35" s="8">
        <f t="shared" si="7"/>
        <v>1.1999999999999993</v>
      </c>
      <c r="M35" s="8">
        <f t="shared" si="7"/>
        <v>15.624055527010647</v>
      </c>
      <c r="N35" s="8">
        <f t="shared" si="7"/>
        <v>6.0277137733416981E-2</v>
      </c>
      <c r="O35" s="8">
        <f t="shared" si="7"/>
        <v>0.14529663145135582</v>
      </c>
      <c r="P35" s="8">
        <f t="shared" si="7"/>
        <v>6.2449979983983992</v>
      </c>
      <c r="Q35" s="8">
        <f t="shared" si="7"/>
        <v>3.7859388972001824</v>
      </c>
      <c r="R35" s="8">
        <f t="shared" si="7"/>
        <v>0.71880301736830154</v>
      </c>
      <c r="S35" s="8">
        <f t="shared" si="7"/>
        <v>0</v>
      </c>
      <c r="T35" s="8">
        <f t="shared" si="7"/>
        <v>11.302654555457316</v>
      </c>
    </row>
    <row r="36" spans="1:20" x14ac:dyDescent="0.15">
      <c r="C36" s="6"/>
      <c r="L36" s="7"/>
    </row>
  </sheetData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I2" sqref="I2"/>
    </sheetView>
  </sheetViews>
  <sheetFormatPr baseColWidth="10" defaultRowHeight="13" x14ac:dyDescent="0.15"/>
  <cols>
    <col min="1" max="2" width="8.6640625" customWidth="1"/>
    <col min="3" max="3" width="10.5" bestFit="1" customWidth="1"/>
  </cols>
  <sheetData>
    <row r="1" spans="1:21" x14ac:dyDescent="0.15">
      <c r="A1" t="s">
        <v>16</v>
      </c>
      <c r="B1" t="s">
        <v>17</v>
      </c>
      <c r="C1" t="s">
        <v>38</v>
      </c>
      <c r="D1" t="s">
        <v>25</v>
      </c>
      <c r="E1" t="s">
        <v>24</v>
      </c>
      <c r="F1" t="s">
        <v>119</v>
      </c>
      <c r="G1" t="s">
        <v>27</v>
      </c>
      <c r="H1" t="s">
        <v>120</v>
      </c>
      <c r="I1" t="s">
        <v>141</v>
      </c>
      <c r="J1" t="s">
        <v>28</v>
      </c>
      <c r="K1" t="s">
        <v>29</v>
      </c>
      <c r="L1" t="s">
        <v>30</v>
      </c>
      <c r="M1" t="s">
        <v>31</v>
      </c>
      <c r="N1" t="s">
        <v>158</v>
      </c>
      <c r="O1" t="s">
        <v>0</v>
      </c>
      <c r="P1" t="s">
        <v>1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x14ac:dyDescent="0.15">
      <c r="A2" t="s">
        <v>40</v>
      </c>
      <c r="C2" s="6">
        <v>39659</v>
      </c>
      <c r="D2">
        <v>1504</v>
      </c>
      <c r="E2">
        <v>1504</v>
      </c>
      <c r="F2" s="15">
        <v>6.2666369138435245</v>
      </c>
      <c r="G2">
        <v>13.17</v>
      </c>
      <c r="H2">
        <v>5.0999999999999996</v>
      </c>
      <c r="J2">
        <v>3.62</v>
      </c>
      <c r="K2">
        <v>0.80500000000000005</v>
      </c>
      <c r="L2">
        <v>0.128</v>
      </c>
      <c r="M2">
        <v>22.5</v>
      </c>
      <c r="N2">
        <v>241</v>
      </c>
    </row>
    <row r="3" spans="1:21" x14ac:dyDescent="0.15">
      <c r="A3" t="s">
        <v>41</v>
      </c>
      <c r="C3" s="6">
        <v>39659</v>
      </c>
      <c r="D3">
        <v>1501</v>
      </c>
      <c r="E3">
        <v>1501</v>
      </c>
      <c r="F3" s="15">
        <v>6.1595173044004827</v>
      </c>
      <c r="G3">
        <v>12.35</v>
      </c>
      <c r="J3">
        <v>3.77</v>
      </c>
      <c r="K3">
        <v>0.81799999999999995</v>
      </c>
      <c r="L3">
        <v>0.11600000000000001</v>
      </c>
      <c r="M3">
        <v>22.1</v>
      </c>
      <c r="N3">
        <v>235</v>
      </c>
    </row>
    <row r="4" spans="1:21" x14ac:dyDescent="0.15">
      <c r="A4" t="s">
        <v>42</v>
      </c>
      <c r="C4" s="6">
        <v>39659</v>
      </c>
      <c r="D4">
        <v>1505</v>
      </c>
      <c r="E4">
        <v>1505</v>
      </c>
      <c r="F4" s="15">
        <v>6.1698598873811896</v>
      </c>
      <c r="G4">
        <v>12.058</v>
      </c>
      <c r="H4">
        <v>5.44</v>
      </c>
      <c r="J4">
        <v>3.92</v>
      </c>
      <c r="K4">
        <v>0.86199999999999999</v>
      </c>
      <c r="L4">
        <v>0.13</v>
      </c>
      <c r="M4">
        <v>22.9</v>
      </c>
      <c r="N4">
        <v>215</v>
      </c>
      <c r="O4">
        <v>7.33</v>
      </c>
      <c r="P4">
        <v>31.9</v>
      </c>
      <c r="Q4">
        <v>2175</v>
      </c>
      <c r="R4">
        <v>1924</v>
      </c>
      <c r="S4">
        <v>9.76</v>
      </c>
      <c r="T4">
        <v>1</v>
      </c>
      <c r="U4">
        <v>135</v>
      </c>
    </row>
    <row r="5" spans="1:21" x14ac:dyDescent="0.15">
      <c r="A5" s="8"/>
      <c r="B5" s="8"/>
      <c r="C5" s="9"/>
      <c r="D5" s="10" t="s">
        <v>50</v>
      </c>
      <c r="E5" s="8"/>
      <c r="F5" s="8">
        <f>AVERAGE(F2:F4)</f>
        <v>6.1986713685417323</v>
      </c>
      <c r="G5" s="8">
        <f>AVERAGE(G2:G4)</f>
        <v>12.526000000000002</v>
      </c>
      <c r="H5" s="8">
        <f>AVERAGE(H2:H4)</f>
        <v>5.27</v>
      </c>
      <c r="I5" s="8"/>
      <c r="J5" s="11">
        <f>AVERAGE(J2:J4)</f>
        <v>3.77</v>
      </c>
      <c r="K5" s="11">
        <f t="shared" ref="K5:U5" si="0">AVERAGE(K2:K4)</f>
        <v>0.82833333333333325</v>
      </c>
      <c r="L5" s="11">
        <f t="shared" si="0"/>
        <v>0.12466666666666666</v>
      </c>
      <c r="M5" s="11">
        <f t="shared" si="0"/>
        <v>22.5</v>
      </c>
      <c r="N5" s="11">
        <f>AVERAGE(N2:N4)</f>
        <v>230.33333333333334</v>
      </c>
      <c r="O5" s="11">
        <f t="shared" si="0"/>
        <v>7.33</v>
      </c>
      <c r="P5" s="11">
        <f t="shared" si="0"/>
        <v>31.9</v>
      </c>
      <c r="Q5" s="11">
        <f t="shared" si="0"/>
        <v>2175</v>
      </c>
      <c r="R5" s="11">
        <f t="shared" si="0"/>
        <v>1924</v>
      </c>
      <c r="S5" s="11">
        <f t="shared" si="0"/>
        <v>9.76</v>
      </c>
      <c r="T5" s="11">
        <f t="shared" si="0"/>
        <v>1</v>
      </c>
      <c r="U5" s="11">
        <f t="shared" si="0"/>
        <v>135</v>
      </c>
    </row>
    <row r="6" spans="1:21" x14ac:dyDescent="0.15">
      <c r="A6" s="8"/>
      <c r="B6" s="8"/>
      <c r="C6" s="9"/>
      <c r="D6" s="10" t="s">
        <v>51</v>
      </c>
      <c r="E6" s="8"/>
      <c r="F6" s="8">
        <f>STDEV(F2:F4)/SQRT(COUNT(F2:F4))</f>
        <v>3.4113676469541658E-2</v>
      </c>
      <c r="G6" s="8">
        <f>STDEV(G2:G4)/SQRT(COUNT(G2:G4))</f>
        <v>0.33285031670907778</v>
      </c>
      <c r="H6" s="8">
        <f>STDEV(H2:H4)/SQRT(COUNT(H2:H4))</f>
        <v>0.17000000000000037</v>
      </c>
      <c r="I6" s="8"/>
      <c r="J6" s="11">
        <f>STDEV(J2:J4)/SQRT(COUNT(J2:J4))</f>
        <v>8.6602540378443824E-2</v>
      </c>
      <c r="K6" s="11">
        <f t="shared" ref="K6:U6" si="1">STDEV(K2:K4)/SQRT(COUNT(K2:K4))</f>
        <v>1.7246577760368698E-2</v>
      </c>
      <c r="L6" s="11">
        <f t="shared" si="1"/>
        <v>4.3716256828679996E-3</v>
      </c>
      <c r="M6" s="11">
        <f t="shared" si="1"/>
        <v>0.23094010767584949</v>
      </c>
      <c r="N6" s="11">
        <f>STDEV(N2:N4)/SQRT(COUNT(N2:N4))</f>
        <v>7.8598840817010647</v>
      </c>
      <c r="O6" s="11" t="e">
        <f t="shared" si="1"/>
        <v>#DIV/0!</v>
      </c>
      <c r="P6" s="11" t="e">
        <f t="shared" si="1"/>
        <v>#DIV/0!</v>
      </c>
      <c r="Q6" s="11" t="e">
        <f t="shared" si="1"/>
        <v>#DIV/0!</v>
      </c>
      <c r="R6" s="11" t="e">
        <f t="shared" si="1"/>
        <v>#DIV/0!</v>
      </c>
      <c r="S6" s="11" t="e">
        <f t="shared" si="1"/>
        <v>#DIV/0!</v>
      </c>
      <c r="T6" s="11" t="e">
        <f t="shared" si="1"/>
        <v>#DIV/0!</v>
      </c>
      <c r="U6" s="11" t="e">
        <f t="shared" si="1"/>
        <v>#DIV/0!</v>
      </c>
    </row>
    <row r="7" spans="1:21" x14ac:dyDescent="0.15">
      <c r="A7" t="s">
        <v>43</v>
      </c>
      <c r="C7" s="6">
        <v>39659</v>
      </c>
      <c r="D7">
        <v>1503</v>
      </c>
      <c r="E7">
        <v>1503</v>
      </c>
      <c r="F7" s="15">
        <v>6.1462196977110022</v>
      </c>
      <c r="G7">
        <v>9.6240000000000006</v>
      </c>
      <c r="H7">
        <v>5.2</v>
      </c>
      <c r="J7">
        <v>3.55</v>
      </c>
      <c r="K7">
        <v>0.32</v>
      </c>
      <c r="L7">
        <v>0.14899999999999999</v>
      </c>
      <c r="M7">
        <v>20.399999999999999</v>
      </c>
      <c r="N7">
        <v>220</v>
      </c>
      <c r="O7">
        <v>7.7</v>
      </c>
      <c r="P7">
        <v>31.9</v>
      </c>
      <c r="Q7">
        <v>2218</v>
      </c>
      <c r="R7">
        <v>1963</v>
      </c>
      <c r="S7">
        <v>6.21</v>
      </c>
      <c r="T7">
        <v>1</v>
      </c>
      <c r="U7">
        <v>88.3</v>
      </c>
    </row>
    <row r="8" spans="1:21" x14ac:dyDescent="0.15">
      <c r="A8" t="s">
        <v>44</v>
      </c>
      <c r="C8" s="6">
        <v>39659</v>
      </c>
      <c r="D8">
        <v>1500</v>
      </c>
      <c r="E8">
        <v>1500</v>
      </c>
      <c r="F8" s="15">
        <v>6.2215728022847276</v>
      </c>
      <c r="G8">
        <v>10.474</v>
      </c>
      <c r="H8">
        <v>5.14</v>
      </c>
      <c r="J8">
        <v>3.25</v>
      </c>
      <c r="K8">
        <v>0.28100000000000003</v>
      </c>
      <c r="L8">
        <v>0.14699999999999999</v>
      </c>
      <c r="M8">
        <v>19.899999999999999</v>
      </c>
      <c r="N8">
        <v>206</v>
      </c>
    </row>
    <row r="9" spans="1:21" x14ac:dyDescent="0.15">
      <c r="A9" t="s">
        <v>45</v>
      </c>
      <c r="C9" s="6">
        <v>39659</v>
      </c>
      <c r="D9">
        <v>1502</v>
      </c>
      <c r="E9">
        <v>1502</v>
      </c>
      <c r="F9" s="15">
        <v>6.2474292597364967</v>
      </c>
      <c r="G9">
        <v>9.34</v>
      </c>
      <c r="J9">
        <v>2.61</v>
      </c>
      <c r="K9">
        <v>0.26600000000000001</v>
      </c>
      <c r="L9">
        <v>0.13100000000000001</v>
      </c>
      <c r="M9">
        <v>16.399999999999999</v>
      </c>
      <c r="N9">
        <v>215</v>
      </c>
    </row>
    <row r="10" spans="1:21" x14ac:dyDescent="0.15">
      <c r="A10" s="8"/>
      <c r="B10" s="8"/>
      <c r="C10" s="9"/>
      <c r="D10" s="10" t="s">
        <v>50</v>
      </c>
      <c r="E10" s="8"/>
      <c r="F10" s="8">
        <f>AVERAGE(F7:F9)</f>
        <v>6.2050739199107419</v>
      </c>
      <c r="G10" s="8">
        <f>AVERAGE(G7:G9)</f>
        <v>9.8126666666666669</v>
      </c>
      <c r="H10" s="8">
        <f>AVERAGE(H7:H9)</f>
        <v>5.17</v>
      </c>
      <c r="I10" s="8"/>
      <c r="J10" s="11">
        <f>AVERAGE(J7:J9)</f>
        <v>3.1366666666666667</v>
      </c>
      <c r="K10" s="11">
        <f t="shared" ref="K10:U10" si="2">AVERAGE(K7:K9)</f>
        <v>0.28899999999999998</v>
      </c>
      <c r="L10" s="11">
        <f t="shared" si="2"/>
        <v>0.14233333333333334</v>
      </c>
      <c r="M10" s="11">
        <f t="shared" si="2"/>
        <v>18.899999999999999</v>
      </c>
      <c r="N10" s="11">
        <f t="shared" si="2"/>
        <v>213.66666666666666</v>
      </c>
      <c r="O10" s="11">
        <f t="shared" si="2"/>
        <v>7.7</v>
      </c>
      <c r="P10" s="11">
        <f t="shared" si="2"/>
        <v>31.9</v>
      </c>
      <c r="Q10" s="11">
        <f t="shared" si="2"/>
        <v>2218</v>
      </c>
      <c r="R10" s="11">
        <f t="shared" si="2"/>
        <v>1963</v>
      </c>
      <c r="S10" s="11">
        <f t="shared" si="2"/>
        <v>6.21</v>
      </c>
      <c r="T10" s="11">
        <f t="shared" si="2"/>
        <v>1</v>
      </c>
      <c r="U10" s="11">
        <f t="shared" si="2"/>
        <v>88.3</v>
      </c>
    </row>
    <row r="11" spans="1:21" x14ac:dyDescent="0.15">
      <c r="A11" s="8"/>
      <c r="B11" s="8"/>
      <c r="C11" s="9"/>
      <c r="D11" s="10" t="s">
        <v>51</v>
      </c>
      <c r="E11" s="8"/>
      <c r="F11" s="8">
        <f>STDEV(F7:F9)/SQRT(COUNT(F7:F9))</f>
        <v>3.0358983849052328E-2</v>
      </c>
      <c r="G11" s="8">
        <f>STDEV(G7:G9)/SQRT(COUNT(G7:G9))</f>
        <v>0.34067840814729927</v>
      </c>
      <c r="H11" s="8">
        <f>STDEV(H7:H9)/SQRT(COUNT(H7:H9))</f>
        <v>3.0000000000000245E-2</v>
      </c>
      <c r="I11" s="8"/>
      <c r="J11" s="11">
        <f>STDEV(J7:J9)/SQRT(COUNT(J7:J9))</f>
        <v>0.27720830515055639</v>
      </c>
      <c r="K11" s="11">
        <f t="shared" ref="K11:U11" si="3">STDEV(K7:K9)/SQRT(COUNT(K7:K9))</f>
        <v>1.6093476939431077E-2</v>
      </c>
      <c r="L11" s="11">
        <f t="shared" si="3"/>
        <v>5.6960024968783505E-3</v>
      </c>
      <c r="M11" s="11">
        <f t="shared" si="3"/>
        <v>1.2583057392117918</v>
      </c>
      <c r="N11" s="11">
        <f t="shared" si="3"/>
        <v>4.0960685758148365</v>
      </c>
      <c r="O11" s="11" t="e">
        <f t="shared" si="3"/>
        <v>#DIV/0!</v>
      </c>
      <c r="P11" s="11" t="e">
        <f t="shared" si="3"/>
        <v>#DIV/0!</v>
      </c>
      <c r="Q11" s="11" t="e">
        <f t="shared" si="3"/>
        <v>#DIV/0!</v>
      </c>
      <c r="R11" s="11" t="e">
        <f t="shared" si="3"/>
        <v>#DIV/0!</v>
      </c>
      <c r="S11" s="11" t="e">
        <f t="shared" si="3"/>
        <v>#DIV/0!</v>
      </c>
      <c r="T11" s="11" t="e">
        <f t="shared" si="3"/>
        <v>#DIV/0!</v>
      </c>
      <c r="U11" s="11" t="e">
        <f t="shared" si="3"/>
        <v>#DIV/0!</v>
      </c>
    </row>
    <row r="12" spans="1:21" x14ac:dyDescent="0.15">
      <c r="A12" t="s">
        <v>121</v>
      </c>
      <c r="B12" t="s">
        <v>122</v>
      </c>
      <c r="C12" s="6">
        <v>39659</v>
      </c>
      <c r="D12">
        <v>1516</v>
      </c>
      <c r="E12">
        <v>1516</v>
      </c>
      <c r="F12" s="15">
        <v>11.743773358055329</v>
      </c>
      <c r="J12" s="15">
        <v>0</v>
      </c>
      <c r="K12">
        <v>8.5900000000000004E-2</v>
      </c>
      <c r="L12">
        <v>7.3499999999999998E-3</v>
      </c>
      <c r="M12">
        <v>16.100000000000001</v>
      </c>
      <c r="N12">
        <v>285</v>
      </c>
      <c r="O12">
        <v>7.18</v>
      </c>
      <c r="P12">
        <v>26.3</v>
      </c>
      <c r="Q12">
        <v>2263</v>
      </c>
      <c r="R12">
        <v>2212</v>
      </c>
      <c r="S12">
        <v>0.18</v>
      </c>
      <c r="T12">
        <v>1.1000000000000001</v>
      </c>
      <c r="U12">
        <v>2.2999999999999998</v>
      </c>
    </row>
    <row r="13" spans="1:21" x14ac:dyDescent="0.15">
      <c r="A13" t="s">
        <v>123</v>
      </c>
      <c r="B13" t="s">
        <v>122</v>
      </c>
      <c r="C13" s="6">
        <v>39659</v>
      </c>
      <c r="D13">
        <v>1517</v>
      </c>
      <c r="E13">
        <v>1517</v>
      </c>
      <c r="F13" s="15">
        <v>19.946180417683557</v>
      </c>
      <c r="J13" s="15">
        <v>2.29E-2</v>
      </c>
      <c r="K13">
        <v>3.6299999999999999E-2</v>
      </c>
      <c r="L13">
        <v>1.6199999999999999E-2</v>
      </c>
      <c r="M13">
        <v>20.5</v>
      </c>
      <c r="N13">
        <v>324</v>
      </c>
      <c r="O13">
        <v>7.14</v>
      </c>
      <c r="P13">
        <v>26.2</v>
      </c>
      <c r="Q13">
        <v>2443</v>
      </c>
      <c r="R13">
        <v>2403</v>
      </c>
      <c r="S13">
        <v>0.09</v>
      </c>
      <c r="T13">
        <v>1.2</v>
      </c>
      <c r="U13">
        <v>1.1000000000000001</v>
      </c>
    </row>
    <row r="14" spans="1:21" x14ac:dyDescent="0.15">
      <c r="A14" t="s">
        <v>124</v>
      </c>
      <c r="B14" t="s">
        <v>122</v>
      </c>
      <c r="C14" s="6">
        <v>39659</v>
      </c>
      <c r="D14">
        <v>1510</v>
      </c>
      <c r="E14">
        <v>1510</v>
      </c>
      <c r="F14" s="15">
        <v>24.697858541391454</v>
      </c>
      <c r="J14" s="15">
        <v>3.27E-2</v>
      </c>
      <c r="K14">
        <v>0.127</v>
      </c>
      <c r="L14">
        <v>1.34E-2</v>
      </c>
      <c r="M14">
        <v>27.2</v>
      </c>
      <c r="N14">
        <v>330</v>
      </c>
      <c r="O14">
        <v>6.94</v>
      </c>
      <c r="P14">
        <v>26.6</v>
      </c>
      <c r="Q14">
        <v>3103</v>
      </c>
      <c r="R14">
        <v>3016</v>
      </c>
      <c r="S14">
        <v>0.06</v>
      </c>
      <c r="T14">
        <v>1.6</v>
      </c>
      <c r="U14">
        <v>0.7</v>
      </c>
    </row>
    <row r="15" spans="1:21" x14ac:dyDescent="0.15">
      <c r="A15" t="s">
        <v>125</v>
      </c>
      <c r="B15" t="s">
        <v>122</v>
      </c>
      <c r="C15" s="6">
        <v>39659</v>
      </c>
      <c r="D15">
        <v>1513</v>
      </c>
      <c r="E15">
        <v>1513</v>
      </c>
      <c r="F15" s="15">
        <v>17.990693478402648</v>
      </c>
      <c r="J15" s="15">
        <v>0</v>
      </c>
      <c r="K15">
        <v>0.254</v>
      </c>
      <c r="L15">
        <v>7.7600000000000004E-3</v>
      </c>
      <c r="M15">
        <v>19.100000000000001</v>
      </c>
      <c r="N15">
        <v>251</v>
      </c>
      <c r="O15">
        <v>7.11</v>
      </c>
      <c r="P15">
        <v>27</v>
      </c>
      <c r="Q15">
        <v>2668</v>
      </c>
      <c r="R15">
        <v>2574</v>
      </c>
      <c r="S15">
        <v>0.08</v>
      </c>
      <c r="T15">
        <v>1.3</v>
      </c>
      <c r="U15">
        <v>1.1000000000000001</v>
      </c>
    </row>
    <row r="16" spans="1:21" x14ac:dyDescent="0.15">
      <c r="A16" t="s">
        <v>126</v>
      </c>
      <c r="B16" t="s">
        <v>122</v>
      </c>
      <c r="C16" s="6">
        <v>39659</v>
      </c>
      <c r="D16">
        <v>1527</v>
      </c>
      <c r="E16">
        <v>1527</v>
      </c>
      <c r="F16" s="15">
        <v>17.21499975484959</v>
      </c>
      <c r="J16" s="15">
        <v>0</v>
      </c>
      <c r="K16">
        <v>2.2499999999999999E-2</v>
      </c>
      <c r="L16">
        <v>6.6899999999999998E-3</v>
      </c>
      <c r="M16">
        <v>30.8</v>
      </c>
      <c r="N16">
        <v>294</v>
      </c>
      <c r="O16">
        <v>7.35</v>
      </c>
      <c r="P16">
        <v>26.5</v>
      </c>
      <c r="Q16">
        <v>4675</v>
      </c>
      <c r="R16">
        <v>2600</v>
      </c>
      <c r="S16">
        <v>0.18</v>
      </c>
      <c r="T16">
        <v>1.3</v>
      </c>
      <c r="U16">
        <v>2.5</v>
      </c>
    </row>
    <row r="17" spans="1:21" x14ac:dyDescent="0.15">
      <c r="A17" t="s">
        <v>127</v>
      </c>
      <c r="B17" t="s">
        <v>122</v>
      </c>
      <c r="C17" s="6">
        <v>39659</v>
      </c>
      <c r="D17">
        <v>1519</v>
      </c>
      <c r="E17">
        <v>1519</v>
      </c>
      <c r="F17" s="15">
        <v>18.275114510372106</v>
      </c>
      <c r="J17" s="15">
        <v>1.7000000000000001E-2</v>
      </c>
      <c r="K17">
        <v>4.2200000000000001E-2</v>
      </c>
      <c r="L17">
        <v>1.1299999999999999E-2</v>
      </c>
      <c r="M17">
        <v>22</v>
      </c>
      <c r="N17">
        <v>265</v>
      </c>
      <c r="O17">
        <v>7.13</v>
      </c>
      <c r="P17">
        <v>25.7</v>
      </c>
      <c r="Q17">
        <v>2405</v>
      </c>
      <c r="R17">
        <v>2376</v>
      </c>
      <c r="S17">
        <v>0.1</v>
      </c>
      <c r="T17">
        <v>1.2</v>
      </c>
      <c r="U17">
        <v>1.3</v>
      </c>
    </row>
    <row r="18" spans="1:21" x14ac:dyDescent="0.15">
      <c r="A18" t="s">
        <v>128</v>
      </c>
      <c r="B18" t="s">
        <v>122</v>
      </c>
      <c r="C18" s="6">
        <v>39659</v>
      </c>
      <c r="D18">
        <v>1520</v>
      </c>
      <c r="E18">
        <v>1520</v>
      </c>
      <c r="F18" s="15">
        <v>14.874620977500925</v>
      </c>
      <c r="J18" s="15">
        <v>1.66E-2</v>
      </c>
      <c r="K18">
        <v>4.3400000000000001E-2</v>
      </c>
      <c r="L18">
        <v>1.12E-2</v>
      </c>
      <c r="M18">
        <v>17</v>
      </c>
      <c r="N18">
        <v>230</v>
      </c>
      <c r="O18">
        <v>7.05</v>
      </c>
      <c r="P18">
        <v>25.7</v>
      </c>
      <c r="Q18">
        <v>2182</v>
      </c>
      <c r="R18">
        <v>2150</v>
      </c>
      <c r="S18">
        <v>0.28000000000000003</v>
      </c>
      <c r="T18">
        <v>1.1000000000000001</v>
      </c>
      <c r="U18">
        <v>3.6</v>
      </c>
    </row>
    <row r="19" spans="1:21" x14ac:dyDescent="0.15">
      <c r="A19" t="s">
        <v>129</v>
      </c>
      <c r="B19" t="s">
        <v>122</v>
      </c>
      <c r="C19" s="6">
        <v>39659</v>
      </c>
      <c r="D19">
        <v>1521</v>
      </c>
      <c r="E19">
        <v>1521</v>
      </c>
      <c r="F19" s="15">
        <v>21.9090549162364</v>
      </c>
      <c r="J19" s="15">
        <v>2.4400000000000002E-2</v>
      </c>
      <c r="K19">
        <v>4.4699999999999997E-2</v>
      </c>
      <c r="L19">
        <v>2.01E-2</v>
      </c>
      <c r="M19">
        <v>24</v>
      </c>
      <c r="N19">
        <v>305</v>
      </c>
      <c r="O19">
        <v>7.04</v>
      </c>
      <c r="P19">
        <v>25</v>
      </c>
      <c r="Q19">
        <v>2597</v>
      </c>
      <c r="R19">
        <v>2600</v>
      </c>
      <c r="S19">
        <v>0.16</v>
      </c>
      <c r="T19">
        <v>1.3</v>
      </c>
      <c r="U19">
        <v>2</v>
      </c>
    </row>
    <row r="20" spans="1:21" x14ac:dyDescent="0.15">
      <c r="A20" t="s">
        <v>130</v>
      </c>
      <c r="B20" t="s">
        <v>122</v>
      </c>
      <c r="C20" s="6">
        <v>39659</v>
      </c>
      <c r="D20">
        <v>1524</v>
      </c>
      <c r="E20">
        <v>1524</v>
      </c>
      <c r="F20" s="15">
        <v>12.233568537784548</v>
      </c>
      <c r="J20" s="15">
        <v>0</v>
      </c>
      <c r="K20">
        <v>2.1899999999999999E-2</v>
      </c>
      <c r="L20">
        <v>7.1300000000000001E-3</v>
      </c>
      <c r="M20">
        <v>16.100000000000001</v>
      </c>
      <c r="N20">
        <v>214</v>
      </c>
      <c r="O20">
        <v>7.04</v>
      </c>
      <c r="P20">
        <v>25.5</v>
      </c>
      <c r="Q20">
        <v>2160</v>
      </c>
      <c r="R20">
        <v>2136</v>
      </c>
      <c r="S20">
        <v>0.12</v>
      </c>
      <c r="T20">
        <v>1.1000000000000001</v>
      </c>
      <c r="U20">
        <v>1.6</v>
      </c>
    </row>
    <row r="21" spans="1:21" x14ac:dyDescent="0.15">
      <c r="A21" t="s">
        <v>131</v>
      </c>
      <c r="B21" t="s">
        <v>122</v>
      </c>
      <c r="C21" s="6">
        <v>39659</v>
      </c>
      <c r="D21">
        <v>1525</v>
      </c>
      <c r="E21">
        <v>1525</v>
      </c>
      <c r="F21" s="15">
        <v>20.410119139961004</v>
      </c>
      <c r="J21" s="15">
        <v>1.8800000000000001E-2</v>
      </c>
      <c r="K21">
        <v>0.378</v>
      </c>
      <c r="L21">
        <v>1.2800000000000001E-2</v>
      </c>
      <c r="M21">
        <v>20.6</v>
      </c>
      <c r="N21">
        <v>240</v>
      </c>
      <c r="O21">
        <v>7.2</v>
      </c>
      <c r="P21">
        <v>24.4</v>
      </c>
      <c r="Q21">
        <v>2566</v>
      </c>
      <c r="R21">
        <v>2580</v>
      </c>
      <c r="S21">
        <v>0.11</v>
      </c>
      <c r="T21">
        <v>1.3</v>
      </c>
      <c r="U21">
        <v>1.4</v>
      </c>
    </row>
    <row r="22" spans="1:21" x14ac:dyDescent="0.15">
      <c r="A22" s="8"/>
      <c r="B22" s="8"/>
      <c r="C22" s="9"/>
      <c r="D22" s="10" t="s">
        <v>50</v>
      </c>
      <c r="E22" s="8"/>
      <c r="F22" s="8">
        <f>AVERAGE(F12:F21)</f>
        <v>17.929598363223754</v>
      </c>
      <c r="G22" s="8" t="e">
        <f>AVERAGE(G12:G21)</f>
        <v>#DIV/0!</v>
      </c>
      <c r="H22" s="8"/>
      <c r="I22" s="8"/>
      <c r="J22" s="11">
        <f>AVERAGE(J12:J21)</f>
        <v>1.3240000000000002E-2</v>
      </c>
      <c r="K22" s="11">
        <f t="shared" ref="K22:U22" si="4">AVERAGE(K12:K21)</f>
        <v>0.10558999999999999</v>
      </c>
      <c r="L22" s="11">
        <f t="shared" si="4"/>
        <v>1.1393E-2</v>
      </c>
      <c r="M22" s="11">
        <f t="shared" si="4"/>
        <v>21.339999999999996</v>
      </c>
      <c r="N22" s="11">
        <f t="shared" si="4"/>
        <v>273.8</v>
      </c>
      <c r="O22" s="11">
        <f t="shared" si="4"/>
        <v>7.1179999999999994</v>
      </c>
      <c r="P22" s="11">
        <f t="shared" si="4"/>
        <v>25.889999999999997</v>
      </c>
      <c r="Q22" s="11">
        <f t="shared" si="4"/>
        <v>2706.2</v>
      </c>
      <c r="R22" s="11">
        <f t="shared" si="4"/>
        <v>2464.6999999999998</v>
      </c>
      <c r="S22" s="11">
        <f t="shared" si="4"/>
        <v>0.13600000000000001</v>
      </c>
      <c r="T22" s="11">
        <f t="shared" si="4"/>
        <v>1.2500000000000002</v>
      </c>
      <c r="U22" s="11">
        <f t="shared" si="4"/>
        <v>1.7599999999999998</v>
      </c>
    </row>
    <row r="23" spans="1:21" x14ac:dyDescent="0.15">
      <c r="A23" s="8"/>
      <c r="B23" s="8"/>
      <c r="C23" s="9"/>
      <c r="D23" s="10" t="s">
        <v>51</v>
      </c>
      <c r="E23" s="8"/>
      <c r="F23" s="8">
        <f>STDEV(F12:F21)/SQRT(COUNT(F12:F21))</f>
        <v>1.3018825923730106</v>
      </c>
      <c r="G23" s="8" t="e">
        <f>STDEV(G12:G21)/SQRT(COUNT(G12:G21))</f>
        <v>#DIV/0!</v>
      </c>
      <c r="H23" s="8"/>
      <c r="I23" s="8"/>
      <c r="J23" s="11">
        <f>STDEV(J12:J21)/SQRT(COUNT(J12:J21))</f>
        <v>3.8788371682474338E-3</v>
      </c>
      <c r="K23" s="11">
        <f t="shared" ref="K23:U23" si="5">STDEV(K12:K21)/SQRT(COUNT(K12:K21))</f>
        <v>3.7621118330592528E-2</v>
      </c>
      <c r="L23" s="11">
        <f t="shared" si="5"/>
        <v>1.393670652948137E-3</v>
      </c>
      <c r="M23" s="11">
        <f t="shared" si="5"/>
        <v>1.5324780223183934</v>
      </c>
      <c r="N23" s="11">
        <f t="shared" si="5"/>
        <v>12.657716135929794</v>
      </c>
      <c r="O23" s="11">
        <f t="shared" si="5"/>
        <v>3.5521511479352536E-2</v>
      </c>
      <c r="P23" s="11">
        <f t="shared" si="5"/>
        <v>0.24964419124470391</v>
      </c>
      <c r="Q23" s="11">
        <f t="shared" si="5"/>
        <v>235.61280855580728</v>
      </c>
      <c r="R23" s="11">
        <f t="shared" si="5"/>
        <v>84.878743576416852</v>
      </c>
      <c r="S23" s="11">
        <f t="shared" si="5"/>
        <v>2.066666666666666E-2</v>
      </c>
      <c r="T23" s="11">
        <f t="shared" si="5"/>
        <v>4.7726070210920762E-2</v>
      </c>
      <c r="U23" s="11">
        <f t="shared" si="5"/>
        <v>0.27170245163086465</v>
      </c>
    </row>
    <row r="24" spans="1:21" x14ac:dyDescent="0.15">
      <c r="A24" t="s">
        <v>121</v>
      </c>
      <c r="B24" t="s">
        <v>132</v>
      </c>
      <c r="C24" s="6">
        <v>39659</v>
      </c>
      <c r="D24">
        <v>1512</v>
      </c>
      <c r="E24">
        <v>1512</v>
      </c>
      <c r="F24" s="15">
        <v>6.2459517478821089</v>
      </c>
      <c r="J24">
        <v>3.33</v>
      </c>
      <c r="K24">
        <v>0.52800000000000002</v>
      </c>
      <c r="L24">
        <v>0.13900000000000001</v>
      </c>
      <c r="M24">
        <v>13.5</v>
      </c>
      <c r="N24">
        <v>205</v>
      </c>
      <c r="O24">
        <v>7.63</v>
      </c>
      <c r="P24">
        <v>31.7</v>
      </c>
      <c r="Q24">
        <v>2179</v>
      </c>
      <c r="R24">
        <v>1930</v>
      </c>
      <c r="S24">
        <v>5.33</v>
      </c>
      <c r="T24">
        <v>1</v>
      </c>
      <c r="U24">
        <v>74.2</v>
      </c>
    </row>
    <row r="25" spans="1:21" ht="15" x14ac:dyDescent="0.2">
      <c r="A25" t="s">
        <v>123</v>
      </c>
      <c r="B25" t="s">
        <v>132</v>
      </c>
      <c r="C25" s="6">
        <v>39659</v>
      </c>
      <c r="D25">
        <v>1508</v>
      </c>
      <c r="E25">
        <v>1508</v>
      </c>
      <c r="F25" s="15">
        <v>6.1835268720342675</v>
      </c>
      <c r="J25">
        <v>3.93</v>
      </c>
      <c r="K25">
        <v>0.46600000000000003</v>
      </c>
      <c r="L25">
        <v>0.17</v>
      </c>
      <c r="M25">
        <v>20.8</v>
      </c>
      <c r="N25" s="16">
        <v>177</v>
      </c>
      <c r="O25">
        <v>7.6</v>
      </c>
      <c r="P25">
        <v>31</v>
      </c>
      <c r="Q25">
        <v>2157</v>
      </c>
      <c r="R25">
        <v>1936</v>
      </c>
      <c r="S25">
        <v>4.8</v>
      </c>
      <c r="T25">
        <v>1</v>
      </c>
      <c r="U25">
        <v>66</v>
      </c>
    </row>
    <row r="26" spans="1:21" x14ac:dyDescent="0.15">
      <c r="A26" t="s">
        <v>124</v>
      </c>
      <c r="B26" t="s">
        <v>132</v>
      </c>
      <c r="C26" s="6">
        <v>39659</v>
      </c>
      <c r="D26">
        <v>1511</v>
      </c>
      <c r="E26">
        <v>1511</v>
      </c>
      <c r="F26" s="15">
        <v>6.166904863672416</v>
      </c>
      <c r="J26">
        <v>3.36</v>
      </c>
      <c r="K26">
        <v>0.53400000000000003</v>
      </c>
      <c r="L26">
        <v>0.151</v>
      </c>
      <c r="M26">
        <v>18.5</v>
      </c>
      <c r="N26">
        <v>242</v>
      </c>
      <c r="O26">
        <v>7.35</v>
      </c>
      <c r="P26">
        <v>31.6</v>
      </c>
      <c r="Q26">
        <v>2173</v>
      </c>
      <c r="R26">
        <v>1931</v>
      </c>
      <c r="S26">
        <v>6.42</v>
      </c>
      <c r="T26">
        <v>1</v>
      </c>
      <c r="U26">
        <v>88.7</v>
      </c>
    </row>
    <row r="27" spans="1:21" x14ac:dyDescent="0.15">
      <c r="A27" t="s">
        <v>125</v>
      </c>
      <c r="B27" t="s">
        <v>132</v>
      </c>
      <c r="C27" s="6">
        <v>39659</v>
      </c>
      <c r="D27">
        <v>1507</v>
      </c>
      <c r="E27">
        <v>1507</v>
      </c>
      <c r="F27" s="15">
        <v>6.4313794856076507</v>
      </c>
      <c r="J27">
        <v>3.49</v>
      </c>
      <c r="K27">
        <v>0.50800000000000001</v>
      </c>
      <c r="L27">
        <v>0.14799999999999999</v>
      </c>
      <c r="M27">
        <v>12.9</v>
      </c>
      <c r="N27">
        <v>223</v>
      </c>
      <c r="O27">
        <v>7.38</v>
      </c>
      <c r="P27">
        <v>31.6</v>
      </c>
      <c r="Q27">
        <v>2166</v>
      </c>
      <c r="R27">
        <v>1924</v>
      </c>
      <c r="S27">
        <v>2.42</v>
      </c>
      <c r="T27">
        <v>1</v>
      </c>
      <c r="U27">
        <v>47.5</v>
      </c>
    </row>
    <row r="28" spans="1:21" x14ac:dyDescent="0.15">
      <c r="A28" t="s">
        <v>126</v>
      </c>
      <c r="B28" t="s">
        <v>132</v>
      </c>
      <c r="C28" s="6">
        <v>39659</v>
      </c>
      <c r="D28">
        <v>1514</v>
      </c>
      <c r="E28">
        <v>1514</v>
      </c>
      <c r="F28" s="15">
        <v>6.0125048748889975</v>
      </c>
      <c r="J28">
        <v>3.6</v>
      </c>
      <c r="K28">
        <v>0.50900000000000001</v>
      </c>
      <c r="L28">
        <v>0.14899999999999999</v>
      </c>
      <c r="M28">
        <v>20.8</v>
      </c>
      <c r="N28">
        <v>228</v>
      </c>
      <c r="O28">
        <v>7.58</v>
      </c>
      <c r="P28">
        <v>31.4</v>
      </c>
      <c r="Q28">
        <v>2167</v>
      </c>
      <c r="R28">
        <v>1930</v>
      </c>
      <c r="S28">
        <v>5.34</v>
      </c>
      <c r="T28">
        <v>1</v>
      </c>
      <c r="U28">
        <v>81.2</v>
      </c>
    </row>
    <row r="29" spans="1:21" x14ac:dyDescent="0.15">
      <c r="A29" t="s">
        <v>127</v>
      </c>
      <c r="B29" t="s">
        <v>132</v>
      </c>
      <c r="C29" s="6">
        <v>39659</v>
      </c>
      <c r="D29">
        <v>1506</v>
      </c>
      <c r="E29">
        <v>1506</v>
      </c>
      <c r="F29" s="15">
        <v>6.192022565196992</v>
      </c>
      <c r="J29">
        <v>2.99</v>
      </c>
      <c r="K29">
        <v>0.38300000000000001</v>
      </c>
      <c r="L29">
        <v>0.13100000000000001</v>
      </c>
      <c r="M29">
        <v>21.9</v>
      </c>
      <c r="N29">
        <v>219</v>
      </c>
      <c r="O29">
        <v>7.7</v>
      </c>
      <c r="P29">
        <v>30.9</v>
      </c>
      <c r="Q29">
        <v>2179</v>
      </c>
      <c r="R29">
        <v>1954</v>
      </c>
      <c r="S29">
        <v>5.63</v>
      </c>
      <c r="T29">
        <v>1</v>
      </c>
      <c r="U29">
        <v>82.7</v>
      </c>
    </row>
    <row r="30" spans="1:21" x14ac:dyDescent="0.15">
      <c r="A30" t="s">
        <v>128</v>
      </c>
      <c r="B30" t="s">
        <v>132</v>
      </c>
      <c r="C30" s="6">
        <v>39659</v>
      </c>
      <c r="D30">
        <v>1509</v>
      </c>
      <c r="E30">
        <v>1509</v>
      </c>
      <c r="F30" s="15">
        <v>6.6193928690783688</v>
      </c>
      <c r="J30">
        <v>2.98</v>
      </c>
      <c r="K30">
        <v>0.36399999999999999</v>
      </c>
      <c r="L30">
        <v>0.125</v>
      </c>
      <c r="M30">
        <v>12.5</v>
      </c>
      <c r="N30">
        <v>189</v>
      </c>
      <c r="O30">
        <v>7.39</v>
      </c>
      <c r="P30">
        <v>30.3</v>
      </c>
      <c r="Q30">
        <v>2164</v>
      </c>
      <c r="R30">
        <v>1966</v>
      </c>
      <c r="S30">
        <v>1.95</v>
      </c>
      <c r="T30">
        <v>1</v>
      </c>
      <c r="U30">
        <v>26</v>
      </c>
    </row>
    <row r="31" spans="1:21" x14ac:dyDescent="0.15">
      <c r="A31" t="s">
        <v>129</v>
      </c>
      <c r="B31" t="s">
        <v>132</v>
      </c>
      <c r="C31" s="6">
        <v>39659</v>
      </c>
      <c r="D31">
        <v>1515</v>
      </c>
      <c r="E31">
        <v>1515</v>
      </c>
      <c r="F31" s="15">
        <v>6.6633488467463762</v>
      </c>
      <c r="J31">
        <v>2.2400000000000002</v>
      </c>
      <c r="K31">
        <v>0.378</v>
      </c>
      <c r="L31">
        <v>0.122</v>
      </c>
      <c r="M31">
        <v>21.6</v>
      </c>
      <c r="N31">
        <v>209</v>
      </c>
      <c r="O31">
        <v>7.58</v>
      </c>
      <c r="P31">
        <v>30.7</v>
      </c>
      <c r="Q31">
        <v>2208</v>
      </c>
      <c r="R31">
        <v>1993</v>
      </c>
      <c r="S31">
        <v>2.73</v>
      </c>
      <c r="T31">
        <v>1</v>
      </c>
      <c r="U31">
        <v>36.799999999999997</v>
      </c>
    </row>
    <row r="32" spans="1:21" x14ac:dyDescent="0.15">
      <c r="A32" t="s">
        <v>130</v>
      </c>
      <c r="B32" t="s">
        <v>132</v>
      </c>
      <c r="C32" s="6">
        <v>39659</v>
      </c>
      <c r="D32">
        <v>1522</v>
      </c>
      <c r="E32">
        <v>1522</v>
      </c>
      <c r="F32" s="15">
        <v>6.2725469612610718</v>
      </c>
      <c r="J32">
        <v>2.78</v>
      </c>
      <c r="K32">
        <v>0.26</v>
      </c>
      <c r="L32">
        <v>0.127</v>
      </c>
      <c r="M32">
        <v>14.3</v>
      </c>
      <c r="N32">
        <v>195</v>
      </c>
      <c r="O32">
        <v>7.73</v>
      </c>
      <c r="P32">
        <v>30.7</v>
      </c>
      <c r="Q32">
        <v>2191</v>
      </c>
      <c r="R32">
        <v>1980</v>
      </c>
      <c r="S32">
        <v>4.9800000000000004</v>
      </c>
      <c r="T32">
        <v>1</v>
      </c>
      <c r="U32">
        <v>67.099999999999994</v>
      </c>
    </row>
    <row r="33" spans="1:21" x14ac:dyDescent="0.15">
      <c r="A33" t="s">
        <v>131</v>
      </c>
      <c r="B33" t="s">
        <v>132</v>
      </c>
      <c r="C33" s="6">
        <v>39659</v>
      </c>
      <c r="D33">
        <v>1526</v>
      </c>
      <c r="E33">
        <v>1526</v>
      </c>
      <c r="F33" s="15">
        <v>6.638969901148994</v>
      </c>
      <c r="J33">
        <v>3.46</v>
      </c>
      <c r="K33">
        <v>0.67700000000000005</v>
      </c>
      <c r="L33">
        <v>0.14499999999999999</v>
      </c>
      <c r="M33">
        <v>14.7</v>
      </c>
      <c r="N33">
        <v>219</v>
      </c>
      <c r="O33">
        <v>7.44</v>
      </c>
      <c r="P33">
        <v>30</v>
      </c>
      <c r="Q33">
        <v>2122</v>
      </c>
      <c r="R33">
        <v>1938</v>
      </c>
      <c r="S33">
        <v>4.0999999999999996</v>
      </c>
      <c r="T33">
        <v>1</v>
      </c>
      <c r="U33">
        <v>54.1</v>
      </c>
    </row>
    <row r="34" spans="1:21" x14ac:dyDescent="0.15">
      <c r="A34" s="8"/>
      <c r="B34" s="8"/>
      <c r="C34" s="9"/>
      <c r="D34" s="10" t="s">
        <v>50</v>
      </c>
      <c r="E34" s="8"/>
      <c r="F34" s="8">
        <f>AVERAGE(F24:F33)</f>
        <v>6.3426548987517242</v>
      </c>
      <c r="G34" s="8" t="e">
        <f>AVERAGE(G24:G33)</f>
        <v>#DIV/0!</v>
      </c>
      <c r="H34" s="8"/>
      <c r="I34" s="8"/>
      <c r="J34" s="11">
        <f>AVERAGE(J24:J33)</f>
        <v>3.2160000000000002</v>
      </c>
      <c r="K34" s="11">
        <f t="shared" ref="K34:U34" si="6">AVERAGE(K24:K33)</f>
        <v>0.46069999999999994</v>
      </c>
      <c r="L34" s="11">
        <f t="shared" si="6"/>
        <v>0.14070000000000002</v>
      </c>
      <c r="M34" s="11">
        <f t="shared" si="6"/>
        <v>17.149999999999999</v>
      </c>
      <c r="N34" s="11">
        <f t="shared" si="6"/>
        <v>210.6</v>
      </c>
      <c r="O34" s="11">
        <f t="shared" si="6"/>
        <v>7.5379999999999994</v>
      </c>
      <c r="P34" s="11">
        <f t="shared" si="6"/>
        <v>30.990000000000002</v>
      </c>
      <c r="Q34" s="11">
        <f t="shared" si="6"/>
        <v>2170.6</v>
      </c>
      <c r="R34" s="11">
        <f t="shared" si="6"/>
        <v>1948.2</v>
      </c>
      <c r="S34" s="11">
        <f t="shared" si="6"/>
        <v>4.3699999999999992</v>
      </c>
      <c r="T34" s="11">
        <f t="shared" si="6"/>
        <v>1</v>
      </c>
      <c r="U34" s="11">
        <f t="shared" si="6"/>
        <v>62.429999999999993</v>
      </c>
    </row>
    <row r="35" spans="1:21" x14ac:dyDescent="0.15">
      <c r="A35" s="8"/>
      <c r="B35" s="8"/>
      <c r="C35" s="9"/>
      <c r="D35" s="10" t="s">
        <v>51</v>
      </c>
      <c r="E35" s="8"/>
      <c r="F35" s="8">
        <f>STDEV(F24:F33)/SQRT(COUNT(F24:F33))</f>
        <v>7.2821601620576368E-2</v>
      </c>
      <c r="G35" s="8" t="e">
        <f>STDEV(G24:G33)/SQRT(COUNT(G24:G33))</f>
        <v>#DIV/0!</v>
      </c>
      <c r="H35" s="8"/>
      <c r="I35" s="8"/>
      <c r="J35" s="11">
        <f>STDEV(J24:J33)/SQRT(COUNT(J24:J33))</f>
        <v>0.15184202316881745</v>
      </c>
      <c r="K35" s="11">
        <f t="shared" ref="K35:U35" si="7">STDEV(K24:K33)/SQRT(COUNT(K24:K33))</f>
        <v>3.7087599005597681E-2</v>
      </c>
      <c r="L35" s="11">
        <f t="shared" si="7"/>
        <v>4.6976353389527568E-3</v>
      </c>
      <c r="M35" s="11">
        <f t="shared" si="7"/>
        <v>1.2381213367212645</v>
      </c>
      <c r="N35" s="11">
        <f t="shared" si="7"/>
        <v>6.1971319531251252</v>
      </c>
      <c r="O35" s="11">
        <f t="shared" si="7"/>
        <v>4.3558389930452406E-2</v>
      </c>
      <c r="P35" s="11">
        <f t="shared" si="7"/>
        <v>0.18405916923038032</v>
      </c>
      <c r="Q35" s="11">
        <f t="shared" si="7"/>
        <v>7.1386273190298981</v>
      </c>
      <c r="R35" s="11">
        <f t="shared" si="7"/>
        <v>7.5759854511182603</v>
      </c>
      <c r="S35" s="11">
        <f t="shared" si="7"/>
        <v>0.47878317987721081</v>
      </c>
      <c r="T35" s="11">
        <f t="shared" si="7"/>
        <v>0</v>
      </c>
      <c r="U35" s="11">
        <f t="shared" si="7"/>
        <v>6.5851018721555636</v>
      </c>
    </row>
    <row r="36" spans="1:21" x14ac:dyDescent="0.15">
      <c r="C36" s="6"/>
      <c r="M36" s="7"/>
    </row>
  </sheetData>
  <pageMargins left="0.7" right="0.7" top="0.75" bottom="0.75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opLeftCell="B1" workbookViewId="0">
      <selection activeCell="F20" sqref="F20:U21"/>
    </sheetView>
  </sheetViews>
  <sheetFormatPr baseColWidth="10" defaultRowHeight="13" x14ac:dyDescent="0.15"/>
  <cols>
    <col min="3" max="3" width="10.5" bestFit="1" customWidth="1"/>
  </cols>
  <sheetData>
    <row r="1" spans="1:21" x14ac:dyDescent="0.15">
      <c r="A1" t="s">
        <v>16</v>
      </c>
      <c r="B1" t="s">
        <v>17</v>
      </c>
      <c r="C1" t="s">
        <v>38</v>
      </c>
      <c r="D1" t="s">
        <v>25</v>
      </c>
      <c r="E1" t="s">
        <v>24</v>
      </c>
      <c r="F1" t="s">
        <v>27</v>
      </c>
      <c r="G1" t="s">
        <v>120</v>
      </c>
      <c r="H1" t="s">
        <v>119</v>
      </c>
      <c r="I1" t="s">
        <v>141</v>
      </c>
      <c r="J1" t="s">
        <v>28</v>
      </c>
      <c r="K1" t="s">
        <v>29</v>
      </c>
      <c r="L1" t="s">
        <v>30</v>
      </c>
      <c r="M1" t="s">
        <v>31</v>
      </c>
      <c r="N1" t="s">
        <v>158</v>
      </c>
      <c r="O1" t="s">
        <v>0</v>
      </c>
      <c r="P1" t="s">
        <v>1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x14ac:dyDescent="0.15">
      <c r="A2" t="s">
        <v>133</v>
      </c>
      <c r="C2" s="17">
        <v>39718</v>
      </c>
      <c r="D2">
        <v>1530</v>
      </c>
      <c r="E2">
        <v>10086</v>
      </c>
      <c r="F2">
        <v>10.086</v>
      </c>
      <c r="G2">
        <v>2.62</v>
      </c>
      <c r="H2">
        <v>15.95</v>
      </c>
      <c r="I2">
        <v>4.78</v>
      </c>
      <c r="J2">
        <v>4.07</v>
      </c>
      <c r="K2">
        <v>0.93300000000000005</v>
      </c>
      <c r="L2">
        <v>0.27800000000000002</v>
      </c>
      <c r="M2">
        <v>29.9</v>
      </c>
      <c r="N2">
        <v>254</v>
      </c>
    </row>
    <row r="3" spans="1:21" x14ac:dyDescent="0.15">
      <c r="A3" t="s">
        <v>134</v>
      </c>
      <c r="C3" s="17">
        <v>39718</v>
      </c>
      <c r="D3">
        <v>1531</v>
      </c>
      <c r="E3">
        <v>2181</v>
      </c>
      <c r="F3">
        <v>11.318</v>
      </c>
      <c r="G3">
        <v>2.68</v>
      </c>
      <c r="H3">
        <v>16.43</v>
      </c>
      <c r="I3">
        <v>4.4939999999999998</v>
      </c>
      <c r="J3">
        <v>4.04</v>
      </c>
      <c r="K3">
        <v>0.90900000000000003</v>
      </c>
      <c r="L3">
        <v>0.27500000000000002</v>
      </c>
      <c r="M3">
        <v>33.4</v>
      </c>
      <c r="N3">
        <v>245</v>
      </c>
    </row>
    <row r="4" spans="1:21" x14ac:dyDescent="0.15">
      <c r="A4" t="s">
        <v>135</v>
      </c>
      <c r="C4" s="17">
        <v>39718</v>
      </c>
      <c r="D4">
        <v>1532</v>
      </c>
      <c r="E4">
        <v>10072</v>
      </c>
      <c r="F4">
        <v>10.5</v>
      </c>
      <c r="G4">
        <v>2.76</v>
      </c>
      <c r="H4">
        <v>15.34</v>
      </c>
      <c r="I4">
        <v>4.6970000000000001</v>
      </c>
      <c r="J4">
        <v>3.17</v>
      </c>
      <c r="K4">
        <v>0.80800000000000005</v>
      </c>
      <c r="L4">
        <v>0.21199999999999999</v>
      </c>
      <c r="M4">
        <v>35.6</v>
      </c>
      <c r="N4">
        <v>252</v>
      </c>
      <c r="O4">
        <v>7.55</v>
      </c>
      <c r="P4">
        <v>31.2</v>
      </c>
      <c r="Q4">
        <v>1913</v>
      </c>
      <c r="R4">
        <v>2160</v>
      </c>
      <c r="S4">
        <v>6.23</v>
      </c>
      <c r="T4">
        <v>1</v>
      </c>
      <c r="U4">
        <v>88.8</v>
      </c>
    </row>
    <row r="5" spans="1:21" x14ac:dyDescent="0.15">
      <c r="A5" s="8"/>
      <c r="B5" s="8"/>
      <c r="C5" s="9"/>
      <c r="D5" s="10" t="s">
        <v>50</v>
      </c>
      <c r="E5" s="8"/>
      <c r="F5" s="8">
        <f>AVERAGE(F2:F4)</f>
        <v>10.634666666666666</v>
      </c>
      <c r="G5" s="8">
        <f t="shared" ref="G5:U5" si="0">AVERAGE(G2:G4)</f>
        <v>2.686666666666667</v>
      </c>
      <c r="H5" s="8">
        <f t="shared" si="0"/>
        <v>15.906666666666666</v>
      </c>
      <c r="I5" s="8">
        <f t="shared" si="0"/>
        <v>4.657</v>
      </c>
      <c r="J5" s="8">
        <f t="shared" si="0"/>
        <v>3.76</v>
      </c>
      <c r="K5" s="8">
        <f t="shared" si="0"/>
        <v>0.88333333333333341</v>
      </c>
      <c r="L5" s="8">
        <f t="shared" si="0"/>
        <v>0.255</v>
      </c>
      <c r="M5" s="8">
        <f t="shared" si="0"/>
        <v>32.966666666666669</v>
      </c>
      <c r="N5" s="8">
        <f t="shared" si="0"/>
        <v>250.33333333333334</v>
      </c>
      <c r="O5" s="8">
        <f t="shared" si="0"/>
        <v>7.55</v>
      </c>
      <c r="P5" s="8">
        <f t="shared" si="0"/>
        <v>31.2</v>
      </c>
      <c r="Q5" s="8">
        <f t="shared" si="0"/>
        <v>1913</v>
      </c>
      <c r="R5" s="8">
        <f t="shared" si="0"/>
        <v>2160</v>
      </c>
      <c r="S5" s="8">
        <f t="shared" si="0"/>
        <v>6.23</v>
      </c>
      <c r="T5" s="8">
        <f t="shared" si="0"/>
        <v>1</v>
      </c>
      <c r="U5" s="8">
        <f t="shared" si="0"/>
        <v>88.8</v>
      </c>
    </row>
    <row r="6" spans="1:21" x14ac:dyDescent="0.15">
      <c r="A6" s="8"/>
      <c r="B6" s="8"/>
      <c r="C6" s="9"/>
      <c r="D6" s="10" t="s">
        <v>51</v>
      </c>
      <c r="E6" s="8"/>
      <c r="F6" s="8">
        <f>STDEV(F2:F4)/SQRT(COUNT(F2:F4))</f>
        <v>0.36196562144920752</v>
      </c>
      <c r="G6" s="8">
        <f t="shared" ref="G6:U6" si="1">STDEV(G2:G4)/SQRT(COUNT(G2:G4))</f>
        <v>4.0551750201988035E-2</v>
      </c>
      <c r="H6" s="8">
        <f t="shared" si="1"/>
        <v>0.31540097935450007</v>
      </c>
      <c r="I6" s="8">
        <f t="shared" si="1"/>
        <v>8.4949004310429427E-2</v>
      </c>
      <c r="J6" s="8">
        <f t="shared" si="1"/>
        <v>0.29512709126747533</v>
      </c>
      <c r="K6" s="8">
        <f t="shared" si="1"/>
        <v>3.8298534929913149E-2</v>
      </c>
      <c r="L6" s="8">
        <f t="shared" si="1"/>
        <v>2.1517434791350026E-2</v>
      </c>
      <c r="M6" s="8">
        <f t="shared" si="1"/>
        <v>1.6596519046006146</v>
      </c>
      <c r="N6" s="8">
        <f t="shared" si="1"/>
        <v>2.728450923957483</v>
      </c>
      <c r="O6" s="8" t="e">
        <f t="shared" si="1"/>
        <v>#DIV/0!</v>
      </c>
      <c r="P6" s="8" t="e">
        <f t="shared" si="1"/>
        <v>#DIV/0!</v>
      </c>
      <c r="Q6" s="8" t="e">
        <f t="shared" si="1"/>
        <v>#DIV/0!</v>
      </c>
      <c r="R6" s="8" t="e">
        <f t="shared" si="1"/>
        <v>#DIV/0!</v>
      </c>
      <c r="S6" s="8" t="e">
        <f t="shared" si="1"/>
        <v>#DIV/0!</v>
      </c>
      <c r="T6" s="8" t="e">
        <f t="shared" si="1"/>
        <v>#DIV/0!</v>
      </c>
      <c r="U6" s="8" t="e">
        <f t="shared" si="1"/>
        <v>#DIV/0!</v>
      </c>
    </row>
    <row r="7" spans="1:21" x14ac:dyDescent="0.15">
      <c r="A7" t="s">
        <v>136</v>
      </c>
      <c r="C7" s="17">
        <v>39718</v>
      </c>
      <c r="D7">
        <v>1533</v>
      </c>
      <c r="E7">
        <v>10174</v>
      </c>
      <c r="F7">
        <v>8.782</v>
      </c>
      <c r="G7">
        <v>2.29</v>
      </c>
      <c r="H7">
        <v>15.53</v>
      </c>
      <c r="I7">
        <v>3.577</v>
      </c>
      <c r="J7">
        <v>1.75</v>
      </c>
      <c r="K7">
        <v>0.38300000000000001</v>
      </c>
      <c r="L7">
        <v>0.11700000000000001</v>
      </c>
      <c r="M7">
        <v>40.1</v>
      </c>
      <c r="N7">
        <v>231</v>
      </c>
      <c r="O7">
        <v>7.74</v>
      </c>
      <c r="P7">
        <v>31.3</v>
      </c>
      <c r="Q7">
        <v>1904</v>
      </c>
      <c r="R7">
        <v>2127</v>
      </c>
      <c r="S7">
        <v>5.6</v>
      </c>
      <c r="T7">
        <v>1</v>
      </c>
      <c r="U7">
        <v>80</v>
      </c>
    </row>
    <row r="8" spans="1:21" x14ac:dyDescent="0.15">
      <c r="A8" t="s">
        <v>137</v>
      </c>
      <c r="C8" s="17">
        <v>39718</v>
      </c>
      <c r="D8">
        <v>1534</v>
      </c>
      <c r="E8">
        <v>1075</v>
      </c>
      <c r="F8">
        <v>8.3119999999999994</v>
      </c>
      <c r="G8">
        <v>2.1800000000000002</v>
      </c>
      <c r="H8">
        <v>16.61</v>
      </c>
      <c r="I8">
        <v>3.5369999999999999</v>
      </c>
      <c r="J8">
        <v>2.39</v>
      </c>
      <c r="K8">
        <v>0.441</v>
      </c>
      <c r="L8">
        <v>0.158</v>
      </c>
      <c r="M8">
        <v>26.3</v>
      </c>
      <c r="N8">
        <v>200</v>
      </c>
    </row>
    <row r="9" spans="1:21" x14ac:dyDescent="0.15">
      <c r="A9" t="s">
        <v>138</v>
      </c>
      <c r="C9" s="17">
        <v>39718</v>
      </c>
      <c r="D9">
        <v>1535</v>
      </c>
      <c r="E9">
        <v>2111</v>
      </c>
      <c r="F9">
        <v>8.2420000000000009</v>
      </c>
      <c r="G9">
        <v>2.62</v>
      </c>
      <c r="H9">
        <v>15.93</v>
      </c>
      <c r="I9">
        <v>3.6150000000000002</v>
      </c>
      <c r="J9">
        <v>2.2599999999999998</v>
      </c>
      <c r="K9">
        <v>0.42</v>
      </c>
      <c r="L9">
        <v>0.14499999999999999</v>
      </c>
      <c r="M9">
        <v>34.9</v>
      </c>
      <c r="N9">
        <v>219</v>
      </c>
    </row>
    <row r="10" spans="1:21" x14ac:dyDescent="0.15">
      <c r="A10" s="8"/>
      <c r="B10" s="8"/>
      <c r="C10" s="9"/>
      <c r="D10" s="10" t="s">
        <v>50</v>
      </c>
      <c r="E10" s="8"/>
      <c r="F10" s="8">
        <f t="shared" ref="F10:U10" si="2">AVERAGE(F7:F9)</f>
        <v>8.445333333333334</v>
      </c>
      <c r="G10" s="8">
        <f t="shared" si="2"/>
        <v>2.3633333333333337</v>
      </c>
      <c r="H10" s="8">
        <f t="shared" si="2"/>
        <v>16.023333333333333</v>
      </c>
      <c r="I10" s="8">
        <f t="shared" si="2"/>
        <v>3.5763333333333329</v>
      </c>
      <c r="J10" s="8">
        <f t="shared" si="2"/>
        <v>2.1333333333333333</v>
      </c>
      <c r="K10" s="8">
        <f t="shared" si="2"/>
        <v>0.41466666666666668</v>
      </c>
      <c r="L10" s="8">
        <f t="shared" si="2"/>
        <v>0.14000000000000001</v>
      </c>
      <c r="M10" s="8">
        <f t="shared" si="2"/>
        <v>33.766666666666673</v>
      </c>
      <c r="N10" s="8">
        <f t="shared" si="2"/>
        <v>216.66666666666666</v>
      </c>
      <c r="O10" s="8">
        <f t="shared" si="2"/>
        <v>7.74</v>
      </c>
      <c r="P10" s="8">
        <f t="shared" si="2"/>
        <v>31.3</v>
      </c>
      <c r="Q10" s="8">
        <f t="shared" si="2"/>
        <v>1904</v>
      </c>
      <c r="R10" s="8">
        <f t="shared" si="2"/>
        <v>2127</v>
      </c>
      <c r="S10" s="8">
        <f t="shared" si="2"/>
        <v>5.6</v>
      </c>
      <c r="T10" s="8">
        <f t="shared" si="2"/>
        <v>1</v>
      </c>
      <c r="U10" s="8">
        <f t="shared" si="2"/>
        <v>80</v>
      </c>
    </row>
    <row r="11" spans="1:21" x14ac:dyDescent="0.15">
      <c r="A11" s="8"/>
      <c r="B11" s="8"/>
      <c r="C11" s="9"/>
      <c r="D11" s="10" t="s">
        <v>51</v>
      </c>
      <c r="E11" s="8"/>
      <c r="F11" s="8">
        <f t="shared" ref="F11:U11" si="3">STDEV(F7:F9)/SQRT(COUNT(F7:F9))</f>
        <v>0.16954186634706017</v>
      </c>
      <c r="G11" s="8">
        <f t="shared" si="3"/>
        <v>0.13220354676701296</v>
      </c>
      <c r="H11" s="8">
        <f t="shared" si="3"/>
        <v>0.31524241113431706</v>
      </c>
      <c r="I11" s="8">
        <f t="shared" si="3"/>
        <v>2.25191276720728E-2</v>
      </c>
      <c r="J11" s="8">
        <f t="shared" si="3"/>
        <v>0.19530602767053448</v>
      </c>
      <c r="K11" s="8">
        <f t="shared" si="3"/>
        <v>1.6954186634706023E-2</v>
      </c>
      <c r="L11" s="8">
        <f t="shared" si="3"/>
        <v>1.2096831541082587E-2</v>
      </c>
      <c r="M11" s="8">
        <f t="shared" si="3"/>
        <v>4.0238179768860087</v>
      </c>
      <c r="N11" s="8">
        <f t="shared" si="3"/>
        <v>9.0246575804539226</v>
      </c>
      <c r="O11" s="8" t="e">
        <f t="shared" si="3"/>
        <v>#DIV/0!</v>
      </c>
      <c r="P11" s="8" t="e">
        <f t="shared" si="3"/>
        <v>#DIV/0!</v>
      </c>
      <c r="Q11" s="8" t="e">
        <f t="shared" si="3"/>
        <v>#DIV/0!</v>
      </c>
      <c r="R11" s="8" t="e">
        <f t="shared" si="3"/>
        <v>#DIV/0!</v>
      </c>
      <c r="S11" s="8" t="e">
        <f t="shared" si="3"/>
        <v>#DIV/0!</v>
      </c>
      <c r="T11" s="8" t="e">
        <f t="shared" si="3"/>
        <v>#DIV/0!</v>
      </c>
      <c r="U11" s="8" t="e">
        <f t="shared" si="3"/>
        <v>#DIV/0!</v>
      </c>
    </row>
    <row r="12" spans="1:21" x14ac:dyDescent="0.15">
      <c r="A12" t="s">
        <v>124</v>
      </c>
      <c r="B12" t="s">
        <v>5</v>
      </c>
      <c r="C12" s="17">
        <v>39718</v>
      </c>
      <c r="D12">
        <v>1536</v>
      </c>
      <c r="E12">
        <v>10052</v>
      </c>
      <c r="H12">
        <v>26.12</v>
      </c>
      <c r="I12">
        <v>1.2110000000000001</v>
      </c>
      <c r="J12">
        <v>0.11899999999999999</v>
      </c>
      <c r="K12">
        <v>0.13400000000000001</v>
      </c>
      <c r="L12">
        <v>4.8000000000000001E-2</v>
      </c>
      <c r="M12">
        <v>43.5</v>
      </c>
      <c r="N12">
        <v>166</v>
      </c>
      <c r="O12">
        <v>7</v>
      </c>
      <c r="P12">
        <v>22.6</v>
      </c>
      <c r="Q12">
        <v>2702</v>
      </c>
      <c r="R12">
        <v>2568</v>
      </c>
      <c r="S12">
        <v>0.21</v>
      </c>
      <c r="T12">
        <v>1.4</v>
      </c>
      <c r="U12">
        <v>2.7</v>
      </c>
    </row>
    <row r="13" spans="1:21" x14ac:dyDescent="0.15">
      <c r="A13" t="s">
        <v>129</v>
      </c>
      <c r="B13" t="s">
        <v>5</v>
      </c>
      <c r="C13" s="17">
        <v>39718</v>
      </c>
      <c r="D13">
        <v>1538</v>
      </c>
      <c r="E13">
        <v>10043</v>
      </c>
      <c r="H13">
        <v>34.090000000000003</v>
      </c>
      <c r="I13">
        <v>1.1879999999999999</v>
      </c>
      <c r="J13">
        <v>2.3400000000000001E-2</v>
      </c>
      <c r="K13">
        <v>8.6999999999999994E-2</v>
      </c>
      <c r="L13">
        <v>9.2399999999999999E-3</v>
      </c>
      <c r="M13">
        <v>56.9</v>
      </c>
      <c r="N13">
        <v>242</v>
      </c>
      <c r="O13">
        <v>6.96</v>
      </c>
      <c r="P13">
        <v>21.5</v>
      </c>
      <c r="Q13">
        <v>2435</v>
      </c>
      <c r="R13">
        <v>2626</v>
      </c>
      <c r="S13">
        <v>0.11</v>
      </c>
      <c r="T13">
        <v>1.4</v>
      </c>
      <c r="U13">
        <v>1.1000000000000001</v>
      </c>
    </row>
    <row r="14" spans="1:21" x14ac:dyDescent="0.15">
      <c r="A14" t="s">
        <v>130</v>
      </c>
      <c r="B14" t="s">
        <v>5</v>
      </c>
      <c r="C14" s="17">
        <v>39718</v>
      </c>
      <c r="D14">
        <v>1540</v>
      </c>
      <c r="E14">
        <v>5006</v>
      </c>
      <c r="H14">
        <v>16.46</v>
      </c>
      <c r="I14">
        <v>0.81840000000000002</v>
      </c>
      <c r="J14">
        <v>8.4100000000000008E-3</v>
      </c>
      <c r="K14">
        <v>6.1199999999999997E-2</v>
      </c>
      <c r="L14">
        <v>7.3000000000000001E-3</v>
      </c>
      <c r="M14">
        <v>44.1</v>
      </c>
      <c r="N14">
        <v>226</v>
      </c>
      <c r="O14">
        <v>6.97</v>
      </c>
      <c r="P14">
        <v>22.3</v>
      </c>
      <c r="Q14">
        <v>1999</v>
      </c>
      <c r="R14">
        <v>2100</v>
      </c>
      <c r="S14">
        <v>0.24</v>
      </c>
      <c r="T14">
        <v>1.1000000000000001</v>
      </c>
      <c r="U14">
        <v>3.2</v>
      </c>
    </row>
    <row r="15" spans="1:21" x14ac:dyDescent="0.15">
      <c r="A15" s="8"/>
      <c r="B15" s="8"/>
      <c r="C15" s="9"/>
      <c r="D15" s="10" t="s">
        <v>50</v>
      </c>
      <c r="E15" s="8"/>
      <c r="F15" s="8" t="e">
        <f t="shared" ref="F15:U15" si="4">AVERAGE(F12:F14)</f>
        <v>#DIV/0!</v>
      </c>
      <c r="G15" s="8" t="e">
        <f t="shared" si="4"/>
        <v>#DIV/0!</v>
      </c>
      <c r="H15" s="8">
        <f t="shared" si="4"/>
        <v>25.556666666666672</v>
      </c>
      <c r="I15" s="8">
        <f t="shared" si="4"/>
        <v>1.0724666666666667</v>
      </c>
      <c r="J15" s="8">
        <f t="shared" si="4"/>
        <v>5.0270000000000002E-2</v>
      </c>
      <c r="K15" s="8">
        <f t="shared" si="4"/>
        <v>9.4066666666666673E-2</v>
      </c>
      <c r="L15" s="8">
        <f t="shared" si="4"/>
        <v>2.1513333333333332E-2</v>
      </c>
      <c r="M15" s="8">
        <f t="shared" si="4"/>
        <v>48.166666666666664</v>
      </c>
      <c r="N15" s="8">
        <f t="shared" si="4"/>
        <v>211.33333333333334</v>
      </c>
      <c r="O15" s="8">
        <f t="shared" si="4"/>
        <v>6.9766666666666666</v>
      </c>
      <c r="P15" s="8">
        <f t="shared" si="4"/>
        <v>22.133333333333336</v>
      </c>
      <c r="Q15" s="8">
        <f t="shared" si="4"/>
        <v>2378.6666666666665</v>
      </c>
      <c r="R15" s="8">
        <f t="shared" si="4"/>
        <v>2431.3333333333335</v>
      </c>
      <c r="S15" s="8">
        <f t="shared" si="4"/>
        <v>0.18666666666666668</v>
      </c>
      <c r="T15" s="8">
        <f t="shared" si="4"/>
        <v>1.3</v>
      </c>
      <c r="U15" s="8">
        <f t="shared" si="4"/>
        <v>2.3333333333333335</v>
      </c>
    </row>
    <row r="16" spans="1:21" x14ac:dyDescent="0.15">
      <c r="A16" s="8"/>
      <c r="B16" s="8"/>
      <c r="C16" s="9"/>
      <c r="D16" s="10" t="s">
        <v>51</v>
      </c>
      <c r="E16" s="8"/>
      <c r="F16" s="8" t="e">
        <f t="shared" ref="F16:U16" si="5">STDEV(F12:F14)/SQRT(COUNT(F12:F14))</f>
        <v>#DIV/0!</v>
      </c>
      <c r="G16" s="8" t="e">
        <f t="shared" si="5"/>
        <v>#DIV/0!</v>
      </c>
      <c r="H16" s="8">
        <f t="shared" si="5"/>
        <v>5.09713100130302</v>
      </c>
      <c r="I16" s="8">
        <f t="shared" si="5"/>
        <v>0.12720672588786772</v>
      </c>
      <c r="J16" s="8">
        <f t="shared" si="5"/>
        <v>3.4636371538215915E-2</v>
      </c>
      <c r="K16" s="8">
        <f t="shared" si="5"/>
        <v>2.1310508623160036E-2</v>
      </c>
      <c r="L16" s="8">
        <f t="shared" si="5"/>
        <v>1.3255169222273669E-2</v>
      </c>
      <c r="M16" s="8">
        <f t="shared" si="5"/>
        <v>4.3701004310859775</v>
      </c>
      <c r="N16" s="8">
        <f t="shared" si="5"/>
        <v>23.132468763863265</v>
      </c>
      <c r="O16" s="8">
        <f t="shared" si="5"/>
        <v>1.2018504251546661E-2</v>
      </c>
      <c r="P16" s="8">
        <f t="shared" si="5"/>
        <v>0.32829526005987059</v>
      </c>
      <c r="Q16" s="8">
        <f t="shared" si="5"/>
        <v>204.88397800815139</v>
      </c>
      <c r="R16" s="8">
        <f t="shared" si="5"/>
        <v>166.51059359025112</v>
      </c>
      <c r="S16" s="8">
        <f t="shared" si="5"/>
        <v>3.9299420408505252E-2</v>
      </c>
      <c r="T16" s="8">
        <f t="shared" si="5"/>
        <v>0.10000000000000042</v>
      </c>
      <c r="U16" s="8">
        <f t="shared" si="5"/>
        <v>0.63333333333333375</v>
      </c>
    </row>
    <row r="17" spans="1:21" x14ac:dyDescent="0.15">
      <c r="A17" t="s">
        <v>124</v>
      </c>
      <c r="B17" t="s">
        <v>4</v>
      </c>
      <c r="C17" s="17">
        <v>39718</v>
      </c>
      <c r="D17">
        <v>1537</v>
      </c>
      <c r="E17">
        <v>10045</v>
      </c>
      <c r="H17">
        <v>16.21</v>
      </c>
      <c r="I17">
        <v>5.1769999999999996</v>
      </c>
      <c r="J17">
        <v>2.5499999999999998</v>
      </c>
      <c r="K17">
        <v>0.77</v>
      </c>
      <c r="L17">
        <v>0.16800000000000001</v>
      </c>
      <c r="M17">
        <v>30.3</v>
      </c>
      <c r="N17">
        <v>235</v>
      </c>
      <c r="O17">
        <v>7.31</v>
      </c>
      <c r="P17">
        <v>30.3</v>
      </c>
      <c r="Q17">
        <v>2107</v>
      </c>
      <c r="R17">
        <v>1916</v>
      </c>
      <c r="S17">
        <v>5.22</v>
      </c>
      <c r="T17">
        <v>1</v>
      </c>
      <c r="U17">
        <v>65.400000000000006</v>
      </c>
    </row>
    <row r="18" spans="1:21" x14ac:dyDescent="0.15">
      <c r="A18" t="s">
        <v>129</v>
      </c>
      <c r="B18" t="s">
        <v>4</v>
      </c>
      <c r="C18" s="17">
        <v>39718</v>
      </c>
      <c r="D18">
        <v>1539</v>
      </c>
      <c r="E18">
        <v>5002</v>
      </c>
      <c r="H18">
        <v>13.29</v>
      </c>
      <c r="I18">
        <v>4.2919999999999998</v>
      </c>
      <c r="J18">
        <v>3.07</v>
      </c>
      <c r="K18">
        <v>0.64500000000000002</v>
      </c>
      <c r="L18">
        <v>0.2</v>
      </c>
      <c r="M18">
        <v>38</v>
      </c>
      <c r="N18">
        <v>257</v>
      </c>
      <c r="O18">
        <v>7.26</v>
      </c>
      <c r="P18">
        <v>29.3</v>
      </c>
      <c r="Q18">
        <v>1904</v>
      </c>
      <c r="R18">
        <v>2059</v>
      </c>
      <c r="S18">
        <v>2.75</v>
      </c>
      <c r="T18">
        <v>1</v>
      </c>
      <c r="U18">
        <v>33.700000000000003</v>
      </c>
    </row>
    <row r="19" spans="1:21" x14ac:dyDescent="0.15">
      <c r="A19" t="s">
        <v>130</v>
      </c>
      <c r="B19" t="s">
        <v>4</v>
      </c>
      <c r="C19" s="17">
        <v>39718</v>
      </c>
      <c r="D19">
        <v>1541</v>
      </c>
      <c r="E19">
        <v>2156</v>
      </c>
      <c r="H19">
        <v>16.03</v>
      </c>
      <c r="I19">
        <v>4.0220000000000002</v>
      </c>
      <c r="J19">
        <v>2.27</v>
      </c>
      <c r="K19">
        <v>0.53400000000000003</v>
      </c>
      <c r="L19">
        <v>0.15</v>
      </c>
      <c r="M19">
        <v>39.9</v>
      </c>
      <c r="N19">
        <v>239</v>
      </c>
      <c r="O19">
        <v>7.08</v>
      </c>
      <c r="P19">
        <v>30.4</v>
      </c>
      <c r="Q19">
        <v>2092</v>
      </c>
      <c r="R19">
        <v>1892</v>
      </c>
      <c r="S19">
        <v>2.3199999999999998</v>
      </c>
      <c r="T19">
        <v>1</v>
      </c>
      <c r="U19">
        <v>27.4</v>
      </c>
    </row>
    <row r="20" spans="1:21" x14ac:dyDescent="0.15">
      <c r="A20" s="8"/>
      <c r="B20" s="8"/>
      <c r="C20" s="9"/>
      <c r="D20" s="10" t="s">
        <v>50</v>
      </c>
      <c r="E20" s="8"/>
      <c r="F20" s="8" t="e">
        <f t="shared" ref="F20:U20" si="6">AVERAGE(F17:F19)</f>
        <v>#DIV/0!</v>
      </c>
      <c r="G20" s="8" t="e">
        <f t="shared" si="6"/>
        <v>#DIV/0!</v>
      </c>
      <c r="H20" s="8">
        <f t="shared" si="6"/>
        <v>15.176666666666668</v>
      </c>
      <c r="I20" s="8">
        <f t="shared" si="6"/>
        <v>4.4969999999999999</v>
      </c>
      <c r="J20" s="8">
        <f t="shared" si="6"/>
        <v>2.6299999999999994</v>
      </c>
      <c r="K20" s="8">
        <f t="shared" si="6"/>
        <v>0.64966666666666673</v>
      </c>
      <c r="L20" s="8">
        <f t="shared" si="6"/>
        <v>0.17266666666666666</v>
      </c>
      <c r="M20" s="8">
        <f t="shared" si="6"/>
        <v>36.066666666666663</v>
      </c>
      <c r="N20" s="8">
        <f t="shared" si="6"/>
        <v>243.66666666666666</v>
      </c>
      <c r="O20" s="8">
        <f t="shared" si="6"/>
        <v>7.2166666666666659</v>
      </c>
      <c r="P20" s="8">
        <f t="shared" si="6"/>
        <v>30</v>
      </c>
      <c r="Q20" s="8">
        <f t="shared" si="6"/>
        <v>2034.3333333333333</v>
      </c>
      <c r="R20" s="8">
        <f t="shared" si="6"/>
        <v>1955.6666666666667</v>
      </c>
      <c r="S20" s="8">
        <f t="shared" si="6"/>
        <v>3.4299999999999997</v>
      </c>
      <c r="T20" s="8">
        <f t="shared" si="6"/>
        <v>1</v>
      </c>
      <c r="U20" s="8">
        <f t="shared" si="6"/>
        <v>42.166666666666664</v>
      </c>
    </row>
    <row r="21" spans="1:21" x14ac:dyDescent="0.15">
      <c r="A21" s="8"/>
      <c r="B21" s="8"/>
      <c r="C21" s="9"/>
      <c r="D21" s="10" t="s">
        <v>51</v>
      </c>
      <c r="E21" s="8"/>
      <c r="F21" s="8" t="e">
        <f t="shared" ref="F21:U21" si="7">STDEV(F17:F19)/SQRT(COUNT(F17:F19))</f>
        <v>#DIV/0!</v>
      </c>
      <c r="G21" s="8" t="e">
        <f t="shared" si="7"/>
        <v>#DIV/0!</v>
      </c>
      <c r="H21" s="8">
        <f t="shared" si="7"/>
        <v>0.94476334485297375</v>
      </c>
      <c r="I21" s="8">
        <f t="shared" si="7"/>
        <v>0.34881943753179606</v>
      </c>
      <c r="J21" s="8">
        <f t="shared" si="7"/>
        <v>0.23437861108329361</v>
      </c>
      <c r="K21" s="8">
        <f t="shared" si="7"/>
        <v>6.8167277910869947E-2</v>
      </c>
      <c r="L21" s="8">
        <f t="shared" si="7"/>
        <v>1.4621141466307547E-2</v>
      </c>
      <c r="M21" s="8">
        <f t="shared" si="7"/>
        <v>2.9350373838240364</v>
      </c>
      <c r="N21" s="8">
        <f t="shared" si="7"/>
        <v>6.7659277100614803</v>
      </c>
      <c r="O21" s="8">
        <f t="shared" si="7"/>
        <v>6.9841089465856404E-2</v>
      </c>
      <c r="P21" s="8">
        <f t="shared" si="7"/>
        <v>0.35118845842842422</v>
      </c>
      <c r="Q21" s="8">
        <f t="shared" si="7"/>
        <v>65.31037011412846</v>
      </c>
      <c r="R21" s="8">
        <f t="shared" si="7"/>
        <v>52.129113213677876</v>
      </c>
      <c r="S21" s="8">
        <f t="shared" si="7"/>
        <v>0.90356700544748347</v>
      </c>
      <c r="T21" s="8">
        <f t="shared" si="7"/>
        <v>0</v>
      </c>
      <c r="U21" s="8">
        <f t="shared" si="7"/>
        <v>11.758165011788392</v>
      </c>
    </row>
    <row r="22" spans="1:21" x14ac:dyDescent="0.15">
      <c r="C22" s="6"/>
      <c r="M22" s="7"/>
    </row>
  </sheetData>
  <pageMargins left="0.7" right="0.7" top="0.75" bottom="0.75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17" activeCellId="3" sqref="I2:I4 I7:I9 I12:I14 I17:I19"/>
    </sheetView>
  </sheetViews>
  <sheetFormatPr baseColWidth="10" defaultRowHeight="13" x14ac:dyDescent="0.15"/>
  <cols>
    <col min="3" max="3" width="10.5" bestFit="1" customWidth="1"/>
  </cols>
  <sheetData>
    <row r="1" spans="1:21" x14ac:dyDescent="0.15">
      <c r="A1" t="s">
        <v>16</v>
      </c>
      <c r="B1" t="s">
        <v>17</v>
      </c>
      <c r="C1" t="s">
        <v>38</v>
      </c>
      <c r="D1" t="s">
        <v>25</v>
      </c>
      <c r="E1" t="s">
        <v>24</v>
      </c>
      <c r="F1" t="s">
        <v>27</v>
      </c>
      <c r="G1" t="s">
        <v>120</v>
      </c>
      <c r="H1" t="s">
        <v>119</v>
      </c>
      <c r="I1" t="s">
        <v>141</v>
      </c>
      <c r="J1" t="s">
        <v>28</v>
      </c>
      <c r="K1" t="s">
        <v>29</v>
      </c>
      <c r="L1" t="s">
        <v>30</v>
      </c>
      <c r="M1" t="s">
        <v>31</v>
      </c>
      <c r="N1" t="s">
        <v>158</v>
      </c>
      <c r="O1" t="s">
        <v>0</v>
      </c>
      <c r="P1" t="s">
        <v>1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x14ac:dyDescent="0.15">
      <c r="A2" t="s">
        <v>133</v>
      </c>
      <c r="C2" s="6">
        <v>39759</v>
      </c>
      <c r="D2">
        <v>1542</v>
      </c>
      <c r="E2">
        <v>10210</v>
      </c>
      <c r="F2">
        <v>6.7469999999999999</v>
      </c>
      <c r="G2">
        <v>2.74</v>
      </c>
      <c r="H2" s="4">
        <v>16.96</v>
      </c>
      <c r="I2" s="15">
        <v>6.3070000000000004</v>
      </c>
      <c r="J2">
        <v>3.59</v>
      </c>
      <c r="K2">
        <v>1.37</v>
      </c>
      <c r="L2">
        <v>0.27100000000000002</v>
      </c>
      <c r="M2">
        <v>37.799999999999997</v>
      </c>
      <c r="N2">
        <v>296</v>
      </c>
    </row>
    <row r="3" spans="1:21" x14ac:dyDescent="0.15">
      <c r="A3" t="s">
        <v>134</v>
      </c>
      <c r="C3" s="6">
        <v>39759</v>
      </c>
      <c r="D3">
        <v>1543</v>
      </c>
      <c r="E3">
        <v>10066</v>
      </c>
      <c r="F3">
        <v>7.3259999999999996</v>
      </c>
      <c r="G3">
        <v>3.01</v>
      </c>
      <c r="H3" s="4">
        <v>17.45</v>
      </c>
      <c r="I3" s="15">
        <v>6.19</v>
      </c>
      <c r="J3">
        <v>3.4</v>
      </c>
      <c r="K3">
        <v>1.37</v>
      </c>
      <c r="L3">
        <v>0.26700000000000002</v>
      </c>
      <c r="M3">
        <v>37.9</v>
      </c>
      <c r="N3">
        <v>296</v>
      </c>
    </row>
    <row r="4" spans="1:21" x14ac:dyDescent="0.15">
      <c r="A4" t="s">
        <v>135</v>
      </c>
      <c r="C4" s="6">
        <v>39759</v>
      </c>
      <c r="D4">
        <v>1544</v>
      </c>
      <c r="E4">
        <v>15</v>
      </c>
      <c r="F4">
        <v>7.327</v>
      </c>
      <c r="G4">
        <v>2.96</v>
      </c>
      <c r="H4" s="4">
        <v>16.82</v>
      </c>
      <c r="I4" s="15">
        <v>6.3090000000000002</v>
      </c>
      <c r="J4">
        <v>4.7699999999999996</v>
      </c>
      <c r="K4">
        <v>1.65</v>
      </c>
      <c r="L4">
        <v>0.27</v>
      </c>
      <c r="M4">
        <v>37.4</v>
      </c>
      <c r="N4">
        <v>295</v>
      </c>
      <c r="O4">
        <v>7.32</v>
      </c>
      <c r="P4">
        <v>26.9</v>
      </c>
      <c r="Q4">
        <v>1935</v>
      </c>
      <c r="R4">
        <v>1867</v>
      </c>
      <c r="S4">
        <v>4.8</v>
      </c>
      <c r="T4">
        <v>0.9</v>
      </c>
      <c r="U4">
        <v>64</v>
      </c>
    </row>
    <row r="5" spans="1:21" x14ac:dyDescent="0.15">
      <c r="A5" s="8"/>
      <c r="B5" s="8"/>
      <c r="C5" s="9"/>
      <c r="D5" s="10" t="s">
        <v>50</v>
      </c>
      <c r="E5" s="8"/>
      <c r="F5" s="8">
        <f t="shared" ref="F5:U5" si="0">AVERAGE(F2:F4)</f>
        <v>7.1333333333333329</v>
      </c>
      <c r="G5" s="8">
        <f t="shared" si="0"/>
        <v>2.9033333333333338</v>
      </c>
      <c r="H5" s="8">
        <f>AVERAGE(H2:H4)</f>
        <v>17.076666666666664</v>
      </c>
      <c r="I5" s="8">
        <f>AVERAGE(I2:I4)</f>
        <v>6.2686666666666673</v>
      </c>
      <c r="J5" s="8">
        <f t="shared" si="0"/>
        <v>3.92</v>
      </c>
      <c r="K5" s="8">
        <f t="shared" si="0"/>
        <v>1.4633333333333336</v>
      </c>
      <c r="L5" s="8">
        <f t="shared" si="0"/>
        <v>0.26933333333333337</v>
      </c>
      <c r="M5" s="8">
        <f t="shared" si="0"/>
        <v>37.699999999999996</v>
      </c>
      <c r="N5" s="8">
        <f t="shared" si="0"/>
        <v>295.66666666666669</v>
      </c>
      <c r="O5" s="8">
        <f t="shared" si="0"/>
        <v>7.32</v>
      </c>
      <c r="P5" s="8">
        <f t="shared" si="0"/>
        <v>26.9</v>
      </c>
      <c r="Q5" s="8">
        <f t="shared" si="0"/>
        <v>1935</v>
      </c>
      <c r="R5" s="8">
        <f t="shared" si="0"/>
        <v>1867</v>
      </c>
      <c r="S5" s="8">
        <f t="shared" si="0"/>
        <v>4.8</v>
      </c>
      <c r="T5" s="8">
        <f t="shared" si="0"/>
        <v>0.9</v>
      </c>
      <c r="U5" s="8">
        <f t="shared" si="0"/>
        <v>64</v>
      </c>
    </row>
    <row r="6" spans="1:21" x14ac:dyDescent="0.15">
      <c r="A6" s="8"/>
      <c r="B6" s="8"/>
      <c r="C6" s="9"/>
      <c r="D6" s="10" t="s">
        <v>51</v>
      </c>
      <c r="E6" s="8"/>
      <c r="F6" s="8">
        <f t="shared" ref="F6:U6" si="1">STDEV(F2:F4)/SQRT(COUNT(F2:F4))</f>
        <v>0.19316688236973864</v>
      </c>
      <c r="G6" s="8">
        <f t="shared" si="1"/>
        <v>8.2932368697498079E-2</v>
      </c>
      <c r="H6" s="8">
        <f>STDEV(H2:H4)/SQRT(COUNT(H2:H4))</f>
        <v>0.19099156467702347</v>
      </c>
      <c r="I6" s="8">
        <f>STDEV(I2:I4)/SQRT(COUNT(I2:I4))</f>
        <v>3.9337570393256895E-2</v>
      </c>
      <c r="J6" s="8">
        <f t="shared" si="1"/>
        <v>0.42852460061626901</v>
      </c>
      <c r="K6" s="8">
        <f t="shared" si="1"/>
        <v>9.3333333333333268E-2</v>
      </c>
      <c r="L6" s="8">
        <f t="shared" si="1"/>
        <v>1.2018504251546643E-3</v>
      </c>
      <c r="M6" s="8">
        <f t="shared" si="1"/>
        <v>0.15275252316519453</v>
      </c>
      <c r="N6" s="8">
        <f t="shared" si="1"/>
        <v>0.33333333333333337</v>
      </c>
      <c r="O6" s="8" t="e">
        <f t="shared" si="1"/>
        <v>#DIV/0!</v>
      </c>
      <c r="P6" s="8" t="e">
        <f t="shared" si="1"/>
        <v>#DIV/0!</v>
      </c>
      <c r="Q6" s="8" t="e">
        <f t="shared" si="1"/>
        <v>#DIV/0!</v>
      </c>
      <c r="R6" s="8" t="e">
        <f t="shared" si="1"/>
        <v>#DIV/0!</v>
      </c>
      <c r="S6" s="8" t="e">
        <f t="shared" si="1"/>
        <v>#DIV/0!</v>
      </c>
      <c r="T6" s="8" t="e">
        <f t="shared" si="1"/>
        <v>#DIV/0!</v>
      </c>
      <c r="U6" s="8" t="e">
        <f t="shared" si="1"/>
        <v>#DIV/0!</v>
      </c>
    </row>
    <row r="7" spans="1:21" x14ac:dyDescent="0.15">
      <c r="A7" t="s">
        <v>136</v>
      </c>
      <c r="C7" s="6">
        <v>39759</v>
      </c>
      <c r="D7">
        <v>1545</v>
      </c>
      <c r="E7">
        <v>2153</v>
      </c>
      <c r="F7">
        <v>4.907</v>
      </c>
      <c r="G7">
        <v>2.41</v>
      </c>
      <c r="H7" s="4">
        <v>17.489999999999998</v>
      </c>
      <c r="I7" s="15">
        <v>3.919</v>
      </c>
      <c r="J7">
        <v>2.52</v>
      </c>
      <c r="K7">
        <v>0.622</v>
      </c>
      <c r="L7">
        <v>0.214</v>
      </c>
      <c r="M7">
        <v>37.700000000000003</v>
      </c>
      <c r="N7">
        <v>283</v>
      </c>
      <c r="O7">
        <v>7.3</v>
      </c>
      <c r="P7">
        <v>22.5</v>
      </c>
      <c r="Q7">
        <v>1764</v>
      </c>
      <c r="R7">
        <v>1846</v>
      </c>
      <c r="S7">
        <v>4.5999999999999996</v>
      </c>
      <c r="T7">
        <v>0.9</v>
      </c>
      <c r="U7">
        <v>53.8</v>
      </c>
    </row>
    <row r="8" spans="1:21" x14ac:dyDescent="0.15">
      <c r="A8" t="s">
        <v>137</v>
      </c>
      <c r="C8" s="6">
        <v>39759</v>
      </c>
      <c r="D8">
        <v>1546</v>
      </c>
      <c r="E8">
        <v>10214</v>
      </c>
      <c r="F8">
        <v>4.9660000000000002</v>
      </c>
      <c r="G8">
        <v>2.98</v>
      </c>
      <c r="H8" s="4">
        <v>18.239999999999998</v>
      </c>
      <c r="I8" s="15">
        <v>3.88</v>
      </c>
      <c r="J8">
        <v>2.82</v>
      </c>
      <c r="K8">
        <v>0.65500000000000003</v>
      </c>
      <c r="L8">
        <v>0.21299999999999999</v>
      </c>
      <c r="M8">
        <v>38.299999999999997</v>
      </c>
      <c r="N8">
        <v>283</v>
      </c>
    </row>
    <row r="9" spans="1:21" x14ac:dyDescent="0.15">
      <c r="A9" t="s">
        <v>138</v>
      </c>
      <c r="C9" s="6">
        <v>39759</v>
      </c>
      <c r="D9">
        <v>1547</v>
      </c>
      <c r="E9">
        <v>10114</v>
      </c>
      <c r="F9">
        <v>4.8710000000000004</v>
      </c>
      <c r="G9">
        <v>2.74</v>
      </c>
      <c r="H9" s="4">
        <v>17</v>
      </c>
      <c r="I9" s="15">
        <v>3.8639999999999999</v>
      </c>
      <c r="J9">
        <v>3.08</v>
      </c>
      <c r="K9">
        <v>0.65700000000000003</v>
      </c>
      <c r="L9">
        <v>0.21299999999999999</v>
      </c>
      <c r="M9">
        <v>36.700000000000003</v>
      </c>
      <c r="N9">
        <v>283</v>
      </c>
    </row>
    <row r="10" spans="1:21" x14ac:dyDescent="0.15">
      <c r="A10" s="8"/>
      <c r="B10" s="8"/>
      <c r="C10" s="9"/>
      <c r="D10" s="10" t="s">
        <v>50</v>
      </c>
      <c r="E10" s="8"/>
      <c r="F10" s="8">
        <f t="shared" ref="F10:U10" si="2">AVERAGE(F7:F9)</f>
        <v>4.9146666666666672</v>
      </c>
      <c r="G10" s="8">
        <f t="shared" si="2"/>
        <v>2.7100000000000004</v>
      </c>
      <c r="H10" s="8">
        <f>AVERAGE(H7:H9)</f>
        <v>17.576666666666664</v>
      </c>
      <c r="I10" s="8">
        <f>AVERAGE(I7:I9)</f>
        <v>3.8876666666666666</v>
      </c>
      <c r="J10" s="8">
        <f t="shared" si="2"/>
        <v>2.8066666666666666</v>
      </c>
      <c r="K10" s="8">
        <f t="shared" si="2"/>
        <v>0.64466666666666672</v>
      </c>
      <c r="L10" s="8">
        <f t="shared" si="2"/>
        <v>0.21333333333333335</v>
      </c>
      <c r="M10" s="8">
        <f t="shared" si="2"/>
        <v>37.56666666666667</v>
      </c>
      <c r="N10" s="8">
        <f t="shared" si="2"/>
        <v>283</v>
      </c>
      <c r="O10" s="8">
        <f t="shared" si="2"/>
        <v>7.3</v>
      </c>
      <c r="P10" s="8">
        <f t="shared" si="2"/>
        <v>22.5</v>
      </c>
      <c r="Q10" s="8">
        <f t="shared" si="2"/>
        <v>1764</v>
      </c>
      <c r="R10" s="8">
        <f t="shared" si="2"/>
        <v>1846</v>
      </c>
      <c r="S10" s="8">
        <f t="shared" si="2"/>
        <v>4.5999999999999996</v>
      </c>
      <c r="T10" s="8">
        <f t="shared" si="2"/>
        <v>0.9</v>
      </c>
      <c r="U10" s="8">
        <f t="shared" si="2"/>
        <v>53.8</v>
      </c>
    </row>
    <row r="11" spans="1:21" x14ac:dyDescent="0.15">
      <c r="A11" s="8"/>
      <c r="B11" s="8"/>
      <c r="C11" s="9"/>
      <c r="D11" s="10" t="s">
        <v>51</v>
      </c>
      <c r="E11" s="8"/>
      <c r="F11" s="8">
        <f t="shared" ref="F11:U11" si="3">STDEV(F7:F9)/SQRT(COUNT(F7:F9))</f>
        <v>2.7690752567920116E-2</v>
      </c>
      <c r="G11" s="8">
        <f t="shared" si="3"/>
        <v>0.16522711641858304</v>
      </c>
      <c r="H11" s="8">
        <f>STDEV(H7:H9)/SQRT(COUNT(H7:H9))</f>
        <v>0.36057053555595858</v>
      </c>
      <c r="I11" s="8">
        <f>STDEV(I7:I9)/SQRT(COUNT(I7:I9))</f>
        <v>1.6333333333333384E-2</v>
      </c>
      <c r="J11" s="8">
        <f t="shared" si="3"/>
        <v>0.16179548132682131</v>
      </c>
      <c r="K11" s="8">
        <f t="shared" si="3"/>
        <v>1.1348029687032812E-2</v>
      </c>
      <c r="L11" s="8">
        <f t="shared" si="3"/>
        <v>3.333333333333337E-4</v>
      </c>
      <c r="M11" s="8">
        <f t="shared" si="3"/>
        <v>0.46666666666666518</v>
      </c>
      <c r="N11" s="8">
        <f t="shared" si="3"/>
        <v>0</v>
      </c>
      <c r="O11" s="8" t="e">
        <f t="shared" si="3"/>
        <v>#DIV/0!</v>
      </c>
      <c r="P11" s="8" t="e">
        <f t="shared" si="3"/>
        <v>#DIV/0!</v>
      </c>
      <c r="Q11" s="8" t="e">
        <f t="shared" si="3"/>
        <v>#DIV/0!</v>
      </c>
      <c r="R11" s="8" t="e">
        <f t="shared" si="3"/>
        <v>#DIV/0!</v>
      </c>
      <c r="S11" s="8" t="e">
        <f t="shared" si="3"/>
        <v>#DIV/0!</v>
      </c>
      <c r="T11" s="8" t="e">
        <f t="shared" si="3"/>
        <v>#DIV/0!</v>
      </c>
      <c r="U11" s="8" t="e">
        <f t="shared" si="3"/>
        <v>#DIV/0!</v>
      </c>
    </row>
    <row r="12" spans="1:21" x14ac:dyDescent="0.15">
      <c r="A12" t="s">
        <v>124</v>
      </c>
      <c r="B12" t="s">
        <v>5</v>
      </c>
      <c r="C12" s="6">
        <v>39759</v>
      </c>
      <c r="D12">
        <v>1548</v>
      </c>
      <c r="E12">
        <v>346</v>
      </c>
      <c r="H12" s="4">
        <v>24.46</v>
      </c>
      <c r="I12" s="15">
        <v>1.597</v>
      </c>
      <c r="J12">
        <v>0.51100000000000001</v>
      </c>
      <c r="K12">
        <v>0.20499999999999999</v>
      </c>
      <c r="L12">
        <v>9.06E-2</v>
      </c>
      <c r="M12">
        <v>55.4</v>
      </c>
      <c r="N12">
        <v>280</v>
      </c>
      <c r="O12">
        <v>6.9</v>
      </c>
      <c r="P12">
        <v>13.9</v>
      </c>
      <c r="Q12">
        <v>2186</v>
      </c>
      <c r="R12">
        <v>2651</v>
      </c>
      <c r="S12">
        <v>1.8</v>
      </c>
      <c r="T12">
        <v>1.4</v>
      </c>
      <c r="U12">
        <v>20</v>
      </c>
    </row>
    <row r="13" spans="1:21" x14ac:dyDescent="0.15">
      <c r="A13" t="s">
        <v>129</v>
      </c>
      <c r="B13" t="s">
        <v>5</v>
      </c>
      <c r="C13" s="6">
        <v>39759</v>
      </c>
      <c r="D13">
        <v>1550</v>
      </c>
      <c r="E13">
        <v>10056</v>
      </c>
      <c r="H13" s="4">
        <v>30.08</v>
      </c>
      <c r="I13" s="15">
        <v>0.99650000000000005</v>
      </c>
      <c r="J13">
        <v>0</v>
      </c>
      <c r="K13">
        <v>5.5199999999999999E-2</v>
      </c>
      <c r="L13">
        <v>3.5799999999999998E-3</v>
      </c>
      <c r="M13">
        <v>61</v>
      </c>
      <c r="N13">
        <v>249</v>
      </c>
      <c r="O13">
        <v>7.02</v>
      </c>
      <c r="P13">
        <v>17.5</v>
      </c>
      <c r="Q13">
        <v>2048</v>
      </c>
      <c r="R13">
        <v>2691</v>
      </c>
      <c r="S13">
        <v>3.1</v>
      </c>
      <c r="T13">
        <v>1.4</v>
      </c>
      <c r="U13">
        <v>37</v>
      </c>
    </row>
    <row r="14" spans="1:21" x14ac:dyDescent="0.15">
      <c r="A14" t="s">
        <v>130</v>
      </c>
      <c r="B14" t="s">
        <v>5</v>
      </c>
      <c r="C14" s="6">
        <v>39759</v>
      </c>
      <c r="D14">
        <v>1552</v>
      </c>
      <c r="E14">
        <v>36</v>
      </c>
      <c r="H14" s="4">
        <v>20.83</v>
      </c>
      <c r="I14" s="15">
        <v>0.69899999999999995</v>
      </c>
      <c r="J14">
        <v>2.5100000000000001E-2</v>
      </c>
      <c r="K14">
        <v>6.6600000000000006E-2</v>
      </c>
      <c r="L14">
        <v>3.9899999999999999E-4</v>
      </c>
      <c r="M14">
        <v>45.8</v>
      </c>
      <c r="N14">
        <v>246</v>
      </c>
      <c r="O14">
        <v>7.13</v>
      </c>
      <c r="P14">
        <v>12.1</v>
      </c>
      <c r="Q14">
        <v>1532</v>
      </c>
      <c r="R14">
        <v>2100</v>
      </c>
      <c r="S14">
        <v>2.6</v>
      </c>
      <c r="T14">
        <v>1.1000000000000001</v>
      </c>
      <c r="U14">
        <v>27</v>
      </c>
    </row>
    <row r="15" spans="1:21" x14ac:dyDescent="0.15">
      <c r="A15" s="8"/>
      <c r="B15" s="8"/>
      <c r="C15" s="9"/>
      <c r="D15" s="10" t="s">
        <v>50</v>
      </c>
      <c r="E15" s="8"/>
      <c r="F15" s="8" t="e">
        <f t="shared" ref="F15:U15" si="4">AVERAGE(F12:F14)</f>
        <v>#DIV/0!</v>
      </c>
      <c r="G15" s="8" t="e">
        <f t="shared" si="4"/>
        <v>#DIV/0!</v>
      </c>
      <c r="H15" s="8">
        <f>AVERAGE(H12:H14)</f>
        <v>25.123333333333335</v>
      </c>
      <c r="I15" s="8">
        <f>AVERAGE(I12:I14)</f>
        <v>1.0974999999999999</v>
      </c>
      <c r="J15" s="8">
        <f t="shared" si="4"/>
        <v>0.1787</v>
      </c>
      <c r="K15" s="8">
        <f t="shared" si="4"/>
        <v>0.10893333333333333</v>
      </c>
      <c r="L15" s="8">
        <f t="shared" si="4"/>
        <v>3.152633333333333E-2</v>
      </c>
      <c r="M15" s="8">
        <f t="shared" si="4"/>
        <v>54.066666666666663</v>
      </c>
      <c r="N15" s="8">
        <f t="shared" si="4"/>
        <v>258.33333333333331</v>
      </c>
      <c r="O15" s="8">
        <f t="shared" si="4"/>
        <v>7.0166666666666666</v>
      </c>
      <c r="P15" s="8">
        <f t="shared" si="4"/>
        <v>14.5</v>
      </c>
      <c r="Q15" s="8">
        <f t="shared" si="4"/>
        <v>1922</v>
      </c>
      <c r="R15" s="8">
        <f t="shared" si="4"/>
        <v>2480.6666666666665</v>
      </c>
      <c r="S15" s="8">
        <f t="shared" si="4"/>
        <v>2.5</v>
      </c>
      <c r="T15" s="8">
        <f t="shared" si="4"/>
        <v>1.3</v>
      </c>
      <c r="U15" s="8">
        <f t="shared" si="4"/>
        <v>28</v>
      </c>
    </row>
    <row r="16" spans="1:21" x14ac:dyDescent="0.15">
      <c r="A16" s="8"/>
      <c r="B16" s="8"/>
      <c r="C16" s="9"/>
      <c r="D16" s="10" t="s">
        <v>51</v>
      </c>
      <c r="E16" s="8"/>
      <c r="F16" s="8" t="e">
        <f t="shared" ref="F16:U16" si="5">STDEV(F12:F14)/SQRT(COUNT(F12:F14))</f>
        <v>#DIV/0!</v>
      </c>
      <c r="G16" s="8" t="e">
        <f t="shared" si="5"/>
        <v>#DIV/0!</v>
      </c>
      <c r="H16" s="8">
        <f>STDEV(H12:H14)/SQRT(COUNT(H12:H14))</f>
        <v>2.6907640385420422</v>
      </c>
      <c r="I16" s="8">
        <f>STDEV(I12:I14)/SQRT(COUNT(I12:I14))</f>
        <v>0.26410335729280926</v>
      </c>
      <c r="J16" s="8">
        <f t="shared" si="5"/>
        <v>0.1663079172298581</v>
      </c>
      <c r="K16" s="8">
        <f t="shared" si="5"/>
        <v>4.8145935561697314E-2</v>
      </c>
      <c r="L16" s="8">
        <f t="shared" si="5"/>
        <v>2.9551104098568714E-2</v>
      </c>
      <c r="M16" s="8">
        <f t="shared" si="5"/>
        <v>4.4382178605581935</v>
      </c>
      <c r="N16" s="8">
        <f t="shared" si="5"/>
        <v>10.867893591267405</v>
      </c>
      <c r="O16" s="8">
        <f t="shared" si="5"/>
        <v>6.6416196150570789E-2</v>
      </c>
      <c r="P16" s="8">
        <f t="shared" si="5"/>
        <v>1.5874507866387548</v>
      </c>
      <c r="Q16" s="8">
        <f t="shared" si="5"/>
        <v>199.02763627195094</v>
      </c>
      <c r="R16" s="8">
        <f t="shared" si="5"/>
        <v>190.68327433498547</v>
      </c>
      <c r="S16" s="8">
        <f t="shared" si="5"/>
        <v>0.37859388972001889</v>
      </c>
      <c r="T16" s="8">
        <f t="shared" si="5"/>
        <v>0.10000000000000042</v>
      </c>
      <c r="U16" s="8">
        <f t="shared" si="5"/>
        <v>4.9328828623162471</v>
      </c>
    </row>
    <row r="17" spans="1:21" x14ac:dyDescent="0.15">
      <c r="A17" t="s">
        <v>124</v>
      </c>
      <c r="B17" t="s">
        <v>4</v>
      </c>
      <c r="C17" s="6">
        <v>39759</v>
      </c>
      <c r="D17">
        <v>1549</v>
      </c>
      <c r="E17">
        <v>10063</v>
      </c>
      <c r="H17" s="4">
        <v>16.93</v>
      </c>
      <c r="I17" s="15">
        <v>5.2809999999999997</v>
      </c>
      <c r="J17">
        <v>3.64</v>
      </c>
      <c r="K17">
        <v>1.24</v>
      </c>
      <c r="L17">
        <v>0.27700000000000002</v>
      </c>
      <c r="M17">
        <v>38.4</v>
      </c>
      <c r="N17">
        <v>282</v>
      </c>
      <c r="O17">
        <v>7.27</v>
      </c>
      <c r="P17">
        <v>25</v>
      </c>
      <c r="Q17">
        <v>1870</v>
      </c>
      <c r="R17">
        <v>1856</v>
      </c>
      <c r="S17">
        <v>3.5</v>
      </c>
      <c r="T17">
        <v>0.9</v>
      </c>
      <c r="U17">
        <v>43.3</v>
      </c>
    </row>
    <row r="18" spans="1:21" x14ac:dyDescent="0.15">
      <c r="A18" t="s">
        <v>129</v>
      </c>
      <c r="B18" t="s">
        <v>4</v>
      </c>
      <c r="C18" s="6">
        <v>39759</v>
      </c>
      <c r="D18">
        <v>1551</v>
      </c>
      <c r="E18">
        <v>10193</v>
      </c>
      <c r="H18" s="4">
        <v>18.489999999999998</v>
      </c>
      <c r="I18" s="15">
        <v>3.669</v>
      </c>
      <c r="J18">
        <v>2.91</v>
      </c>
      <c r="K18">
        <v>0.46100000000000002</v>
      </c>
      <c r="L18">
        <v>0.17199999999999999</v>
      </c>
      <c r="M18">
        <v>38.799999999999997</v>
      </c>
      <c r="N18">
        <v>290</v>
      </c>
      <c r="O18">
        <v>7.6</v>
      </c>
      <c r="P18">
        <v>22.2</v>
      </c>
      <c r="Q18">
        <v>1757</v>
      </c>
      <c r="R18">
        <v>1849</v>
      </c>
      <c r="S18">
        <v>2.14</v>
      </c>
      <c r="T18">
        <v>0.9</v>
      </c>
      <c r="U18">
        <v>25</v>
      </c>
    </row>
    <row r="19" spans="1:21" x14ac:dyDescent="0.15">
      <c r="A19" t="s">
        <v>130</v>
      </c>
      <c r="B19" t="s">
        <v>4</v>
      </c>
      <c r="C19" s="6">
        <v>39759</v>
      </c>
      <c r="D19">
        <v>1553</v>
      </c>
      <c r="E19">
        <v>2380</v>
      </c>
      <c r="H19" s="4">
        <v>18</v>
      </c>
      <c r="I19" s="15">
        <v>3.87</v>
      </c>
      <c r="J19">
        <v>3.35</v>
      </c>
      <c r="K19">
        <v>0.752</v>
      </c>
      <c r="L19">
        <v>0.217</v>
      </c>
      <c r="M19">
        <v>37.799999999999997</v>
      </c>
      <c r="N19">
        <v>283</v>
      </c>
      <c r="O19">
        <v>7.31</v>
      </c>
      <c r="P19">
        <v>22.5</v>
      </c>
      <c r="Q19">
        <v>1766</v>
      </c>
      <c r="R19">
        <v>1844</v>
      </c>
      <c r="S19">
        <v>4.4000000000000004</v>
      </c>
      <c r="T19">
        <v>0.9</v>
      </c>
      <c r="U19">
        <v>48.2</v>
      </c>
    </row>
    <row r="20" spans="1:21" x14ac:dyDescent="0.15">
      <c r="A20" s="8"/>
      <c r="B20" s="8"/>
      <c r="C20" s="9"/>
      <c r="D20" s="10" t="s">
        <v>50</v>
      </c>
      <c r="E20" s="8"/>
      <c r="F20" s="8" t="e">
        <f t="shared" ref="F20:U20" si="6">AVERAGE(F17:F19)</f>
        <v>#DIV/0!</v>
      </c>
      <c r="G20" s="8" t="e">
        <f t="shared" si="6"/>
        <v>#DIV/0!</v>
      </c>
      <c r="H20" s="8">
        <f>AVERAGE(H17:H19)</f>
        <v>17.806666666666668</v>
      </c>
      <c r="I20" s="8">
        <f>AVERAGE(I17:I19)</f>
        <v>4.2733333333333334</v>
      </c>
      <c r="J20" s="8">
        <f t="shared" si="6"/>
        <v>3.3000000000000003</v>
      </c>
      <c r="K20" s="8">
        <f t="shared" si="6"/>
        <v>0.81766666666666676</v>
      </c>
      <c r="L20" s="8">
        <f t="shared" si="6"/>
        <v>0.222</v>
      </c>
      <c r="M20" s="8">
        <f t="shared" si="6"/>
        <v>38.333333333333329</v>
      </c>
      <c r="N20" s="8">
        <f t="shared" si="6"/>
        <v>285</v>
      </c>
      <c r="O20" s="8">
        <f t="shared" si="6"/>
        <v>7.3933333333333335</v>
      </c>
      <c r="P20" s="8">
        <f t="shared" si="6"/>
        <v>23.233333333333334</v>
      </c>
      <c r="Q20" s="8">
        <f t="shared" si="6"/>
        <v>1797.6666666666667</v>
      </c>
      <c r="R20" s="8">
        <f t="shared" si="6"/>
        <v>1849.6666666666667</v>
      </c>
      <c r="S20" s="8">
        <f t="shared" si="6"/>
        <v>3.3466666666666671</v>
      </c>
      <c r="T20" s="8">
        <f t="shared" si="6"/>
        <v>0.9</v>
      </c>
      <c r="U20" s="8">
        <f t="shared" si="6"/>
        <v>38.833333333333336</v>
      </c>
    </row>
    <row r="21" spans="1:21" x14ac:dyDescent="0.15">
      <c r="A21" s="8"/>
      <c r="B21" s="8"/>
      <c r="C21" s="9"/>
      <c r="D21" s="10" t="s">
        <v>51</v>
      </c>
      <c r="E21" s="8"/>
      <c r="F21" s="8" t="e">
        <f t="shared" ref="F21:U21" si="7">STDEV(F17:F19)/SQRT(COUNT(F17:F19))</f>
        <v>#DIV/0!</v>
      </c>
      <c r="G21" s="8" t="e">
        <f t="shared" si="7"/>
        <v>#DIV/0!</v>
      </c>
      <c r="H21" s="8">
        <f>STDEV(H17:H19)/SQRT(COUNT(H17:H19))</f>
        <v>0.46059140726292774</v>
      </c>
      <c r="I21" s="8">
        <f>STDEV(I17:I19)/SQRT(COUNT(I17:I19))</f>
        <v>0.50716346258161871</v>
      </c>
      <c r="J21" s="8">
        <f t="shared" si="7"/>
        <v>0.21221058723196007</v>
      </c>
      <c r="K21" s="8">
        <f t="shared" si="7"/>
        <v>0.2272622078373592</v>
      </c>
      <c r="L21" s="8">
        <f t="shared" si="7"/>
        <v>3.0413812651491099E-2</v>
      </c>
      <c r="M21" s="8">
        <f t="shared" si="7"/>
        <v>0.29059326290271165</v>
      </c>
      <c r="N21" s="8">
        <f t="shared" si="7"/>
        <v>2.5166114784235836</v>
      </c>
      <c r="O21" s="8">
        <f t="shared" si="7"/>
        <v>0.10397649306988149</v>
      </c>
      <c r="P21" s="8">
        <f t="shared" si="7"/>
        <v>0.88756846371295672</v>
      </c>
      <c r="Q21" s="8">
        <f t="shared" si="7"/>
        <v>36.259864558183033</v>
      </c>
      <c r="R21" s="8">
        <f t="shared" si="7"/>
        <v>3.4801021696368499</v>
      </c>
      <c r="S21" s="8">
        <f t="shared" si="7"/>
        <v>0.65689505334650689</v>
      </c>
      <c r="T21" s="8">
        <f t="shared" si="7"/>
        <v>0</v>
      </c>
      <c r="U21" s="8">
        <f t="shared" si="7"/>
        <v>7.0598237308810363</v>
      </c>
    </row>
    <row r="22" spans="1:21" x14ac:dyDescent="0.15">
      <c r="C22" s="6"/>
      <c r="M22" s="7"/>
    </row>
  </sheetData>
  <pageMargins left="0.7" right="0.7" top="0.75" bottom="0.7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28 July 2011</vt:lpstr>
      <vt:lpstr>27 Sept 2011</vt:lpstr>
      <vt:lpstr>27 November 2011</vt:lpstr>
      <vt:lpstr>25 January 2012</vt:lpstr>
      <vt:lpstr>March 2012</vt:lpstr>
      <vt:lpstr>May 2012</vt:lpstr>
      <vt:lpstr>July 2012</vt:lpstr>
      <vt:lpstr>Sept 2012</vt:lpstr>
      <vt:lpstr>Nov 2012</vt:lpstr>
      <vt:lpstr>Jan 2013</vt:lpstr>
      <vt:lpstr>Mar 2013</vt:lpstr>
      <vt:lpstr>May 2013</vt:lpstr>
      <vt:lpstr>July 2013</vt:lpstr>
      <vt:lpstr>Sept 2013</vt:lpstr>
      <vt:lpstr>Nov 2013</vt:lpstr>
      <vt:lpstr>Jan 2014</vt:lpstr>
      <vt:lpstr>Mar 2014</vt:lpstr>
      <vt:lpstr>May 2014</vt:lpstr>
      <vt:lpstr>July 14</vt:lpstr>
      <vt:lpstr>Sept 2014</vt:lpstr>
      <vt:lpstr>Nov 2014</vt:lpstr>
      <vt:lpstr>Jan 2015</vt:lpstr>
      <vt:lpstr>Mar 2015</vt:lpstr>
      <vt:lpstr>May 2015</vt:lpstr>
      <vt:lpstr>July 2015</vt:lpstr>
      <vt:lpstr>September 2015</vt:lpstr>
      <vt:lpstr>November 2015</vt:lpstr>
      <vt:lpstr>January 2016</vt:lpstr>
      <vt:lpstr>March 2016</vt:lpstr>
      <vt:lpstr>May 2016</vt:lpstr>
      <vt:lpstr>July 2016</vt:lpstr>
      <vt:lpstr>September 2016</vt:lpstr>
      <vt:lpstr>November 2016</vt:lpstr>
      <vt:lpstr>Inflow-outflow summary data</vt:lpstr>
      <vt:lpstr>Transect summary data</vt:lpstr>
    </vt:vector>
  </TitlesOfParts>
  <Company>Global Institute of Sustainability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Turnbull</dc:creator>
  <cp:lastModifiedBy>Christopher Sanchez</cp:lastModifiedBy>
  <cp:lastPrinted>2015-07-30T21:55:34Z</cp:lastPrinted>
  <dcterms:created xsi:type="dcterms:W3CDTF">2011-12-14T23:15:13Z</dcterms:created>
  <dcterms:modified xsi:type="dcterms:W3CDTF">2017-02-21T20:47:59Z</dcterms:modified>
</cp:coreProperties>
</file>