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576"/>
  </bookViews>
  <sheets>
    <sheet name="Sec7.1" sheetId="1" r:id="rId1"/>
    <sheet name="Sec7.2" sheetId="2" r:id="rId2"/>
    <sheet name="Sec7.4" sheetId="3" r:id="rId3"/>
    <sheet name="Sec7.3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1" i="4" l="1"/>
  <c r="D211" i="4"/>
  <c r="C211" i="4"/>
  <c r="K210" i="4"/>
  <c r="I210" i="4"/>
  <c r="F210" i="4"/>
  <c r="E210" i="4"/>
  <c r="K211" i="4" s="1"/>
  <c r="D210" i="4"/>
  <c r="J210" i="4" s="1"/>
  <c r="C210" i="4"/>
  <c r="J209" i="4"/>
  <c r="F209" i="4"/>
  <c r="I209" i="4" s="1"/>
  <c r="E209" i="4"/>
  <c r="D209" i="4"/>
  <c r="C209" i="4"/>
  <c r="I208" i="4"/>
  <c r="H208" i="4"/>
  <c r="G208" i="4"/>
  <c r="F208" i="4"/>
  <c r="E208" i="4"/>
  <c r="K209" i="4" s="1"/>
  <c r="D208" i="4"/>
  <c r="J208" i="4" s="1"/>
  <c r="C208" i="4"/>
  <c r="K207" i="4"/>
  <c r="J207" i="4"/>
  <c r="H207" i="4"/>
  <c r="G207" i="4"/>
  <c r="F207" i="4"/>
  <c r="I207" i="4" s="1"/>
  <c r="E207" i="4"/>
  <c r="K208" i="4" s="1"/>
  <c r="D207" i="4"/>
  <c r="C207" i="4"/>
  <c r="K206" i="4"/>
  <c r="J206" i="4"/>
  <c r="I206" i="4"/>
  <c r="H206" i="4"/>
  <c r="G206" i="4"/>
  <c r="F206" i="4"/>
  <c r="E206" i="4"/>
  <c r="K205" i="4"/>
  <c r="J205" i="4"/>
  <c r="I205" i="4"/>
  <c r="H205" i="4"/>
  <c r="J204" i="4"/>
  <c r="I204" i="4"/>
  <c r="H204" i="4"/>
  <c r="K203" i="4"/>
  <c r="J203" i="4"/>
  <c r="I203" i="4"/>
  <c r="H203" i="4"/>
  <c r="K204" i="4" s="1"/>
  <c r="I202" i="4"/>
  <c r="H202" i="4"/>
  <c r="D202" i="4"/>
  <c r="C202" i="4"/>
  <c r="I201" i="4" s="1"/>
  <c r="J201" i="4"/>
  <c r="G201" i="4"/>
  <c r="J202" i="4" s="1"/>
  <c r="F201" i="4"/>
  <c r="E201" i="4"/>
  <c r="K202" i="4" s="1"/>
  <c r="D201" i="4"/>
  <c r="C201" i="4"/>
  <c r="I200" i="4" s="1"/>
  <c r="K200" i="4"/>
  <c r="H200" i="4"/>
  <c r="K201" i="4" s="1"/>
  <c r="G200" i="4"/>
  <c r="F200" i="4"/>
  <c r="E200" i="4"/>
  <c r="D200" i="4"/>
  <c r="J200" i="4" s="1"/>
  <c r="C200" i="4"/>
  <c r="I199" i="4"/>
  <c r="G199" i="4"/>
  <c r="F199" i="4"/>
  <c r="E199" i="4"/>
  <c r="D199" i="4"/>
  <c r="J199" i="4" s="1"/>
  <c r="C199" i="4"/>
  <c r="K198" i="4"/>
  <c r="I198" i="4"/>
  <c r="H198" i="4"/>
  <c r="G198" i="4"/>
  <c r="F198" i="4"/>
  <c r="E198" i="4"/>
  <c r="K199" i="4" s="1"/>
  <c r="D198" i="4"/>
  <c r="J198" i="4" s="1"/>
  <c r="C198" i="4"/>
  <c r="I197" i="4" s="1"/>
  <c r="J197" i="4"/>
  <c r="H197" i="4"/>
  <c r="G197" i="4"/>
  <c r="F197" i="4"/>
  <c r="E197" i="4"/>
  <c r="K196" i="4"/>
  <c r="J196" i="4"/>
  <c r="I196" i="4"/>
  <c r="H196" i="4"/>
  <c r="K197" i="4" s="1"/>
  <c r="K195" i="4"/>
  <c r="J195" i="4"/>
  <c r="I195" i="4"/>
  <c r="H195" i="4"/>
  <c r="K194" i="4"/>
  <c r="K212" i="4" s="1"/>
  <c r="J194" i="4"/>
  <c r="I194" i="4"/>
  <c r="I193" i="4"/>
  <c r="H193" i="4"/>
  <c r="N165" i="4"/>
  <c r="L164" i="4"/>
  <c r="J163" i="4"/>
  <c r="H162" i="4"/>
  <c r="N160" i="4"/>
  <c r="L159" i="4"/>
  <c r="J158" i="4"/>
  <c r="H157" i="4"/>
  <c r="N155" i="4"/>
  <c r="L154" i="4"/>
  <c r="J153" i="4"/>
  <c r="N150" i="4"/>
  <c r="L149" i="4"/>
  <c r="J120" i="4"/>
  <c r="J119" i="4"/>
  <c r="J118" i="4"/>
  <c r="R103" i="4"/>
  <c r="S103" i="4" s="1"/>
  <c r="P103" i="4"/>
  <c r="Q103" i="4" s="1"/>
  <c r="N103" i="4"/>
  <c r="O103" i="4" s="1"/>
  <c r="J103" i="4"/>
  <c r="K103" i="4" s="1"/>
  <c r="H103" i="4"/>
  <c r="I103" i="4" s="1"/>
  <c r="F103" i="4"/>
  <c r="G103" i="4" s="1"/>
  <c r="E103" i="4"/>
  <c r="D103" i="4"/>
  <c r="B103" i="4"/>
  <c r="C103" i="4" s="1"/>
  <c r="R102" i="4"/>
  <c r="S102" i="4" s="1"/>
  <c r="P102" i="4"/>
  <c r="Q102" i="4" s="1"/>
  <c r="J102" i="4"/>
  <c r="K102" i="4" s="1"/>
  <c r="H102" i="4"/>
  <c r="I102" i="4" s="1"/>
  <c r="G102" i="4"/>
  <c r="F102" i="4"/>
  <c r="D102" i="4"/>
  <c r="E102" i="4" s="1"/>
  <c r="B102" i="4"/>
  <c r="C102" i="4" s="1"/>
  <c r="N101" i="4"/>
  <c r="O101" i="4" s="1"/>
  <c r="L101" i="4"/>
  <c r="M101" i="4" s="1"/>
  <c r="J101" i="4"/>
  <c r="K101" i="4" s="1"/>
  <c r="I101" i="4"/>
  <c r="H101" i="4"/>
  <c r="F101" i="4"/>
  <c r="G101" i="4" s="1"/>
  <c r="D101" i="4"/>
  <c r="E101" i="4" s="1"/>
  <c r="B101" i="4"/>
  <c r="C101" i="4" s="1"/>
  <c r="N100" i="4"/>
  <c r="O100" i="4" s="1"/>
  <c r="H100" i="4"/>
  <c r="I100" i="4" s="1"/>
  <c r="F100" i="4"/>
  <c r="G100" i="4" s="1"/>
  <c r="D100" i="4"/>
  <c r="E100" i="4" s="1"/>
  <c r="C100" i="4"/>
  <c r="B100" i="4"/>
  <c r="Q99" i="4"/>
  <c r="M99" i="4"/>
  <c r="L103" i="4" s="1"/>
  <c r="M103" i="4" s="1"/>
  <c r="K99" i="4"/>
  <c r="I99" i="4"/>
  <c r="G99" i="4"/>
  <c r="C99" i="4"/>
  <c r="S98" i="4"/>
  <c r="Q98" i="4"/>
  <c r="O98" i="4"/>
  <c r="N102" i="4" s="1"/>
  <c r="O102" i="4" s="1"/>
  <c r="M98" i="4"/>
  <c r="L102" i="4" s="1"/>
  <c r="M102" i="4" s="1"/>
  <c r="K98" i="4"/>
  <c r="S97" i="4"/>
  <c r="R101" i="4" s="1"/>
  <c r="S101" i="4" s="1"/>
  <c r="Q97" i="4"/>
  <c r="P101" i="4" s="1"/>
  <c r="Q101" i="4" s="1"/>
  <c r="O97" i="4"/>
  <c r="M97" i="4"/>
  <c r="K97" i="4"/>
  <c r="S96" i="4"/>
  <c r="R100" i="4" s="1"/>
  <c r="S100" i="4" s="1"/>
  <c r="Q96" i="4"/>
  <c r="P100" i="4" s="1"/>
  <c r="Q100" i="4" s="1"/>
  <c r="O96" i="4"/>
  <c r="M96" i="4"/>
  <c r="L100" i="4" s="1"/>
  <c r="M100" i="4" s="1"/>
  <c r="K96" i="4"/>
  <c r="J100" i="4" s="1"/>
  <c r="K100" i="4" s="1"/>
  <c r="E25" i="4"/>
  <c r="C24" i="4"/>
  <c r="I22" i="4"/>
  <c r="AC21" i="4"/>
  <c r="AB21" i="4"/>
  <c r="AA21" i="4"/>
  <c r="Z21" i="4"/>
  <c r="X21" i="4"/>
  <c r="V21" i="4"/>
  <c r="T21" i="4"/>
  <c r="R21" i="4"/>
  <c r="P21" i="4"/>
  <c r="N21" i="4"/>
  <c r="L21" i="4"/>
  <c r="G21" i="4"/>
  <c r="AC20" i="4"/>
  <c r="AB20" i="4"/>
  <c r="AA20" i="4"/>
  <c r="Z20" i="4"/>
  <c r="X20" i="4"/>
  <c r="W20" i="4"/>
  <c r="V20" i="4"/>
  <c r="T20" i="4"/>
  <c r="S20" i="4"/>
  <c r="R20" i="4"/>
  <c r="Q20" i="4"/>
  <c r="P20" i="4"/>
  <c r="O20" i="4"/>
  <c r="N20" i="4"/>
  <c r="M20" i="4"/>
  <c r="L20" i="4"/>
  <c r="AC19" i="4"/>
  <c r="AB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AB18" i="4"/>
  <c r="AC18" i="4" s="1"/>
  <c r="AA18" i="4"/>
  <c r="Z18" i="4"/>
  <c r="AC17" i="4"/>
  <c r="AB17" i="4"/>
  <c r="AA17" i="4"/>
  <c r="Z17" i="4"/>
  <c r="S17" i="4"/>
  <c r="R17" i="4"/>
  <c r="Q17" i="4"/>
  <c r="P17" i="4"/>
  <c r="N17" i="4"/>
  <c r="O17" i="4" s="1"/>
  <c r="M17" i="4"/>
  <c r="L17" i="4"/>
  <c r="I17" i="4"/>
  <c r="AB16" i="4"/>
  <c r="AC16" i="4" s="1"/>
  <c r="X16" i="4"/>
  <c r="Y16" i="4" s="1"/>
  <c r="T16" i="4"/>
  <c r="U16" i="4" s="1"/>
  <c r="S16" i="4"/>
  <c r="R16" i="4"/>
  <c r="P16" i="4"/>
  <c r="Q16" i="4" s="1"/>
  <c r="N16" i="4"/>
  <c r="O16" i="4" s="1"/>
  <c r="L16" i="4"/>
  <c r="M16" i="4" s="1"/>
  <c r="X15" i="4"/>
  <c r="Y15" i="4" s="1"/>
  <c r="R15" i="4"/>
  <c r="S15" i="4" s="1"/>
  <c r="P15" i="4"/>
  <c r="Q15" i="4" s="1"/>
  <c r="N15" i="4"/>
  <c r="O15" i="4" s="1"/>
  <c r="L15" i="4"/>
  <c r="M15" i="4" s="1"/>
  <c r="Y14" i="4"/>
  <c r="Y21" i="4" s="1"/>
  <c r="W14" i="4"/>
  <c r="W21" i="4" s="1"/>
  <c r="U14" i="4"/>
  <c r="U21" i="4" s="1"/>
  <c r="S14" i="4"/>
  <c r="S21" i="4" s="1"/>
  <c r="Q14" i="4"/>
  <c r="Q21" i="4" s="1"/>
  <c r="O14" i="4"/>
  <c r="O21" i="4" s="1"/>
  <c r="M14" i="4"/>
  <c r="M21" i="4" s="1"/>
  <c r="Y13" i="4"/>
  <c r="X17" i="4" s="1"/>
  <c r="Y17" i="4" s="1"/>
  <c r="W13" i="4"/>
  <c r="V17" i="4" s="1"/>
  <c r="W17" i="4" s="1"/>
  <c r="U13" i="4"/>
  <c r="T17" i="4" s="1"/>
  <c r="U17" i="4" s="1"/>
  <c r="AC12" i="4"/>
  <c r="AA12" i="4"/>
  <c r="AA19" i="4" s="1"/>
  <c r="Y12" i="4"/>
  <c r="W12" i="4"/>
  <c r="W19" i="4" s="1"/>
  <c r="U12" i="4"/>
  <c r="I12" i="4"/>
  <c r="AC11" i="4"/>
  <c r="AB15" i="4" s="1"/>
  <c r="AC15" i="4" s="1"/>
  <c r="AA11" i="4"/>
  <c r="Z15" i="4" s="1"/>
  <c r="AA15" i="4" s="1"/>
  <c r="Y11" i="4"/>
  <c r="W11" i="4"/>
  <c r="V15" i="4" s="1"/>
  <c r="W15" i="4" s="1"/>
  <c r="U11" i="4"/>
  <c r="T15" i="4" s="1"/>
  <c r="U15" i="4" s="1"/>
  <c r="J212" i="4" l="1"/>
  <c r="I211" i="4"/>
  <c r="L18" i="4"/>
  <c r="M18" i="4" s="1"/>
  <c r="T18" i="4"/>
  <c r="U18" i="4" s="1"/>
  <c r="Z16" i="4"/>
  <c r="AA16" i="4" s="1"/>
  <c r="Y20" i="4"/>
  <c r="N18" i="4"/>
  <c r="O18" i="4" s="1"/>
  <c r="V18" i="4"/>
  <c r="W18" i="4" s="1"/>
  <c r="P18" i="4"/>
  <c r="Q18" i="4" s="1"/>
  <c r="X18" i="4"/>
  <c r="Y18" i="4" s="1"/>
  <c r="V16" i="4"/>
  <c r="W16" i="4" s="1"/>
  <c r="U20" i="4"/>
  <c r="R18" i="4"/>
  <c r="S18" i="4" s="1"/>
  <c r="R6" i="3" l="1"/>
  <c r="T5" i="3"/>
  <c r="T6" i="3" s="1"/>
  <c r="P5" i="3"/>
  <c r="P6" i="3" s="1"/>
  <c r="M5" i="3"/>
  <c r="M6" i="3" s="1"/>
  <c r="K5" i="3"/>
  <c r="K6" i="3" s="1"/>
  <c r="I5" i="3"/>
  <c r="I6" i="3" s="1"/>
  <c r="F5" i="3"/>
  <c r="F6" i="3" s="1"/>
  <c r="D5" i="3"/>
  <c r="D6" i="3" s="1"/>
  <c r="B5" i="3"/>
  <c r="B6" i="3" s="1"/>
  <c r="T4" i="3"/>
  <c r="R4" i="3"/>
  <c r="B18" i="2" l="1"/>
  <c r="C18" i="2"/>
  <c r="E18" i="2"/>
  <c r="F18" i="2"/>
  <c r="G18" i="2"/>
  <c r="D18" i="2"/>
  <c r="AI96" i="1" l="1"/>
  <c r="AI95" i="1"/>
  <c r="AH4" i="1"/>
  <c r="AD4" i="1"/>
  <c r="AO16" i="1" l="1"/>
  <c r="AH6" i="1"/>
  <c r="AA4" i="1"/>
  <c r="Q24" i="1"/>
  <c r="F4" i="1"/>
  <c r="AM3" i="1"/>
  <c r="AF3" i="1"/>
  <c r="Y6" i="1"/>
  <c r="K5" i="1"/>
  <c r="T4" i="1"/>
  <c r="D4" i="1"/>
  <c r="AB37" i="1"/>
  <c r="AK3" i="1"/>
  <c r="W4" i="1"/>
  <c r="AO3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J18" i="2" l="1"/>
  <c r="I18" i="2"/>
  <c r="H18" i="2"/>
  <c r="M4" i="1"/>
  <c r="Y4" i="1"/>
  <c r="R4" i="1"/>
  <c r="K4" i="1"/>
  <c r="B4" i="1"/>
  <c r="P4" i="1"/>
  <c r="I4" i="1"/>
</calcChain>
</file>

<file path=xl/sharedStrings.xml><?xml version="1.0" encoding="utf-8"?>
<sst xmlns="http://schemas.openxmlformats.org/spreadsheetml/2006/main" count="143" uniqueCount="95">
  <si>
    <t>rotation</t>
    <phoneticPr fontId="1" type="noConversion"/>
  </si>
  <si>
    <t>SCALE</t>
    <phoneticPr fontId="1" type="noConversion"/>
  </si>
  <si>
    <t>my</t>
    <phoneticPr fontId="1" type="noConversion"/>
  </si>
  <si>
    <t>ljl</t>
    <phoneticPr fontId="1" type="noConversion"/>
  </si>
  <si>
    <t>`</t>
    <phoneticPr fontId="1" type="noConversion"/>
  </si>
  <si>
    <t>light</t>
    <phoneticPr fontId="1" type="noConversion"/>
  </si>
  <si>
    <t>lpi</t>
    <phoneticPr fontId="1" type="noConversion"/>
  </si>
  <si>
    <t>occlusion</t>
    <phoneticPr fontId="1" type="noConversion"/>
  </si>
  <si>
    <t>LPI</t>
    <phoneticPr fontId="1" type="noConversion"/>
  </si>
  <si>
    <t>Ours</t>
    <phoneticPr fontId="1" type="noConversion"/>
  </si>
  <si>
    <t>LJL</t>
    <phoneticPr fontId="1" type="noConversion"/>
  </si>
  <si>
    <t>LPI</t>
  </si>
  <si>
    <t>Ours</t>
  </si>
  <si>
    <t>227,226,99.6%</t>
  </si>
  <si>
    <t>83,82,98.8%</t>
  </si>
  <si>
    <t>428,420,98.1%</t>
  </si>
  <si>
    <t>350,344,98.3%</t>
  </si>
  <si>
    <t>569,560,98.4%</t>
  </si>
  <si>
    <t>405,363,89.6%</t>
  </si>
  <si>
    <t>226,224,97.5%</t>
  </si>
  <si>
    <t>81,79,97.5%</t>
  </si>
  <si>
    <t>418,411,98.3%</t>
  </si>
  <si>
    <t>318.312,98.1%</t>
  </si>
  <si>
    <t>429,369,85.8%</t>
  </si>
  <si>
    <t>LJL</t>
  </si>
  <si>
    <t>231,226,99.1%</t>
  </si>
  <si>
    <t>382,328,85.7%</t>
  </si>
  <si>
    <t>391,367,95.2%</t>
  </si>
  <si>
    <t>579,549,94.3%</t>
  </si>
  <si>
    <t>476,414,86.9%</t>
  </si>
  <si>
    <t>559,556,99.5%</t>
    <phoneticPr fontId="1" type="noConversion"/>
  </si>
  <si>
    <t>viewpoint1</t>
    <phoneticPr fontId="1" type="noConversion"/>
  </si>
  <si>
    <t>viewpoint2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</si>
  <si>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</si>
  <si>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</si>
  <si>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</si>
  <si>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ours</t>
    <phoneticPr fontId="1" type="noConversion"/>
  </si>
  <si>
    <t>lpi</t>
    <phoneticPr fontId="1" type="noConversion"/>
  </si>
  <si>
    <t>Ours</t>
    <phoneticPr fontId="1" type="noConversion"/>
  </si>
  <si>
    <t>LPI</t>
    <phoneticPr fontId="1" type="noConversion"/>
  </si>
  <si>
    <t>ours-CM</t>
  </si>
  <si>
    <t>ours-TM</t>
    <phoneticPr fontId="1" type="noConversion"/>
  </si>
  <si>
    <t>Schmidt-CM</t>
    <phoneticPr fontId="1" type="noConversion"/>
  </si>
  <si>
    <r>
      <rPr>
        <sz val="11"/>
        <color theme="1"/>
        <rFont val="等线"/>
        <family val="3"/>
        <charset val="134"/>
        <scheme val="minor"/>
      </rPr>
      <t>Schmidt</t>
    </r>
    <r>
      <rPr>
        <sz val="11"/>
        <color theme="1"/>
        <rFont val="等线"/>
        <family val="2"/>
        <scheme val="minor"/>
      </rPr>
      <t>-TM</t>
    </r>
    <phoneticPr fontId="1" type="noConversion"/>
  </si>
  <si>
    <t>LPI-CM</t>
  </si>
  <si>
    <t>LPI-TM</t>
    <phoneticPr fontId="1" type="noConversion"/>
  </si>
  <si>
    <t>LJL-CM</t>
    <phoneticPr fontId="1" type="noConversion"/>
  </si>
  <si>
    <t>LJL-TM</t>
    <phoneticPr fontId="1" type="noConversion"/>
  </si>
  <si>
    <t>(1,2)</t>
    <phoneticPr fontId="1" type="noConversion"/>
  </si>
  <si>
    <t>(1,2)</t>
    <phoneticPr fontId="1" type="noConversion"/>
  </si>
  <si>
    <t>dunster</t>
    <phoneticPr fontId="1" type="noConversion"/>
  </si>
  <si>
    <t>dun(1,2)</t>
    <phoneticPr fontId="1" type="noConversion"/>
  </si>
  <si>
    <t>dun(1,3)</t>
    <phoneticPr fontId="1" type="noConversion"/>
  </si>
  <si>
    <t>dun(1,4)</t>
    <phoneticPr fontId="1" type="noConversion"/>
  </si>
  <si>
    <t>dun(1,5)</t>
    <phoneticPr fontId="1" type="noConversion"/>
  </si>
  <si>
    <t>dun(1,6)</t>
    <phoneticPr fontId="1" type="noConversion"/>
  </si>
  <si>
    <t>dun(1,7)</t>
    <phoneticPr fontId="1" type="noConversion"/>
  </si>
  <si>
    <t>dun(1,8)</t>
    <phoneticPr fontId="1" type="noConversion"/>
  </si>
  <si>
    <t>dun(1,9)</t>
    <phoneticPr fontId="1" type="noConversion"/>
  </si>
  <si>
    <t>dun(1,10)</t>
    <phoneticPr fontId="1" type="noConversion"/>
  </si>
  <si>
    <t>Ours</t>
    <phoneticPr fontId="1" type="noConversion"/>
  </si>
  <si>
    <t>zissman</t>
    <phoneticPr fontId="1" type="noConversion"/>
  </si>
  <si>
    <t>LJL</t>
    <phoneticPr fontId="1" type="noConversion"/>
  </si>
  <si>
    <t>(1,3)</t>
    <phoneticPr fontId="1" type="noConversion"/>
  </si>
  <si>
    <t>(1,3)</t>
    <phoneticPr fontId="1" type="noConversion"/>
  </si>
  <si>
    <t>Ours#CM</t>
  </si>
  <si>
    <t>zissman#CM</t>
    <phoneticPr fontId="1" type="noConversion"/>
  </si>
  <si>
    <t>LPI#CM</t>
    <phoneticPr fontId="1" type="noConversion"/>
  </si>
  <si>
    <t>LJL#CM</t>
    <phoneticPr fontId="1" type="noConversion"/>
  </si>
  <si>
    <t>(1,4)</t>
    <phoneticPr fontId="1" type="noConversion"/>
  </si>
  <si>
    <t>(1,5)</t>
    <phoneticPr fontId="1" type="noConversion"/>
  </si>
  <si>
    <t>(1,6)</t>
    <phoneticPr fontId="1" type="noConversion"/>
  </si>
  <si>
    <t>(1,7)</t>
    <phoneticPr fontId="1" type="noConversion"/>
  </si>
  <si>
    <t>(1,8)</t>
    <phoneticPr fontId="1" type="noConversion"/>
  </si>
  <si>
    <t>(1,9)</t>
    <phoneticPr fontId="1" type="noConversion"/>
  </si>
  <si>
    <t>(1,10)</t>
    <phoneticPr fontId="1" type="noConversion"/>
  </si>
  <si>
    <t>valbonne</t>
    <phoneticPr fontId="1" type="noConversion"/>
  </si>
  <si>
    <t>val(1,2)</t>
    <phoneticPr fontId="1" type="noConversion"/>
  </si>
  <si>
    <t>val(1,3)</t>
    <phoneticPr fontId="1" type="noConversion"/>
  </si>
  <si>
    <t>val(1,4)</t>
    <phoneticPr fontId="1" type="noConversion"/>
  </si>
  <si>
    <t>val(1,6)</t>
    <phoneticPr fontId="1" type="noConversion"/>
  </si>
  <si>
    <t>val(1,7)</t>
    <phoneticPr fontId="1" type="noConversion"/>
  </si>
  <si>
    <t>val(1,8)</t>
    <phoneticPr fontId="1" type="noConversion"/>
  </si>
  <si>
    <t>val(1,10)</t>
    <phoneticPr fontId="1" type="noConversion"/>
  </si>
  <si>
    <t>val(1,12)</t>
    <phoneticPr fontId="1" type="noConversion"/>
  </si>
  <si>
    <t>val(1,13)</t>
    <phoneticPr fontId="1" type="noConversion"/>
  </si>
  <si>
    <t>Schmidt</t>
    <phoneticPr fontId="1" type="noConversion"/>
  </si>
  <si>
    <t>ours-TM</t>
    <phoneticPr fontId="1" type="noConversion"/>
  </si>
  <si>
    <t>Schmidt-CM</t>
    <phoneticPr fontId="1" type="noConversion"/>
  </si>
  <si>
    <t>Schmidt-TM</t>
    <phoneticPr fontId="1" type="noConversion"/>
  </si>
  <si>
    <t>LPI-TM</t>
    <phoneticPr fontId="1" type="noConversion"/>
  </si>
  <si>
    <t>LJL-CM</t>
    <phoneticPr fontId="1" type="noConversion"/>
  </si>
  <si>
    <t>LJL-TM</t>
    <phoneticPr fontId="1" type="noConversion"/>
  </si>
  <si>
    <t>(1,2)</t>
    <phoneticPr fontId="1" type="noConversion"/>
  </si>
  <si>
    <t>(1,4)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</si>
</sst>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.5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0" applyFont="1"/>
    <xf numFmtId="176" fontId="0" fillId="0" borderId="0" xfId="0" applyNumberFormat="1"/>
    <xf numFmtId="17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'Sec7.2'!$B$3:$B$17</c:f>
              <c:numCache>
                <c:formatCode>General</c:formatCode>
                <c:ptCount val="15"/>
                <c:pt idx="0">
                  <c:v>0.89549999999999996</c:v>
                </c:pt>
                <c:pt idx="1">
                  <c:v>0.94199999999999995</c:v>
                </c:pt>
                <c:pt idx="2">
                  <c:v>0.92679999999999996</c:v>
                </c:pt>
                <c:pt idx="3">
                  <c:v>0.94030000000000002</c:v>
                </c:pt>
                <c:pt idx="4">
                  <c:v>0.81579999999999997</c:v>
                </c:pt>
                <c:pt idx="5">
                  <c:v>0.90910000000000002</c:v>
                </c:pt>
                <c:pt idx="6">
                  <c:v>0.95409999999999995</c:v>
                </c:pt>
                <c:pt idx="7">
                  <c:v>0.86</c:v>
                </c:pt>
                <c:pt idx="8">
                  <c:v>0.97060000000000002</c:v>
                </c:pt>
                <c:pt idx="9">
                  <c:v>0.94169999999999998</c:v>
                </c:pt>
                <c:pt idx="10">
                  <c:v>0.92769999999999997</c:v>
                </c:pt>
                <c:pt idx="11">
                  <c:v>0.95740000000000003</c:v>
                </c:pt>
                <c:pt idx="12">
                  <c:v>0.85709999999999997</c:v>
                </c:pt>
                <c:pt idx="13">
                  <c:v>0.82669999999999999</c:v>
                </c:pt>
                <c:pt idx="14">
                  <c:v>0.84440000000000004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F-4359-A02A-3A02829DDA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'Sec7.2'!$D$3:$D$17</c:f>
              <c:numCache>
                <c:formatCode>General</c:formatCode>
                <c:ptCount val="15"/>
                <c:pt idx="0">
                  <c:v>0.79169999999999996</c:v>
                </c:pt>
                <c:pt idx="1">
                  <c:v>0.64039999999999997</c:v>
                </c:pt>
                <c:pt idx="2">
                  <c:v>0.79169999999999996</c:v>
                </c:pt>
                <c:pt idx="3">
                  <c:v>0.86519999999999997</c:v>
                </c:pt>
                <c:pt idx="4">
                  <c:v>0.58819999999999995</c:v>
                </c:pt>
                <c:pt idx="5">
                  <c:v>0.80610000000000004</c:v>
                </c:pt>
                <c:pt idx="6">
                  <c:v>0.80500000000000005</c:v>
                </c:pt>
                <c:pt idx="7">
                  <c:v>0.6875</c:v>
                </c:pt>
                <c:pt idx="8">
                  <c:v>0.8649</c:v>
                </c:pt>
                <c:pt idx="9">
                  <c:v>0.77470000000000006</c:v>
                </c:pt>
                <c:pt idx="10">
                  <c:v>0.81189999999999996</c:v>
                </c:pt>
                <c:pt idx="11">
                  <c:v>0.85</c:v>
                </c:pt>
                <c:pt idx="12">
                  <c:v>0.75609999999999999</c:v>
                </c:pt>
                <c:pt idx="13">
                  <c:v>0.7</c:v>
                </c:pt>
                <c:pt idx="14">
                  <c:v>0.71150000000000002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F-4359-A02A-3A02829DDA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'Sec7.2'!$F$3:$F$17</c:f>
              <c:numCache>
                <c:formatCode>General</c:formatCode>
                <c:ptCount val="15"/>
                <c:pt idx="0">
                  <c:v>0.8095</c:v>
                </c:pt>
                <c:pt idx="1">
                  <c:v>0.75380000000000003</c:v>
                </c:pt>
                <c:pt idx="2">
                  <c:v>0.78380000000000005</c:v>
                </c:pt>
                <c:pt idx="3">
                  <c:v>0.95</c:v>
                </c:pt>
                <c:pt idx="4">
                  <c:v>0.70179999999999998</c:v>
                </c:pt>
                <c:pt idx="5">
                  <c:v>0.84</c:v>
                </c:pt>
                <c:pt idx="6">
                  <c:v>0.92569999999999997</c:v>
                </c:pt>
                <c:pt idx="7">
                  <c:v>0.81030000000000002</c:v>
                </c:pt>
                <c:pt idx="8">
                  <c:v>0.81940000000000002</c:v>
                </c:pt>
                <c:pt idx="9">
                  <c:v>0.81779999999999997</c:v>
                </c:pt>
                <c:pt idx="10">
                  <c:v>0.8125</c:v>
                </c:pt>
                <c:pt idx="11">
                  <c:v>0.82110000000000005</c:v>
                </c:pt>
                <c:pt idx="12">
                  <c:v>0.81720000000000004</c:v>
                </c:pt>
                <c:pt idx="13">
                  <c:v>0.88060000000000005</c:v>
                </c:pt>
                <c:pt idx="14">
                  <c:v>0.88639999999999997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F-4359-A02A-3A02829D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36056"/>
        <c:axId val="530135728"/>
      </c:lineChart>
      <c:catAx>
        <c:axId val="53013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5728"/>
        <c:crosses val="autoZero"/>
        <c:auto val="1"/>
        <c:lblAlgn val="ctr"/>
        <c:lblOffset val="100"/>
        <c:noMultiLvlLbl val="0"/>
      </c:catAx>
      <c:valAx>
        <c:axId val="53013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'Sec7.2'!$B$2</c:f>
              <c:strCache>
                <c:ptCount val="1"/>
                <c:pt idx="0">
                  <c:v>Ours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'Sec7.2'!$C$3:$C$17</c:f>
              <c:numCache>
                <c:formatCode>General</c:formatCode>
                <c:ptCount val="15"/>
                <c:pt idx="0">
                  <c:v>0.56069999999999998</c:v>
                </c:pt>
                <c:pt idx="1">
                  <c:v>0.63729999999999998</c:v>
                </c:pt>
                <c:pt idx="2">
                  <c:v>0.67859999999999998</c:v>
                </c:pt>
                <c:pt idx="3">
                  <c:v>0.71589999999999998</c:v>
                </c:pt>
                <c:pt idx="4">
                  <c:v>0.51239999999999997</c:v>
                </c:pt>
                <c:pt idx="5">
                  <c:v>0.5333</c:v>
                </c:pt>
                <c:pt idx="6">
                  <c:v>0.74019999999999997</c:v>
                </c:pt>
                <c:pt idx="7">
                  <c:v>0.45739999999999997</c:v>
                </c:pt>
                <c:pt idx="8">
                  <c:v>0.62860000000000005</c:v>
                </c:pt>
                <c:pt idx="9">
                  <c:v>0.68400000000000005</c:v>
                </c:pt>
                <c:pt idx="10">
                  <c:v>0.63639999999999997</c:v>
                </c:pt>
                <c:pt idx="11">
                  <c:v>0.625</c:v>
                </c:pt>
                <c:pt idx="12">
                  <c:v>0.46450000000000002</c:v>
                </c:pt>
                <c:pt idx="13">
                  <c:v>0.63919999999999999</c:v>
                </c:pt>
                <c:pt idx="14">
                  <c:v>0.56720000000000004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1-4BF0-A77C-677C598D3EBC}"/>
            </c:ext>
          </c:extLst>
        </c:ser>
        <c:ser>
          <c:idx val="1"/>
          <c:order val="1"/>
          <c:tx>
            <c:strRef>
              <c:f>'Sec7.2'!$D$2</c:f>
              <c:strCache>
                <c:ptCount val="1"/>
                <c:pt idx="0">
                  <c:v>LJL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'Sec7.2'!$E$3:$E$17</c:f>
              <c:numCache>
                <c:formatCode>General</c:formatCode>
                <c:ptCount val="15"/>
                <c:pt idx="0">
                  <c:v>0.35510000000000003</c:v>
                </c:pt>
                <c:pt idx="1">
                  <c:v>0.55879999999999996</c:v>
                </c:pt>
                <c:pt idx="2">
                  <c:v>0.67859999999999998</c:v>
                </c:pt>
                <c:pt idx="3">
                  <c:v>0.69320000000000004</c:v>
                </c:pt>
                <c:pt idx="4">
                  <c:v>0.24790000000000001</c:v>
                </c:pt>
                <c:pt idx="5">
                  <c:v>0.52669999999999995</c:v>
                </c:pt>
                <c:pt idx="6">
                  <c:v>0.57299999999999995</c:v>
                </c:pt>
                <c:pt idx="7">
                  <c:v>0.58509999999999995</c:v>
                </c:pt>
                <c:pt idx="8">
                  <c:v>0.60950000000000004</c:v>
                </c:pt>
                <c:pt idx="9">
                  <c:v>0.63839999999999997</c:v>
                </c:pt>
                <c:pt idx="10">
                  <c:v>0.67769999999999997</c:v>
                </c:pt>
                <c:pt idx="11">
                  <c:v>0.70830000000000004</c:v>
                </c:pt>
                <c:pt idx="12">
                  <c:v>0.6</c:v>
                </c:pt>
                <c:pt idx="13">
                  <c:v>0.57730000000000004</c:v>
                </c:pt>
                <c:pt idx="14">
                  <c:v>0.27610000000000001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1-4BF0-A77C-677C598D3EBC}"/>
            </c:ext>
          </c:extLst>
        </c:ser>
        <c:ser>
          <c:idx val="2"/>
          <c:order val="2"/>
          <c:tx>
            <c:strRef>
              <c:f>'Sec7.2'!$F$2</c:f>
              <c:strCache>
                <c:ptCount val="1"/>
                <c:pt idx="0">
                  <c:v>LPI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'Sec7.2'!$G$3:$G$17</c:f>
              <c:numCache>
                <c:formatCode>General</c:formatCode>
                <c:ptCount val="15"/>
                <c:pt idx="0">
                  <c:v>0.47660000000000002</c:v>
                </c:pt>
                <c:pt idx="1">
                  <c:v>0.48039999999999999</c:v>
                </c:pt>
                <c:pt idx="2">
                  <c:v>0.51790000000000003</c:v>
                </c:pt>
                <c:pt idx="3">
                  <c:v>0.64770000000000005</c:v>
                </c:pt>
                <c:pt idx="4">
                  <c:v>0.3306</c:v>
                </c:pt>
                <c:pt idx="5">
                  <c:v>0.42</c:v>
                </c:pt>
                <c:pt idx="6">
                  <c:v>0.66549999999999998</c:v>
                </c:pt>
                <c:pt idx="7">
                  <c:v>0.5</c:v>
                </c:pt>
                <c:pt idx="8">
                  <c:v>0.56189999999999996</c:v>
                </c:pt>
                <c:pt idx="9">
                  <c:v>0.68730000000000002</c:v>
                </c:pt>
                <c:pt idx="10">
                  <c:v>0.53720000000000001</c:v>
                </c:pt>
                <c:pt idx="11">
                  <c:v>0.70140000000000002</c:v>
                </c:pt>
                <c:pt idx="12">
                  <c:v>0.49030000000000001</c:v>
                </c:pt>
                <c:pt idx="13">
                  <c:v>0.60819999999999996</c:v>
                </c:pt>
                <c:pt idx="14">
                  <c:v>0.58209999999999995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1-4BF0-A77C-677C598D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36056"/>
        <c:axId val="530135728"/>
      </c:lineChart>
      <c:catAx>
        <c:axId val="53013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5728"/>
        <c:crosses val="autoZero"/>
        <c:auto val="1"/>
        <c:lblAlgn val="ctr"/>
        <c:lblOffset val="100"/>
        <c:noMultiLvlLbl val="0"/>
      </c:catAx>
      <c:valAx>
        <c:axId val="53013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'Sec7.2'!$B$2</c:f>
              <c:strCache>
                <c:ptCount val="1"/>
                <c:pt idx="0">
                  <c:v>Ours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'Sec7.2'!$H$3:$H$17</c:f>
              <c:numCache>
                <c:formatCode>General</c:formatCode>
                <c:ptCount val="15"/>
                <c:pt idx="0">
                  <c:v>0.68961248454882573</c:v>
                </c:pt>
                <c:pt idx="1">
                  <c:v>0.76025656936617492</c:v>
                </c:pt>
                <c:pt idx="2">
                  <c:v>0.78351374112370742</c:v>
                </c:pt>
                <c:pt idx="3">
                  <c:v>0.81289792295616459</c:v>
                </c:pt>
                <c:pt idx="4">
                  <c:v>0.62944725191989159</c:v>
                </c:pt>
                <c:pt idx="5">
                  <c:v>0.67224491125901265</c:v>
                </c:pt>
                <c:pt idx="6">
                  <c:v>0.83364790178834913</c:v>
                </c:pt>
                <c:pt idx="7">
                  <c:v>0.59718232882951272</c:v>
                </c:pt>
                <c:pt idx="8">
                  <c:v>0.76303046523261631</c:v>
                </c:pt>
                <c:pt idx="9">
                  <c:v>0.79242517069570029</c:v>
                </c:pt>
                <c:pt idx="10">
                  <c:v>0.75492395626878084</c:v>
                </c:pt>
                <c:pt idx="11">
                  <c:v>0.75628791708796761</c:v>
                </c:pt>
                <c:pt idx="12">
                  <c:v>0.60248630447941887</c:v>
                </c:pt>
                <c:pt idx="13">
                  <c:v>0.72095864656524999</c:v>
                </c:pt>
                <c:pt idx="14">
                  <c:v>0.67858271465004261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1-4BF0-A77C-677C598D3EBC}"/>
            </c:ext>
          </c:extLst>
        </c:ser>
        <c:ser>
          <c:idx val="1"/>
          <c:order val="1"/>
          <c:tx>
            <c:strRef>
              <c:f>'Sec7.2'!$D$2</c:f>
              <c:strCache>
                <c:ptCount val="1"/>
                <c:pt idx="0">
                  <c:v>LJL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'Sec7.2'!$I$3:$I$17</c:f>
              <c:numCache>
                <c:formatCode>General</c:formatCode>
                <c:ptCount val="15"/>
                <c:pt idx="0">
                  <c:v>0.49029066968957102</c:v>
                </c:pt>
                <c:pt idx="1">
                  <c:v>0.59682374916611081</c:v>
                </c:pt>
                <c:pt idx="2">
                  <c:v>0.73079999999999989</c:v>
                </c:pt>
                <c:pt idx="3">
                  <c:v>0.76970821355236152</c:v>
                </c:pt>
                <c:pt idx="4">
                  <c:v>0.34879746441813181</c:v>
                </c:pt>
                <c:pt idx="5">
                  <c:v>0.63711415066026411</c:v>
                </c:pt>
                <c:pt idx="6">
                  <c:v>0.66947024673439759</c:v>
                </c:pt>
                <c:pt idx="7">
                  <c:v>0.63218018230394468</c:v>
                </c:pt>
                <c:pt idx="8">
                  <c:v>0.71507942213781872</c:v>
                </c:pt>
                <c:pt idx="9">
                  <c:v>0.6999766187814026</c:v>
                </c:pt>
                <c:pt idx="10">
                  <c:v>0.73875487379162197</c:v>
                </c:pt>
                <c:pt idx="11">
                  <c:v>0.77270743759224791</c:v>
                </c:pt>
                <c:pt idx="12">
                  <c:v>0.66906570311923885</c:v>
                </c:pt>
                <c:pt idx="13">
                  <c:v>0.63275659594457068</c:v>
                </c:pt>
                <c:pt idx="14">
                  <c:v>0.39782330903199675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1-4BF0-A77C-677C598D3EBC}"/>
            </c:ext>
          </c:extLst>
        </c:ser>
        <c:ser>
          <c:idx val="2"/>
          <c:order val="2"/>
          <c:tx>
            <c:strRef>
              <c:f>'Sec7.2'!$F$2</c:f>
              <c:strCache>
                <c:ptCount val="1"/>
                <c:pt idx="0">
                  <c:v>LPI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'Sec7.2'!$J$3:$J$17</c:f>
              <c:numCache>
                <c:formatCode>General</c:formatCode>
                <c:ptCount val="15"/>
                <c:pt idx="0">
                  <c:v>0.59996532151465676</c:v>
                </c:pt>
                <c:pt idx="1">
                  <c:v>0.58681821422783997</c:v>
                </c:pt>
                <c:pt idx="2">
                  <c:v>0.62369212568180077</c:v>
                </c:pt>
                <c:pt idx="3">
                  <c:v>0.77025098579207607</c:v>
                </c:pt>
                <c:pt idx="4">
                  <c:v>0.44946741573033705</c:v>
                </c:pt>
                <c:pt idx="5">
                  <c:v>0.55999999999999994</c:v>
                </c:pt>
                <c:pt idx="6">
                  <c:v>0.77432547762694814</c:v>
                </c:pt>
                <c:pt idx="7">
                  <c:v>0.61840799816835834</c:v>
                </c:pt>
                <c:pt idx="8">
                  <c:v>0.66664860638528922</c:v>
                </c:pt>
                <c:pt idx="9">
                  <c:v>0.7468924855491329</c:v>
                </c:pt>
                <c:pt idx="10">
                  <c:v>0.64677335704230576</c:v>
                </c:pt>
                <c:pt idx="11">
                  <c:v>0.75654455172413793</c:v>
                </c:pt>
                <c:pt idx="12">
                  <c:v>0.61288437476099422</c:v>
                </c:pt>
                <c:pt idx="13">
                  <c:v>0.71948001074691037</c:v>
                </c:pt>
                <c:pt idx="14">
                  <c:v>0.70272174327545101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1-4BF0-A77C-677C598D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36056"/>
        <c:axId val="530135728"/>
      </c:lineChart>
      <c:catAx>
        <c:axId val="53013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5728"/>
        <c:crosses val="autoZero"/>
        <c:auto val="1"/>
        <c:lblAlgn val="ctr"/>
        <c:lblOffset val="100"/>
        <c:noMultiLvlLbl val="0"/>
      </c:catAx>
      <c:valAx>
        <c:axId val="53013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'Sec7.2'!$B$2</c:f>
              <c:strCache>
                <c:ptCount val="1"/>
                <c:pt idx="0">
                  <c:v>Ours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'Sec7.2'!$B$3:$B$17</c:f>
              <c:numCache>
                <c:formatCode>General</c:formatCode>
                <c:ptCount val="15"/>
                <c:pt idx="0">
                  <c:v>0.89549999999999996</c:v>
                </c:pt>
                <c:pt idx="1">
                  <c:v>0.94199999999999995</c:v>
                </c:pt>
                <c:pt idx="2">
                  <c:v>0.92679999999999996</c:v>
                </c:pt>
                <c:pt idx="3">
                  <c:v>0.94030000000000002</c:v>
                </c:pt>
                <c:pt idx="4">
                  <c:v>0.81579999999999997</c:v>
                </c:pt>
                <c:pt idx="5">
                  <c:v>0.90910000000000002</c:v>
                </c:pt>
                <c:pt idx="6">
                  <c:v>0.95409999999999995</c:v>
                </c:pt>
                <c:pt idx="7">
                  <c:v>0.86</c:v>
                </c:pt>
                <c:pt idx="8">
                  <c:v>0.97060000000000002</c:v>
                </c:pt>
                <c:pt idx="9">
                  <c:v>0.94169999999999998</c:v>
                </c:pt>
                <c:pt idx="10">
                  <c:v>0.92769999999999997</c:v>
                </c:pt>
                <c:pt idx="11">
                  <c:v>0.95740000000000003</c:v>
                </c:pt>
                <c:pt idx="12">
                  <c:v>0.85709999999999997</c:v>
                </c:pt>
                <c:pt idx="13">
                  <c:v>0.82669999999999999</c:v>
                </c:pt>
                <c:pt idx="14">
                  <c:v>0.84440000000000004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1-4BF0-A77C-677C598D3EBC}"/>
            </c:ext>
          </c:extLst>
        </c:ser>
        <c:ser>
          <c:idx val="1"/>
          <c:order val="1"/>
          <c:tx>
            <c:strRef>
              <c:f>'Sec7.2'!$D$2</c:f>
              <c:strCache>
                <c:ptCount val="1"/>
                <c:pt idx="0">
                  <c:v>LJL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'Sec7.2'!$D$3:$D$17</c:f>
              <c:numCache>
                <c:formatCode>General</c:formatCode>
                <c:ptCount val="15"/>
                <c:pt idx="0">
                  <c:v>0.79169999999999996</c:v>
                </c:pt>
                <c:pt idx="1">
                  <c:v>0.64039999999999997</c:v>
                </c:pt>
                <c:pt idx="2">
                  <c:v>0.79169999999999996</c:v>
                </c:pt>
                <c:pt idx="3">
                  <c:v>0.86519999999999997</c:v>
                </c:pt>
                <c:pt idx="4">
                  <c:v>0.58819999999999995</c:v>
                </c:pt>
                <c:pt idx="5">
                  <c:v>0.80610000000000004</c:v>
                </c:pt>
                <c:pt idx="6">
                  <c:v>0.80500000000000005</c:v>
                </c:pt>
                <c:pt idx="7">
                  <c:v>0.6875</c:v>
                </c:pt>
                <c:pt idx="8">
                  <c:v>0.8649</c:v>
                </c:pt>
                <c:pt idx="9">
                  <c:v>0.77470000000000006</c:v>
                </c:pt>
                <c:pt idx="10">
                  <c:v>0.81189999999999996</c:v>
                </c:pt>
                <c:pt idx="11">
                  <c:v>0.85</c:v>
                </c:pt>
                <c:pt idx="12">
                  <c:v>0.75609999999999999</c:v>
                </c:pt>
                <c:pt idx="13">
                  <c:v>0.7</c:v>
                </c:pt>
                <c:pt idx="14">
                  <c:v>0.71150000000000002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1-4BF0-A77C-677C598D3EBC}"/>
            </c:ext>
          </c:extLst>
        </c:ser>
        <c:ser>
          <c:idx val="2"/>
          <c:order val="2"/>
          <c:tx>
            <c:strRef>
              <c:f>'Sec7.2'!$F$2</c:f>
              <c:strCache>
                <c:ptCount val="1"/>
                <c:pt idx="0">
                  <c:v>LPI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'Sec7.2'!$F$3:$F$17</c:f>
              <c:numCache>
                <c:formatCode>General</c:formatCode>
                <c:ptCount val="15"/>
                <c:pt idx="0">
                  <c:v>0.8095</c:v>
                </c:pt>
                <c:pt idx="1">
                  <c:v>0.75380000000000003</c:v>
                </c:pt>
                <c:pt idx="2">
                  <c:v>0.78380000000000005</c:v>
                </c:pt>
                <c:pt idx="3">
                  <c:v>0.95</c:v>
                </c:pt>
                <c:pt idx="4">
                  <c:v>0.70179999999999998</c:v>
                </c:pt>
                <c:pt idx="5">
                  <c:v>0.84</c:v>
                </c:pt>
                <c:pt idx="6">
                  <c:v>0.92569999999999997</c:v>
                </c:pt>
                <c:pt idx="7">
                  <c:v>0.81030000000000002</c:v>
                </c:pt>
                <c:pt idx="8">
                  <c:v>0.81940000000000002</c:v>
                </c:pt>
                <c:pt idx="9">
                  <c:v>0.81779999999999997</c:v>
                </c:pt>
                <c:pt idx="10">
                  <c:v>0.8125</c:v>
                </c:pt>
                <c:pt idx="11">
                  <c:v>0.82110000000000005</c:v>
                </c:pt>
                <c:pt idx="12">
                  <c:v>0.81720000000000004</c:v>
                </c:pt>
                <c:pt idx="13">
                  <c:v>0.88060000000000005</c:v>
                </c:pt>
                <c:pt idx="14">
                  <c:v>0.88639999999999997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1-4BF0-A77C-677C598D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36056"/>
        <c:axId val="530135728"/>
      </c:lineChart>
      <c:catAx>
        <c:axId val="53013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5728"/>
        <c:crosses val="autoZero"/>
        <c:auto val="1"/>
        <c:lblAlgn val="ctr"/>
        <c:lblOffset val="100"/>
        <c:noMultiLvlLbl val="0"/>
      </c:catAx>
      <c:valAx>
        <c:axId val="53013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3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1372000793524747E-2"/>
          <c:y val="4.5375410879704814E-2"/>
          <c:w val="0.89857776397060241"/>
          <c:h val="0.8742344320440697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[1]Sheet1!$A$96</c:f>
              <c:strCache>
                <c:ptCount val="1"/>
                <c:pt idx="0">
                  <c:v>Ours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([1]Sheet1!$B$94,[1]Sheet1!$D$94,[1]Sheet1!$F$94,[1]Sheet1!$H$94,[1]Sheet1!$J$94,[1]Sheet1!$L$94,[1]Sheet1!$N$94,[1]Sheet1!$P$94,[1]Sheet1!$R$94)</c:f>
              <c:strCache>
                <c:ptCount val="9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(1,5)</c:v>
                </c:pt>
                <c:pt idx="4">
                  <c:v>(1,6)</c:v>
                </c:pt>
                <c:pt idx="5">
                  <c:v>(1,7)</c:v>
                </c:pt>
                <c:pt idx="6">
                  <c:v>(1,8)</c:v>
                </c:pt>
                <c:pt idx="7">
                  <c:v>(1,9)</c:v>
                </c:pt>
                <c:pt idx="8">
                  <c:v>(1,10)</c:v>
                </c:pt>
              </c:strCache>
            </c:strRef>
          </c:cat>
          <c:val>
            <c:numRef>
              <c:f>([1]Sheet1!$M$11,[1]Sheet1!$O$11,[1]Sheet1!$Q$11,[1]Sheet1!$S$11,[1]Sheet1!$U$11,[1]Sheet1!$W$11,[1]Sheet1!$Y$11,[1]Sheet1!$AA$11,[1]Sheet1!$AC$11)</c:f>
              <c:numCache>
                <c:formatCode>General</c:formatCode>
                <c:ptCount val="9"/>
                <c:pt idx="0">
                  <c:v>0.99</c:v>
                </c:pt>
                <c:pt idx="1">
                  <c:v>0.97</c:v>
                </c:pt>
                <c:pt idx="2">
                  <c:v>0.98</c:v>
                </c:pt>
                <c:pt idx="3">
                  <c:v>0.87</c:v>
                </c:pt>
                <c:pt idx="4">
                  <c:v>0.81372549019607843</c:v>
                </c:pt>
                <c:pt idx="5">
                  <c:v>0.77142857142857146</c:v>
                </c:pt>
                <c:pt idx="6">
                  <c:v>0.63492063492063489</c:v>
                </c:pt>
                <c:pt idx="7">
                  <c:v>0.48648648648648651</c:v>
                </c:pt>
                <c:pt idx="8">
                  <c:v>0.29729729729729731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1-4E37-9D1A-D3A8AEC38135}"/>
            </c:ext>
          </c:extLst>
        </c:ser>
        <c:ser>
          <c:idx val="1"/>
          <c:order val="1"/>
          <c:tx>
            <c:strRef>
              <c:f>[1]Sheet1!$A$97</c:f>
              <c:strCache>
                <c:ptCount val="1"/>
                <c:pt idx="0">
                  <c:v>Schmidt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([1]Sheet1!$B$94,[1]Sheet1!$D$94,[1]Sheet1!$F$94,[1]Sheet1!$H$94,[1]Sheet1!$J$94,[1]Sheet1!$L$94,[1]Sheet1!$N$94,[1]Sheet1!$P$94,[1]Sheet1!$R$94)</c:f>
              <c:strCache>
                <c:ptCount val="9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(1,5)</c:v>
                </c:pt>
                <c:pt idx="4">
                  <c:v>(1,6)</c:v>
                </c:pt>
                <c:pt idx="5">
                  <c:v>(1,7)</c:v>
                </c:pt>
                <c:pt idx="6">
                  <c:v>(1,8)</c:v>
                </c:pt>
                <c:pt idx="7">
                  <c:v>(1,9)</c:v>
                </c:pt>
                <c:pt idx="8">
                  <c:v>(1,10)</c:v>
                </c:pt>
              </c:strCache>
            </c:strRef>
          </c:cat>
          <c:val>
            <c:numRef>
              <c:f>([1]Sheet1!$M$12,[1]Sheet1!$O$12,[1]Sheet1!$Q$12,[1]Sheet1!$S$12,[1]Sheet1!$U$12,[1]Sheet1!$W$12,[1]Sheet1!$Y$12,[1]Sheet1!$AA$12,[1]Sheet1!$AC$12)</c:f>
              <c:numCache>
                <c:formatCode>General</c:formatCode>
                <c:ptCount val="9"/>
                <c:pt idx="0">
                  <c:v>0.95</c:v>
                </c:pt>
                <c:pt idx="1">
                  <c:v>0.82</c:v>
                </c:pt>
                <c:pt idx="2">
                  <c:v>0.7</c:v>
                </c:pt>
                <c:pt idx="3">
                  <c:v>0.67</c:v>
                </c:pt>
                <c:pt idx="4">
                  <c:v>0.5130434782608696</c:v>
                </c:pt>
                <c:pt idx="5">
                  <c:v>0.53260869565217395</c:v>
                </c:pt>
                <c:pt idx="6">
                  <c:v>0.22222222222222221</c:v>
                </c:pt>
                <c:pt idx="7">
                  <c:v>0.11666666666666667</c:v>
                </c:pt>
                <c:pt idx="8">
                  <c:v>9.8039215686274508E-2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1-4E37-9D1A-D3A8AEC38135}"/>
            </c:ext>
          </c:extLst>
        </c:ser>
        <c:ser>
          <c:idx val="2"/>
          <c:order val="2"/>
          <c:tx>
            <c:strRef>
              <c:f>[1]Sheet1!$A$98</c:f>
              <c:strCache>
                <c:ptCount val="1"/>
                <c:pt idx="0">
                  <c:v>LPI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([1]Sheet1!$B$94,[1]Sheet1!$D$94,[1]Sheet1!$F$94,[1]Sheet1!$H$94,[1]Sheet1!$J$94,[1]Sheet1!$L$94,[1]Sheet1!$N$94,[1]Sheet1!$P$94,[1]Sheet1!$R$94)</c:f>
              <c:strCache>
                <c:ptCount val="9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(1,5)</c:v>
                </c:pt>
                <c:pt idx="4">
                  <c:v>(1,6)</c:v>
                </c:pt>
                <c:pt idx="5">
                  <c:v>(1,7)</c:v>
                </c:pt>
                <c:pt idx="6">
                  <c:v>(1,8)</c:v>
                </c:pt>
                <c:pt idx="7">
                  <c:v>(1,9)</c:v>
                </c:pt>
                <c:pt idx="8">
                  <c:v>(1,10)</c:v>
                </c:pt>
              </c:strCache>
            </c:strRef>
          </c:cat>
          <c:val>
            <c:numRef>
              <c:f>([1]Sheet1!$M$13,[1]Sheet1!$O$13,[1]Sheet1!$Q$13,[1]Sheet1!$S$13,[1]Sheet1!$U$13,[1]Sheet1!$W$13,[1]Sheet1!$Y$13,[1]Sheet1!$AA$13,[1]Sheet1!$AC$13)</c:f>
              <c:numCache>
                <c:formatCode>General</c:formatCode>
                <c:ptCount val="9"/>
                <c:pt idx="0">
                  <c:v>0.9</c:v>
                </c:pt>
                <c:pt idx="1">
                  <c:v>0.86</c:v>
                </c:pt>
                <c:pt idx="2">
                  <c:v>0.54</c:v>
                </c:pt>
                <c:pt idx="3">
                  <c:v>0.53</c:v>
                </c:pt>
                <c:pt idx="4">
                  <c:v>0.55813953488372092</c:v>
                </c:pt>
                <c:pt idx="5">
                  <c:v>0.38095238095238093</c:v>
                </c:pt>
                <c:pt idx="6">
                  <c:v>0.22222222222222221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1-4E37-9D1A-D3A8AEC38135}"/>
            </c:ext>
          </c:extLst>
        </c:ser>
        <c:ser>
          <c:idx val="3"/>
          <c:order val="3"/>
          <c:tx>
            <c:strRef>
              <c:f>[1]Sheet1!$A$99</c:f>
              <c:strCache>
                <c:ptCount val="1"/>
                <c:pt idx="0">
                  <c:v>LJL</c:v>
                </c:pt>
              </c:strCache>
            </c:strRef>
          </c:tx>
          <c:spPr>
            <a:ln w="12700" cap="rnd">
              <a:solidFill>
                <a:srgbClr val="8CC168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8CC168"/>
              </a:solidFill>
              <a:ln w="9525">
                <a:solidFill>
                  <a:srgbClr val="8CC168"/>
                </a:solidFill>
              </a:ln>
              <a:effectLst/>
            </c:spPr>
          </c:marker>
          <c:cat>
            <c:strRef>
              <c:f>([1]Sheet1!$B$94,[1]Sheet1!$D$94,[1]Sheet1!$F$94,[1]Sheet1!$H$94,[1]Sheet1!$J$94,[1]Sheet1!$L$94,[1]Sheet1!$N$94,[1]Sheet1!$P$94,[1]Sheet1!$R$94)</c:f>
              <c:strCache>
                <c:ptCount val="9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(1,5)</c:v>
                </c:pt>
                <c:pt idx="4">
                  <c:v>(1,6)</c:v>
                </c:pt>
                <c:pt idx="5">
                  <c:v>(1,7)</c:v>
                </c:pt>
                <c:pt idx="6">
                  <c:v>(1,8)</c:v>
                </c:pt>
                <c:pt idx="7">
                  <c:v>(1,9)</c:v>
                </c:pt>
                <c:pt idx="8">
                  <c:v>(1,10)</c:v>
                </c:pt>
              </c:strCache>
            </c:strRef>
          </c:cat>
          <c:val>
            <c:numRef>
              <c:f>([1]Sheet1!$M$14,[1]Sheet1!$O$14,[1]Sheet1!$Q$14,[1]Sheet1!$S$14,[1]Sheet1!$U$14,[1]Sheet1!$W$14,[1]Sheet1!$Y$14,[1]Sheet1!$AA$14,[1]Sheet1!$AC$14)</c:f>
              <c:numCache>
                <c:formatCode>General</c:formatCode>
                <c:ptCount val="9"/>
                <c:pt idx="0">
                  <c:v>0.9426751592356688</c:v>
                </c:pt>
                <c:pt idx="1">
                  <c:v>0.7857142857142857</c:v>
                </c:pt>
                <c:pt idx="2">
                  <c:v>0.80246913580246915</c:v>
                </c:pt>
                <c:pt idx="3">
                  <c:v>0.77777777777777779</c:v>
                </c:pt>
                <c:pt idx="4">
                  <c:v>0.69767441860465118</c:v>
                </c:pt>
                <c:pt idx="5">
                  <c:v>0.30909090909090908</c:v>
                </c:pt>
                <c:pt idx="6">
                  <c:v>0.15217391304347827</c:v>
                </c:pt>
                <c:pt idx="7">
                  <c:v>0.5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1-4E37-9D1A-D3A8AEC3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01216"/>
        <c:axId val="577604824"/>
      </c:lineChart>
      <c:catAx>
        <c:axId val="5776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04824"/>
        <c:crosses val="autoZero"/>
        <c:auto val="0"/>
        <c:lblAlgn val="ctr"/>
        <c:lblOffset val="100"/>
        <c:noMultiLvlLbl val="0"/>
      </c:catAx>
      <c:valAx>
        <c:axId val="577604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0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324693788276459"/>
          <c:y val="4.2467341388381111E-2"/>
          <c:w val="0.54461723534558182"/>
          <c:h val="7.96268224174060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1372000793524747E-2"/>
          <c:y val="4.5375410879704814E-2"/>
          <c:w val="0.89857776397060241"/>
          <c:h val="0.8742344320440697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[1]Sheet1!$A$96</c:f>
              <c:strCache>
                <c:ptCount val="1"/>
                <c:pt idx="0">
                  <c:v>Ours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([1]Sheet1!$B$94,[1]Sheet1!$D$94,[1]Sheet1!$F$94,[1]Sheet1!$H$94,[1]Sheet1!$J$94,[1]Sheet1!$L$94,[1]Sheet1!$N$94,[1]Sheet1!$P$94,[1]Sheet1!$R$94)</c:f>
              <c:strCache>
                <c:ptCount val="9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(1,5)</c:v>
                </c:pt>
                <c:pt idx="4">
                  <c:v>(1,6)</c:v>
                </c:pt>
                <c:pt idx="5">
                  <c:v>(1,7)</c:v>
                </c:pt>
                <c:pt idx="6">
                  <c:v>(1,8)</c:v>
                </c:pt>
                <c:pt idx="7">
                  <c:v>(1,9)</c:v>
                </c:pt>
                <c:pt idx="8">
                  <c:v>(1,10)</c:v>
                </c:pt>
              </c:strCache>
            </c:strRef>
          </c:cat>
          <c:val>
            <c:numRef>
              <c:f>([1]Sheet1!$C$96,[1]Sheet1!$E$96,[1]Sheet1!$G$96,[1]Sheet1!$I$96,[1]Sheet1!$K$96,[1]Sheet1!$M$96,[1]Sheet1!$O$96,[1]Sheet1!$Q$96,[1]Sheet1!$S$96)</c:f>
              <c:numCache>
                <c:formatCode>General</c:formatCode>
                <c:ptCount val="9"/>
                <c:pt idx="0">
                  <c:v>0.81</c:v>
                </c:pt>
                <c:pt idx="1">
                  <c:v>0.91</c:v>
                </c:pt>
                <c:pt idx="2">
                  <c:v>0.83</c:v>
                </c:pt>
                <c:pt idx="3">
                  <c:v>0.92</c:v>
                </c:pt>
                <c:pt idx="4">
                  <c:v>0.79411764705882348</c:v>
                </c:pt>
                <c:pt idx="5">
                  <c:v>0.66666666666666663</c:v>
                </c:pt>
                <c:pt idx="6">
                  <c:v>0.68253968253968256</c:v>
                </c:pt>
                <c:pt idx="7">
                  <c:v>0.67391304347826086</c:v>
                </c:pt>
                <c:pt idx="8">
                  <c:v>0.77083333333333337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6-4C12-A17C-CD492B833F8C}"/>
            </c:ext>
          </c:extLst>
        </c:ser>
        <c:ser>
          <c:idx val="1"/>
          <c:order val="1"/>
          <c:tx>
            <c:strRef>
              <c:f>[1]Sheet1!$A$97</c:f>
              <c:strCache>
                <c:ptCount val="1"/>
                <c:pt idx="0">
                  <c:v>Schmidt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([1]Sheet1!$B$94,[1]Sheet1!$D$94,[1]Sheet1!$F$94,[1]Sheet1!$H$94,[1]Sheet1!$J$94,[1]Sheet1!$L$94,[1]Sheet1!$N$94,[1]Sheet1!$P$94,[1]Sheet1!$R$94)</c:f>
              <c:strCache>
                <c:ptCount val="9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(1,5)</c:v>
                </c:pt>
                <c:pt idx="4">
                  <c:v>(1,6)</c:v>
                </c:pt>
                <c:pt idx="5">
                  <c:v>(1,7)</c:v>
                </c:pt>
                <c:pt idx="6">
                  <c:v>(1,8)</c:v>
                </c:pt>
                <c:pt idx="7">
                  <c:v>(1,9)</c:v>
                </c:pt>
                <c:pt idx="8">
                  <c:v>(1,10)</c:v>
                </c:pt>
              </c:strCache>
            </c:strRef>
          </c:cat>
          <c:val>
            <c:numRef>
              <c:f>([1]Sheet1!$C$97,[1]Sheet1!$E$97,[1]Sheet1!$G$97,[1]Sheet1!$I$97,[1]Sheet1!$K$97,[1]Sheet1!$M$97,[1]Sheet1!$O$97,[1]Sheet1!$Q$97,[1]Sheet1!$S$97)</c:f>
              <c:numCache>
                <c:formatCode>General</c:formatCode>
                <c:ptCount val="9"/>
                <c:pt idx="0">
                  <c:v>0.64</c:v>
                </c:pt>
                <c:pt idx="1">
                  <c:v>0.7</c:v>
                </c:pt>
                <c:pt idx="2">
                  <c:v>0.74</c:v>
                </c:pt>
                <c:pt idx="3">
                  <c:v>0.6</c:v>
                </c:pt>
                <c:pt idx="4">
                  <c:v>0.46938775510204084</c:v>
                </c:pt>
                <c:pt idx="5">
                  <c:v>0.5161290322580645</c:v>
                </c:pt>
                <c:pt idx="6">
                  <c:v>0.23655913978494625</c:v>
                </c:pt>
                <c:pt idx="7">
                  <c:v>0.30882352941176472</c:v>
                </c:pt>
                <c:pt idx="8">
                  <c:v>0.17910447761194029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6-4C12-A17C-CD492B833F8C}"/>
            </c:ext>
          </c:extLst>
        </c:ser>
        <c:ser>
          <c:idx val="2"/>
          <c:order val="2"/>
          <c:tx>
            <c:strRef>
              <c:f>[1]Sheet1!$A$98</c:f>
              <c:strCache>
                <c:ptCount val="1"/>
                <c:pt idx="0">
                  <c:v>LPI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([1]Sheet1!$B$94,[1]Sheet1!$D$94,[1]Sheet1!$F$94,[1]Sheet1!$H$94,[1]Sheet1!$J$94,[1]Sheet1!$L$94,[1]Sheet1!$N$94,[1]Sheet1!$P$94,[1]Sheet1!$R$94)</c:f>
              <c:strCache>
                <c:ptCount val="9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(1,5)</c:v>
                </c:pt>
                <c:pt idx="4">
                  <c:v>(1,6)</c:v>
                </c:pt>
                <c:pt idx="5">
                  <c:v>(1,7)</c:v>
                </c:pt>
                <c:pt idx="6">
                  <c:v>(1,8)</c:v>
                </c:pt>
                <c:pt idx="7">
                  <c:v>(1,9)</c:v>
                </c:pt>
                <c:pt idx="8">
                  <c:v>(1,10)</c:v>
                </c:pt>
              </c:strCache>
            </c:strRef>
          </c:cat>
          <c:val>
            <c:numRef>
              <c:f>([1]Sheet1!$C$98,[1]Sheet1!$E$98,[1]Sheet1!$G$98,[1]Sheet1!$I$98,[1]Sheet1!$K$98,[1]Sheet1!$M$98,[1]Sheet1!$O$98,[1]Sheet1!$Q$98,[1]Sheet1!$S$98)</c:f>
              <c:numCache>
                <c:formatCode>General</c:formatCode>
                <c:ptCount val="9"/>
                <c:pt idx="0">
                  <c:v>0.72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0.75438596491228072</c:v>
                </c:pt>
                <c:pt idx="5">
                  <c:v>0.69444444444444442</c:v>
                </c:pt>
                <c:pt idx="6">
                  <c:v>0.65957446808510634</c:v>
                </c:pt>
                <c:pt idx="7">
                  <c:v>0.64516129032258063</c:v>
                </c:pt>
                <c:pt idx="8">
                  <c:v>0.51851851851851849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6-4C12-A17C-CD492B833F8C}"/>
            </c:ext>
          </c:extLst>
        </c:ser>
        <c:ser>
          <c:idx val="3"/>
          <c:order val="3"/>
          <c:tx>
            <c:strRef>
              <c:f>[1]Sheet1!$A$99</c:f>
              <c:strCache>
                <c:ptCount val="1"/>
                <c:pt idx="0">
                  <c:v>LJL</c:v>
                </c:pt>
              </c:strCache>
            </c:strRef>
          </c:tx>
          <c:spPr>
            <a:ln w="12700" cap="rnd">
              <a:solidFill>
                <a:srgbClr val="8CC168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8CC168"/>
              </a:solidFill>
              <a:ln w="9525">
                <a:solidFill>
                  <a:srgbClr val="8CC168"/>
                </a:solidFill>
              </a:ln>
              <a:effectLst/>
            </c:spPr>
          </c:marker>
          <c:cat>
            <c:strRef>
              <c:f>([1]Sheet1!$B$94,[1]Sheet1!$D$94,[1]Sheet1!$F$94,[1]Sheet1!$H$94,[1]Sheet1!$J$94,[1]Sheet1!$L$94,[1]Sheet1!$N$94,[1]Sheet1!$P$94,[1]Sheet1!$R$94)</c:f>
              <c:strCache>
                <c:ptCount val="9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(1,5)</c:v>
                </c:pt>
                <c:pt idx="4">
                  <c:v>(1,6)</c:v>
                </c:pt>
                <c:pt idx="5">
                  <c:v>(1,7)</c:v>
                </c:pt>
                <c:pt idx="6">
                  <c:v>(1,8)</c:v>
                </c:pt>
                <c:pt idx="7">
                  <c:v>(1,9)</c:v>
                </c:pt>
                <c:pt idx="8">
                  <c:v>(1,10)</c:v>
                </c:pt>
              </c:strCache>
            </c:strRef>
          </c:cat>
          <c:val>
            <c:numRef>
              <c:f>([1]Sheet1!$C$99,[1]Sheet1!$E$99,[1]Sheet1!$G$99,[1]Sheet1!$I$99,[1]Sheet1!$K$99,[1]Sheet1!$M$99,[1]Sheet1!$O$99,[1]Sheet1!$Q$99,[1]Sheet1!$S$99)</c:f>
              <c:numCache>
                <c:formatCode>General</c:formatCode>
                <c:ptCount val="9"/>
                <c:pt idx="0">
                  <c:v>0.81</c:v>
                </c:pt>
                <c:pt idx="1">
                  <c:v>0.71</c:v>
                </c:pt>
                <c:pt idx="2">
                  <c:v>0.77966101694915257</c:v>
                </c:pt>
                <c:pt idx="3">
                  <c:v>0.59405940594059403</c:v>
                </c:pt>
                <c:pt idx="4">
                  <c:v>0.44186046511627908</c:v>
                </c:pt>
                <c:pt idx="5">
                  <c:v>0.51162790697674421</c:v>
                </c:pt>
                <c:pt idx="6">
                  <c:v>0</c:v>
                </c:pt>
                <c:pt idx="7">
                  <c:v>0.17241379310344829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6-4C12-A17C-CD492B83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01216"/>
        <c:axId val="577604824"/>
      </c:lineChart>
      <c:catAx>
        <c:axId val="5776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04824"/>
        <c:crosses val="autoZero"/>
        <c:auto val="0"/>
        <c:lblAlgn val="ctr"/>
        <c:lblOffset val="100"/>
        <c:noMultiLvlLbl val="0"/>
      </c:catAx>
      <c:valAx>
        <c:axId val="577604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0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324693788276459"/>
          <c:y val="4.2467341388381111E-2"/>
          <c:w val="0.54461723534558182"/>
          <c:h val="7.96268224174060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0649009782868"/>
          <c:y val="7.335778592864288E-2"/>
          <c:w val="0.82870585779050343"/>
          <c:h val="0.771935527065452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[1]Sheet1!$B$5:$B$7</c:f>
              <c:strCache>
                <c:ptCount val="1"/>
                <c:pt idx="0">
                  <c:v>ours-CM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[1]Sheet1!$A$8:$A$53</c:f>
              <c:strCache>
                <c:ptCount val="46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[1]Sheet1!$B$8:$B$53</c:f>
              <c:numCache>
                <c:formatCode>General</c:formatCode>
                <c:ptCount val="46"/>
                <c:pt idx="1">
                  <c:v>194</c:v>
                </c:pt>
                <c:pt idx="6">
                  <c:v>145.5</c:v>
                </c:pt>
                <c:pt idx="11">
                  <c:v>135.24</c:v>
                </c:pt>
                <c:pt idx="16">
                  <c:v>103.53</c:v>
                </c:pt>
                <c:pt idx="21">
                  <c:v>83</c:v>
                </c:pt>
                <c:pt idx="26">
                  <c:v>54</c:v>
                </c:pt>
                <c:pt idx="31">
                  <c:v>40</c:v>
                </c:pt>
                <c:pt idx="36">
                  <c:v>18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8-42EE-926C-74DFF3CE5E23}"/>
            </c:ext>
          </c:extLst>
        </c:ser>
        <c:ser>
          <c:idx val="1"/>
          <c:order val="1"/>
          <c:tx>
            <c:strRef>
              <c:f>[1]Sheet1!$C$5:$C$7</c:f>
              <c:strCache>
                <c:ptCount val="1"/>
                <c:pt idx="0">
                  <c:v>ours-TM</c:v>
                </c:pt>
              </c:strCache>
            </c:strRef>
          </c:tx>
          <c:spPr>
            <a:pattFill prst="wdUp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[1]Sheet1!$A$8:$A$53</c:f>
              <c:strCache>
                <c:ptCount val="46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[1]Sheet1!$C$8:$C$53</c:f>
              <c:numCache>
                <c:formatCode>General</c:formatCode>
                <c:ptCount val="46"/>
                <c:pt idx="1">
                  <c:v>2</c:v>
                </c:pt>
                <c:pt idx="6">
                  <c:v>4</c:v>
                </c:pt>
                <c:pt idx="11">
                  <c:v>3</c:v>
                </c:pt>
                <c:pt idx="16">
                  <c:v>15</c:v>
                </c:pt>
                <c:pt idx="21">
                  <c:v>19</c:v>
                </c:pt>
                <c:pt idx="26">
                  <c:v>16</c:v>
                </c:pt>
                <c:pt idx="31">
                  <c:v>23</c:v>
                </c:pt>
                <c:pt idx="36">
                  <c:v>19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8-42EE-926C-74DFF3CE5E23}"/>
            </c:ext>
          </c:extLst>
        </c:ser>
        <c:ser>
          <c:idx val="2"/>
          <c:order val="2"/>
          <c:tx>
            <c:strRef>
              <c:f>[1]Sheet1!$D$5:$D$7</c:f>
              <c:strCache>
                <c:ptCount val="1"/>
                <c:pt idx="0">
                  <c:v>Schmidt-CM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[1]Sheet1!$A$8:$A$53</c:f>
              <c:strCache>
                <c:ptCount val="46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[1]Sheet1!$D$8:$D$53</c:f>
              <c:numCache>
                <c:formatCode>General</c:formatCode>
                <c:ptCount val="46"/>
                <c:pt idx="2">
                  <c:v>208</c:v>
                </c:pt>
                <c:pt idx="7">
                  <c:v>161.54</c:v>
                </c:pt>
                <c:pt idx="12">
                  <c:v>114.8</c:v>
                </c:pt>
                <c:pt idx="17">
                  <c:v>88.440000000000012</c:v>
                </c:pt>
                <c:pt idx="22">
                  <c:v>59.000000000000007</c:v>
                </c:pt>
                <c:pt idx="27">
                  <c:v>49</c:v>
                </c:pt>
                <c:pt idx="32">
                  <c:v>16</c:v>
                </c:pt>
                <c:pt idx="37">
                  <c:v>7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8-42EE-926C-74DFF3CE5E23}"/>
            </c:ext>
          </c:extLst>
        </c:ser>
        <c:ser>
          <c:idx val="3"/>
          <c:order val="3"/>
          <c:tx>
            <c:strRef>
              <c:f>[1]Sheet1!$E$5:$E$7</c:f>
              <c:strCache>
                <c:ptCount val="1"/>
                <c:pt idx="0">
                  <c:v>Schmidt-TM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[1]Sheet1!$A$8:$A$53</c:f>
              <c:strCache>
                <c:ptCount val="46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[1]Sheet1!$E$8:$E$53</c:f>
              <c:numCache>
                <c:formatCode>General</c:formatCode>
                <c:ptCount val="46"/>
                <c:pt idx="2">
                  <c:v>11</c:v>
                </c:pt>
                <c:pt idx="7">
                  <c:v>35</c:v>
                </c:pt>
                <c:pt idx="12">
                  <c:v>49</c:v>
                </c:pt>
                <c:pt idx="17">
                  <c:v>44</c:v>
                </c:pt>
                <c:pt idx="22">
                  <c:v>55.999999999999993</c:v>
                </c:pt>
                <c:pt idx="27">
                  <c:v>43</c:v>
                </c:pt>
                <c:pt idx="32">
                  <c:v>56</c:v>
                </c:pt>
                <c:pt idx="37">
                  <c:v>53</c:v>
                </c:pt>
                <c:pt idx="4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8-42EE-926C-74DFF3CE5E23}"/>
            </c:ext>
          </c:extLst>
        </c:ser>
        <c:ser>
          <c:idx val="4"/>
          <c:order val="4"/>
          <c:tx>
            <c:strRef>
              <c:f>[1]Sheet1!$F$5:$F$7</c:f>
              <c:strCache>
                <c:ptCount val="1"/>
                <c:pt idx="0">
                  <c:v>LPI-CM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[1]Sheet1!$A$8:$A$53</c:f>
              <c:strCache>
                <c:ptCount val="46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[1]Sheet1!$F$8:$F$53</c:f>
              <c:numCache>
                <c:formatCode>General</c:formatCode>
                <c:ptCount val="46"/>
                <c:pt idx="3">
                  <c:v>170</c:v>
                </c:pt>
                <c:pt idx="8">
                  <c:v>99.76</c:v>
                </c:pt>
                <c:pt idx="13">
                  <c:v>43.74</c:v>
                </c:pt>
                <c:pt idx="18">
                  <c:v>36.04</c:v>
                </c:pt>
                <c:pt idx="23">
                  <c:v>24</c:v>
                </c:pt>
                <c:pt idx="28">
                  <c:v>8</c:v>
                </c:pt>
                <c:pt idx="33">
                  <c:v>2</c:v>
                </c:pt>
                <c:pt idx="38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58-42EE-926C-74DFF3CE5E23}"/>
            </c:ext>
          </c:extLst>
        </c:ser>
        <c:ser>
          <c:idx val="5"/>
          <c:order val="5"/>
          <c:tx>
            <c:strRef>
              <c:f>[1]Sheet1!$G$5:$G$7</c:f>
              <c:strCache>
                <c:ptCount val="1"/>
                <c:pt idx="0">
                  <c:v>LPI-TM</c:v>
                </c:pt>
              </c:strCache>
            </c:strRef>
          </c:tx>
          <c:spPr>
            <a:pattFill prst="wdUpDiag">
              <a:fgClr>
                <a:srgbClr val="26447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[1]Sheet1!$A$8:$A$53</c:f>
              <c:strCache>
                <c:ptCount val="46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[1]Sheet1!$G$8:$G$53</c:f>
              <c:numCache>
                <c:formatCode>General</c:formatCode>
                <c:ptCount val="46"/>
                <c:pt idx="3">
                  <c:v>19</c:v>
                </c:pt>
                <c:pt idx="8">
                  <c:v>16</c:v>
                </c:pt>
                <c:pt idx="13">
                  <c:v>37</c:v>
                </c:pt>
                <c:pt idx="18">
                  <c:v>32</c:v>
                </c:pt>
                <c:pt idx="23">
                  <c:v>19</c:v>
                </c:pt>
                <c:pt idx="28">
                  <c:v>13</c:v>
                </c:pt>
                <c:pt idx="33">
                  <c:v>7</c:v>
                </c:pt>
                <c:pt idx="38">
                  <c:v>12</c:v>
                </c:pt>
                <c:pt idx="4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58-42EE-926C-74DFF3CE5E23}"/>
            </c:ext>
          </c:extLst>
        </c:ser>
        <c:ser>
          <c:idx val="6"/>
          <c:order val="6"/>
          <c:tx>
            <c:strRef>
              <c:f>[1]Sheet1!$H$5:$H$7</c:f>
              <c:strCache>
                <c:ptCount val="1"/>
                <c:pt idx="0">
                  <c:v>LJL-CM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[1]Sheet1!$A$8:$A$53</c:f>
              <c:strCache>
                <c:ptCount val="46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[1]Sheet1!$H$8:$H$53</c:f>
              <c:numCache>
                <c:formatCode>General</c:formatCode>
                <c:ptCount val="46"/>
                <c:pt idx="4">
                  <c:v>148</c:v>
                </c:pt>
                <c:pt idx="9">
                  <c:v>99</c:v>
                </c:pt>
                <c:pt idx="14">
                  <c:v>65</c:v>
                </c:pt>
                <c:pt idx="19">
                  <c:v>35</c:v>
                </c:pt>
                <c:pt idx="24">
                  <c:v>30</c:v>
                </c:pt>
                <c:pt idx="29">
                  <c:v>17</c:v>
                </c:pt>
                <c:pt idx="34">
                  <c:v>7</c:v>
                </c:pt>
                <c:pt idx="39">
                  <c:v>6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58-42EE-926C-74DFF3CE5E23}"/>
            </c:ext>
          </c:extLst>
        </c:ser>
        <c:ser>
          <c:idx val="7"/>
          <c:order val="7"/>
          <c:tx>
            <c:strRef>
              <c:f>[1]Sheet1!$I$5:$I$7</c:f>
              <c:strCache>
                <c:ptCount val="1"/>
                <c:pt idx="0">
                  <c:v>LJL-TM</c:v>
                </c:pt>
              </c:strCache>
            </c:strRef>
          </c:tx>
          <c:spPr>
            <a:pattFill prst="wdUpDiag">
              <a:fgClr>
                <a:srgbClr val="8CC16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[1]Sheet1!$A$8:$A$53</c:f>
              <c:strCache>
                <c:ptCount val="46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[1]Sheet1!$I$8:$I$53</c:f>
              <c:numCache>
                <c:formatCode>General</c:formatCode>
                <c:ptCount val="46"/>
                <c:pt idx="4">
                  <c:v>9</c:v>
                </c:pt>
                <c:pt idx="9">
                  <c:v>27</c:v>
                </c:pt>
                <c:pt idx="14">
                  <c:v>16</c:v>
                </c:pt>
                <c:pt idx="19">
                  <c:v>10</c:v>
                </c:pt>
                <c:pt idx="24">
                  <c:v>13</c:v>
                </c:pt>
                <c:pt idx="29">
                  <c:v>38</c:v>
                </c:pt>
                <c:pt idx="34">
                  <c:v>39</c:v>
                </c:pt>
                <c:pt idx="39">
                  <c:v>6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58-42EE-926C-74DFF3CE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1510744"/>
        <c:axId val="741508120"/>
      </c:barChart>
      <c:catAx>
        <c:axId val="74151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700"/>
                  <a:t>Image</a:t>
                </a:r>
                <a:r>
                  <a:rPr lang="en-US" altLang="zh-CN" sz="700" baseline="0"/>
                  <a:t> pair</a:t>
                </a:r>
                <a:endParaRPr lang="zh-CN" altLang="en-US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08120"/>
        <c:crosses val="autoZero"/>
        <c:auto val="1"/>
        <c:lblAlgn val="ctr"/>
        <c:lblOffset val="100"/>
        <c:noMultiLvlLbl val="0"/>
      </c:catAx>
      <c:valAx>
        <c:axId val="741508120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700"/>
                  <a:t>CM&amp;TM</a:t>
                </a:r>
                <a:endParaRPr lang="zh-CN" altLang="en-US" sz="7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1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776326739645348"/>
          <c:y val="1.6932153237430851E-2"/>
          <c:w val="0.46611164458101267"/>
          <c:h val="0.309998871014747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[1]Sheet1!$G$143:$G$145</c:f>
              <c:strCache>
                <c:ptCount val="1"/>
                <c:pt idx="0">
                  <c:v>ours-CM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[1]Sheet1!$F$147:$F$191</c:f>
              <c:strCache>
                <c:ptCount val="45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[1]Sheet1!$G$146:$G$191</c:f>
              <c:numCache>
                <c:formatCode>General</c:formatCode>
                <c:ptCount val="46"/>
                <c:pt idx="1">
                  <c:v>52</c:v>
                </c:pt>
                <c:pt idx="6">
                  <c:v>85</c:v>
                </c:pt>
                <c:pt idx="11">
                  <c:v>87</c:v>
                </c:pt>
                <c:pt idx="16">
                  <c:v>81</c:v>
                </c:pt>
                <c:pt idx="21">
                  <c:v>54</c:v>
                </c:pt>
                <c:pt idx="26">
                  <c:v>50</c:v>
                </c:pt>
                <c:pt idx="31">
                  <c:v>43</c:v>
                </c:pt>
                <c:pt idx="36">
                  <c:v>31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329-8723-0BD6F5008D7C}"/>
            </c:ext>
          </c:extLst>
        </c:ser>
        <c:ser>
          <c:idx val="1"/>
          <c:order val="1"/>
          <c:tx>
            <c:strRef>
              <c:f>[1]Sheet1!$H$143:$H$145</c:f>
              <c:strCache>
                <c:ptCount val="1"/>
                <c:pt idx="0">
                  <c:v>ours-TM</c:v>
                </c:pt>
              </c:strCache>
            </c:strRef>
          </c:tx>
          <c:spPr>
            <a:pattFill prst="wdUpDiag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[1]Sheet1!$F$147:$F$191</c:f>
              <c:strCache>
                <c:ptCount val="45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[1]Sheet1!$H$146:$H$191</c:f>
              <c:numCache>
                <c:formatCode>General</c:formatCode>
                <c:ptCount val="46"/>
                <c:pt idx="1">
                  <c:v>12</c:v>
                </c:pt>
                <c:pt idx="6">
                  <c:v>8</c:v>
                </c:pt>
                <c:pt idx="11">
                  <c:v>18</c:v>
                </c:pt>
                <c:pt idx="16">
                  <c:v>7</c:v>
                </c:pt>
                <c:pt idx="21">
                  <c:v>14</c:v>
                </c:pt>
                <c:pt idx="26">
                  <c:v>25</c:v>
                </c:pt>
                <c:pt idx="31">
                  <c:v>20</c:v>
                </c:pt>
                <c:pt idx="36">
                  <c:v>15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6-4329-8723-0BD6F5008D7C}"/>
            </c:ext>
          </c:extLst>
        </c:ser>
        <c:ser>
          <c:idx val="2"/>
          <c:order val="2"/>
          <c:tx>
            <c:strRef>
              <c:f>[1]Sheet1!$I$143:$I$145</c:f>
              <c:strCache>
                <c:ptCount val="1"/>
                <c:pt idx="0">
                  <c:v>Schmidt-CM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[1]Sheet1!$F$147:$F$191</c:f>
              <c:strCache>
                <c:ptCount val="45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[1]Sheet1!$I$146:$I$191</c:f>
              <c:numCache>
                <c:formatCode>General</c:formatCode>
                <c:ptCount val="46"/>
                <c:pt idx="2">
                  <c:v>46</c:v>
                </c:pt>
                <c:pt idx="7">
                  <c:v>74</c:v>
                </c:pt>
                <c:pt idx="12">
                  <c:v>86</c:v>
                </c:pt>
                <c:pt idx="17">
                  <c:v>66</c:v>
                </c:pt>
                <c:pt idx="22">
                  <c:v>46</c:v>
                </c:pt>
                <c:pt idx="27">
                  <c:v>48</c:v>
                </c:pt>
                <c:pt idx="32">
                  <c:v>22</c:v>
                </c:pt>
                <c:pt idx="37">
                  <c:v>21</c:v>
                </c:pt>
                <c:pt idx="4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6-4329-8723-0BD6F5008D7C}"/>
            </c:ext>
          </c:extLst>
        </c:ser>
        <c:ser>
          <c:idx val="3"/>
          <c:order val="3"/>
          <c:tx>
            <c:strRef>
              <c:f>[1]Sheet1!$J$141:$J$145</c:f>
              <c:strCache>
                <c:ptCount val="1"/>
                <c:pt idx="0">
                  <c:v>Schmidt-TM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[1]Sheet1!$F$147:$F$191</c:f>
              <c:strCache>
                <c:ptCount val="45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[1]Sheet1!$J$146:$J$191</c:f>
              <c:numCache>
                <c:formatCode>General</c:formatCode>
                <c:ptCount val="46"/>
                <c:pt idx="2">
                  <c:v>26</c:v>
                </c:pt>
                <c:pt idx="7">
                  <c:v>31</c:v>
                </c:pt>
                <c:pt idx="12">
                  <c:v>30</c:v>
                </c:pt>
                <c:pt idx="17">
                  <c:v>44</c:v>
                </c:pt>
                <c:pt idx="22">
                  <c:v>52</c:v>
                </c:pt>
                <c:pt idx="27">
                  <c:v>45</c:v>
                </c:pt>
                <c:pt idx="32">
                  <c:v>71</c:v>
                </c:pt>
                <c:pt idx="37">
                  <c:v>47</c:v>
                </c:pt>
                <c:pt idx="4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6-4329-8723-0BD6F5008D7C}"/>
            </c:ext>
          </c:extLst>
        </c:ser>
        <c:ser>
          <c:idx val="4"/>
          <c:order val="4"/>
          <c:tx>
            <c:strRef>
              <c:f>[1]Sheet1!$K$141:$K$145</c:f>
              <c:strCache>
                <c:ptCount val="1"/>
                <c:pt idx="0">
                  <c:v>LPI-CM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[1]Sheet1!$F$147:$F$191</c:f>
              <c:strCache>
                <c:ptCount val="45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[1]Sheet1!$K$146:$K$191</c:f>
              <c:numCache>
                <c:formatCode>General</c:formatCode>
                <c:ptCount val="46"/>
                <c:pt idx="3">
                  <c:v>46</c:v>
                </c:pt>
                <c:pt idx="8">
                  <c:v>69</c:v>
                </c:pt>
                <c:pt idx="13">
                  <c:v>72</c:v>
                </c:pt>
                <c:pt idx="18">
                  <c:v>60</c:v>
                </c:pt>
                <c:pt idx="23">
                  <c:v>43</c:v>
                </c:pt>
                <c:pt idx="28">
                  <c:v>50</c:v>
                </c:pt>
                <c:pt idx="33">
                  <c:v>30.999999999999996</c:v>
                </c:pt>
                <c:pt idx="38">
                  <c:v>20</c:v>
                </c:pt>
                <c:pt idx="4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06-4329-8723-0BD6F5008D7C}"/>
            </c:ext>
          </c:extLst>
        </c:ser>
        <c:ser>
          <c:idx val="5"/>
          <c:order val="5"/>
          <c:tx>
            <c:strRef>
              <c:f>[1]Sheet1!$L$141:$L$145</c:f>
              <c:strCache>
                <c:ptCount val="1"/>
                <c:pt idx="0">
                  <c:v>LPI-TM</c:v>
                </c:pt>
              </c:strCache>
            </c:strRef>
          </c:tx>
          <c:spPr>
            <a:pattFill prst="wdUpDiag">
              <a:fgClr>
                <a:srgbClr val="26447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[1]Sheet1!$F$147:$F$191</c:f>
              <c:strCache>
                <c:ptCount val="45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[1]Sheet1!$L$146:$L$191</c:f>
              <c:numCache>
                <c:formatCode>General</c:formatCode>
                <c:ptCount val="46"/>
                <c:pt idx="3">
                  <c:v>18</c:v>
                </c:pt>
                <c:pt idx="8">
                  <c:v>28</c:v>
                </c:pt>
                <c:pt idx="13">
                  <c:v>30</c:v>
                </c:pt>
                <c:pt idx="18">
                  <c:v>24</c:v>
                </c:pt>
                <c:pt idx="23">
                  <c:v>14</c:v>
                </c:pt>
                <c:pt idx="28">
                  <c:v>22</c:v>
                </c:pt>
                <c:pt idx="33">
                  <c:v>16.000000000000004</c:v>
                </c:pt>
                <c:pt idx="38">
                  <c:v>11</c:v>
                </c:pt>
                <c:pt idx="4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06-4329-8723-0BD6F5008D7C}"/>
            </c:ext>
          </c:extLst>
        </c:ser>
        <c:ser>
          <c:idx val="6"/>
          <c:order val="6"/>
          <c:tx>
            <c:strRef>
              <c:f>[1]Sheet1!$M$141:$M$145</c:f>
              <c:strCache>
                <c:ptCount val="1"/>
                <c:pt idx="0">
                  <c:v>LJL-CM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[1]Sheet1!$F$147:$F$191</c:f>
              <c:strCache>
                <c:ptCount val="45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[1]Sheet1!$M$146:$M$191</c:f>
              <c:numCache>
                <c:formatCode>General</c:formatCode>
                <c:ptCount val="46"/>
                <c:pt idx="4">
                  <c:v>43</c:v>
                </c:pt>
                <c:pt idx="9">
                  <c:v>75</c:v>
                </c:pt>
                <c:pt idx="14">
                  <c:v>92</c:v>
                </c:pt>
                <c:pt idx="19">
                  <c:v>60</c:v>
                </c:pt>
                <c:pt idx="24">
                  <c:v>19</c:v>
                </c:pt>
                <c:pt idx="29">
                  <c:v>22</c:v>
                </c:pt>
                <c:pt idx="34">
                  <c:v>0</c:v>
                </c:pt>
                <c:pt idx="39">
                  <c:v>5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06-4329-8723-0BD6F5008D7C}"/>
            </c:ext>
          </c:extLst>
        </c:ser>
        <c:ser>
          <c:idx val="7"/>
          <c:order val="7"/>
          <c:tx>
            <c:strRef>
              <c:f>[1]Sheet1!$N$141:$N$145</c:f>
              <c:strCache>
                <c:ptCount val="1"/>
                <c:pt idx="0">
                  <c:v>LJL-TM</c:v>
                </c:pt>
              </c:strCache>
            </c:strRef>
          </c:tx>
          <c:spPr>
            <a:pattFill prst="wdUpDiag">
              <a:fgClr>
                <a:srgbClr val="8CC16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[1]Sheet1!$F$147:$F$191</c:f>
              <c:strCache>
                <c:ptCount val="45"/>
                <c:pt idx="2">
                  <c:v>(1,2)</c:v>
                </c:pt>
                <c:pt idx="7">
                  <c:v>(1,3)</c:v>
                </c:pt>
                <c:pt idx="12">
                  <c:v>(1,4)</c:v>
                </c:pt>
                <c:pt idx="17">
                  <c:v>(1,5)</c:v>
                </c:pt>
                <c:pt idx="22">
                  <c:v>(1,6)</c:v>
                </c:pt>
                <c:pt idx="27">
                  <c:v>(1,7)</c:v>
                </c:pt>
                <c:pt idx="32">
                  <c:v>(1,8)</c:v>
                </c:pt>
                <c:pt idx="37">
                  <c:v>(1,9)</c:v>
                </c:pt>
                <c:pt idx="42">
                  <c:v>(1,10)</c:v>
                </c:pt>
              </c:strCache>
            </c:strRef>
          </c:cat>
          <c:val>
            <c:numRef>
              <c:f>[1]Sheet1!$N$146:$N$191</c:f>
              <c:numCache>
                <c:formatCode>General</c:formatCode>
                <c:ptCount val="46"/>
                <c:pt idx="4">
                  <c:v>10</c:v>
                </c:pt>
                <c:pt idx="9">
                  <c:v>31</c:v>
                </c:pt>
                <c:pt idx="14">
                  <c:v>26</c:v>
                </c:pt>
                <c:pt idx="19">
                  <c:v>41</c:v>
                </c:pt>
                <c:pt idx="24">
                  <c:v>24</c:v>
                </c:pt>
                <c:pt idx="29">
                  <c:v>21</c:v>
                </c:pt>
                <c:pt idx="34">
                  <c:v>6</c:v>
                </c:pt>
                <c:pt idx="39">
                  <c:v>24</c:v>
                </c:pt>
                <c:pt idx="4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06-4329-8723-0BD6F500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1510744"/>
        <c:axId val="741508120"/>
      </c:barChart>
      <c:catAx>
        <c:axId val="74151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08120"/>
        <c:crosses val="autoZero"/>
        <c:auto val="1"/>
        <c:lblAlgn val="ctr"/>
        <c:lblOffset val="100"/>
        <c:noMultiLvlLbl val="0"/>
      </c:catAx>
      <c:valAx>
        <c:axId val="74150812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51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413862879323116"/>
          <c:y val="2.7110500076379346E-2"/>
          <c:w val="0.44773051945067543"/>
          <c:h val="0.231790974044911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260169</xdr:colOff>
      <xdr:row>1</xdr:row>
      <xdr:rowOff>86541</xdr:rowOff>
    </xdr:from>
    <xdr:to>
      <xdr:col>18</xdr:col>
      <xdr:colOff>564969</xdr:colOff>
      <xdr:row>17</xdr:row>
      <xdr:rowOff>25581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567343</xdr:colOff>
      <xdr:row>7</xdr:row>
      <xdr:rowOff>158635</xdr:rowOff>
    </xdr:from>
    <xdr:to>
      <xdr:col>23</xdr:col>
      <xdr:colOff>262543</xdr:colOff>
      <xdr:row>23</xdr:row>
      <xdr:rowOff>97674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214448</xdr:colOff>
      <xdr:row>24</xdr:row>
      <xdr:rowOff>157299</xdr:rowOff>
    </xdr:from>
    <xdr:to>
      <xdr:col>14</xdr:col>
      <xdr:colOff>517071</xdr:colOff>
      <xdr:row>40</xdr:row>
      <xdr:rowOff>97428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87086</xdr:colOff>
      <xdr:row>24</xdr:row>
      <xdr:rowOff>97972</xdr:rowOff>
    </xdr:from>
    <xdr:to>
      <xdr:col>23</xdr:col>
      <xdr:colOff>533400</xdr:colOff>
      <xdr:row>42</xdr:row>
      <xdr:rowOff>21771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230873</xdr:colOff>
      <xdr:row>98</xdr:row>
      <xdr:rowOff>49355</xdr:rowOff>
    </xdr:from>
    <xdr:to>
      <xdr:col>25</xdr:col>
      <xdr:colOff>245768</xdr:colOff>
      <xdr:row>116</xdr:row>
      <xdr:rowOff>27107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8F18BE-6E2E-445F-95BA-5CB84DC7D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71004</xdr:colOff>
      <xdr:row>122</xdr:row>
      <xdr:rowOff>46759</xdr:rowOff>
    </xdr:from>
    <xdr:to>
      <xdr:col>23</xdr:col>
      <xdr:colOff>417368</xdr:colOff>
      <xdr:row>142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E41CD9-2220-404C-A6A2-1F46FE46E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220101</xdr:colOff>
      <xdr:row>21</xdr:row>
      <xdr:rowOff>12895</xdr:rowOff>
    </xdr:from>
    <xdr:to>
      <xdr:col>20</xdr:col>
      <xdr:colOff>46306</xdr:colOff>
      <xdr:row>34</xdr:row>
      <xdr:rowOff>89095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5FB956-775B-4C63-B88F-4881142B5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198</xdr:row>
      <xdr:rowOff>0</xdr:rowOff>
    </xdr:from>
    <xdr:to>
      <xdr:col>21</xdr:col>
      <xdr:colOff>451485</xdr:colOff>
      <xdr:row>210</xdr:row>
      <xdr:rowOff>102870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243260-22E6-4828-B59F-72B74B141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5770;&#25991;\&#32447;&#27573;&#21305;&#37197;2019\pap\&#23545;&#27604;&#35797;&#39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cond_compare"/>
      <sheetName val="wrong"/>
      <sheetName val="Sheet2"/>
    </sheetNames>
    <sheetDataSet>
      <sheetData sheetId="0">
        <row r="5">
          <cell r="B5" t="str">
            <v>ours-CM</v>
          </cell>
          <cell r="C5" t="str">
            <v>ours-TM</v>
          </cell>
          <cell r="D5" t="str">
            <v>Schmidt-CM</v>
          </cell>
          <cell r="E5" t="str">
            <v>Schmidt-TM</v>
          </cell>
          <cell r="F5" t="str">
            <v>LPI-CM</v>
          </cell>
          <cell r="G5" t="str">
            <v>LPI-TM</v>
          </cell>
          <cell r="H5" t="str">
            <v>LJL-CM</v>
          </cell>
          <cell r="I5" t="str">
            <v>LJL-TM</v>
          </cell>
        </row>
        <row r="9">
          <cell r="B9">
            <v>194</v>
          </cell>
          <cell r="C9">
            <v>2</v>
          </cell>
        </row>
        <row r="10">
          <cell r="A10" t="str">
            <v>(1,2)</v>
          </cell>
          <cell r="D10">
            <v>208</v>
          </cell>
          <cell r="E10">
            <v>11</v>
          </cell>
        </row>
        <row r="11">
          <cell r="F11">
            <v>170</v>
          </cell>
          <cell r="G11">
            <v>19</v>
          </cell>
          <cell r="M11">
            <v>0.99</v>
          </cell>
          <cell r="O11">
            <v>0.97</v>
          </cell>
          <cell r="Q11">
            <v>0.98</v>
          </cell>
          <cell r="S11">
            <v>0.87</v>
          </cell>
          <cell r="U11">
            <v>0.81372549019607843</v>
          </cell>
          <cell r="W11">
            <v>0.77142857142857146</v>
          </cell>
          <cell r="Y11">
            <v>0.63492063492063489</v>
          </cell>
          <cell r="AA11">
            <v>0.48648648648648651</v>
          </cell>
          <cell r="AC11">
            <v>0.29729729729729731</v>
          </cell>
        </row>
        <row r="12">
          <cell r="H12">
            <v>148</v>
          </cell>
          <cell r="I12">
            <v>9</v>
          </cell>
          <cell r="M12">
            <v>0.95</v>
          </cell>
          <cell r="O12">
            <v>0.82</v>
          </cell>
          <cell r="Q12">
            <v>0.7</v>
          </cell>
          <cell r="S12">
            <v>0.67</v>
          </cell>
          <cell r="U12">
            <v>0.5130434782608696</v>
          </cell>
          <cell r="W12">
            <v>0.53260869565217395</v>
          </cell>
          <cell r="Y12">
            <v>0.22222222222222221</v>
          </cell>
          <cell r="AA12">
            <v>0.11666666666666667</v>
          </cell>
          <cell r="AC12">
            <v>9.8039215686274508E-2</v>
          </cell>
        </row>
        <row r="13">
          <cell r="M13">
            <v>0.9</v>
          </cell>
          <cell r="O13">
            <v>0.86</v>
          </cell>
          <cell r="Q13">
            <v>0.54</v>
          </cell>
          <cell r="S13">
            <v>0.53</v>
          </cell>
          <cell r="U13">
            <v>0.55813953488372092</v>
          </cell>
          <cell r="W13">
            <v>0.38095238095238093</v>
          </cell>
          <cell r="Y13">
            <v>0.22222222222222221</v>
          </cell>
          <cell r="AA13">
            <v>0</v>
          </cell>
          <cell r="AC13">
            <v>0</v>
          </cell>
        </row>
        <row r="14">
          <cell r="B14">
            <v>145.5</v>
          </cell>
          <cell r="C14">
            <v>4</v>
          </cell>
          <cell r="M14">
            <v>0.9426751592356688</v>
          </cell>
          <cell r="O14">
            <v>0.7857142857142857</v>
          </cell>
          <cell r="Q14">
            <v>0.80246913580246915</v>
          </cell>
          <cell r="S14">
            <v>0.77777777777777779</v>
          </cell>
          <cell r="U14">
            <v>0.69767441860465118</v>
          </cell>
          <cell r="W14">
            <v>0.30909090909090908</v>
          </cell>
          <cell r="Y14">
            <v>0.15217391304347827</v>
          </cell>
          <cell r="AA14">
            <v>0.5</v>
          </cell>
          <cell r="AC14">
            <v>0</v>
          </cell>
        </row>
        <row r="15">
          <cell r="A15" t="str">
            <v>(1,3)</v>
          </cell>
          <cell r="D15">
            <v>161.54</v>
          </cell>
          <cell r="E15">
            <v>35</v>
          </cell>
        </row>
        <row r="16">
          <cell r="F16">
            <v>99.76</v>
          </cell>
          <cell r="G16">
            <v>16</v>
          </cell>
        </row>
        <row r="17">
          <cell r="H17">
            <v>99</v>
          </cell>
          <cell r="I17">
            <v>27</v>
          </cell>
        </row>
        <row r="19">
          <cell r="B19">
            <v>135.24</v>
          </cell>
          <cell r="C19">
            <v>3</v>
          </cell>
        </row>
        <row r="20">
          <cell r="A20" t="str">
            <v>(1,4)</v>
          </cell>
          <cell r="D20">
            <v>114.8</v>
          </cell>
          <cell r="E20">
            <v>49</v>
          </cell>
        </row>
        <row r="21">
          <cell r="F21">
            <v>43.74</v>
          </cell>
          <cell r="G21">
            <v>37</v>
          </cell>
        </row>
        <row r="22">
          <cell r="H22">
            <v>65</v>
          </cell>
          <cell r="I22">
            <v>16</v>
          </cell>
        </row>
        <row r="24">
          <cell r="B24">
            <v>103.53</v>
          </cell>
          <cell r="C24">
            <v>15</v>
          </cell>
        </row>
        <row r="25">
          <cell r="A25" t="str">
            <v>(1,5)</v>
          </cell>
          <cell r="D25">
            <v>88.440000000000012</v>
          </cell>
          <cell r="E25">
            <v>44</v>
          </cell>
        </row>
        <row r="26">
          <cell r="F26">
            <v>36.04</v>
          </cell>
          <cell r="G26">
            <v>32</v>
          </cell>
        </row>
        <row r="27">
          <cell r="H27">
            <v>35</v>
          </cell>
          <cell r="I27">
            <v>10</v>
          </cell>
        </row>
        <row r="29">
          <cell r="B29">
            <v>83</v>
          </cell>
          <cell r="C29">
            <v>19</v>
          </cell>
        </row>
        <row r="30">
          <cell r="A30" t="str">
            <v>(1,6)</v>
          </cell>
          <cell r="D30">
            <v>59.000000000000007</v>
          </cell>
          <cell r="E30">
            <v>55.999999999999993</v>
          </cell>
        </row>
        <row r="31">
          <cell r="F31">
            <v>24</v>
          </cell>
          <cell r="G31">
            <v>19</v>
          </cell>
        </row>
        <row r="32">
          <cell r="H32">
            <v>30</v>
          </cell>
          <cell r="I32">
            <v>13</v>
          </cell>
        </row>
        <row r="34">
          <cell r="B34">
            <v>54</v>
          </cell>
          <cell r="C34">
            <v>16</v>
          </cell>
        </row>
        <row r="35">
          <cell r="A35" t="str">
            <v>(1,7)</v>
          </cell>
          <cell r="D35">
            <v>49</v>
          </cell>
          <cell r="E35">
            <v>43</v>
          </cell>
        </row>
        <row r="36">
          <cell r="F36">
            <v>8</v>
          </cell>
          <cell r="G36">
            <v>13</v>
          </cell>
        </row>
        <row r="37">
          <cell r="H37">
            <v>17</v>
          </cell>
          <cell r="I37">
            <v>38</v>
          </cell>
        </row>
        <row r="39">
          <cell r="B39">
            <v>40</v>
          </cell>
          <cell r="C39">
            <v>23</v>
          </cell>
        </row>
        <row r="40">
          <cell r="A40" t="str">
            <v>(1,8)</v>
          </cell>
          <cell r="D40">
            <v>16</v>
          </cell>
          <cell r="E40">
            <v>56</v>
          </cell>
        </row>
        <row r="41">
          <cell r="F41">
            <v>2</v>
          </cell>
          <cell r="G41">
            <v>7</v>
          </cell>
        </row>
        <row r="42">
          <cell r="H42">
            <v>7</v>
          </cell>
          <cell r="I42">
            <v>39</v>
          </cell>
        </row>
        <row r="44">
          <cell r="B44">
            <v>18</v>
          </cell>
          <cell r="C44">
            <v>19</v>
          </cell>
        </row>
        <row r="45">
          <cell r="A45" t="str">
            <v>(1,9)</v>
          </cell>
          <cell r="D45">
            <v>7</v>
          </cell>
          <cell r="E45">
            <v>53</v>
          </cell>
        </row>
        <row r="46">
          <cell r="F46">
            <v>0</v>
          </cell>
          <cell r="G46">
            <v>12</v>
          </cell>
        </row>
        <row r="47">
          <cell r="H47">
            <v>6</v>
          </cell>
          <cell r="I47">
            <v>6</v>
          </cell>
        </row>
        <row r="49">
          <cell r="B49">
            <v>11</v>
          </cell>
          <cell r="C49">
            <v>26</v>
          </cell>
        </row>
        <row r="50">
          <cell r="A50" t="str">
            <v>(1,10)</v>
          </cell>
          <cell r="D50">
            <v>5</v>
          </cell>
          <cell r="E50">
            <v>46</v>
          </cell>
        </row>
        <row r="51">
          <cell r="F51">
            <v>0</v>
          </cell>
          <cell r="G51">
            <v>5</v>
          </cell>
        </row>
        <row r="52">
          <cell r="H52">
            <v>0</v>
          </cell>
          <cell r="I52">
            <v>0</v>
          </cell>
        </row>
        <row r="94">
          <cell r="B94" t="str">
            <v>(1,2)</v>
          </cell>
          <cell r="D94" t="str">
            <v>(1,3)</v>
          </cell>
          <cell r="F94" t="str">
            <v>(1,4)</v>
          </cell>
          <cell r="H94" t="str">
            <v>(1,5)</v>
          </cell>
          <cell r="J94" t="str">
            <v>(1,6)</v>
          </cell>
          <cell r="L94" t="str">
            <v>(1,7)</v>
          </cell>
          <cell r="N94" t="str">
            <v>(1,8)</v>
          </cell>
          <cell r="P94" t="str">
            <v>(1,9)</v>
          </cell>
          <cell r="R94" t="str">
            <v>(1,10)</v>
          </cell>
        </row>
        <row r="96">
          <cell r="A96" t="str">
            <v>Ours</v>
          </cell>
          <cell r="C96">
            <v>0.81</v>
          </cell>
          <cell r="E96">
            <v>0.91</v>
          </cell>
          <cell r="G96">
            <v>0.83</v>
          </cell>
          <cell r="I96">
            <v>0.92</v>
          </cell>
          <cell r="K96">
            <v>0.79411764705882348</v>
          </cell>
          <cell r="M96">
            <v>0.66666666666666663</v>
          </cell>
          <cell r="O96">
            <v>0.68253968253968256</v>
          </cell>
          <cell r="Q96">
            <v>0.67391304347826086</v>
          </cell>
          <cell r="S96">
            <v>0.77083333333333337</v>
          </cell>
        </row>
        <row r="97">
          <cell r="A97" t="str">
            <v>Schmidt</v>
          </cell>
          <cell r="C97">
            <v>0.64</v>
          </cell>
          <cell r="E97">
            <v>0.7</v>
          </cell>
          <cell r="G97">
            <v>0.74</v>
          </cell>
          <cell r="I97">
            <v>0.6</v>
          </cell>
          <cell r="K97">
            <v>0.46938775510204084</v>
          </cell>
          <cell r="M97">
            <v>0.5161290322580645</v>
          </cell>
          <cell r="O97">
            <v>0.23655913978494625</v>
          </cell>
          <cell r="Q97">
            <v>0.30882352941176472</v>
          </cell>
          <cell r="S97">
            <v>0.17910447761194029</v>
          </cell>
        </row>
        <row r="98">
          <cell r="A98" t="str">
            <v>LPI</v>
          </cell>
          <cell r="C98">
            <v>0.72</v>
          </cell>
          <cell r="E98">
            <v>0.71</v>
          </cell>
          <cell r="G98">
            <v>0.71</v>
          </cell>
          <cell r="I98">
            <v>0.71</v>
          </cell>
          <cell r="K98">
            <v>0.75438596491228072</v>
          </cell>
          <cell r="M98">
            <v>0.69444444444444442</v>
          </cell>
          <cell r="O98">
            <v>0.65957446808510634</v>
          </cell>
          <cell r="Q98">
            <v>0.64516129032258063</v>
          </cell>
          <cell r="S98">
            <v>0.51851851851851849</v>
          </cell>
        </row>
        <row r="99">
          <cell r="A99" t="str">
            <v>LJL</v>
          </cell>
          <cell r="C99">
            <v>0.81</v>
          </cell>
          <cell r="E99">
            <v>0.71</v>
          </cell>
          <cell r="G99">
            <v>0.77966101694915257</v>
          </cell>
          <cell r="I99">
            <v>0.59405940594059403</v>
          </cell>
          <cell r="K99">
            <v>0.44186046511627908</v>
          </cell>
          <cell r="M99">
            <v>0.51162790697674421</v>
          </cell>
          <cell r="O99">
            <v>0</v>
          </cell>
          <cell r="Q99">
            <v>0.17241379310344829</v>
          </cell>
          <cell r="S99">
            <v>0</v>
          </cell>
        </row>
        <row r="143">
          <cell r="G143" t="str">
            <v>ours-CM</v>
          </cell>
          <cell r="H143" t="str">
            <v>ours-TM</v>
          </cell>
          <cell r="I143" t="str">
            <v>Schmidt-CM</v>
          </cell>
          <cell r="J143" t="str">
            <v>Schmidt-TM</v>
          </cell>
          <cell r="K143" t="str">
            <v>LPI-CM</v>
          </cell>
          <cell r="L143" t="str">
            <v>LPI-TM</v>
          </cell>
          <cell r="M143" t="str">
            <v>LJL-CM</v>
          </cell>
          <cell r="N143" t="str">
            <v>LJL-TM</v>
          </cell>
        </row>
        <row r="147">
          <cell r="G147">
            <v>52</v>
          </cell>
          <cell r="H147">
            <v>12</v>
          </cell>
        </row>
        <row r="148">
          <cell r="I148">
            <v>46</v>
          </cell>
          <cell r="J148">
            <v>26</v>
          </cell>
        </row>
        <row r="149">
          <cell r="F149" t="str">
            <v>(1,2)</v>
          </cell>
          <cell r="K149">
            <v>46</v>
          </cell>
          <cell r="L149">
            <v>18</v>
          </cell>
        </row>
        <row r="150">
          <cell r="M150">
            <v>43</v>
          </cell>
          <cell r="N150">
            <v>10</v>
          </cell>
        </row>
        <row r="152">
          <cell r="G152">
            <v>85</v>
          </cell>
          <cell r="H152">
            <v>8</v>
          </cell>
        </row>
        <row r="153">
          <cell r="I153">
            <v>74</v>
          </cell>
          <cell r="J153">
            <v>31</v>
          </cell>
        </row>
        <row r="154">
          <cell r="F154" t="str">
            <v>(1,3)</v>
          </cell>
          <cell r="K154">
            <v>69</v>
          </cell>
          <cell r="L154">
            <v>28</v>
          </cell>
        </row>
        <row r="155">
          <cell r="M155">
            <v>75</v>
          </cell>
          <cell r="N155">
            <v>31</v>
          </cell>
        </row>
        <row r="157">
          <cell r="G157">
            <v>87</v>
          </cell>
          <cell r="H157">
            <v>18</v>
          </cell>
        </row>
        <row r="158">
          <cell r="I158">
            <v>86</v>
          </cell>
          <cell r="J158">
            <v>30</v>
          </cell>
        </row>
        <row r="159">
          <cell r="F159" t="str">
            <v>(1,4)</v>
          </cell>
          <cell r="K159">
            <v>72</v>
          </cell>
          <cell r="L159">
            <v>30</v>
          </cell>
        </row>
        <row r="160">
          <cell r="M160">
            <v>92</v>
          </cell>
          <cell r="N160">
            <v>26</v>
          </cell>
        </row>
        <row r="162">
          <cell r="G162">
            <v>81</v>
          </cell>
          <cell r="H162">
            <v>7</v>
          </cell>
        </row>
        <row r="163">
          <cell r="I163">
            <v>66</v>
          </cell>
          <cell r="J163">
            <v>44</v>
          </cell>
        </row>
        <row r="164">
          <cell r="F164" t="str">
            <v>(1,5)</v>
          </cell>
          <cell r="K164">
            <v>60</v>
          </cell>
          <cell r="L164">
            <v>24</v>
          </cell>
        </row>
        <row r="165">
          <cell r="M165">
            <v>60</v>
          </cell>
          <cell r="N165">
            <v>41</v>
          </cell>
        </row>
        <row r="167">
          <cell r="G167">
            <v>54</v>
          </cell>
          <cell r="H167">
            <v>14</v>
          </cell>
        </row>
        <row r="168">
          <cell r="I168">
            <v>46</v>
          </cell>
          <cell r="J168">
            <v>52</v>
          </cell>
        </row>
        <row r="169">
          <cell r="F169" t="str">
            <v>(1,6)</v>
          </cell>
          <cell r="K169">
            <v>43</v>
          </cell>
          <cell r="L169">
            <v>14</v>
          </cell>
        </row>
        <row r="170">
          <cell r="M170">
            <v>19</v>
          </cell>
          <cell r="N170">
            <v>24</v>
          </cell>
        </row>
        <row r="172">
          <cell r="G172">
            <v>50</v>
          </cell>
          <cell r="H172">
            <v>25</v>
          </cell>
        </row>
        <row r="173">
          <cell r="I173">
            <v>48</v>
          </cell>
          <cell r="J173">
            <v>45</v>
          </cell>
        </row>
        <row r="174">
          <cell r="F174" t="str">
            <v>(1,7)</v>
          </cell>
          <cell r="K174">
            <v>50</v>
          </cell>
          <cell r="L174">
            <v>22</v>
          </cell>
        </row>
        <row r="175">
          <cell r="M175">
            <v>22</v>
          </cell>
          <cell r="N175">
            <v>21</v>
          </cell>
        </row>
        <row r="177">
          <cell r="G177">
            <v>43</v>
          </cell>
          <cell r="H177">
            <v>20</v>
          </cell>
        </row>
        <row r="178">
          <cell r="I178">
            <v>22</v>
          </cell>
          <cell r="J178">
            <v>71</v>
          </cell>
        </row>
        <row r="179">
          <cell r="F179" t="str">
            <v>(1,8)</v>
          </cell>
          <cell r="K179">
            <v>30.999999999999996</v>
          </cell>
          <cell r="L179">
            <v>16.000000000000004</v>
          </cell>
        </row>
        <row r="180">
          <cell r="M180">
            <v>0</v>
          </cell>
          <cell r="N180">
            <v>6</v>
          </cell>
        </row>
        <row r="182">
          <cell r="G182">
            <v>31</v>
          </cell>
          <cell r="H182">
            <v>15</v>
          </cell>
        </row>
        <row r="183">
          <cell r="I183">
            <v>21</v>
          </cell>
          <cell r="J183">
            <v>47</v>
          </cell>
        </row>
        <row r="184">
          <cell r="F184" t="str">
            <v>(1,9)</v>
          </cell>
          <cell r="K184">
            <v>20</v>
          </cell>
          <cell r="L184">
            <v>11</v>
          </cell>
        </row>
        <row r="185">
          <cell r="M185">
            <v>5</v>
          </cell>
          <cell r="N185">
            <v>24</v>
          </cell>
        </row>
        <row r="187">
          <cell r="G187">
            <v>37</v>
          </cell>
          <cell r="H187">
            <v>11</v>
          </cell>
        </row>
        <row r="188">
          <cell r="I188">
            <v>12</v>
          </cell>
          <cell r="J188">
            <v>55</v>
          </cell>
        </row>
        <row r="189">
          <cell r="F189" t="str">
            <v>(1,10)</v>
          </cell>
          <cell r="K189">
            <v>14</v>
          </cell>
          <cell r="L189">
            <v>13</v>
          </cell>
        </row>
        <row r="190">
          <cell r="M190">
            <v>0</v>
          </cell>
          <cell r="N190">
            <v>46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6"/>
  <sheetViews>
    <sheetView tabSelected="1" zoomScaleNormal="100" workbookViewId="0">
      <selection activeCell="B3" sqref="B3"/>
    </sheetView>
  </sheetViews>
  <sheetFormatPr defaultRowHeight="13.8" x14ac:dyDescent="0.25"/>
  <cols>
    <col min="16" max="25" width="8.88671875" customWidth="1"/>
    <col min="33" max="33" width="9.109375" customWidth="1"/>
    <col min="34" max="36" width="9.77734375" customWidth="1"/>
    <col min="41" max="41" width="11.77734375" customWidth="1"/>
    <col min="42" max="42" width="28" customWidth="1"/>
    <col min="43" max="45" width="5.6640625" customWidth="1"/>
  </cols>
  <sheetData>
    <row r="1" spans="1:45" x14ac:dyDescent="0.25">
      <c r="A1" s="16" t="s">
        <v>0</v>
      </c>
      <c r="B1" s="16"/>
      <c r="C1" s="16"/>
      <c r="D1" s="16"/>
      <c r="E1" s="16"/>
      <c r="F1" s="16"/>
      <c r="H1" s="16" t="s">
        <v>1</v>
      </c>
      <c r="I1" s="16"/>
      <c r="J1" s="16"/>
      <c r="K1" s="16"/>
      <c r="L1" s="16"/>
      <c r="M1" s="16"/>
      <c r="O1" s="16" t="s">
        <v>7</v>
      </c>
      <c r="P1" s="16"/>
      <c r="Q1" s="16"/>
      <c r="R1" s="16"/>
      <c r="S1" s="16"/>
      <c r="T1" s="16"/>
      <c r="V1" s="16" t="s">
        <v>5</v>
      </c>
      <c r="W1" s="16"/>
      <c r="X1" s="16"/>
      <c r="Y1" s="16"/>
      <c r="Z1" s="16"/>
      <c r="AA1" s="16"/>
      <c r="AC1" s="16" t="s">
        <v>31</v>
      </c>
      <c r="AD1" s="16"/>
      <c r="AE1" s="16"/>
      <c r="AF1" s="16"/>
      <c r="AG1" s="16"/>
      <c r="AH1" s="16"/>
      <c r="AJ1" s="16" t="s">
        <v>32</v>
      </c>
      <c r="AK1" s="16"/>
      <c r="AL1" s="16"/>
      <c r="AM1" s="16"/>
      <c r="AN1" s="16"/>
      <c r="AO1" s="16"/>
    </row>
    <row r="2" spans="1:45" x14ac:dyDescent="0.25">
      <c r="A2" s="16" t="s">
        <v>2</v>
      </c>
      <c r="B2" s="16"/>
      <c r="C2" s="16" t="s">
        <v>3</v>
      </c>
      <c r="D2" s="16"/>
      <c r="E2" s="16" t="s">
        <v>6</v>
      </c>
      <c r="F2" s="16"/>
      <c r="H2" s="16" t="s">
        <v>2</v>
      </c>
      <c r="I2" s="16"/>
      <c r="J2" s="16" t="s">
        <v>3</v>
      </c>
      <c r="K2" s="16"/>
      <c r="L2" s="16" t="s">
        <v>6</v>
      </c>
      <c r="M2" s="16"/>
      <c r="O2" s="16" t="s">
        <v>2</v>
      </c>
      <c r="P2" s="16"/>
      <c r="Q2" s="16" t="s">
        <v>3</v>
      </c>
      <c r="R2" s="16"/>
      <c r="S2" s="16" t="s">
        <v>6</v>
      </c>
      <c r="T2" s="16"/>
      <c r="V2" s="16" t="s">
        <v>2</v>
      </c>
      <c r="W2" s="16"/>
      <c r="X2" s="16" t="s">
        <v>3</v>
      </c>
      <c r="Y2" s="16"/>
      <c r="Z2" s="16" t="s">
        <v>6</v>
      </c>
      <c r="AA2" s="16"/>
      <c r="AC2" s="16" t="s">
        <v>2</v>
      </c>
      <c r="AD2" s="16"/>
      <c r="AE2" s="16" t="s">
        <v>3</v>
      </c>
      <c r="AF2" s="16"/>
      <c r="AG2" s="16" t="s">
        <v>8</v>
      </c>
      <c r="AH2" s="16"/>
      <c r="AI2" s="1"/>
      <c r="AJ2" s="16" t="s">
        <v>2</v>
      </c>
      <c r="AK2" s="16"/>
      <c r="AL2" s="16" t="s">
        <v>3</v>
      </c>
      <c r="AM2" s="16"/>
      <c r="AN2" s="16" t="s">
        <v>8</v>
      </c>
      <c r="AO2" s="16"/>
      <c r="AP2" s="4"/>
      <c r="AQ2" s="4"/>
      <c r="AR2" s="4"/>
      <c r="AS2" s="1"/>
    </row>
    <row r="3" spans="1:45" x14ac:dyDescent="0.25">
      <c r="A3">
        <v>227</v>
      </c>
      <c r="B3">
        <v>227</v>
      </c>
      <c r="C3">
        <v>142</v>
      </c>
      <c r="D3">
        <v>231</v>
      </c>
      <c r="E3">
        <v>190</v>
      </c>
      <c r="F3">
        <v>226</v>
      </c>
      <c r="H3">
        <v>3</v>
      </c>
      <c r="I3">
        <v>428</v>
      </c>
      <c r="J3">
        <v>4</v>
      </c>
      <c r="K3">
        <v>382</v>
      </c>
      <c r="L3">
        <v>32</v>
      </c>
      <c r="M3">
        <v>418</v>
      </c>
      <c r="O3">
        <v>65</v>
      </c>
      <c r="P3">
        <v>83</v>
      </c>
      <c r="Q3">
        <v>27</v>
      </c>
      <c r="R3">
        <v>42</v>
      </c>
      <c r="S3">
        <v>52</v>
      </c>
      <c r="T3">
        <v>81</v>
      </c>
      <c r="V3">
        <v>61</v>
      </c>
      <c r="W3">
        <v>350</v>
      </c>
      <c r="X3">
        <v>30</v>
      </c>
      <c r="Y3">
        <v>391</v>
      </c>
      <c r="Z3">
        <v>1</v>
      </c>
      <c r="AA3">
        <v>318</v>
      </c>
      <c r="AC3">
        <v>167</v>
      </c>
      <c r="AD3">
        <v>569</v>
      </c>
      <c r="AE3">
        <v>5</v>
      </c>
      <c r="AF3">
        <f>(579-33)/579</f>
        <v>0.94300518134715028</v>
      </c>
      <c r="AG3" s="3">
        <v>366</v>
      </c>
      <c r="AH3" s="3">
        <v>559</v>
      </c>
      <c r="AI3" s="3"/>
      <c r="AJ3" s="3">
        <v>71</v>
      </c>
      <c r="AK3">
        <f>(405-42)/405</f>
        <v>0.89629629629629626</v>
      </c>
      <c r="AL3" s="3">
        <v>9</v>
      </c>
      <c r="AM3">
        <f>(476-62)/476</f>
        <v>0.86974789915966388</v>
      </c>
      <c r="AN3" s="3">
        <v>2</v>
      </c>
      <c r="AO3">
        <f>(429-61)/429</f>
        <v>0.85780885780885785</v>
      </c>
    </row>
    <row r="4" spans="1:45" x14ac:dyDescent="0.25">
      <c r="B4">
        <f>226/227</f>
        <v>0.99559471365638763</v>
      </c>
      <c r="C4">
        <v>164</v>
      </c>
      <c r="D4">
        <f>226/231</f>
        <v>0.97835497835497831</v>
      </c>
      <c r="E4">
        <v>211</v>
      </c>
      <c r="F4">
        <f>224/226</f>
        <v>0.99115044247787609</v>
      </c>
      <c r="H4">
        <v>11</v>
      </c>
      <c r="I4">
        <f>420/428</f>
        <v>0.98130841121495327</v>
      </c>
      <c r="J4">
        <v>6</v>
      </c>
      <c r="K4">
        <f>(382-54)/382</f>
        <v>0.8586387434554974</v>
      </c>
      <c r="L4">
        <v>178</v>
      </c>
      <c r="M4">
        <f>411/418</f>
        <v>0.98325358851674638</v>
      </c>
      <c r="P4">
        <f>82/83</f>
        <v>0.98795180722891562</v>
      </c>
      <c r="Q4">
        <v>38</v>
      </c>
      <c r="R4">
        <f>40/42</f>
        <v>0.95238095238095233</v>
      </c>
      <c r="S4">
        <v>64</v>
      </c>
      <c r="T4">
        <f>79/81</f>
        <v>0.97530864197530864</v>
      </c>
      <c r="V4">
        <v>117</v>
      </c>
      <c r="W4">
        <f>344/350</f>
        <v>0.98285714285714287</v>
      </c>
      <c r="X4">
        <v>74</v>
      </c>
      <c r="Y4">
        <f>(391-23)/391</f>
        <v>0.94117647058823528</v>
      </c>
      <c r="Z4">
        <v>65</v>
      </c>
      <c r="AA4">
        <f>312/318</f>
        <v>0.98113207547169812</v>
      </c>
      <c r="AC4">
        <v>252</v>
      </c>
      <c r="AD4">
        <f>(569-9)/569</f>
        <v>0.98418277680140598</v>
      </c>
      <c r="AE4">
        <v>20</v>
      </c>
      <c r="AG4" s="3">
        <v>421</v>
      </c>
      <c r="AH4" s="3">
        <f>(559-3)/559</f>
        <v>0.99463327370304111</v>
      </c>
      <c r="AI4" s="3"/>
      <c r="AJ4">
        <v>83</v>
      </c>
      <c r="AL4">
        <v>43</v>
      </c>
      <c r="AN4">
        <v>31</v>
      </c>
    </row>
    <row r="5" spans="1:45" x14ac:dyDescent="0.25">
      <c r="C5">
        <v>173</v>
      </c>
      <c r="H5">
        <v>62</v>
      </c>
      <c r="J5">
        <v>7</v>
      </c>
      <c r="K5">
        <f>382-54</f>
        <v>328</v>
      </c>
      <c r="L5">
        <v>182</v>
      </c>
      <c r="V5">
        <v>121</v>
      </c>
      <c r="X5">
        <v>119</v>
      </c>
      <c r="Z5">
        <v>132</v>
      </c>
      <c r="AC5" s="2">
        <v>301</v>
      </c>
      <c r="AE5">
        <v>25</v>
      </c>
      <c r="AG5" s="3">
        <v>454</v>
      </c>
      <c r="AH5" s="3"/>
      <c r="AI5" s="3"/>
      <c r="AJ5">
        <v>85</v>
      </c>
      <c r="AL5">
        <v>72</v>
      </c>
      <c r="AN5">
        <v>49</v>
      </c>
    </row>
    <row r="6" spans="1:45" x14ac:dyDescent="0.25">
      <c r="C6">
        <v>206</v>
      </c>
      <c r="H6">
        <v>90</v>
      </c>
      <c r="J6">
        <v>10</v>
      </c>
      <c r="L6">
        <v>201</v>
      </c>
      <c r="V6">
        <v>159</v>
      </c>
      <c r="X6">
        <v>123</v>
      </c>
      <c r="Y6">
        <f>391-23</f>
        <v>368</v>
      </c>
      <c r="Z6">
        <v>148</v>
      </c>
      <c r="AC6">
        <v>327</v>
      </c>
      <c r="AE6" s="2">
        <v>57</v>
      </c>
      <c r="AG6" s="3"/>
      <c r="AH6" s="3">
        <f>556/559</f>
        <v>0.99463327370304111</v>
      </c>
      <c r="AI6" s="3"/>
      <c r="AJ6">
        <v>87</v>
      </c>
      <c r="AL6">
        <v>74</v>
      </c>
      <c r="AN6">
        <v>74</v>
      </c>
    </row>
    <row r="7" spans="1:45" x14ac:dyDescent="0.25">
      <c r="C7">
        <v>209</v>
      </c>
      <c r="H7">
        <v>133</v>
      </c>
      <c r="J7">
        <v>11</v>
      </c>
      <c r="L7">
        <v>269</v>
      </c>
      <c r="V7">
        <v>301</v>
      </c>
      <c r="X7">
        <v>130</v>
      </c>
      <c r="Z7">
        <v>223</v>
      </c>
      <c r="AC7">
        <v>424</v>
      </c>
      <c r="AE7">
        <v>63</v>
      </c>
      <c r="AG7" s="3"/>
      <c r="AH7" s="3"/>
      <c r="AI7" s="3"/>
      <c r="AJ7">
        <v>97</v>
      </c>
      <c r="AL7">
        <v>80</v>
      </c>
      <c r="AN7">
        <v>80</v>
      </c>
    </row>
    <row r="8" spans="1:45" x14ac:dyDescent="0.25">
      <c r="H8">
        <v>158</v>
      </c>
      <c r="J8">
        <v>20</v>
      </c>
      <c r="L8">
        <v>307</v>
      </c>
      <c r="V8">
        <v>327</v>
      </c>
      <c r="X8">
        <v>160</v>
      </c>
      <c r="Z8">
        <v>294</v>
      </c>
      <c r="AC8">
        <v>437</v>
      </c>
      <c r="AE8">
        <v>68</v>
      </c>
      <c r="AG8" s="3"/>
      <c r="AH8" s="3"/>
      <c r="AI8" s="3"/>
      <c r="AJ8">
        <v>169</v>
      </c>
      <c r="AL8">
        <v>86</v>
      </c>
      <c r="AN8">
        <v>82</v>
      </c>
    </row>
    <row r="9" spans="1:45" x14ac:dyDescent="0.25">
      <c r="H9">
        <v>202</v>
      </c>
      <c r="J9">
        <v>21</v>
      </c>
      <c r="L9">
        <v>331</v>
      </c>
      <c r="X9">
        <v>161</v>
      </c>
      <c r="AC9">
        <v>515</v>
      </c>
      <c r="AE9">
        <v>99</v>
      </c>
      <c r="AG9" s="3"/>
      <c r="AH9" s="3"/>
      <c r="AI9" s="3"/>
      <c r="AJ9">
        <v>175</v>
      </c>
      <c r="AL9">
        <v>99</v>
      </c>
      <c r="AN9">
        <v>115</v>
      </c>
    </row>
    <row r="10" spans="1:45" x14ac:dyDescent="0.25">
      <c r="H10">
        <v>313</v>
      </c>
      <c r="J10">
        <v>22</v>
      </c>
      <c r="X10">
        <v>183</v>
      </c>
      <c r="AC10">
        <v>517</v>
      </c>
      <c r="AE10">
        <v>103</v>
      </c>
      <c r="AG10" s="3"/>
      <c r="AH10" s="3"/>
      <c r="AI10" s="3"/>
      <c r="AJ10">
        <v>185</v>
      </c>
      <c r="AL10">
        <v>102</v>
      </c>
      <c r="AN10">
        <v>129</v>
      </c>
    </row>
    <row r="11" spans="1:45" x14ac:dyDescent="0.25">
      <c r="H11" t="s">
        <v>4</v>
      </c>
      <c r="J11">
        <v>35</v>
      </c>
      <c r="X11">
        <v>188</v>
      </c>
      <c r="AC11">
        <v>519</v>
      </c>
      <c r="AE11">
        <v>106</v>
      </c>
      <c r="AG11" s="3"/>
      <c r="AH11" s="3"/>
      <c r="AI11" s="3"/>
      <c r="AJ11">
        <v>189</v>
      </c>
      <c r="AL11">
        <v>103</v>
      </c>
      <c r="AN11">
        <v>156</v>
      </c>
    </row>
    <row r="12" spans="1:45" x14ac:dyDescent="0.25">
      <c r="J12">
        <v>44</v>
      </c>
      <c r="X12">
        <v>190</v>
      </c>
      <c r="AE12">
        <v>119</v>
      </c>
      <c r="AG12" s="3"/>
      <c r="AH12" s="3"/>
      <c r="AI12" s="3"/>
      <c r="AJ12">
        <v>196</v>
      </c>
      <c r="AL12">
        <v>104</v>
      </c>
      <c r="AN12">
        <v>159</v>
      </c>
    </row>
    <row r="13" spans="1:45" x14ac:dyDescent="0.25">
      <c r="J13">
        <v>46</v>
      </c>
      <c r="X13">
        <v>226</v>
      </c>
      <c r="AE13">
        <v>132</v>
      </c>
      <c r="AG13" s="3"/>
      <c r="AH13" s="3"/>
      <c r="AI13" s="3"/>
      <c r="AJ13">
        <v>199</v>
      </c>
      <c r="AL13">
        <v>116</v>
      </c>
      <c r="AN13">
        <v>167</v>
      </c>
    </row>
    <row r="14" spans="1:45" x14ac:dyDescent="0.25">
      <c r="J14">
        <v>47</v>
      </c>
      <c r="X14">
        <v>267</v>
      </c>
      <c r="AE14">
        <v>135</v>
      </c>
      <c r="AG14" s="3"/>
      <c r="AH14" s="3"/>
      <c r="AI14" s="3"/>
      <c r="AJ14">
        <v>220</v>
      </c>
      <c r="AL14">
        <v>141</v>
      </c>
      <c r="AN14">
        <v>184</v>
      </c>
    </row>
    <row r="15" spans="1:45" x14ac:dyDescent="0.25">
      <c r="J15">
        <v>49</v>
      </c>
      <c r="X15">
        <v>301</v>
      </c>
      <c r="AE15">
        <v>185</v>
      </c>
      <c r="AG15" s="3"/>
      <c r="AH15" s="3"/>
      <c r="AI15" s="3"/>
      <c r="AJ15">
        <v>236</v>
      </c>
      <c r="AL15">
        <v>159</v>
      </c>
      <c r="AN15">
        <v>186</v>
      </c>
    </row>
    <row r="16" spans="1:45" x14ac:dyDescent="0.25">
      <c r="J16">
        <v>57</v>
      </c>
      <c r="X16">
        <v>307</v>
      </c>
      <c r="AE16">
        <v>199</v>
      </c>
      <c r="AG16" s="3"/>
      <c r="AH16" s="3"/>
      <c r="AI16" s="3"/>
      <c r="AJ16">
        <v>238</v>
      </c>
      <c r="AL16">
        <v>188</v>
      </c>
      <c r="AN16">
        <v>191</v>
      </c>
      <c r="AO16">
        <f>429-61</f>
        <v>368</v>
      </c>
    </row>
    <row r="17" spans="10:40" x14ac:dyDescent="0.25">
      <c r="J17">
        <v>62</v>
      </c>
      <c r="X17">
        <v>308</v>
      </c>
      <c r="AE17">
        <v>270</v>
      </c>
      <c r="AG17" s="3"/>
      <c r="AH17" s="3"/>
      <c r="AI17" s="3"/>
      <c r="AJ17">
        <v>244</v>
      </c>
      <c r="AL17">
        <v>216</v>
      </c>
      <c r="AN17">
        <v>203</v>
      </c>
    </row>
    <row r="18" spans="10:40" x14ac:dyDescent="0.25">
      <c r="J18">
        <v>70</v>
      </c>
      <c r="X18">
        <v>311</v>
      </c>
      <c r="AE18">
        <v>280</v>
      </c>
      <c r="AG18" s="3"/>
      <c r="AH18" s="3"/>
      <c r="AI18" s="3"/>
      <c r="AJ18">
        <v>247</v>
      </c>
      <c r="AL18">
        <v>227</v>
      </c>
      <c r="AN18">
        <v>226</v>
      </c>
    </row>
    <row r="19" spans="10:40" x14ac:dyDescent="0.25">
      <c r="J19">
        <v>80</v>
      </c>
      <c r="X19">
        <v>312</v>
      </c>
      <c r="AE19">
        <v>284</v>
      </c>
      <c r="AG19" s="3"/>
      <c r="AH19" s="3"/>
      <c r="AI19" s="3"/>
      <c r="AJ19">
        <v>248</v>
      </c>
      <c r="AL19">
        <v>243</v>
      </c>
      <c r="AN19">
        <v>233</v>
      </c>
    </row>
    <row r="20" spans="10:40" x14ac:dyDescent="0.25">
      <c r="J20">
        <v>83</v>
      </c>
      <c r="X20">
        <v>327</v>
      </c>
      <c r="AE20">
        <v>342</v>
      </c>
      <c r="AJ20">
        <v>256</v>
      </c>
      <c r="AL20">
        <v>248</v>
      </c>
      <c r="AN20">
        <v>246</v>
      </c>
    </row>
    <row r="21" spans="10:40" x14ac:dyDescent="0.25">
      <c r="J21">
        <v>86</v>
      </c>
      <c r="X21">
        <v>352</v>
      </c>
      <c r="AE21" s="2">
        <v>351</v>
      </c>
      <c r="AJ21">
        <v>257</v>
      </c>
      <c r="AL21">
        <v>259</v>
      </c>
      <c r="AN21">
        <v>253</v>
      </c>
    </row>
    <row r="22" spans="10:40" x14ac:dyDescent="0.25">
      <c r="J22">
        <v>88</v>
      </c>
      <c r="X22">
        <v>357</v>
      </c>
      <c r="AE22">
        <v>363</v>
      </c>
      <c r="AJ22">
        <v>262</v>
      </c>
      <c r="AL22">
        <v>260</v>
      </c>
      <c r="AN22">
        <v>268</v>
      </c>
    </row>
    <row r="23" spans="10:40" x14ac:dyDescent="0.25">
      <c r="J23">
        <v>90</v>
      </c>
      <c r="X23">
        <v>366</v>
      </c>
      <c r="AE23">
        <v>366</v>
      </c>
      <c r="AJ23">
        <v>264</v>
      </c>
      <c r="AL23">
        <v>267</v>
      </c>
      <c r="AN23">
        <v>276</v>
      </c>
    </row>
    <row r="24" spans="10:40" x14ac:dyDescent="0.25">
      <c r="J24">
        <v>101</v>
      </c>
      <c r="Q24">
        <f>79/81</f>
        <v>0.97530864197530864</v>
      </c>
      <c r="X24">
        <v>369</v>
      </c>
      <c r="AE24">
        <v>369</v>
      </c>
      <c r="AJ24">
        <v>266</v>
      </c>
      <c r="AL24">
        <v>269</v>
      </c>
      <c r="AN24">
        <v>278</v>
      </c>
    </row>
    <row r="25" spans="10:40" x14ac:dyDescent="0.25">
      <c r="J25">
        <v>104</v>
      </c>
      <c r="X25">
        <v>372</v>
      </c>
      <c r="AE25">
        <v>389</v>
      </c>
      <c r="AJ25">
        <v>267</v>
      </c>
      <c r="AL25">
        <v>285</v>
      </c>
      <c r="AN25">
        <v>281</v>
      </c>
    </row>
    <row r="26" spans="10:40" x14ac:dyDescent="0.25">
      <c r="J26">
        <v>105</v>
      </c>
      <c r="AE26">
        <v>404</v>
      </c>
      <c r="AJ26">
        <v>268</v>
      </c>
      <c r="AL26">
        <v>286</v>
      </c>
      <c r="AN26">
        <v>286</v>
      </c>
    </row>
    <row r="27" spans="10:40" x14ac:dyDescent="0.25">
      <c r="J27">
        <v>118</v>
      </c>
      <c r="AE27">
        <v>415</v>
      </c>
      <c r="AJ27">
        <v>272</v>
      </c>
      <c r="AL27">
        <v>288</v>
      </c>
      <c r="AN27">
        <v>289</v>
      </c>
    </row>
    <row r="28" spans="10:40" x14ac:dyDescent="0.25">
      <c r="J28">
        <v>123</v>
      </c>
      <c r="AE28">
        <v>424</v>
      </c>
      <c r="AJ28">
        <v>275</v>
      </c>
      <c r="AL28">
        <v>301</v>
      </c>
      <c r="AN28">
        <v>290</v>
      </c>
    </row>
    <row r="29" spans="10:40" x14ac:dyDescent="0.25">
      <c r="J29">
        <v>141</v>
      </c>
      <c r="AE29">
        <v>442</v>
      </c>
      <c r="AJ29">
        <v>277</v>
      </c>
      <c r="AL29">
        <v>305</v>
      </c>
      <c r="AN29">
        <v>291</v>
      </c>
    </row>
    <row r="30" spans="10:40" x14ac:dyDescent="0.25">
      <c r="J30">
        <v>147</v>
      </c>
      <c r="AE30">
        <v>450</v>
      </c>
      <c r="AJ30">
        <v>279</v>
      </c>
      <c r="AL30">
        <v>306</v>
      </c>
      <c r="AN30">
        <v>292</v>
      </c>
    </row>
    <row r="31" spans="10:40" x14ac:dyDescent="0.25">
      <c r="J31">
        <v>148</v>
      </c>
      <c r="AE31">
        <v>485</v>
      </c>
      <c r="AJ31">
        <v>285</v>
      </c>
      <c r="AL31">
        <v>310</v>
      </c>
      <c r="AN31">
        <v>293</v>
      </c>
    </row>
    <row r="32" spans="10:40" x14ac:dyDescent="0.25">
      <c r="J32">
        <v>165</v>
      </c>
      <c r="AE32">
        <v>489</v>
      </c>
      <c r="AJ32">
        <v>287</v>
      </c>
      <c r="AL32">
        <v>313</v>
      </c>
      <c r="AN32">
        <v>294</v>
      </c>
    </row>
    <row r="33" spans="10:40" x14ac:dyDescent="0.25">
      <c r="J33">
        <v>167</v>
      </c>
      <c r="AE33">
        <v>507</v>
      </c>
      <c r="AJ33">
        <v>288</v>
      </c>
      <c r="AL33">
        <v>315</v>
      </c>
      <c r="AN33">
        <v>301</v>
      </c>
    </row>
    <row r="34" spans="10:40" x14ac:dyDescent="0.25">
      <c r="J34">
        <v>182</v>
      </c>
      <c r="AE34">
        <v>546</v>
      </c>
      <c r="AJ34">
        <v>287</v>
      </c>
      <c r="AL34">
        <v>326</v>
      </c>
      <c r="AN34">
        <v>313</v>
      </c>
    </row>
    <row r="35" spans="10:40" x14ac:dyDescent="0.25">
      <c r="J35">
        <v>183</v>
      </c>
      <c r="AE35">
        <v>558</v>
      </c>
      <c r="AJ35">
        <v>314</v>
      </c>
      <c r="AL35">
        <v>335</v>
      </c>
      <c r="AN35">
        <v>314</v>
      </c>
    </row>
    <row r="36" spans="10:40" x14ac:dyDescent="0.25">
      <c r="J36">
        <v>191</v>
      </c>
      <c r="AJ36">
        <v>328</v>
      </c>
      <c r="AL36">
        <v>337</v>
      </c>
      <c r="AN36">
        <v>317</v>
      </c>
    </row>
    <row r="37" spans="10:40" x14ac:dyDescent="0.25">
      <c r="J37">
        <v>208</v>
      </c>
      <c r="AB37">
        <f>405-42</f>
        <v>363</v>
      </c>
      <c r="AJ37">
        <v>338</v>
      </c>
      <c r="AL37">
        <v>356</v>
      </c>
      <c r="AN37">
        <v>326</v>
      </c>
    </row>
    <row r="38" spans="10:40" x14ac:dyDescent="0.25">
      <c r="J38">
        <v>210</v>
      </c>
      <c r="AJ38">
        <v>357</v>
      </c>
      <c r="AL38">
        <v>360</v>
      </c>
      <c r="AN38">
        <v>330</v>
      </c>
    </row>
    <row r="39" spans="10:40" x14ac:dyDescent="0.25">
      <c r="J39">
        <v>225</v>
      </c>
      <c r="AJ39">
        <v>368</v>
      </c>
      <c r="AL39">
        <v>364</v>
      </c>
      <c r="AN39">
        <v>317</v>
      </c>
    </row>
    <row r="40" spans="10:40" x14ac:dyDescent="0.25">
      <c r="J40">
        <v>228</v>
      </c>
      <c r="AJ40">
        <v>377</v>
      </c>
      <c r="AL40">
        <v>365</v>
      </c>
      <c r="AN40">
        <v>318</v>
      </c>
    </row>
    <row r="41" spans="10:40" x14ac:dyDescent="0.25">
      <c r="J41">
        <v>241</v>
      </c>
      <c r="AJ41">
        <v>379</v>
      </c>
      <c r="AL41">
        <v>378</v>
      </c>
      <c r="AN41">
        <v>371</v>
      </c>
    </row>
    <row r="42" spans="10:40" x14ac:dyDescent="0.25">
      <c r="J42">
        <v>255</v>
      </c>
      <c r="AJ42">
        <v>382</v>
      </c>
      <c r="AL42">
        <v>380</v>
      </c>
      <c r="AN42">
        <v>373</v>
      </c>
    </row>
    <row r="43" spans="10:40" x14ac:dyDescent="0.25">
      <c r="J43">
        <v>256</v>
      </c>
      <c r="AJ43">
        <v>383</v>
      </c>
      <c r="AL43">
        <v>381</v>
      </c>
      <c r="AN43">
        <v>375</v>
      </c>
    </row>
    <row r="44" spans="10:40" x14ac:dyDescent="0.25">
      <c r="J44">
        <v>257</v>
      </c>
      <c r="AJ44">
        <v>396</v>
      </c>
      <c r="AL44">
        <v>391</v>
      </c>
      <c r="AN44">
        <v>376</v>
      </c>
    </row>
    <row r="45" spans="10:40" x14ac:dyDescent="0.25">
      <c r="J45">
        <v>268</v>
      </c>
      <c r="AL45">
        <v>398</v>
      </c>
      <c r="AN45">
        <v>378</v>
      </c>
    </row>
    <row r="46" spans="10:40" x14ac:dyDescent="0.25">
      <c r="J46">
        <v>292</v>
      </c>
      <c r="AL46">
        <v>401</v>
      </c>
      <c r="AN46">
        <v>379</v>
      </c>
    </row>
    <row r="47" spans="10:40" x14ac:dyDescent="0.25">
      <c r="J47">
        <v>297</v>
      </c>
      <c r="AL47">
        <v>402</v>
      </c>
      <c r="AN47">
        <v>380</v>
      </c>
    </row>
    <row r="48" spans="10:40" x14ac:dyDescent="0.25">
      <c r="J48">
        <v>325</v>
      </c>
      <c r="AL48">
        <v>403</v>
      </c>
      <c r="AN48">
        <v>381</v>
      </c>
    </row>
    <row r="49" spans="10:40" x14ac:dyDescent="0.25">
      <c r="J49">
        <v>330</v>
      </c>
      <c r="AL49">
        <v>407</v>
      </c>
      <c r="AN49">
        <v>385</v>
      </c>
    </row>
    <row r="50" spans="10:40" x14ac:dyDescent="0.25">
      <c r="J50">
        <v>331</v>
      </c>
      <c r="AL50">
        <v>418</v>
      </c>
      <c r="AN50">
        <v>395</v>
      </c>
    </row>
    <row r="51" spans="10:40" x14ac:dyDescent="0.25">
      <c r="J51">
        <v>354</v>
      </c>
      <c r="AL51">
        <v>422</v>
      </c>
      <c r="AN51">
        <v>397</v>
      </c>
    </row>
    <row r="52" spans="10:40" x14ac:dyDescent="0.25">
      <c r="J52">
        <v>358</v>
      </c>
      <c r="AL52">
        <v>423</v>
      </c>
      <c r="AN52">
        <v>398</v>
      </c>
    </row>
    <row r="53" spans="10:40" x14ac:dyDescent="0.25">
      <c r="J53">
        <v>366</v>
      </c>
      <c r="AL53">
        <v>427</v>
      </c>
      <c r="AN53">
        <v>399</v>
      </c>
    </row>
    <row r="54" spans="10:40" x14ac:dyDescent="0.25">
      <c r="J54">
        <v>367</v>
      </c>
      <c r="AL54">
        <v>437</v>
      </c>
      <c r="AN54">
        <v>403</v>
      </c>
    </row>
    <row r="55" spans="10:40" x14ac:dyDescent="0.25">
      <c r="J55">
        <v>380</v>
      </c>
      <c r="AL55">
        <v>438</v>
      </c>
      <c r="AN55">
        <v>406</v>
      </c>
    </row>
    <row r="56" spans="10:40" x14ac:dyDescent="0.25">
      <c r="J56">
        <v>382</v>
      </c>
      <c r="AL56">
        <v>448</v>
      </c>
      <c r="AN56">
        <v>408</v>
      </c>
    </row>
    <row r="57" spans="10:40" x14ac:dyDescent="0.25">
      <c r="AL57">
        <v>455</v>
      </c>
      <c r="AN57">
        <v>411</v>
      </c>
    </row>
    <row r="58" spans="10:40" x14ac:dyDescent="0.25">
      <c r="AL58">
        <v>462</v>
      </c>
      <c r="AN58">
        <v>419</v>
      </c>
    </row>
    <row r="59" spans="10:40" x14ac:dyDescent="0.25">
      <c r="AL59">
        <v>469</v>
      </c>
      <c r="AN59">
        <v>422</v>
      </c>
    </row>
    <row r="60" spans="10:40" x14ac:dyDescent="0.25">
      <c r="AL60">
        <v>470</v>
      </c>
      <c r="AN60">
        <v>423</v>
      </c>
    </row>
    <row r="61" spans="10:40" x14ac:dyDescent="0.25">
      <c r="AL61">
        <v>473</v>
      </c>
      <c r="AN61">
        <v>424</v>
      </c>
    </row>
    <row r="62" spans="10:40" x14ac:dyDescent="0.25">
      <c r="AL62">
        <v>474</v>
      </c>
      <c r="AN62">
        <v>426</v>
      </c>
    </row>
    <row r="63" spans="10:40" x14ac:dyDescent="0.25">
      <c r="AL63">
        <v>475</v>
      </c>
      <c r="AN63">
        <v>429</v>
      </c>
    </row>
    <row r="64" spans="10:40" x14ac:dyDescent="0.25">
      <c r="AL64">
        <v>476</v>
      </c>
    </row>
    <row r="82" spans="25:35" ht="14.4" thickBot="1" x14ac:dyDescent="0.3">
      <c r="AA82" s="8"/>
    </row>
    <row r="91" spans="25:35" ht="14.4" thickBot="1" x14ac:dyDescent="0.3"/>
    <row r="92" spans="25:35" ht="14.4" thickBot="1" x14ac:dyDescent="0.3">
      <c r="Y92" s="5"/>
      <c r="Z92" s="6">
        <v>-1</v>
      </c>
      <c r="AA92" s="6">
        <v>-2</v>
      </c>
      <c r="AB92" s="6">
        <v>-3</v>
      </c>
      <c r="AC92" s="6">
        <v>-4</v>
      </c>
      <c r="AD92" s="6">
        <v>-5</v>
      </c>
      <c r="AE92" s="6">
        <v>-6</v>
      </c>
    </row>
    <row r="93" spans="25:35" ht="28.2" thickBot="1" x14ac:dyDescent="0.3">
      <c r="Y93" s="7" t="s">
        <v>12</v>
      </c>
      <c r="Z93" s="8" t="s">
        <v>13</v>
      </c>
      <c r="AA93" s="8" t="s">
        <v>14</v>
      </c>
      <c r="AB93" s="8" t="s">
        <v>15</v>
      </c>
      <c r="AC93" s="8" t="s">
        <v>16</v>
      </c>
      <c r="AD93" s="8" t="s">
        <v>17</v>
      </c>
      <c r="AE93" s="8" t="s">
        <v>18</v>
      </c>
    </row>
    <row r="94" spans="25:35" ht="28.2" thickBot="1" x14ac:dyDescent="0.3">
      <c r="Y94" s="7" t="s">
        <v>11</v>
      </c>
      <c r="Z94" s="8" t="s">
        <v>19</v>
      </c>
      <c r="AA94" s="8" t="s">
        <v>20</v>
      </c>
      <c r="AB94" s="8" t="s">
        <v>21</v>
      </c>
      <c r="AC94" s="8" t="s">
        <v>22</v>
      </c>
      <c r="AD94" s="8" t="s">
        <v>30</v>
      </c>
      <c r="AE94" s="8" t="s">
        <v>23</v>
      </c>
      <c r="AG94">
        <v>2031</v>
      </c>
    </row>
    <row r="95" spans="25:35" ht="28.2" thickBot="1" x14ac:dyDescent="0.3">
      <c r="Y95" s="7" t="s">
        <v>24</v>
      </c>
      <c r="Z95" s="8" t="s">
        <v>25</v>
      </c>
      <c r="AA95" s="8" t="s">
        <v>20</v>
      </c>
      <c r="AB95" s="8" t="s">
        <v>26</v>
      </c>
      <c r="AC95" s="8" t="s">
        <v>27</v>
      </c>
      <c r="AD95" s="8" t="s">
        <v>28</v>
      </c>
      <c r="AE95" s="8" t="s">
        <v>29</v>
      </c>
      <c r="AG95">
        <v>2031</v>
      </c>
      <c r="AH95">
        <v>1951</v>
      </c>
      <c r="AI95">
        <f>AH95/AG95</f>
        <v>0.9606105366814377</v>
      </c>
    </row>
    <row r="96" spans="25:35" x14ac:dyDescent="0.25">
      <c r="AG96">
        <v>2140</v>
      </c>
      <c r="AH96">
        <v>1963</v>
      </c>
      <c r="AI96">
        <f>AH96/AG96</f>
        <v>0.91728971962616823</v>
      </c>
    </row>
  </sheetData>
  <mergeCells count="24">
    <mergeCell ref="AJ1:AO1"/>
    <mergeCell ref="AC1:AH1"/>
    <mergeCell ref="V1:AA1"/>
    <mergeCell ref="AC2:AD2"/>
    <mergeCell ref="E2:F2"/>
    <mergeCell ref="L2:M2"/>
    <mergeCell ref="S2:T2"/>
    <mergeCell ref="H2:I2"/>
    <mergeCell ref="J2:K2"/>
    <mergeCell ref="O2:P2"/>
    <mergeCell ref="AN2:AO2"/>
    <mergeCell ref="Q2:R2"/>
    <mergeCell ref="H1:M1"/>
    <mergeCell ref="A1:F1"/>
    <mergeCell ref="O1:T1"/>
    <mergeCell ref="A2:B2"/>
    <mergeCell ref="C2:D2"/>
    <mergeCell ref="AJ2:AK2"/>
    <mergeCell ref="AL2:AM2"/>
    <mergeCell ref="AG2:AH2"/>
    <mergeCell ref="Z2:AA2"/>
    <mergeCell ref="AE2:AF2"/>
    <mergeCell ref="V2:W2"/>
    <mergeCell ref="X2:Y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opLeftCell="B1" zoomScaleNormal="100" workbookViewId="0">
      <selection activeCell="K12" sqref="K12"/>
    </sheetView>
  </sheetViews>
  <sheetFormatPr defaultRowHeight="13.8" x14ac:dyDescent="0.25"/>
  <cols>
    <col min="5" max="5" width="10.6640625" customWidth="1"/>
  </cols>
  <sheetData>
    <row r="2" spans="1:10" x14ac:dyDescent="0.25">
      <c r="B2" s="16" t="s">
        <v>9</v>
      </c>
      <c r="C2" s="16"/>
      <c r="D2" s="16" t="s">
        <v>10</v>
      </c>
      <c r="E2" s="16"/>
      <c r="F2" s="16" t="s">
        <v>8</v>
      </c>
      <c r="G2" s="16"/>
    </row>
    <row r="3" spans="1:10" x14ac:dyDescent="0.25">
      <c r="A3">
        <v>1</v>
      </c>
      <c r="B3" s="9">
        <v>0.89549999999999996</v>
      </c>
      <c r="C3" s="9">
        <v>0.56069999999999998</v>
      </c>
      <c r="D3">
        <v>0.79169999999999996</v>
      </c>
      <c r="E3">
        <v>0.35510000000000003</v>
      </c>
      <c r="F3" s="1">
        <v>0.8095</v>
      </c>
      <c r="G3" s="1">
        <v>0.47660000000000002</v>
      </c>
      <c r="H3">
        <f t="shared" ref="H3:H17" si="0">2*B3*C3/(B3+C3)</f>
        <v>0.68961248454882573</v>
      </c>
      <c r="I3">
        <f t="shared" ref="I3:I17" si="1">2*D3*E3/(D3+E3)</f>
        <v>0.49029066968957102</v>
      </c>
      <c r="J3">
        <f t="shared" ref="J3:J17" si="2">F3*G3*2/(F3+G3)</f>
        <v>0.59996532151465676</v>
      </c>
    </row>
    <row r="4" spans="1:10" x14ac:dyDescent="0.25">
      <c r="A4">
        <v>2</v>
      </c>
      <c r="B4" s="9">
        <v>0.94199999999999995</v>
      </c>
      <c r="C4" s="9">
        <v>0.63729999999999998</v>
      </c>
      <c r="D4">
        <v>0.64039999999999997</v>
      </c>
      <c r="E4">
        <v>0.55879999999999996</v>
      </c>
      <c r="F4">
        <v>0.75380000000000003</v>
      </c>
      <c r="G4">
        <v>0.48039999999999999</v>
      </c>
      <c r="H4">
        <f t="shared" si="0"/>
        <v>0.76025656936617492</v>
      </c>
      <c r="I4">
        <f t="shared" si="1"/>
        <v>0.59682374916611081</v>
      </c>
      <c r="J4">
        <f t="shared" si="2"/>
        <v>0.58681821422783997</v>
      </c>
    </row>
    <row r="5" spans="1:10" x14ac:dyDescent="0.25">
      <c r="A5">
        <v>3</v>
      </c>
      <c r="B5">
        <v>0.92679999999999996</v>
      </c>
      <c r="C5">
        <v>0.67859999999999998</v>
      </c>
      <c r="D5">
        <v>0.79169999999999996</v>
      </c>
      <c r="E5">
        <v>0.67859999999999998</v>
      </c>
      <c r="F5">
        <v>0.78380000000000005</v>
      </c>
      <c r="G5">
        <v>0.51790000000000003</v>
      </c>
      <c r="H5">
        <f t="shared" si="0"/>
        <v>0.78351374112370742</v>
      </c>
      <c r="I5">
        <f t="shared" si="1"/>
        <v>0.73079999999999989</v>
      </c>
      <c r="J5">
        <f t="shared" si="2"/>
        <v>0.62369212568180077</v>
      </c>
    </row>
    <row r="6" spans="1:10" x14ac:dyDescent="0.25">
      <c r="A6">
        <v>4</v>
      </c>
      <c r="B6">
        <v>0.94030000000000002</v>
      </c>
      <c r="C6">
        <v>0.71589999999999998</v>
      </c>
      <c r="D6">
        <v>0.86519999999999997</v>
      </c>
      <c r="E6">
        <v>0.69320000000000004</v>
      </c>
      <c r="F6">
        <v>0.95</v>
      </c>
      <c r="G6">
        <v>0.64770000000000005</v>
      </c>
      <c r="H6">
        <f t="shared" si="0"/>
        <v>0.81289792295616459</v>
      </c>
      <c r="I6">
        <f t="shared" si="1"/>
        <v>0.76970821355236152</v>
      </c>
      <c r="J6">
        <f t="shared" si="2"/>
        <v>0.77025098579207607</v>
      </c>
    </row>
    <row r="7" spans="1:10" x14ac:dyDescent="0.25">
      <c r="A7">
        <v>5</v>
      </c>
      <c r="B7">
        <v>0.81579999999999997</v>
      </c>
      <c r="C7">
        <v>0.51239999999999997</v>
      </c>
      <c r="D7">
        <v>0.58819999999999995</v>
      </c>
      <c r="E7">
        <v>0.24790000000000001</v>
      </c>
      <c r="F7">
        <v>0.70179999999999998</v>
      </c>
      <c r="G7">
        <v>0.3306</v>
      </c>
      <c r="H7">
        <f t="shared" si="0"/>
        <v>0.62944725191989159</v>
      </c>
      <c r="I7">
        <f t="shared" si="1"/>
        <v>0.34879746441813181</v>
      </c>
      <c r="J7">
        <f t="shared" si="2"/>
        <v>0.44946741573033705</v>
      </c>
    </row>
    <row r="8" spans="1:10" x14ac:dyDescent="0.25">
      <c r="A8">
        <v>6</v>
      </c>
      <c r="B8">
        <v>0.90910000000000002</v>
      </c>
      <c r="C8">
        <v>0.5333</v>
      </c>
      <c r="D8">
        <v>0.80610000000000004</v>
      </c>
      <c r="E8">
        <v>0.52669999999999995</v>
      </c>
      <c r="F8">
        <v>0.84</v>
      </c>
      <c r="G8">
        <v>0.42</v>
      </c>
      <c r="H8">
        <f t="shared" si="0"/>
        <v>0.67224491125901265</v>
      </c>
      <c r="I8">
        <f t="shared" si="1"/>
        <v>0.63711415066026411</v>
      </c>
      <c r="J8">
        <f t="shared" si="2"/>
        <v>0.55999999999999994</v>
      </c>
    </row>
    <row r="9" spans="1:10" x14ac:dyDescent="0.25">
      <c r="A9">
        <v>7</v>
      </c>
      <c r="B9">
        <v>0.95409999999999995</v>
      </c>
      <c r="C9">
        <v>0.74019999999999997</v>
      </c>
      <c r="D9">
        <v>0.80500000000000005</v>
      </c>
      <c r="E9">
        <v>0.57299999999999995</v>
      </c>
      <c r="F9">
        <v>0.92569999999999997</v>
      </c>
      <c r="G9">
        <v>0.66549999999999998</v>
      </c>
      <c r="H9">
        <f t="shared" si="0"/>
        <v>0.83364790178834913</v>
      </c>
      <c r="I9">
        <f t="shared" si="1"/>
        <v>0.66947024673439759</v>
      </c>
      <c r="J9">
        <f t="shared" si="2"/>
        <v>0.77432547762694814</v>
      </c>
    </row>
    <row r="10" spans="1:10" x14ac:dyDescent="0.25">
      <c r="A10">
        <v>8</v>
      </c>
      <c r="B10">
        <v>0.86</v>
      </c>
      <c r="C10">
        <v>0.45739999999999997</v>
      </c>
      <c r="D10">
        <v>0.6875</v>
      </c>
      <c r="E10">
        <v>0.58509999999999995</v>
      </c>
      <c r="F10">
        <v>0.81030000000000002</v>
      </c>
      <c r="G10">
        <v>0.5</v>
      </c>
      <c r="H10">
        <f t="shared" si="0"/>
        <v>0.59718232882951272</v>
      </c>
      <c r="I10">
        <f t="shared" si="1"/>
        <v>0.63218018230394468</v>
      </c>
      <c r="J10">
        <f t="shared" si="2"/>
        <v>0.61840799816835834</v>
      </c>
    </row>
    <row r="11" spans="1:10" x14ac:dyDescent="0.25">
      <c r="A11">
        <v>9</v>
      </c>
      <c r="B11">
        <v>0.97060000000000002</v>
      </c>
      <c r="C11">
        <v>0.62860000000000005</v>
      </c>
      <c r="D11">
        <v>0.8649</v>
      </c>
      <c r="E11">
        <v>0.60950000000000004</v>
      </c>
      <c r="F11">
        <v>0.81940000000000002</v>
      </c>
      <c r="G11">
        <v>0.56189999999999996</v>
      </c>
      <c r="H11">
        <f t="shared" si="0"/>
        <v>0.76303046523261631</v>
      </c>
      <c r="I11">
        <f t="shared" si="1"/>
        <v>0.71507942213781872</v>
      </c>
      <c r="J11">
        <f t="shared" si="2"/>
        <v>0.66664860638528922</v>
      </c>
    </row>
    <row r="12" spans="1:10" x14ac:dyDescent="0.25">
      <c r="A12">
        <v>10</v>
      </c>
      <c r="B12">
        <v>0.94169999999999998</v>
      </c>
      <c r="C12">
        <v>0.68400000000000005</v>
      </c>
      <c r="D12">
        <v>0.77470000000000006</v>
      </c>
      <c r="E12">
        <v>0.63839999999999997</v>
      </c>
      <c r="F12">
        <v>0.81779999999999997</v>
      </c>
      <c r="G12">
        <v>0.68730000000000002</v>
      </c>
      <c r="H12">
        <f t="shared" si="0"/>
        <v>0.79242517069570029</v>
      </c>
      <c r="I12">
        <f t="shared" si="1"/>
        <v>0.6999766187814026</v>
      </c>
      <c r="J12">
        <f t="shared" si="2"/>
        <v>0.7468924855491329</v>
      </c>
    </row>
    <row r="13" spans="1:10" x14ac:dyDescent="0.25">
      <c r="A13">
        <v>11</v>
      </c>
      <c r="B13">
        <v>0.92769999999999997</v>
      </c>
      <c r="C13">
        <v>0.63639999999999997</v>
      </c>
      <c r="D13">
        <v>0.81189999999999996</v>
      </c>
      <c r="E13">
        <v>0.67769999999999997</v>
      </c>
      <c r="F13">
        <v>0.8125</v>
      </c>
      <c r="G13">
        <v>0.53720000000000001</v>
      </c>
      <c r="H13">
        <f t="shared" si="0"/>
        <v>0.75492395626878084</v>
      </c>
      <c r="I13">
        <f t="shared" si="1"/>
        <v>0.73875487379162197</v>
      </c>
      <c r="J13">
        <f t="shared" si="2"/>
        <v>0.64677335704230576</v>
      </c>
    </row>
    <row r="14" spans="1:10" x14ac:dyDescent="0.25">
      <c r="A14">
        <v>12</v>
      </c>
      <c r="B14">
        <v>0.95740000000000003</v>
      </c>
      <c r="C14">
        <v>0.625</v>
      </c>
      <c r="D14">
        <v>0.85</v>
      </c>
      <c r="E14">
        <v>0.70830000000000004</v>
      </c>
      <c r="F14">
        <v>0.82110000000000005</v>
      </c>
      <c r="G14">
        <v>0.70140000000000002</v>
      </c>
      <c r="H14">
        <f t="shared" si="0"/>
        <v>0.75628791708796761</v>
      </c>
      <c r="I14">
        <f t="shared" si="1"/>
        <v>0.77270743759224791</v>
      </c>
      <c r="J14">
        <f t="shared" si="2"/>
        <v>0.75654455172413793</v>
      </c>
    </row>
    <row r="15" spans="1:10" x14ac:dyDescent="0.25">
      <c r="A15">
        <v>13</v>
      </c>
      <c r="B15">
        <v>0.85709999999999997</v>
      </c>
      <c r="C15">
        <v>0.46450000000000002</v>
      </c>
      <c r="D15">
        <v>0.75609999999999999</v>
      </c>
      <c r="E15">
        <v>0.6</v>
      </c>
      <c r="F15">
        <v>0.81720000000000004</v>
      </c>
      <c r="G15">
        <v>0.49030000000000001</v>
      </c>
      <c r="H15">
        <f t="shared" si="0"/>
        <v>0.60248630447941887</v>
      </c>
      <c r="I15">
        <f t="shared" si="1"/>
        <v>0.66906570311923885</v>
      </c>
      <c r="J15">
        <f t="shared" si="2"/>
        <v>0.61288437476099422</v>
      </c>
    </row>
    <row r="16" spans="1:10" x14ac:dyDescent="0.25">
      <c r="A16">
        <v>14</v>
      </c>
      <c r="B16">
        <v>0.82669999999999999</v>
      </c>
      <c r="C16">
        <v>0.63919999999999999</v>
      </c>
      <c r="D16">
        <v>0.7</v>
      </c>
      <c r="E16">
        <v>0.57730000000000004</v>
      </c>
      <c r="F16">
        <v>0.88060000000000005</v>
      </c>
      <c r="G16">
        <v>0.60819999999999996</v>
      </c>
      <c r="H16">
        <f t="shared" si="0"/>
        <v>0.72095864656524999</v>
      </c>
      <c r="I16">
        <f t="shared" si="1"/>
        <v>0.63275659594457068</v>
      </c>
      <c r="J16">
        <f t="shared" si="2"/>
        <v>0.71948001074691037</v>
      </c>
    </row>
    <row r="17" spans="1:10" x14ac:dyDescent="0.25">
      <c r="A17">
        <v>15</v>
      </c>
      <c r="B17">
        <v>0.84440000000000004</v>
      </c>
      <c r="C17">
        <v>0.56720000000000004</v>
      </c>
      <c r="D17">
        <v>0.71150000000000002</v>
      </c>
      <c r="E17">
        <v>0.27610000000000001</v>
      </c>
      <c r="F17">
        <v>0.88639999999999997</v>
      </c>
      <c r="G17">
        <v>0.58209999999999995</v>
      </c>
      <c r="H17">
        <f t="shared" si="0"/>
        <v>0.67858271465004261</v>
      </c>
      <c r="I17">
        <f t="shared" si="1"/>
        <v>0.39782330903199675</v>
      </c>
      <c r="J17">
        <f t="shared" si="2"/>
        <v>0.70272174327545101</v>
      </c>
    </row>
    <row r="18" spans="1:10" x14ac:dyDescent="0.25">
      <c r="B18">
        <f t="shared" ref="B18:C18" si="3">AVERAGE(B3:B17)</f>
        <v>0.9046133333333336</v>
      </c>
      <c r="C18">
        <f t="shared" si="3"/>
        <v>0.60538000000000003</v>
      </c>
      <c r="D18">
        <f>AVERAGE(D3:D17)</f>
        <v>0.76299333333333341</v>
      </c>
      <c r="E18">
        <f t="shared" ref="E18:G18" si="4">AVERAGE(E3:E17)</f>
        <v>0.55371333333333317</v>
      </c>
      <c r="F18">
        <f t="shared" si="4"/>
        <v>0.82865999999999984</v>
      </c>
      <c r="G18">
        <f t="shared" si="4"/>
        <v>0.54714000000000007</v>
      </c>
      <c r="H18">
        <f t="shared" ref="H18" si="5">AVERAGE(H3:H17)</f>
        <v>0.72316655245142769</v>
      </c>
      <c r="I18">
        <f t="shared" ref="I18" si="6">AVERAGE(I3:I17)</f>
        <v>0.63342324246157855</v>
      </c>
      <c r="J18">
        <f t="shared" ref="J18" si="7">AVERAGE(J3:J17)</f>
        <v>0.65565817788174918</v>
      </c>
    </row>
  </sheetData>
  <mergeCells count="3">
    <mergeCell ref="B2:C2"/>
    <mergeCell ref="D2:E2"/>
    <mergeCell ref="F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workbookViewId="0">
      <selection sqref="A1:T1048576"/>
    </sheetView>
  </sheetViews>
  <sheetFormatPr defaultRowHeight="13.8" x14ac:dyDescent="0.25"/>
  <sheetData>
    <row r="1" spans="1:20" x14ac:dyDescent="0.25">
      <c r="A1" s="16" t="s">
        <v>33</v>
      </c>
      <c r="B1" s="16"/>
      <c r="C1" s="16"/>
      <c r="D1" s="16"/>
      <c r="E1" s="16"/>
      <c r="F1" s="16"/>
      <c r="H1" s="16" t="s">
        <v>34</v>
      </c>
      <c r="I1" s="16"/>
      <c r="J1" s="16"/>
      <c r="K1" s="16"/>
      <c r="L1" s="16"/>
      <c r="M1" s="16"/>
      <c r="O1" s="16" t="s">
        <v>35</v>
      </c>
      <c r="P1" s="16"/>
      <c r="Q1" s="16"/>
      <c r="R1" s="16"/>
      <c r="S1" s="16"/>
      <c r="T1" s="16"/>
    </row>
    <row r="2" spans="1:20" x14ac:dyDescent="0.25">
      <c r="A2" t="s">
        <v>36</v>
      </c>
      <c r="C2" s="16" t="s">
        <v>37</v>
      </c>
      <c r="D2" s="16"/>
      <c r="E2" s="16" t="s">
        <v>3</v>
      </c>
      <c r="F2" s="16"/>
      <c r="H2" s="16" t="s">
        <v>38</v>
      </c>
      <c r="I2" s="16"/>
      <c r="J2" s="16" t="s">
        <v>8</v>
      </c>
      <c r="K2" s="16"/>
      <c r="L2" s="16" t="s">
        <v>10</v>
      </c>
      <c r="M2" s="16"/>
      <c r="O2" s="16" t="s">
        <v>9</v>
      </c>
      <c r="P2" s="16"/>
      <c r="Q2" s="16" t="s">
        <v>8</v>
      </c>
      <c r="R2" s="16"/>
      <c r="S2" s="16" t="s">
        <v>10</v>
      </c>
      <c r="T2" s="16"/>
    </row>
    <row r="3" spans="1:20" x14ac:dyDescent="0.25">
      <c r="A3">
        <v>490</v>
      </c>
      <c r="B3">
        <v>493</v>
      </c>
      <c r="C3">
        <v>144</v>
      </c>
      <c r="D3">
        <v>460</v>
      </c>
      <c r="E3">
        <v>158</v>
      </c>
      <c r="F3">
        <v>497</v>
      </c>
      <c r="H3">
        <v>14</v>
      </c>
      <c r="I3">
        <v>590</v>
      </c>
      <c r="J3">
        <v>6</v>
      </c>
      <c r="K3">
        <v>429</v>
      </c>
      <c r="L3">
        <v>2</v>
      </c>
      <c r="M3">
        <v>618</v>
      </c>
      <c r="O3">
        <v>2</v>
      </c>
      <c r="P3">
        <v>312</v>
      </c>
      <c r="Q3">
        <v>106</v>
      </c>
      <c r="R3">
        <v>150</v>
      </c>
      <c r="S3">
        <v>5</v>
      </c>
      <c r="T3">
        <v>173</v>
      </c>
    </row>
    <row r="4" spans="1:20" x14ac:dyDescent="0.25">
      <c r="A4">
        <v>353</v>
      </c>
      <c r="B4">
        <v>9</v>
      </c>
      <c r="C4">
        <v>175</v>
      </c>
      <c r="D4">
        <v>67</v>
      </c>
      <c r="E4">
        <v>458</v>
      </c>
      <c r="F4">
        <v>23</v>
      </c>
      <c r="H4">
        <v>27</v>
      </c>
      <c r="I4">
        <v>30</v>
      </c>
      <c r="J4">
        <v>12</v>
      </c>
      <c r="K4">
        <v>94</v>
      </c>
      <c r="L4">
        <v>15</v>
      </c>
      <c r="M4">
        <v>130</v>
      </c>
      <c r="O4">
        <v>3</v>
      </c>
      <c r="P4">
        <v>141</v>
      </c>
      <c r="Q4">
        <v>140</v>
      </c>
      <c r="R4">
        <f>R3-R5</f>
        <v>95</v>
      </c>
      <c r="S4">
        <v>173</v>
      </c>
      <c r="T4">
        <f>175-21</f>
        <v>154</v>
      </c>
    </row>
    <row r="5" spans="1:20" x14ac:dyDescent="0.25">
      <c r="A5">
        <v>37</v>
      </c>
      <c r="B5">
        <f>B3-B4</f>
        <v>484</v>
      </c>
      <c r="C5">
        <v>225</v>
      </c>
      <c r="D5">
        <f>D3-D4</f>
        <v>393</v>
      </c>
      <c r="E5">
        <v>271</v>
      </c>
      <c r="F5">
        <f>497-23</f>
        <v>474</v>
      </c>
      <c r="H5">
        <v>57</v>
      </c>
      <c r="I5">
        <f>I3-I4</f>
        <v>560</v>
      </c>
      <c r="J5">
        <v>15</v>
      </c>
      <c r="K5">
        <f>K3-94</f>
        <v>335</v>
      </c>
      <c r="L5">
        <v>22</v>
      </c>
      <c r="M5">
        <f>M3-M4</f>
        <v>488</v>
      </c>
      <c r="O5">
        <v>4</v>
      </c>
      <c r="P5">
        <f>P3-P4</f>
        <v>171</v>
      </c>
      <c r="Q5">
        <v>141</v>
      </c>
      <c r="R5">
        <v>55</v>
      </c>
      <c r="S5">
        <v>112</v>
      </c>
      <c r="T5">
        <f>21</f>
        <v>21</v>
      </c>
    </row>
    <row r="6" spans="1:20" x14ac:dyDescent="0.25">
      <c r="A6">
        <v>10</v>
      </c>
      <c r="B6">
        <f>B5/B3</f>
        <v>0.98174442190669375</v>
      </c>
      <c r="C6">
        <v>226</v>
      </c>
      <c r="D6">
        <f>D5/D3</f>
        <v>0.85434782608695647</v>
      </c>
      <c r="E6">
        <v>55</v>
      </c>
      <c r="F6">
        <f>F5/F3</f>
        <v>0.95372233400402417</v>
      </c>
      <c r="H6">
        <v>62</v>
      </c>
      <c r="I6">
        <f>I5/I3</f>
        <v>0.94915254237288138</v>
      </c>
      <c r="J6">
        <v>20</v>
      </c>
      <c r="K6">
        <f>K5/K3</f>
        <v>0.78088578088578087</v>
      </c>
      <c r="L6">
        <v>34</v>
      </c>
      <c r="M6">
        <f>M5/M3</f>
        <v>0.78964401294498376</v>
      </c>
      <c r="O6">
        <v>5</v>
      </c>
      <c r="P6">
        <f>P5/P3</f>
        <v>0.54807692307692313</v>
      </c>
      <c r="Q6">
        <v>138</v>
      </c>
      <c r="R6">
        <f>R5/R3</f>
        <v>0.36666666666666664</v>
      </c>
      <c r="S6">
        <v>100</v>
      </c>
      <c r="T6">
        <f>T5/T3</f>
        <v>0.12138728323699421</v>
      </c>
    </row>
    <row r="7" spans="1:20" x14ac:dyDescent="0.25">
      <c r="A7">
        <v>370</v>
      </c>
      <c r="C7">
        <v>191</v>
      </c>
      <c r="E7">
        <v>125</v>
      </c>
      <c r="H7">
        <v>83</v>
      </c>
      <c r="J7">
        <v>24</v>
      </c>
      <c r="L7">
        <v>47</v>
      </c>
      <c r="O7">
        <v>13</v>
      </c>
      <c r="Q7">
        <v>105</v>
      </c>
      <c r="S7">
        <v>135</v>
      </c>
    </row>
    <row r="8" spans="1:20" x14ac:dyDescent="0.25">
      <c r="A8">
        <v>8</v>
      </c>
      <c r="C8">
        <v>215</v>
      </c>
      <c r="E8">
        <v>52</v>
      </c>
      <c r="H8">
        <v>95</v>
      </c>
      <c r="J8">
        <v>38</v>
      </c>
      <c r="L8">
        <v>48</v>
      </c>
      <c r="O8">
        <v>17</v>
      </c>
      <c r="Q8">
        <v>122</v>
      </c>
      <c r="S8">
        <v>121</v>
      </c>
    </row>
    <row r="9" spans="1:20" x14ac:dyDescent="0.25">
      <c r="A9">
        <v>5</v>
      </c>
      <c r="C9">
        <v>144</v>
      </c>
      <c r="E9">
        <v>53</v>
      </c>
      <c r="H9">
        <v>143</v>
      </c>
      <c r="J9">
        <v>42</v>
      </c>
      <c r="L9">
        <v>58</v>
      </c>
      <c r="O9">
        <v>20</v>
      </c>
      <c r="Q9">
        <v>98</v>
      </c>
      <c r="S9">
        <v>10</v>
      </c>
    </row>
    <row r="10" spans="1:20" x14ac:dyDescent="0.25">
      <c r="A10">
        <v>477</v>
      </c>
      <c r="C10">
        <v>143</v>
      </c>
      <c r="E10">
        <v>54</v>
      </c>
      <c r="H10">
        <v>158</v>
      </c>
      <c r="J10">
        <v>62</v>
      </c>
      <c r="L10">
        <v>65</v>
      </c>
      <c r="O10">
        <v>24</v>
      </c>
      <c r="Q10">
        <v>96</v>
      </c>
      <c r="S10">
        <v>23</v>
      </c>
    </row>
    <row r="11" spans="1:20" x14ac:dyDescent="0.25">
      <c r="A11">
        <v>20</v>
      </c>
      <c r="C11">
        <v>145</v>
      </c>
      <c r="E11">
        <v>55</v>
      </c>
      <c r="H11">
        <v>209</v>
      </c>
      <c r="J11">
        <v>65</v>
      </c>
      <c r="L11">
        <v>77</v>
      </c>
      <c r="O11">
        <v>30</v>
      </c>
      <c r="Q11">
        <v>97</v>
      </c>
      <c r="S11">
        <v>11</v>
      </c>
    </row>
    <row r="12" spans="1:20" x14ac:dyDescent="0.25">
      <c r="C12">
        <v>154</v>
      </c>
      <c r="E12">
        <v>192</v>
      </c>
      <c r="H12">
        <v>210</v>
      </c>
      <c r="J12">
        <v>74</v>
      </c>
      <c r="L12">
        <v>78</v>
      </c>
      <c r="O12">
        <v>33</v>
      </c>
      <c r="Q12">
        <v>109</v>
      </c>
      <c r="S12">
        <v>16</v>
      </c>
    </row>
    <row r="13" spans="1:20" x14ac:dyDescent="0.25">
      <c r="C13">
        <v>140</v>
      </c>
      <c r="E13">
        <v>451</v>
      </c>
      <c r="H13">
        <v>240</v>
      </c>
      <c r="J13">
        <v>123</v>
      </c>
      <c r="L13">
        <v>83</v>
      </c>
      <c r="O13">
        <v>36</v>
      </c>
      <c r="Q13">
        <v>113</v>
      </c>
      <c r="S13">
        <v>15</v>
      </c>
    </row>
    <row r="14" spans="1:20" x14ac:dyDescent="0.25">
      <c r="C14">
        <v>432</v>
      </c>
      <c r="E14">
        <v>497</v>
      </c>
      <c r="H14">
        <v>265</v>
      </c>
      <c r="J14">
        <v>124</v>
      </c>
      <c r="L14">
        <v>84</v>
      </c>
      <c r="O14">
        <v>38</v>
      </c>
      <c r="Q14">
        <v>134</v>
      </c>
      <c r="S14">
        <v>7</v>
      </c>
    </row>
    <row r="15" spans="1:20" x14ac:dyDescent="0.25">
      <c r="C15">
        <v>429</v>
      </c>
      <c r="E15">
        <v>17</v>
      </c>
      <c r="H15">
        <v>292</v>
      </c>
      <c r="J15">
        <v>136</v>
      </c>
      <c r="L15">
        <v>91</v>
      </c>
      <c r="O15">
        <v>39</v>
      </c>
      <c r="Q15">
        <v>32</v>
      </c>
      <c r="S15">
        <v>84</v>
      </c>
    </row>
    <row r="16" spans="1:20" x14ac:dyDescent="0.25">
      <c r="C16">
        <v>142</v>
      </c>
      <c r="E16">
        <v>447</v>
      </c>
      <c r="H16">
        <v>304</v>
      </c>
      <c r="J16">
        <v>142</v>
      </c>
      <c r="L16">
        <v>137</v>
      </c>
      <c r="O16">
        <v>46</v>
      </c>
      <c r="Q16">
        <v>21</v>
      </c>
      <c r="S16">
        <v>88</v>
      </c>
    </row>
    <row r="17" spans="3:19" x14ac:dyDescent="0.25">
      <c r="C17">
        <v>403</v>
      </c>
      <c r="E17">
        <v>147</v>
      </c>
      <c r="H17">
        <v>349</v>
      </c>
      <c r="J17">
        <v>146</v>
      </c>
      <c r="L17">
        <v>140</v>
      </c>
      <c r="O17">
        <v>48</v>
      </c>
      <c r="Q17">
        <v>19</v>
      </c>
      <c r="S17">
        <v>21</v>
      </c>
    </row>
    <row r="18" spans="3:19" x14ac:dyDescent="0.25">
      <c r="C18">
        <v>282</v>
      </c>
      <c r="E18">
        <v>152</v>
      </c>
      <c r="H18">
        <v>358</v>
      </c>
      <c r="J18">
        <v>147</v>
      </c>
      <c r="L18">
        <v>141</v>
      </c>
      <c r="O18">
        <v>51</v>
      </c>
      <c r="Q18">
        <v>16</v>
      </c>
      <c r="S18">
        <v>136</v>
      </c>
    </row>
    <row r="19" spans="3:19" x14ac:dyDescent="0.25">
      <c r="C19">
        <v>431</v>
      </c>
      <c r="E19">
        <v>346</v>
      </c>
      <c r="H19">
        <v>386</v>
      </c>
      <c r="J19">
        <v>151</v>
      </c>
      <c r="L19">
        <v>170</v>
      </c>
      <c r="O19">
        <v>55</v>
      </c>
      <c r="Q19">
        <v>20</v>
      </c>
      <c r="S19">
        <v>128</v>
      </c>
    </row>
    <row r="20" spans="3:19" x14ac:dyDescent="0.25">
      <c r="C20">
        <v>402</v>
      </c>
      <c r="E20">
        <v>482</v>
      </c>
      <c r="H20">
        <v>387</v>
      </c>
      <c r="J20">
        <v>167</v>
      </c>
      <c r="L20">
        <v>175</v>
      </c>
      <c r="O20">
        <v>57</v>
      </c>
      <c r="Q20">
        <v>26</v>
      </c>
      <c r="S20">
        <v>34</v>
      </c>
    </row>
    <row r="21" spans="3:19" x14ac:dyDescent="0.25">
      <c r="C21">
        <v>284</v>
      </c>
      <c r="E21">
        <v>431</v>
      </c>
      <c r="H21">
        <v>388</v>
      </c>
      <c r="J21">
        <v>180</v>
      </c>
      <c r="L21">
        <v>177</v>
      </c>
      <c r="O21">
        <v>59</v>
      </c>
      <c r="Q21">
        <v>110</v>
      </c>
      <c r="S21">
        <v>35</v>
      </c>
    </row>
    <row r="22" spans="3:19" x14ac:dyDescent="0.25">
      <c r="C22">
        <v>287</v>
      </c>
      <c r="E22">
        <v>397</v>
      </c>
      <c r="H22">
        <v>390</v>
      </c>
      <c r="J22">
        <v>190</v>
      </c>
      <c r="L22">
        <v>197</v>
      </c>
      <c r="O22">
        <v>60</v>
      </c>
      <c r="Q22">
        <v>108</v>
      </c>
      <c r="S22">
        <v>51</v>
      </c>
    </row>
    <row r="23" spans="3:19" x14ac:dyDescent="0.25">
      <c r="C23">
        <v>283</v>
      </c>
      <c r="E23">
        <v>398</v>
      </c>
      <c r="H23">
        <v>395</v>
      </c>
      <c r="J23">
        <v>191</v>
      </c>
      <c r="L23">
        <v>199</v>
      </c>
      <c r="O23">
        <v>66</v>
      </c>
      <c r="Q23">
        <v>9</v>
      </c>
      <c r="S23">
        <v>50</v>
      </c>
    </row>
    <row r="24" spans="3:19" x14ac:dyDescent="0.25">
      <c r="C24">
        <v>433</v>
      </c>
      <c r="E24">
        <v>443</v>
      </c>
      <c r="H24">
        <v>399</v>
      </c>
      <c r="J24">
        <v>193</v>
      </c>
      <c r="L24">
        <v>203</v>
      </c>
      <c r="O24">
        <v>69</v>
      </c>
      <c r="Q24">
        <v>3</v>
      </c>
    </row>
    <row r="25" spans="3:19" x14ac:dyDescent="0.25">
      <c r="C25">
        <v>184</v>
      </c>
      <c r="E25">
        <v>469</v>
      </c>
      <c r="H25">
        <v>412</v>
      </c>
      <c r="J25">
        <v>210</v>
      </c>
      <c r="L25">
        <v>210</v>
      </c>
      <c r="O25">
        <v>70</v>
      </c>
      <c r="Q25">
        <v>5</v>
      </c>
    </row>
    <row r="26" spans="3:19" x14ac:dyDescent="0.25">
      <c r="C26">
        <v>182</v>
      </c>
      <c r="H26">
        <v>413</v>
      </c>
      <c r="J26">
        <v>243</v>
      </c>
      <c r="L26">
        <v>224</v>
      </c>
      <c r="O26">
        <v>71</v>
      </c>
      <c r="Q26">
        <v>144</v>
      </c>
    </row>
    <row r="27" spans="3:19" x14ac:dyDescent="0.25">
      <c r="C27">
        <v>183</v>
      </c>
      <c r="H27">
        <v>427</v>
      </c>
      <c r="J27">
        <v>249</v>
      </c>
      <c r="L27">
        <v>227</v>
      </c>
      <c r="O27">
        <v>72</v>
      </c>
      <c r="Q27">
        <v>125</v>
      </c>
    </row>
    <row r="28" spans="3:19" x14ac:dyDescent="0.25">
      <c r="C28">
        <v>222</v>
      </c>
      <c r="H28">
        <v>443</v>
      </c>
      <c r="J28">
        <v>261</v>
      </c>
      <c r="L28">
        <v>233</v>
      </c>
      <c r="O28">
        <v>75</v>
      </c>
      <c r="Q28">
        <v>72</v>
      </c>
    </row>
    <row r="29" spans="3:19" x14ac:dyDescent="0.25">
      <c r="C29">
        <v>221</v>
      </c>
      <c r="H29">
        <v>459</v>
      </c>
      <c r="J29">
        <v>262</v>
      </c>
      <c r="L29">
        <v>239</v>
      </c>
      <c r="O29">
        <v>76</v>
      </c>
      <c r="Q29">
        <v>142</v>
      </c>
    </row>
    <row r="30" spans="3:19" x14ac:dyDescent="0.25">
      <c r="C30">
        <v>439</v>
      </c>
      <c r="H30">
        <v>468</v>
      </c>
      <c r="J30">
        <v>263</v>
      </c>
      <c r="L30">
        <v>249</v>
      </c>
      <c r="O30">
        <v>78</v>
      </c>
      <c r="Q30">
        <v>38</v>
      </c>
    </row>
    <row r="31" spans="3:19" x14ac:dyDescent="0.25">
      <c r="C31">
        <v>408</v>
      </c>
      <c r="H31">
        <v>477</v>
      </c>
      <c r="J31">
        <v>264</v>
      </c>
      <c r="L31">
        <v>254</v>
      </c>
      <c r="O31">
        <v>79</v>
      </c>
      <c r="Q31">
        <v>4</v>
      </c>
    </row>
    <row r="32" spans="3:19" x14ac:dyDescent="0.25">
      <c r="C32">
        <v>407</v>
      </c>
      <c r="H32">
        <v>590</v>
      </c>
      <c r="J32">
        <v>265</v>
      </c>
      <c r="L32">
        <v>266</v>
      </c>
      <c r="O32">
        <v>86</v>
      </c>
      <c r="Q32">
        <v>50</v>
      </c>
    </row>
    <row r="33" spans="3:17" x14ac:dyDescent="0.25">
      <c r="C33">
        <v>234</v>
      </c>
      <c r="J33">
        <v>266</v>
      </c>
      <c r="L33">
        <v>292</v>
      </c>
      <c r="O33">
        <v>88</v>
      </c>
      <c r="Q33">
        <v>42</v>
      </c>
    </row>
    <row r="34" spans="3:17" x14ac:dyDescent="0.25">
      <c r="C34">
        <v>265</v>
      </c>
      <c r="J34">
        <v>267</v>
      </c>
      <c r="L34">
        <v>306</v>
      </c>
      <c r="O34">
        <v>89</v>
      </c>
      <c r="Q34">
        <v>37</v>
      </c>
    </row>
    <row r="35" spans="3:17" x14ac:dyDescent="0.25">
      <c r="C35">
        <v>266</v>
      </c>
      <c r="J35">
        <v>275</v>
      </c>
      <c r="L35">
        <v>307</v>
      </c>
      <c r="O35">
        <v>90</v>
      </c>
      <c r="Q35">
        <v>51</v>
      </c>
    </row>
    <row r="36" spans="3:17" x14ac:dyDescent="0.25">
      <c r="C36">
        <v>267</v>
      </c>
      <c r="J36">
        <v>276</v>
      </c>
      <c r="L36">
        <v>308</v>
      </c>
      <c r="O36">
        <v>91</v>
      </c>
      <c r="Q36">
        <v>66</v>
      </c>
    </row>
    <row r="37" spans="3:17" x14ac:dyDescent="0.25">
      <c r="C37">
        <v>419</v>
      </c>
      <c r="J37">
        <v>277</v>
      </c>
      <c r="L37">
        <v>309</v>
      </c>
      <c r="O37">
        <v>92</v>
      </c>
      <c r="Q37">
        <v>1</v>
      </c>
    </row>
    <row r="38" spans="3:17" x14ac:dyDescent="0.25">
      <c r="C38">
        <v>357</v>
      </c>
      <c r="J38">
        <v>282</v>
      </c>
      <c r="L38">
        <v>310</v>
      </c>
      <c r="O38">
        <v>94</v>
      </c>
      <c r="Q38">
        <v>83</v>
      </c>
    </row>
    <row r="39" spans="3:17" x14ac:dyDescent="0.25">
      <c r="C39">
        <v>347</v>
      </c>
      <c r="J39">
        <v>291</v>
      </c>
      <c r="L39">
        <v>311</v>
      </c>
      <c r="O39">
        <v>102</v>
      </c>
      <c r="Q39">
        <v>79</v>
      </c>
    </row>
    <row r="40" spans="3:17" x14ac:dyDescent="0.25">
      <c r="C40">
        <v>371</v>
      </c>
      <c r="J40">
        <v>292</v>
      </c>
      <c r="L40">
        <v>312</v>
      </c>
      <c r="O40">
        <v>104</v>
      </c>
      <c r="Q40">
        <v>70</v>
      </c>
    </row>
    <row r="41" spans="3:17" x14ac:dyDescent="0.25">
      <c r="C41">
        <v>372</v>
      </c>
      <c r="J41">
        <v>293</v>
      </c>
      <c r="L41">
        <v>314</v>
      </c>
      <c r="O41">
        <v>112</v>
      </c>
      <c r="Q41">
        <v>47</v>
      </c>
    </row>
    <row r="42" spans="3:17" x14ac:dyDescent="0.25">
      <c r="C42">
        <v>352</v>
      </c>
      <c r="J42">
        <v>303</v>
      </c>
      <c r="L42">
        <v>315</v>
      </c>
      <c r="O42">
        <v>113</v>
      </c>
      <c r="Q42">
        <v>36</v>
      </c>
    </row>
    <row r="43" spans="3:17" x14ac:dyDescent="0.25">
      <c r="C43">
        <v>353</v>
      </c>
      <c r="J43">
        <v>306</v>
      </c>
      <c r="L43">
        <v>318</v>
      </c>
      <c r="O43">
        <v>115</v>
      </c>
      <c r="Q43">
        <v>82</v>
      </c>
    </row>
    <row r="44" spans="3:17" x14ac:dyDescent="0.25">
      <c r="C44">
        <v>228</v>
      </c>
      <c r="J44">
        <v>309</v>
      </c>
      <c r="L44">
        <v>325</v>
      </c>
      <c r="O44">
        <v>119</v>
      </c>
      <c r="Q44">
        <v>84</v>
      </c>
    </row>
    <row r="45" spans="3:17" x14ac:dyDescent="0.25">
      <c r="C45">
        <v>82</v>
      </c>
      <c r="J45">
        <v>315</v>
      </c>
      <c r="L45">
        <v>326</v>
      </c>
      <c r="O45">
        <v>121</v>
      </c>
      <c r="Q45">
        <v>52</v>
      </c>
    </row>
    <row r="46" spans="3:17" x14ac:dyDescent="0.25">
      <c r="C46">
        <v>253</v>
      </c>
      <c r="J46">
        <v>318</v>
      </c>
      <c r="L46">
        <v>327</v>
      </c>
      <c r="O46">
        <v>123</v>
      </c>
      <c r="Q46">
        <v>53</v>
      </c>
    </row>
    <row r="47" spans="3:17" x14ac:dyDescent="0.25">
      <c r="C47">
        <v>246</v>
      </c>
      <c r="J47">
        <v>319</v>
      </c>
      <c r="L47">
        <v>328</v>
      </c>
      <c r="O47">
        <v>124</v>
      </c>
      <c r="Q47">
        <v>71</v>
      </c>
    </row>
    <row r="48" spans="3:17" x14ac:dyDescent="0.25">
      <c r="C48">
        <v>247</v>
      </c>
      <c r="J48">
        <v>320</v>
      </c>
      <c r="L48">
        <v>340</v>
      </c>
      <c r="O48">
        <v>125</v>
      </c>
      <c r="Q48">
        <v>63</v>
      </c>
    </row>
    <row r="49" spans="3:17" x14ac:dyDescent="0.25">
      <c r="C49">
        <v>123</v>
      </c>
      <c r="J49">
        <v>325</v>
      </c>
      <c r="L49">
        <v>341</v>
      </c>
      <c r="O49">
        <v>127</v>
      </c>
      <c r="Q49">
        <v>35</v>
      </c>
    </row>
    <row r="50" spans="3:17" x14ac:dyDescent="0.25">
      <c r="C50">
        <v>373</v>
      </c>
      <c r="J50">
        <v>326</v>
      </c>
      <c r="L50">
        <v>344</v>
      </c>
      <c r="O50">
        <v>129</v>
      </c>
      <c r="Q50">
        <v>62</v>
      </c>
    </row>
    <row r="51" spans="3:17" x14ac:dyDescent="0.25">
      <c r="C51">
        <v>316</v>
      </c>
      <c r="J51">
        <v>327</v>
      </c>
      <c r="L51">
        <v>345</v>
      </c>
      <c r="O51">
        <v>130</v>
      </c>
      <c r="Q51">
        <v>101</v>
      </c>
    </row>
    <row r="52" spans="3:17" x14ac:dyDescent="0.25">
      <c r="C52">
        <v>317</v>
      </c>
      <c r="J52">
        <v>328</v>
      </c>
      <c r="L52">
        <v>355</v>
      </c>
      <c r="O52">
        <v>131</v>
      </c>
      <c r="Q52">
        <v>115</v>
      </c>
    </row>
    <row r="53" spans="3:17" x14ac:dyDescent="0.25">
      <c r="C53">
        <v>342</v>
      </c>
      <c r="J53">
        <v>329</v>
      </c>
      <c r="L53">
        <v>356</v>
      </c>
      <c r="O53">
        <v>132</v>
      </c>
      <c r="Q53">
        <v>73</v>
      </c>
    </row>
    <row r="54" spans="3:17" x14ac:dyDescent="0.25">
      <c r="C54">
        <v>227</v>
      </c>
      <c r="J54">
        <v>330</v>
      </c>
      <c r="L54">
        <v>357</v>
      </c>
      <c r="O54">
        <v>133</v>
      </c>
      <c r="Q54">
        <v>75</v>
      </c>
    </row>
    <row r="55" spans="3:17" x14ac:dyDescent="0.25">
      <c r="C55">
        <v>441</v>
      </c>
      <c r="J55">
        <v>333</v>
      </c>
      <c r="L55">
        <v>358</v>
      </c>
      <c r="O55">
        <v>135</v>
      </c>
      <c r="Q55">
        <v>78</v>
      </c>
    </row>
    <row r="56" spans="3:17" x14ac:dyDescent="0.25">
      <c r="C56">
        <v>148</v>
      </c>
      <c r="J56">
        <v>336</v>
      </c>
      <c r="L56">
        <v>360</v>
      </c>
      <c r="O56">
        <v>137</v>
      </c>
      <c r="Q56">
        <v>90</v>
      </c>
    </row>
    <row r="57" spans="3:17" x14ac:dyDescent="0.25">
      <c r="C57">
        <v>395</v>
      </c>
      <c r="J57">
        <v>340</v>
      </c>
      <c r="L57">
        <v>361</v>
      </c>
      <c r="O57">
        <v>139</v>
      </c>
    </row>
    <row r="58" spans="3:17" x14ac:dyDescent="0.25">
      <c r="C58">
        <v>307</v>
      </c>
      <c r="J58">
        <v>341</v>
      </c>
      <c r="L58">
        <v>362</v>
      </c>
      <c r="O58">
        <v>145</v>
      </c>
    </row>
    <row r="59" spans="3:17" x14ac:dyDescent="0.25">
      <c r="C59">
        <v>300</v>
      </c>
      <c r="J59">
        <v>345</v>
      </c>
      <c r="L59">
        <v>363</v>
      </c>
      <c r="O59">
        <v>146</v>
      </c>
    </row>
    <row r="60" spans="3:17" x14ac:dyDescent="0.25">
      <c r="C60">
        <v>164</v>
      </c>
      <c r="J60">
        <v>346</v>
      </c>
      <c r="L60">
        <v>367</v>
      </c>
      <c r="O60">
        <v>147</v>
      </c>
    </row>
    <row r="61" spans="3:17" x14ac:dyDescent="0.25">
      <c r="C61">
        <v>285</v>
      </c>
      <c r="J61">
        <v>348</v>
      </c>
      <c r="L61">
        <v>368</v>
      </c>
      <c r="O61">
        <v>148</v>
      </c>
    </row>
    <row r="62" spans="3:17" x14ac:dyDescent="0.25">
      <c r="C62">
        <v>446</v>
      </c>
      <c r="J62">
        <v>349</v>
      </c>
      <c r="L62">
        <v>369</v>
      </c>
      <c r="O62" s="11">
        <v>149</v>
      </c>
    </row>
    <row r="63" spans="3:17" x14ac:dyDescent="0.25">
      <c r="C63">
        <v>423</v>
      </c>
      <c r="J63">
        <v>350</v>
      </c>
      <c r="L63">
        <v>370</v>
      </c>
      <c r="O63" s="11">
        <v>154</v>
      </c>
    </row>
    <row r="64" spans="3:17" x14ac:dyDescent="0.25">
      <c r="C64">
        <v>453</v>
      </c>
      <c r="J64">
        <v>352</v>
      </c>
      <c r="L64">
        <v>372</v>
      </c>
      <c r="O64" s="11">
        <v>155</v>
      </c>
    </row>
    <row r="65" spans="3:15" x14ac:dyDescent="0.25">
      <c r="C65">
        <v>337</v>
      </c>
      <c r="J65">
        <v>353</v>
      </c>
      <c r="L65">
        <v>374</v>
      </c>
      <c r="O65" s="11">
        <v>156</v>
      </c>
    </row>
    <row r="66" spans="3:15" x14ac:dyDescent="0.25">
      <c r="C66">
        <v>355</v>
      </c>
      <c r="J66">
        <v>358</v>
      </c>
      <c r="L66">
        <v>375</v>
      </c>
      <c r="O66" s="11">
        <v>158</v>
      </c>
    </row>
    <row r="67" spans="3:15" x14ac:dyDescent="0.25">
      <c r="C67">
        <v>354</v>
      </c>
      <c r="J67">
        <v>362</v>
      </c>
      <c r="L67">
        <v>384</v>
      </c>
      <c r="O67" s="11">
        <v>163</v>
      </c>
    </row>
    <row r="68" spans="3:15" x14ac:dyDescent="0.25">
      <c r="J68">
        <v>363</v>
      </c>
      <c r="L68">
        <v>385</v>
      </c>
      <c r="O68" s="11">
        <v>166</v>
      </c>
    </row>
    <row r="69" spans="3:15" x14ac:dyDescent="0.25">
      <c r="J69">
        <v>365</v>
      </c>
      <c r="L69">
        <v>388</v>
      </c>
      <c r="O69" s="11">
        <v>167</v>
      </c>
    </row>
    <row r="70" spans="3:15" x14ac:dyDescent="0.25">
      <c r="J70">
        <v>366</v>
      </c>
      <c r="L70">
        <v>389</v>
      </c>
      <c r="O70" s="11">
        <v>168</v>
      </c>
    </row>
    <row r="71" spans="3:15" x14ac:dyDescent="0.25">
      <c r="J71">
        <v>367</v>
      </c>
      <c r="L71">
        <v>391</v>
      </c>
      <c r="O71" s="11">
        <v>169</v>
      </c>
    </row>
    <row r="72" spans="3:15" x14ac:dyDescent="0.25">
      <c r="J72">
        <v>372</v>
      </c>
      <c r="L72">
        <v>392</v>
      </c>
      <c r="O72" s="11">
        <v>170</v>
      </c>
    </row>
    <row r="73" spans="3:15" x14ac:dyDescent="0.25">
      <c r="J73">
        <v>373</v>
      </c>
      <c r="L73">
        <v>393</v>
      </c>
      <c r="O73" s="11">
        <v>171</v>
      </c>
    </row>
    <row r="74" spans="3:15" x14ac:dyDescent="0.25">
      <c r="J74">
        <v>383</v>
      </c>
      <c r="L74">
        <v>394</v>
      </c>
      <c r="O74" s="11">
        <v>172</v>
      </c>
    </row>
    <row r="75" spans="3:15" x14ac:dyDescent="0.25">
      <c r="J75">
        <v>387</v>
      </c>
      <c r="L75">
        <v>395</v>
      </c>
      <c r="O75" s="11">
        <v>177</v>
      </c>
    </row>
    <row r="76" spans="3:15" x14ac:dyDescent="0.25">
      <c r="J76">
        <v>388</v>
      </c>
      <c r="L76">
        <v>401</v>
      </c>
      <c r="O76" s="11">
        <v>180</v>
      </c>
    </row>
    <row r="77" spans="3:15" x14ac:dyDescent="0.25">
      <c r="J77">
        <v>391</v>
      </c>
      <c r="L77">
        <v>402</v>
      </c>
      <c r="O77" s="11">
        <v>183</v>
      </c>
    </row>
    <row r="78" spans="3:15" x14ac:dyDescent="0.25">
      <c r="J78">
        <v>392</v>
      </c>
      <c r="L78">
        <v>407</v>
      </c>
      <c r="O78" s="11">
        <v>187</v>
      </c>
    </row>
    <row r="79" spans="3:15" x14ac:dyDescent="0.25">
      <c r="J79">
        <v>401</v>
      </c>
      <c r="L79">
        <v>408</v>
      </c>
      <c r="O79" s="11">
        <v>195</v>
      </c>
    </row>
    <row r="80" spans="3:15" x14ac:dyDescent="0.25">
      <c r="J80">
        <v>403</v>
      </c>
      <c r="L80">
        <v>409</v>
      </c>
      <c r="O80" s="11">
        <v>197</v>
      </c>
    </row>
    <row r="81" spans="10:15" x14ac:dyDescent="0.25">
      <c r="J81">
        <v>404</v>
      </c>
      <c r="L81">
        <v>417</v>
      </c>
      <c r="O81" s="11">
        <v>200</v>
      </c>
    </row>
    <row r="82" spans="10:15" x14ac:dyDescent="0.25">
      <c r="J82">
        <v>405</v>
      </c>
      <c r="L82">
        <v>421</v>
      </c>
      <c r="O82" s="11">
        <v>201</v>
      </c>
    </row>
    <row r="83" spans="10:15" x14ac:dyDescent="0.25">
      <c r="J83">
        <v>407</v>
      </c>
      <c r="L83">
        <v>422</v>
      </c>
      <c r="O83" s="11">
        <v>203</v>
      </c>
    </row>
    <row r="84" spans="10:15" x14ac:dyDescent="0.25">
      <c r="J84">
        <v>411</v>
      </c>
      <c r="L84">
        <v>423</v>
      </c>
      <c r="O84" s="11">
        <v>204</v>
      </c>
    </row>
    <row r="85" spans="10:15" x14ac:dyDescent="0.25">
      <c r="J85">
        <v>412</v>
      </c>
      <c r="L85">
        <v>424</v>
      </c>
      <c r="O85" s="11">
        <v>205</v>
      </c>
    </row>
    <row r="86" spans="10:15" x14ac:dyDescent="0.25">
      <c r="J86">
        <v>414</v>
      </c>
      <c r="L86">
        <v>425</v>
      </c>
      <c r="O86" s="11">
        <v>208</v>
      </c>
    </row>
    <row r="87" spans="10:15" x14ac:dyDescent="0.25">
      <c r="J87">
        <v>416</v>
      </c>
      <c r="L87">
        <v>426</v>
      </c>
      <c r="O87" s="11">
        <v>211</v>
      </c>
    </row>
    <row r="88" spans="10:15" x14ac:dyDescent="0.25">
      <c r="J88">
        <v>418</v>
      </c>
      <c r="L88">
        <v>427</v>
      </c>
      <c r="O88" s="11">
        <v>213</v>
      </c>
    </row>
    <row r="89" spans="10:15" x14ac:dyDescent="0.25">
      <c r="J89">
        <v>421</v>
      </c>
      <c r="L89">
        <v>428</v>
      </c>
      <c r="O89" s="11">
        <v>214</v>
      </c>
    </row>
    <row r="90" spans="10:15" x14ac:dyDescent="0.25">
      <c r="J90">
        <v>422</v>
      </c>
      <c r="L90">
        <v>433</v>
      </c>
      <c r="O90" s="11">
        <v>216</v>
      </c>
    </row>
    <row r="91" spans="10:15" x14ac:dyDescent="0.25">
      <c r="J91">
        <v>423</v>
      </c>
      <c r="L91">
        <v>437</v>
      </c>
      <c r="O91" s="11">
        <v>219</v>
      </c>
    </row>
    <row r="92" spans="10:15" x14ac:dyDescent="0.25">
      <c r="J92">
        <v>424</v>
      </c>
      <c r="L92">
        <v>439</v>
      </c>
      <c r="O92" s="11">
        <v>220</v>
      </c>
    </row>
    <row r="93" spans="10:15" x14ac:dyDescent="0.25">
      <c r="J93">
        <v>425</v>
      </c>
      <c r="L93">
        <v>440</v>
      </c>
      <c r="O93" s="11">
        <v>222</v>
      </c>
    </row>
    <row r="94" spans="10:15" x14ac:dyDescent="0.25">
      <c r="J94">
        <v>426</v>
      </c>
      <c r="L94">
        <v>445</v>
      </c>
      <c r="O94" s="11">
        <v>223</v>
      </c>
    </row>
    <row r="95" spans="10:15" x14ac:dyDescent="0.25">
      <c r="J95">
        <v>428</v>
      </c>
      <c r="L95">
        <v>448</v>
      </c>
      <c r="O95" s="11">
        <v>224</v>
      </c>
    </row>
    <row r="96" spans="10:15" x14ac:dyDescent="0.25">
      <c r="J96">
        <v>429</v>
      </c>
      <c r="L96">
        <v>451</v>
      </c>
      <c r="O96" s="11">
        <v>226</v>
      </c>
    </row>
    <row r="97" spans="12:15" x14ac:dyDescent="0.25">
      <c r="L97">
        <v>452</v>
      </c>
      <c r="O97" s="11">
        <v>227</v>
      </c>
    </row>
    <row r="98" spans="12:15" x14ac:dyDescent="0.25">
      <c r="L98">
        <v>467</v>
      </c>
      <c r="O98" s="11">
        <v>228</v>
      </c>
    </row>
    <row r="99" spans="12:15" x14ac:dyDescent="0.25">
      <c r="L99">
        <v>468</v>
      </c>
      <c r="O99">
        <v>229</v>
      </c>
    </row>
    <row r="100" spans="12:15" x14ac:dyDescent="0.25">
      <c r="L100">
        <v>472</v>
      </c>
      <c r="O100">
        <v>230</v>
      </c>
    </row>
    <row r="101" spans="12:15" x14ac:dyDescent="0.25">
      <c r="L101">
        <v>479</v>
      </c>
      <c r="O101">
        <v>231</v>
      </c>
    </row>
    <row r="102" spans="12:15" x14ac:dyDescent="0.25">
      <c r="L102">
        <v>485</v>
      </c>
      <c r="O102">
        <v>232</v>
      </c>
    </row>
    <row r="103" spans="12:15" x14ac:dyDescent="0.25">
      <c r="L103">
        <v>488</v>
      </c>
      <c r="O103">
        <v>234</v>
      </c>
    </row>
    <row r="104" spans="12:15" x14ac:dyDescent="0.25">
      <c r="L104">
        <v>500</v>
      </c>
      <c r="O104">
        <v>235</v>
      </c>
    </row>
    <row r="105" spans="12:15" x14ac:dyDescent="0.25">
      <c r="L105">
        <v>501</v>
      </c>
      <c r="O105">
        <v>237</v>
      </c>
    </row>
    <row r="106" spans="12:15" x14ac:dyDescent="0.25">
      <c r="L106">
        <v>514</v>
      </c>
      <c r="O106">
        <v>238</v>
      </c>
    </row>
    <row r="107" spans="12:15" x14ac:dyDescent="0.25">
      <c r="L107">
        <v>517</v>
      </c>
      <c r="O107">
        <v>239</v>
      </c>
    </row>
    <row r="108" spans="12:15" x14ac:dyDescent="0.25">
      <c r="L108">
        <v>530</v>
      </c>
      <c r="O108">
        <v>241</v>
      </c>
    </row>
    <row r="109" spans="12:15" x14ac:dyDescent="0.25">
      <c r="L109">
        <v>537</v>
      </c>
      <c r="O109">
        <v>242</v>
      </c>
    </row>
    <row r="110" spans="12:15" x14ac:dyDescent="0.25">
      <c r="L110">
        <v>539</v>
      </c>
      <c r="O110">
        <v>243</v>
      </c>
    </row>
    <row r="111" spans="12:15" x14ac:dyDescent="0.25">
      <c r="L111">
        <v>541</v>
      </c>
      <c r="O111">
        <v>245</v>
      </c>
    </row>
    <row r="112" spans="12:15" x14ac:dyDescent="0.25">
      <c r="L112">
        <v>551</v>
      </c>
      <c r="O112">
        <v>246</v>
      </c>
    </row>
    <row r="113" spans="12:15" x14ac:dyDescent="0.25">
      <c r="L113">
        <v>580</v>
      </c>
      <c r="O113">
        <v>249</v>
      </c>
    </row>
    <row r="114" spans="12:15" x14ac:dyDescent="0.25">
      <c r="L114">
        <v>605</v>
      </c>
      <c r="O114">
        <v>250</v>
      </c>
    </row>
    <row r="115" spans="12:15" x14ac:dyDescent="0.25">
      <c r="L115">
        <v>624</v>
      </c>
      <c r="O115">
        <v>251</v>
      </c>
    </row>
    <row r="116" spans="12:15" x14ac:dyDescent="0.25">
      <c r="L116">
        <v>626</v>
      </c>
      <c r="O116">
        <v>253</v>
      </c>
    </row>
    <row r="117" spans="12:15" x14ac:dyDescent="0.25">
      <c r="L117">
        <v>630</v>
      </c>
      <c r="O117">
        <v>257</v>
      </c>
    </row>
    <row r="118" spans="12:15" x14ac:dyDescent="0.25">
      <c r="L118">
        <v>632</v>
      </c>
      <c r="O118">
        <v>258</v>
      </c>
    </row>
    <row r="119" spans="12:15" x14ac:dyDescent="0.25">
      <c r="L119">
        <v>634</v>
      </c>
      <c r="O119">
        <v>259</v>
      </c>
    </row>
    <row r="120" spans="12:15" x14ac:dyDescent="0.25">
      <c r="L120">
        <v>635</v>
      </c>
      <c r="O120">
        <v>260</v>
      </c>
    </row>
    <row r="121" spans="12:15" x14ac:dyDescent="0.25">
      <c r="L121">
        <v>645</v>
      </c>
      <c r="O121">
        <v>262</v>
      </c>
    </row>
    <row r="122" spans="12:15" x14ac:dyDescent="0.25">
      <c r="L122">
        <v>646</v>
      </c>
      <c r="O122">
        <v>263</v>
      </c>
    </row>
    <row r="123" spans="12:15" x14ac:dyDescent="0.25">
      <c r="L123">
        <v>650</v>
      </c>
      <c r="O123">
        <v>264</v>
      </c>
    </row>
    <row r="124" spans="12:15" x14ac:dyDescent="0.25">
      <c r="L124">
        <v>663</v>
      </c>
      <c r="O124">
        <v>265</v>
      </c>
    </row>
    <row r="125" spans="12:15" x14ac:dyDescent="0.25">
      <c r="L125">
        <v>664</v>
      </c>
      <c r="O125">
        <v>267</v>
      </c>
    </row>
    <row r="126" spans="12:15" x14ac:dyDescent="0.25">
      <c r="L126">
        <v>665</v>
      </c>
      <c r="O126">
        <v>272</v>
      </c>
    </row>
    <row r="127" spans="12:15" x14ac:dyDescent="0.25">
      <c r="L127">
        <v>668</v>
      </c>
      <c r="O127">
        <v>273</v>
      </c>
    </row>
    <row r="128" spans="12:15" x14ac:dyDescent="0.25">
      <c r="L128">
        <v>672</v>
      </c>
      <c r="O128">
        <v>274</v>
      </c>
    </row>
    <row r="129" spans="12:15" x14ac:dyDescent="0.25">
      <c r="L129">
        <v>675</v>
      </c>
      <c r="O129">
        <v>275</v>
      </c>
    </row>
    <row r="130" spans="12:15" x14ac:dyDescent="0.25">
      <c r="L130">
        <v>676</v>
      </c>
      <c r="O130">
        <v>276</v>
      </c>
    </row>
    <row r="131" spans="12:15" x14ac:dyDescent="0.25">
      <c r="L131">
        <v>677</v>
      </c>
      <c r="O131">
        <v>277</v>
      </c>
    </row>
    <row r="132" spans="12:15" x14ac:dyDescent="0.25">
      <c r="L132">
        <v>681</v>
      </c>
      <c r="O132">
        <v>279</v>
      </c>
    </row>
    <row r="133" spans="12:15" x14ac:dyDescent="0.25">
      <c r="O133">
        <v>281</v>
      </c>
    </row>
    <row r="134" spans="12:15" x14ac:dyDescent="0.25">
      <c r="O134">
        <v>283</v>
      </c>
    </row>
    <row r="135" spans="12:15" x14ac:dyDescent="0.25">
      <c r="O135">
        <v>284</v>
      </c>
    </row>
    <row r="136" spans="12:15" x14ac:dyDescent="0.25">
      <c r="O136">
        <v>285</v>
      </c>
    </row>
    <row r="137" spans="12:15" x14ac:dyDescent="0.25">
      <c r="O137">
        <v>292</v>
      </c>
    </row>
    <row r="138" spans="12:15" x14ac:dyDescent="0.25">
      <c r="O138">
        <v>295</v>
      </c>
    </row>
    <row r="139" spans="12:15" x14ac:dyDescent="0.25">
      <c r="O139">
        <v>298</v>
      </c>
    </row>
    <row r="140" spans="12:15" x14ac:dyDescent="0.25">
      <c r="O140">
        <v>306</v>
      </c>
    </row>
    <row r="141" spans="12:15" x14ac:dyDescent="0.25">
      <c r="O141">
        <v>307</v>
      </c>
    </row>
    <row r="142" spans="12:15" x14ac:dyDescent="0.25">
      <c r="O142">
        <v>312</v>
      </c>
    </row>
  </sheetData>
  <mergeCells count="11">
    <mergeCell ref="S2:T2"/>
    <mergeCell ref="A1:F1"/>
    <mergeCell ref="H1:M1"/>
    <mergeCell ref="O1:T1"/>
    <mergeCell ref="C2:D2"/>
    <mergeCell ref="E2:F2"/>
    <mergeCell ref="H2:I2"/>
    <mergeCell ref="J2:K2"/>
    <mergeCell ref="L2:M2"/>
    <mergeCell ref="O2:P2"/>
    <mergeCell ref="Q2:R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C212"/>
  <sheetViews>
    <sheetView topLeftCell="A41" zoomScale="70" zoomScaleNormal="70" workbookViewId="0">
      <selection activeCell="V41" sqref="V41"/>
    </sheetView>
  </sheetViews>
  <sheetFormatPr defaultRowHeight="13.8" x14ac:dyDescent="0.25"/>
  <cols>
    <col min="4" max="4" width="9.109375" bestFit="1" customWidth="1"/>
    <col min="21" max="21" width="12.77734375" customWidth="1"/>
  </cols>
  <sheetData>
    <row r="5" spans="1:29" x14ac:dyDescent="0.25">
      <c r="B5" t="s">
        <v>40</v>
      </c>
      <c r="C5" t="s">
        <v>41</v>
      </c>
      <c r="D5" t="s">
        <v>42</v>
      </c>
      <c r="E5" s="12" t="s">
        <v>43</v>
      </c>
      <c r="F5" t="s">
        <v>44</v>
      </c>
      <c r="G5" t="s">
        <v>45</v>
      </c>
      <c r="H5" t="s">
        <v>46</v>
      </c>
      <c r="I5" t="s">
        <v>47</v>
      </c>
    </row>
    <row r="9" spans="1:29" x14ac:dyDescent="0.25">
      <c r="B9">
        <v>194</v>
      </c>
      <c r="C9">
        <v>2</v>
      </c>
    </row>
    <row r="10" spans="1:29" x14ac:dyDescent="0.25">
      <c r="A10" t="s">
        <v>49</v>
      </c>
      <c r="D10">
        <v>208</v>
      </c>
      <c r="E10">
        <v>11</v>
      </c>
      <c r="K10" t="s">
        <v>50</v>
      </c>
      <c r="L10" s="16" t="s">
        <v>51</v>
      </c>
      <c r="M10" s="16"/>
      <c r="N10" s="16" t="s">
        <v>52</v>
      </c>
      <c r="O10" s="16"/>
      <c r="P10" s="16" t="s">
        <v>53</v>
      </c>
      <c r="Q10" s="16"/>
      <c r="R10" s="16" t="s">
        <v>54</v>
      </c>
      <c r="S10" s="16"/>
      <c r="T10" s="16" t="s">
        <v>55</v>
      </c>
      <c r="U10" s="16"/>
      <c r="V10" s="16" t="s">
        <v>56</v>
      </c>
      <c r="W10" s="16"/>
      <c r="X10" s="16" t="s">
        <v>57</v>
      </c>
      <c r="Y10" s="16"/>
      <c r="Z10" s="16" t="s">
        <v>58</v>
      </c>
      <c r="AA10" s="16"/>
      <c r="AB10" s="16" t="s">
        <v>59</v>
      </c>
      <c r="AC10" s="16"/>
    </row>
    <row r="11" spans="1:29" x14ac:dyDescent="0.25">
      <c r="B11" s="13"/>
      <c r="C11" s="13"/>
      <c r="D11" s="13"/>
      <c r="E11" s="13"/>
      <c r="F11" s="13">
        <v>170</v>
      </c>
      <c r="G11" s="13">
        <v>19</v>
      </c>
      <c r="H11" s="13"/>
      <c r="I11" s="13"/>
      <c r="K11" t="s">
        <v>60</v>
      </c>
      <c r="L11">
        <v>196</v>
      </c>
      <c r="M11">
        <v>0.99</v>
      </c>
      <c r="N11">
        <v>150</v>
      </c>
      <c r="O11">
        <v>0.97</v>
      </c>
      <c r="P11">
        <v>138</v>
      </c>
      <c r="Q11">
        <v>0.98</v>
      </c>
      <c r="R11">
        <v>119</v>
      </c>
      <c r="S11">
        <v>0.87</v>
      </c>
      <c r="T11">
        <v>102</v>
      </c>
      <c r="U11">
        <f>(102-19)/102</f>
        <v>0.81372549019607843</v>
      </c>
      <c r="V11">
        <v>70</v>
      </c>
      <c r="W11">
        <f>(70-16)/70</f>
        <v>0.77142857142857146</v>
      </c>
      <c r="X11">
        <v>63</v>
      </c>
      <c r="Y11">
        <f>(63-23)/63</f>
        <v>0.63492063492063489</v>
      </c>
      <c r="Z11">
        <v>37</v>
      </c>
      <c r="AA11">
        <f>(37-19)/37</f>
        <v>0.48648648648648651</v>
      </c>
      <c r="AB11">
        <v>37</v>
      </c>
      <c r="AC11">
        <f>11/37</f>
        <v>0.29729729729729731</v>
      </c>
    </row>
    <row r="12" spans="1:29" x14ac:dyDescent="0.25">
      <c r="B12" s="13"/>
      <c r="C12" s="13"/>
      <c r="D12" s="13"/>
      <c r="E12" s="13"/>
      <c r="F12" s="13"/>
      <c r="G12" s="13"/>
      <c r="H12" s="13">
        <v>148</v>
      </c>
      <c r="I12" s="13">
        <f>157-148</f>
        <v>9</v>
      </c>
      <c r="K12" t="s">
        <v>61</v>
      </c>
      <c r="L12">
        <v>219</v>
      </c>
      <c r="M12">
        <v>0.95</v>
      </c>
      <c r="N12">
        <v>197</v>
      </c>
      <c r="O12">
        <v>0.82</v>
      </c>
      <c r="P12">
        <v>164</v>
      </c>
      <c r="Q12">
        <v>0.7</v>
      </c>
      <c r="R12">
        <v>132</v>
      </c>
      <c r="S12">
        <v>0.67</v>
      </c>
      <c r="T12">
        <v>115</v>
      </c>
      <c r="U12">
        <f>(115-56)/115</f>
        <v>0.5130434782608696</v>
      </c>
      <c r="V12">
        <v>92</v>
      </c>
      <c r="W12">
        <f>(92-43)/92</f>
        <v>0.53260869565217395</v>
      </c>
      <c r="X12">
        <v>72</v>
      </c>
      <c r="Y12">
        <f>(72-56)/72</f>
        <v>0.22222222222222221</v>
      </c>
      <c r="Z12">
        <v>60</v>
      </c>
      <c r="AA12">
        <f>7/60</f>
        <v>0.11666666666666667</v>
      </c>
      <c r="AB12">
        <v>51</v>
      </c>
      <c r="AC12">
        <f>5/51</f>
        <v>9.8039215686274508E-2</v>
      </c>
    </row>
    <row r="13" spans="1:29" x14ac:dyDescent="0.25">
      <c r="B13" s="13"/>
      <c r="C13" s="13"/>
      <c r="D13" s="13"/>
      <c r="E13" s="13"/>
      <c r="F13" s="13"/>
      <c r="G13" s="13"/>
      <c r="H13" s="13"/>
      <c r="I13" s="13"/>
      <c r="K13" t="s">
        <v>8</v>
      </c>
      <c r="L13">
        <v>189</v>
      </c>
      <c r="M13">
        <v>0.9</v>
      </c>
      <c r="N13">
        <v>116</v>
      </c>
      <c r="O13">
        <v>0.86</v>
      </c>
      <c r="P13">
        <v>81</v>
      </c>
      <c r="Q13">
        <v>0.54</v>
      </c>
      <c r="R13">
        <v>68</v>
      </c>
      <c r="S13">
        <v>0.53</v>
      </c>
      <c r="T13">
        <v>43</v>
      </c>
      <c r="U13">
        <f>(43-19)/43</f>
        <v>0.55813953488372092</v>
      </c>
      <c r="V13">
        <v>21</v>
      </c>
      <c r="W13">
        <f>(21-13)/21</f>
        <v>0.38095238095238093</v>
      </c>
      <c r="X13">
        <v>9</v>
      </c>
      <c r="Y13">
        <f>2/9</f>
        <v>0.22222222222222221</v>
      </c>
      <c r="Z13">
        <v>12</v>
      </c>
      <c r="AA13">
        <v>0</v>
      </c>
      <c r="AB13">
        <v>5</v>
      </c>
      <c r="AC13">
        <v>0</v>
      </c>
    </row>
    <row r="14" spans="1:29" x14ac:dyDescent="0.25">
      <c r="B14" s="13">
        <v>145.5</v>
      </c>
      <c r="C14" s="13">
        <v>4</v>
      </c>
      <c r="D14" s="13"/>
      <c r="E14" s="13"/>
      <c r="F14" s="13"/>
      <c r="G14" s="13"/>
      <c r="H14" s="13"/>
      <c r="I14" s="13"/>
      <c r="K14" t="s">
        <v>62</v>
      </c>
      <c r="L14">
        <v>157</v>
      </c>
      <c r="M14" s="14">
        <f>(157-9)/157</f>
        <v>0.9426751592356688</v>
      </c>
      <c r="N14">
        <v>126</v>
      </c>
      <c r="O14" s="14">
        <f>(126-27)/126</f>
        <v>0.7857142857142857</v>
      </c>
      <c r="P14">
        <v>81</v>
      </c>
      <c r="Q14" s="14">
        <f>(81-16)/81</f>
        <v>0.80246913580246915</v>
      </c>
      <c r="R14">
        <v>45</v>
      </c>
      <c r="S14" s="14">
        <f>(45-10)/45</f>
        <v>0.77777777777777779</v>
      </c>
      <c r="T14">
        <v>43</v>
      </c>
      <c r="U14">
        <f>30/43</f>
        <v>0.69767441860465118</v>
      </c>
      <c r="V14">
        <v>55</v>
      </c>
      <c r="W14">
        <f>(55-38)/55</f>
        <v>0.30909090909090908</v>
      </c>
      <c r="X14">
        <v>46</v>
      </c>
      <c r="Y14">
        <f>7/46</f>
        <v>0.15217391304347827</v>
      </c>
      <c r="Z14">
        <v>12</v>
      </c>
      <c r="AA14">
        <v>0.5</v>
      </c>
      <c r="AB14">
        <v>0</v>
      </c>
      <c r="AC14">
        <v>0</v>
      </c>
    </row>
    <row r="15" spans="1:29" x14ac:dyDescent="0.25">
      <c r="A15" t="s">
        <v>64</v>
      </c>
      <c r="B15" s="13"/>
      <c r="C15" s="13"/>
      <c r="D15" s="13">
        <v>161.54</v>
      </c>
      <c r="E15" s="13">
        <v>35</v>
      </c>
      <c r="F15" s="13"/>
      <c r="G15" s="13"/>
      <c r="H15" s="13"/>
      <c r="I15" s="13"/>
      <c r="K15" t="s">
        <v>65</v>
      </c>
      <c r="L15">
        <f>L11*M11</f>
        <v>194.04</v>
      </c>
      <c r="M15">
        <f>L11-L15</f>
        <v>1.960000000000008</v>
      </c>
      <c r="N15">
        <f>N11*O11</f>
        <v>145.5</v>
      </c>
      <c r="O15">
        <f>N11-N15</f>
        <v>4.5</v>
      </c>
      <c r="P15">
        <f>P11*Q11</f>
        <v>135.24</v>
      </c>
      <c r="Q15">
        <f>P11-P15</f>
        <v>2.7599999999999909</v>
      </c>
      <c r="R15">
        <f>R11*S11</f>
        <v>103.53</v>
      </c>
      <c r="S15">
        <f>R11-R15</f>
        <v>15.469999999999999</v>
      </c>
      <c r="T15">
        <f>T11*U11</f>
        <v>83</v>
      </c>
      <c r="U15">
        <f>T11-T15</f>
        <v>19</v>
      </c>
      <c r="V15">
        <f>V11*W11</f>
        <v>54</v>
      </c>
      <c r="W15">
        <f>V11-V15</f>
        <v>16</v>
      </c>
      <c r="X15">
        <f>X11*Y11</f>
        <v>40</v>
      </c>
      <c r="Y15">
        <f>X11-X15</f>
        <v>23</v>
      </c>
      <c r="Z15">
        <f>Z11*AA11</f>
        <v>18</v>
      </c>
      <c r="AA15">
        <f>Z11-Z15</f>
        <v>19</v>
      </c>
      <c r="AB15">
        <f>AB11*AC11</f>
        <v>11</v>
      </c>
      <c r="AC15">
        <f>AB11-AB15</f>
        <v>26</v>
      </c>
    </row>
    <row r="16" spans="1:29" x14ac:dyDescent="0.25">
      <c r="B16" s="13"/>
      <c r="C16" s="13"/>
      <c r="D16" s="13"/>
      <c r="E16" s="13"/>
      <c r="F16" s="13">
        <v>99.76</v>
      </c>
      <c r="G16" s="13">
        <v>16</v>
      </c>
      <c r="H16" s="13"/>
      <c r="I16" s="13"/>
      <c r="K16" t="s">
        <v>66</v>
      </c>
      <c r="L16">
        <f t="shared" ref="L16:L18" si="0">L12*M12</f>
        <v>208.04999999999998</v>
      </c>
      <c r="M16">
        <f t="shared" ref="M16:M18" si="1">L12-L16</f>
        <v>10.950000000000017</v>
      </c>
      <c r="N16">
        <f>N12*O12</f>
        <v>161.54</v>
      </c>
      <c r="O16">
        <f t="shared" ref="O16:O18" si="2">N12-N16</f>
        <v>35.460000000000008</v>
      </c>
      <c r="P16">
        <f>P12*Q12</f>
        <v>114.8</v>
      </c>
      <c r="Q16">
        <f t="shared" ref="Q16:Q18" si="3">P12-P16</f>
        <v>49.2</v>
      </c>
      <c r="R16">
        <f>R12*S12</f>
        <v>88.440000000000012</v>
      </c>
      <c r="S16">
        <f t="shared" ref="S16:S18" si="4">R12-R16</f>
        <v>43.559999999999988</v>
      </c>
      <c r="T16">
        <f>T12*U12</f>
        <v>59.000000000000007</v>
      </c>
      <c r="U16">
        <f t="shared" ref="U16:U18" si="5">T12-T16</f>
        <v>55.999999999999993</v>
      </c>
      <c r="V16">
        <f>V12*W12</f>
        <v>49</v>
      </c>
      <c r="W16">
        <f t="shared" ref="W16:W18" si="6">V12-V16</f>
        <v>43</v>
      </c>
      <c r="X16">
        <f>X12*Y12</f>
        <v>16</v>
      </c>
      <c r="Y16">
        <f t="shared" ref="Y16:Y18" si="7">X12-X16</f>
        <v>56</v>
      </c>
      <c r="Z16">
        <f>Z12*AA12</f>
        <v>7</v>
      </c>
      <c r="AA16">
        <f t="shared" ref="AA16:AA18" si="8">Z12-Z16</f>
        <v>53</v>
      </c>
      <c r="AB16">
        <f>AB12*AC12</f>
        <v>5</v>
      </c>
      <c r="AC16">
        <f t="shared" ref="AC16:AC18" si="9">AB12-AB16</f>
        <v>46</v>
      </c>
    </row>
    <row r="17" spans="1:29" x14ac:dyDescent="0.25">
      <c r="B17" s="13"/>
      <c r="C17" s="13"/>
      <c r="D17" s="13"/>
      <c r="E17" s="13"/>
      <c r="F17" s="13"/>
      <c r="G17" s="13"/>
      <c r="H17" s="13">
        <v>99</v>
      </c>
      <c r="I17" s="13">
        <f>126-99</f>
        <v>27</v>
      </c>
      <c r="K17" t="s">
        <v>67</v>
      </c>
      <c r="L17">
        <f t="shared" si="0"/>
        <v>170.1</v>
      </c>
      <c r="M17">
        <f t="shared" si="1"/>
        <v>18.900000000000006</v>
      </c>
      <c r="N17">
        <f>N13*O13</f>
        <v>99.76</v>
      </c>
      <c r="O17">
        <f t="shared" si="2"/>
        <v>16.239999999999995</v>
      </c>
      <c r="P17">
        <f>P13*Q13</f>
        <v>43.74</v>
      </c>
      <c r="Q17">
        <f t="shared" si="3"/>
        <v>37.26</v>
      </c>
      <c r="R17">
        <f>R13*S13</f>
        <v>36.04</v>
      </c>
      <c r="S17">
        <f t="shared" si="4"/>
        <v>31.96</v>
      </c>
      <c r="T17">
        <f>T13*U13</f>
        <v>24</v>
      </c>
      <c r="U17">
        <f t="shared" si="5"/>
        <v>19</v>
      </c>
      <c r="V17">
        <f>V13*W13</f>
        <v>8</v>
      </c>
      <c r="W17">
        <f t="shared" si="6"/>
        <v>13</v>
      </c>
      <c r="X17">
        <f>X13*Y13</f>
        <v>2</v>
      </c>
      <c r="Y17">
        <f t="shared" si="7"/>
        <v>7</v>
      </c>
      <c r="Z17">
        <f>Z13*AA13</f>
        <v>0</v>
      </c>
      <c r="AA17">
        <f t="shared" si="8"/>
        <v>12</v>
      </c>
      <c r="AB17">
        <f>AB13*AC13</f>
        <v>0</v>
      </c>
      <c r="AC17">
        <f t="shared" si="9"/>
        <v>5</v>
      </c>
    </row>
    <row r="18" spans="1:29" x14ac:dyDescent="0.25">
      <c r="B18" s="13"/>
      <c r="C18" s="13"/>
      <c r="D18" s="13"/>
      <c r="E18" s="13"/>
      <c r="F18" s="13"/>
      <c r="G18" s="13"/>
      <c r="H18" s="13"/>
      <c r="I18" s="13"/>
      <c r="K18" t="s">
        <v>68</v>
      </c>
      <c r="L18">
        <f t="shared" si="0"/>
        <v>148</v>
      </c>
      <c r="M18">
        <f t="shared" si="1"/>
        <v>9</v>
      </c>
      <c r="N18">
        <f>N14*O14</f>
        <v>99</v>
      </c>
      <c r="O18">
        <f t="shared" si="2"/>
        <v>27</v>
      </c>
      <c r="P18">
        <f>P14*Q14</f>
        <v>65</v>
      </c>
      <c r="Q18">
        <f t="shared" si="3"/>
        <v>16</v>
      </c>
      <c r="R18">
        <f>R14*S14</f>
        <v>35</v>
      </c>
      <c r="S18">
        <f t="shared" si="4"/>
        <v>10</v>
      </c>
      <c r="T18">
        <f>T14*U14</f>
        <v>30</v>
      </c>
      <c r="U18">
        <f t="shared" si="5"/>
        <v>13</v>
      </c>
      <c r="V18">
        <f>V14*W14</f>
        <v>17</v>
      </c>
      <c r="W18">
        <f t="shared" si="6"/>
        <v>38</v>
      </c>
      <c r="X18">
        <f>X14*Y14</f>
        <v>7</v>
      </c>
      <c r="Y18">
        <f t="shared" si="7"/>
        <v>39</v>
      </c>
      <c r="Z18">
        <f>Z14*AA14</f>
        <v>6</v>
      </c>
      <c r="AA18">
        <f t="shared" si="8"/>
        <v>6</v>
      </c>
      <c r="AB18">
        <f>AB14*AC14</f>
        <v>0</v>
      </c>
      <c r="AC18">
        <f t="shared" si="9"/>
        <v>0</v>
      </c>
    </row>
    <row r="19" spans="1:29" x14ac:dyDescent="0.25">
      <c r="B19" s="13">
        <v>135.24</v>
      </c>
      <c r="C19" s="13">
        <v>3</v>
      </c>
      <c r="D19" s="13"/>
      <c r="E19" s="13"/>
      <c r="F19" s="13"/>
      <c r="G19" s="13"/>
      <c r="H19" s="13"/>
      <c r="I19" s="13"/>
      <c r="L19">
        <f>196-L12</f>
        <v>-23</v>
      </c>
      <c r="M19">
        <f>0.99-M12</f>
        <v>4.0000000000000036E-2</v>
      </c>
      <c r="N19">
        <f>150-N12</f>
        <v>-47</v>
      </c>
      <c r="O19">
        <f t="shared" ref="O19:AC21" si="10">196-O12</f>
        <v>195.18</v>
      </c>
      <c r="P19">
        <f t="shared" si="10"/>
        <v>32</v>
      </c>
      <c r="Q19">
        <f t="shared" si="10"/>
        <v>195.3</v>
      </c>
      <c r="R19">
        <f t="shared" si="10"/>
        <v>64</v>
      </c>
      <c r="S19">
        <f t="shared" si="10"/>
        <v>195.33</v>
      </c>
      <c r="T19">
        <f t="shared" si="10"/>
        <v>81</v>
      </c>
      <c r="U19">
        <f t="shared" si="10"/>
        <v>195.48695652173913</v>
      </c>
      <c r="V19">
        <f t="shared" si="10"/>
        <v>104</v>
      </c>
      <c r="W19">
        <f t="shared" si="10"/>
        <v>195.46739130434781</v>
      </c>
      <c r="X19">
        <f t="shared" si="10"/>
        <v>124</v>
      </c>
      <c r="Y19">
        <f t="shared" si="10"/>
        <v>195.77777777777777</v>
      </c>
      <c r="Z19">
        <f t="shared" si="10"/>
        <v>136</v>
      </c>
      <c r="AA19">
        <f t="shared" si="10"/>
        <v>195.88333333333333</v>
      </c>
      <c r="AB19">
        <f t="shared" si="10"/>
        <v>145</v>
      </c>
      <c r="AC19">
        <f t="shared" si="10"/>
        <v>195.90196078431373</v>
      </c>
    </row>
    <row r="20" spans="1:29" x14ac:dyDescent="0.25">
      <c r="A20" t="s">
        <v>69</v>
      </c>
      <c r="B20" s="13"/>
      <c r="C20" s="13"/>
      <c r="D20" s="13">
        <v>114.8</v>
      </c>
      <c r="E20" s="13">
        <v>49</v>
      </c>
      <c r="F20" s="13"/>
      <c r="G20" s="13"/>
      <c r="H20" s="13"/>
      <c r="I20" s="13"/>
      <c r="L20">
        <f t="shared" ref="L20:AA21" si="11">196-L13</f>
        <v>7</v>
      </c>
      <c r="M20">
        <f t="shared" si="11"/>
        <v>195.1</v>
      </c>
      <c r="N20">
        <f t="shared" si="11"/>
        <v>80</v>
      </c>
      <c r="O20">
        <f t="shared" si="11"/>
        <v>195.14</v>
      </c>
      <c r="P20">
        <f t="shared" si="11"/>
        <v>115</v>
      </c>
      <c r="Q20">
        <f t="shared" si="11"/>
        <v>195.46</v>
      </c>
      <c r="R20">
        <f t="shared" si="11"/>
        <v>128</v>
      </c>
      <c r="S20">
        <f t="shared" si="11"/>
        <v>195.47</v>
      </c>
      <c r="T20">
        <f t="shared" si="11"/>
        <v>153</v>
      </c>
      <c r="U20">
        <f t="shared" si="11"/>
        <v>195.44186046511629</v>
      </c>
      <c r="V20">
        <f t="shared" si="11"/>
        <v>175</v>
      </c>
      <c r="W20">
        <f t="shared" si="11"/>
        <v>195.61904761904762</v>
      </c>
      <c r="X20">
        <f t="shared" si="11"/>
        <v>187</v>
      </c>
      <c r="Y20">
        <f t="shared" si="11"/>
        <v>195.77777777777777</v>
      </c>
      <c r="Z20">
        <f t="shared" si="11"/>
        <v>184</v>
      </c>
      <c r="AA20">
        <f t="shared" si="11"/>
        <v>196</v>
      </c>
      <c r="AB20">
        <f t="shared" si="10"/>
        <v>191</v>
      </c>
      <c r="AC20">
        <f t="shared" si="10"/>
        <v>196</v>
      </c>
    </row>
    <row r="21" spans="1:29" x14ac:dyDescent="0.25">
      <c r="B21" s="13"/>
      <c r="C21" s="13"/>
      <c r="D21" s="13"/>
      <c r="E21" s="13"/>
      <c r="F21" s="13">
        <v>43.74</v>
      </c>
      <c r="G21" s="13">
        <f>81-44</f>
        <v>37</v>
      </c>
      <c r="H21" s="13"/>
      <c r="I21" s="13"/>
      <c r="L21">
        <f t="shared" si="11"/>
        <v>39</v>
      </c>
      <c r="M21">
        <f t="shared" si="11"/>
        <v>195.05732484076432</v>
      </c>
      <c r="N21">
        <f t="shared" si="11"/>
        <v>70</v>
      </c>
      <c r="O21">
        <f t="shared" si="11"/>
        <v>195.21428571428572</v>
      </c>
      <c r="P21">
        <f t="shared" si="11"/>
        <v>115</v>
      </c>
      <c r="Q21">
        <f t="shared" si="11"/>
        <v>195.19753086419752</v>
      </c>
      <c r="R21">
        <f t="shared" si="11"/>
        <v>151</v>
      </c>
      <c r="S21">
        <f t="shared" si="11"/>
        <v>195.22222222222223</v>
      </c>
      <c r="T21">
        <f t="shared" si="11"/>
        <v>153</v>
      </c>
      <c r="U21">
        <f t="shared" si="11"/>
        <v>195.30232558139534</v>
      </c>
      <c r="V21">
        <f t="shared" si="11"/>
        <v>141</v>
      </c>
      <c r="W21">
        <f t="shared" si="11"/>
        <v>195.69090909090909</v>
      </c>
      <c r="X21">
        <f t="shared" si="11"/>
        <v>150</v>
      </c>
      <c r="Y21">
        <f t="shared" si="11"/>
        <v>195.84782608695653</v>
      </c>
      <c r="Z21">
        <f t="shared" si="11"/>
        <v>184</v>
      </c>
      <c r="AA21">
        <f t="shared" si="11"/>
        <v>195.5</v>
      </c>
      <c r="AB21">
        <f t="shared" si="10"/>
        <v>196</v>
      </c>
      <c r="AC21">
        <f t="shared" si="10"/>
        <v>196</v>
      </c>
    </row>
    <row r="22" spans="1:29" x14ac:dyDescent="0.25">
      <c r="B22" s="13"/>
      <c r="C22" s="13"/>
      <c r="D22" s="13"/>
      <c r="E22" s="13"/>
      <c r="F22" s="13"/>
      <c r="G22" s="13"/>
      <c r="H22" s="13">
        <v>65</v>
      </c>
      <c r="I22" s="13">
        <f>81-65</f>
        <v>16</v>
      </c>
    </row>
    <row r="23" spans="1:29" x14ac:dyDescent="0.25">
      <c r="B23" s="13"/>
      <c r="C23" s="13"/>
      <c r="D23" s="13"/>
      <c r="E23" s="13"/>
      <c r="F23" s="13"/>
      <c r="G23" s="13"/>
      <c r="H23" s="13"/>
      <c r="I23" s="13"/>
    </row>
    <row r="24" spans="1:29" x14ac:dyDescent="0.25">
      <c r="B24" s="13">
        <v>103.53</v>
      </c>
      <c r="C24" s="13">
        <f>119-104</f>
        <v>15</v>
      </c>
      <c r="D24" s="13"/>
      <c r="E24" s="13"/>
      <c r="F24" s="13"/>
      <c r="G24" s="13"/>
      <c r="H24" s="13"/>
      <c r="I24" s="13"/>
    </row>
    <row r="25" spans="1:29" x14ac:dyDescent="0.25">
      <c r="A25" t="s">
        <v>70</v>
      </c>
      <c r="B25" s="13"/>
      <c r="C25" s="13"/>
      <c r="D25" s="13">
        <v>88.440000000000012</v>
      </c>
      <c r="E25" s="13">
        <f>132-88</f>
        <v>44</v>
      </c>
      <c r="F25" s="13"/>
      <c r="G25" s="13"/>
      <c r="H25" s="13"/>
      <c r="I25" s="13"/>
    </row>
    <row r="26" spans="1:29" x14ac:dyDescent="0.25">
      <c r="B26" s="13"/>
      <c r="C26" s="13"/>
      <c r="D26" s="13"/>
      <c r="E26" s="13"/>
      <c r="F26" s="13">
        <v>36.04</v>
      </c>
      <c r="G26" s="13">
        <v>32</v>
      </c>
      <c r="H26" s="13"/>
      <c r="I26" s="13"/>
    </row>
    <row r="27" spans="1:29" x14ac:dyDescent="0.25">
      <c r="A27" s="16"/>
      <c r="B27" s="16"/>
      <c r="C27" s="16"/>
      <c r="D27" s="10"/>
      <c r="E27" s="16"/>
      <c r="F27" s="16"/>
      <c r="G27" s="16"/>
      <c r="H27">
        <v>35</v>
      </c>
      <c r="I27">
        <v>10</v>
      </c>
    </row>
    <row r="28" spans="1:29" x14ac:dyDescent="0.25">
      <c r="Q28" s="10"/>
      <c r="R28" s="16"/>
      <c r="S28" s="16"/>
      <c r="T28" s="16"/>
      <c r="U28" s="16"/>
      <c r="V28" s="16"/>
    </row>
    <row r="29" spans="1:29" x14ac:dyDescent="0.25">
      <c r="B29">
        <v>83</v>
      </c>
      <c r="C29">
        <v>19</v>
      </c>
    </row>
    <row r="30" spans="1:29" x14ac:dyDescent="0.25">
      <c r="A30" t="s">
        <v>71</v>
      </c>
      <c r="D30">
        <v>59.000000000000007</v>
      </c>
      <c r="E30">
        <v>55.999999999999993</v>
      </c>
    </row>
    <row r="31" spans="1:29" x14ac:dyDescent="0.25">
      <c r="F31">
        <v>24</v>
      </c>
      <c r="G31">
        <v>19</v>
      </c>
    </row>
    <row r="32" spans="1:29" x14ac:dyDescent="0.25">
      <c r="H32">
        <v>30</v>
      </c>
      <c r="I32">
        <v>13</v>
      </c>
    </row>
    <row r="34" spans="1:9" x14ac:dyDescent="0.25">
      <c r="B34">
        <v>54</v>
      </c>
      <c r="C34">
        <v>16</v>
      </c>
    </row>
    <row r="35" spans="1:9" x14ac:dyDescent="0.25">
      <c r="A35" t="s">
        <v>72</v>
      </c>
      <c r="D35">
        <v>49</v>
      </c>
      <c r="E35">
        <v>43</v>
      </c>
    </row>
    <row r="36" spans="1:9" x14ac:dyDescent="0.25">
      <c r="F36">
        <v>8</v>
      </c>
      <c r="G36">
        <v>13</v>
      </c>
    </row>
    <row r="37" spans="1:9" x14ac:dyDescent="0.25">
      <c r="H37">
        <v>17</v>
      </c>
      <c r="I37">
        <v>38</v>
      </c>
    </row>
    <row r="39" spans="1:9" x14ac:dyDescent="0.25">
      <c r="B39">
        <v>40</v>
      </c>
      <c r="C39">
        <v>23</v>
      </c>
    </row>
    <row r="40" spans="1:9" x14ac:dyDescent="0.25">
      <c r="A40" t="s">
        <v>73</v>
      </c>
      <c r="D40">
        <v>16</v>
      </c>
      <c r="E40">
        <v>56</v>
      </c>
    </row>
    <row r="41" spans="1:9" x14ac:dyDescent="0.25">
      <c r="F41">
        <v>2</v>
      </c>
      <c r="G41">
        <v>7</v>
      </c>
    </row>
    <row r="42" spans="1:9" x14ac:dyDescent="0.25">
      <c r="H42">
        <v>7</v>
      </c>
      <c r="I42">
        <v>39</v>
      </c>
    </row>
    <row r="44" spans="1:9" x14ac:dyDescent="0.25">
      <c r="B44">
        <v>18</v>
      </c>
      <c r="C44">
        <v>19</v>
      </c>
    </row>
    <row r="45" spans="1:9" x14ac:dyDescent="0.25">
      <c r="A45" t="s">
        <v>74</v>
      </c>
      <c r="D45">
        <v>7</v>
      </c>
      <c r="E45">
        <v>53</v>
      </c>
    </row>
    <row r="46" spans="1:9" x14ac:dyDescent="0.25">
      <c r="F46">
        <v>0</v>
      </c>
      <c r="G46">
        <v>12</v>
      </c>
    </row>
    <row r="47" spans="1:9" x14ac:dyDescent="0.25">
      <c r="H47">
        <v>6</v>
      </c>
      <c r="I47">
        <v>6</v>
      </c>
    </row>
    <row r="49" spans="1:29" x14ac:dyDescent="0.25">
      <c r="B49">
        <v>11</v>
      </c>
      <c r="C49" s="10">
        <v>26</v>
      </c>
    </row>
    <row r="50" spans="1:29" x14ac:dyDescent="0.25">
      <c r="A50" t="s">
        <v>75</v>
      </c>
      <c r="D50">
        <v>5</v>
      </c>
      <c r="E50">
        <v>46</v>
      </c>
    </row>
    <row r="51" spans="1:29" x14ac:dyDescent="0.25">
      <c r="F51">
        <v>0</v>
      </c>
      <c r="G51">
        <v>5</v>
      </c>
    </row>
    <row r="52" spans="1:29" x14ac:dyDescent="0.25">
      <c r="H52">
        <v>0</v>
      </c>
      <c r="I52">
        <v>0</v>
      </c>
    </row>
    <row r="58" spans="1:29" x14ac:dyDescent="0.25">
      <c r="L58">
        <v>64</v>
      </c>
      <c r="M58">
        <v>0.81</v>
      </c>
      <c r="N58">
        <v>93</v>
      </c>
      <c r="O58">
        <v>0.91</v>
      </c>
      <c r="P58">
        <v>105</v>
      </c>
      <c r="Q58">
        <v>0.83</v>
      </c>
      <c r="R58">
        <v>88</v>
      </c>
      <c r="S58">
        <v>0.92</v>
      </c>
      <c r="T58">
        <v>68</v>
      </c>
      <c r="U58">
        <v>0.79411764705882348</v>
      </c>
      <c r="V58">
        <v>75</v>
      </c>
      <c r="W58">
        <v>0.66666666666666663</v>
      </c>
      <c r="X58">
        <v>63</v>
      </c>
      <c r="Y58">
        <v>0.68253968253968256</v>
      </c>
      <c r="Z58">
        <v>46</v>
      </c>
      <c r="AA58">
        <v>0.67391304347826086</v>
      </c>
      <c r="AB58">
        <v>48</v>
      </c>
      <c r="AC58">
        <v>0.77083333333333337</v>
      </c>
    </row>
    <row r="59" spans="1:29" x14ac:dyDescent="0.25">
      <c r="L59">
        <v>72</v>
      </c>
      <c r="M59">
        <v>0.64</v>
      </c>
      <c r="N59">
        <v>105</v>
      </c>
      <c r="O59">
        <v>0.7</v>
      </c>
      <c r="P59">
        <v>116</v>
      </c>
      <c r="Q59">
        <v>0.74</v>
      </c>
      <c r="R59">
        <v>110</v>
      </c>
      <c r="S59">
        <v>0.6</v>
      </c>
      <c r="T59">
        <v>98</v>
      </c>
      <c r="U59">
        <v>0.46938775510204084</v>
      </c>
      <c r="V59">
        <v>93</v>
      </c>
      <c r="W59">
        <v>0.5161290322580645</v>
      </c>
      <c r="X59">
        <v>93</v>
      </c>
      <c r="Y59">
        <v>0.23655913978494625</v>
      </c>
      <c r="Z59">
        <v>68</v>
      </c>
      <c r="AA59">
        <v>0.30882352941176472</v>
      </c>
      <c r="AB59">
        <v>67</v>
      </c>
      <c r="AC59">
        <v>0.17910447761194029</v>
      </c>
    </row>
    <row r="60" spans="1:29" x14ac:dyDescent="0.25">
      <c r="L60">
        <v>64</v>
      </c>
      <c r="M60">
        <v>0.72</v>
      </c>
      <c r="N60">
        <v>97</v>
      </c>
      <c r="O60">
        <v>0.71</v>
      </c>
      <c r="P60">
        <v>102</v>
      </c>
      <c r="Q60">
        <v>0.71</v>
      </c>
      <c r="R60">
        <v>84</v>
      </c>
      <c r="S60">
        <v>0.71</v>
      </c>
      <c r="T60">
        <v>57</v>
      </c>
      <c r="U60">
        <v>0.75438596491228072</v>
      </c>
      <c r="V60">
        <v>72</v>
      </c>
      <c r="W60">
        <v>0.69444444444444442</v>
      </c>
      <c r="X60">
        <v>47</v>
      </c>
      <c r="Y60">
        <v>0.65957446808510634</v>
      </c>
      <c r="Z60">
        <v>31</v>
      </c>
      <c r="AA60">
        <v>0.64516129032258063</v>
      </c>
      <c r="AB60">
        <v>27</v>
      </c>
      <c r="AC60">
        <v>0.51851851851851849</v>
      </c>
    </row>
    <row r="61" spans="1:29" x14ac:dyDescent="0.25">
      <c r="L61">
        <v>53</v>
      </c>
      <c r="M61">
        <v>0.81</v>
      </c>
      <c r="N61">
        <v>106</v>
      </c>
      <c r="O61">
        <v>0.71</v>
      </c>
      <c r="P61">
        <v>118</v>
      </c>
      <c r="Q61">
        <v>0.77966101694915257</v>
      </c>
      <c r="R61">
        <v>101</v>
      </c>
      <c r="S61">
        <v>0.59405940594059403</v>
      </c>
      <c r="T61">
        <v>43</v>
      </c>
      <c r="U61">
        <v>0.44186046511627908</v>
      </c>
      <c r="V61">
        <v>43</v>
      </c>
      <c r="W61">
        <v>0.51162790697674421</v>
      </c>
      <c r="X61">
        <v>6</v>
      </c>
      <c r="Y61">
        <v>0</v>
      </c>
      <c r="Z61">
        <v>29</v>
      </c>
      <c r="AA61">
        <v>0.17241379310344829</v>
      </c>
      <c r="AB61">
        <v>46</v>
      </c>
      <c r="AC61">
        <v>0</v>
      </c>
    </row>
    <row r="94" spans="1:19" x14ac:dyDescent="0.25">
      <c r="B94" s="16" t="s">
        <v>48</v>
      </c>
      <c r="C94" s="16"/>
      <c r="D94" s="16" t="s">
        <v>63</v>
      </c>
      <c r="E94" s="16"/>
      <c r="F94" s="16" t="s">
        <v>69</v>
      </c>
      <c r="G94" s="16"/>
      <c r="H94" s="16" t="s">
        <v>70</v>
      </c>
      <c r="I94" s="16"/>
      <c r="J94" s="16" t="s">
        <v>71</v>
      </c>
      <c r="K94" s="16"/>
      <c r="L94" s="16" t="s">
        <v>72</v>
      </c>
      <c r="M94" s="16"/>
      <c r="N94" s="16" t="s">
        <v>73</v>
      </c>
      <c r="O94" s="16"/>
      <c r="P94" s="16" t="s">
        <v>74</v>
      </c>
      <c r="Q94" s="16"/>
      <c r="R94" s="16" t="s">
        <v>75</v>
      </c>
      <c r="S94" s="16"/>
    </row>
    <row r="95" spans="1:19" x14ac:dyDescent="0.25">
      <c r="A95" t="s">
        <v>76</v>
      </c>
      <c r="B95" s="16" t="s">
        <v>77</v>
      </c>
      <c r="C95" s="16"/>
      <c r="D95" s="16" t="s">
        <v>78</v>
      </c>
      <c r="E95" s="16"/>
      <c r="F95" s="16" t="s">
        <v>79</v>
      </c>
      <c r="G95" s="16"/>
      <c r="H95" s="16" t="s">
        <v>80</v>
      </c>
      <c r="I95" s="16"/>
      <c r="J95" s="16" t="s">
        <v>81</v>
      </c>
      <c r="K95" s="16"/>
      <c r="L95" s="16" t="s">
        <v>82</v>
      </c>
      <c r="M95" s="16"/>
      <c r="N95" s="16" t="s">
        <v>83</v>
      </c>
      <c r="O95" s="16"/>
      <c r="P95" s="16" t="s">
        <v>84</v>
      </c>
      <c r="Q95" s="16"/>
      <c r="R95" s="16" t="s">
        <v>85</v>
      </c>
      <c r="S95" s="16"/>
    </row>
    <row r="96" spans="1:19" x14ac:dyDescent="0.25">
      <c r="A96" t="s">
        <v>9</v>
      </c>
      <c r="B96">
        <v>64</v>
      </c>
      <c r="C96">
        <v>0.81</v>
      </c>
      <c r="D96">
        <v>93</v>
      </c>
      <c r="E96">
        <v>0.91</v>
      </c>
      <c r="F96">
        <v>105</v>
      </c>
      <c r="G96">
        <v>0.83</v>
      </c>
      <c r="H96">
        <v>88</v>
      </c>
      <c r="I96">
        <v>0.92</v>
      </c>
      <c r="J96">
        <v>68</v>
      </c>
      <c r="K96">
        <f>(68-14)/68</f>
        <v>0.79411764705882348</v>
      </c>
      <c r="L96">
        <v>75</v>
      </c>
      <c r="M96">
        <f>50/75</f>
        <v>0.66666666666666663</v>
      </c>
      <c r="N96">
        <v>63</v>
      </c>
      <c r="O96">
        <f>43/63</f>
        <v>0.68253968253968256</v>
      </c>
      <c r="P96">
        <v>46</v>
      </c>
      <c r="Q96">
        <f>(46-15)/46</f>
        <v>0.67391304347826086</v>
      </c>
      <c r="R96">
        <v>48</v>
      </c>
      <c r="S96">
        <f>(37)/48</f>
        <v>0.77083333333333337</v>
      </c>
    </row>
    <row r="97" spans="1:27" x14ac:dyDescent="0.25">
      <c r="A97" t="s">
        <v>86</v>
      </c>
      <c r="B97">
        <v>72</v>
      </c>
      <c r="C97">
        <v>0.64</v>
      </c>
      <c r="D97">
        <v>105</v>
      </c>
      <c r="E97">
        <v>0.7</v>
      </c>
      <c r="F97">
        <v>116</v>
      </c>
      <c r="G97">
        <v>0.74</v>
      </c>
      <c r="H97">
        <v>110</v>
      </c>
      <c r="I97">
        <v>0.6</v>
      </c>
      <c r="J97">
        <v>98</v>
      </c>
      <c r="K97">
        <f>(98-52)/98</f>
        <v>0.46938775510204084</v>
      </c>
      <c r="L97">
        <v>93</v>
      </c>
      <c r="M97">
        <f>(93-45)/93</f>
        <v>0.5161290322580645</v>
      </c>
      <c r="N97">
        <v>93</v>
      </c>
      <c r="O97">
        <f>(93-71)/93</f>
        <v>0.23655913978494625</v>
      </c>
      <c r="P97">
        <v>68</v>
      </c>
      <c r="Q97">
        <f>21/68</f>
        <v>0.30882352941176472</v>
      </c>
      <c r="R97">
        <v>67</v>
      </c>
      <c r="S97">
        <f>12/67</f>
        <v>0.17910447761194029</v>
      </c>
    </row>
    <row r="98" spans="1:27" x14ac:dyDescent="0.25">
      <c r="A98" t="s">
        <v>39</v>
      </c>
      <c r="B98">
        <v>64</v>
      </c>
      <c r="C98">
        <v>0.72</v>
      </c>
      <c r="D98">
        <v>97</v>
      </c>
      <c r="E98">
        <v>0.71</v>
      </c>
      <c r="F98">
        <v>102</v>
      </c>
      <c r="G98">
        <v>0.71</v>
      </c>
      <c r="H98">
        <v>84</v>
      </c>
      <c r="I98">
        <v>0.71</v>
      </c>
      <c r="J98">
        <v>57</v>
      </c>
      <c r="K98">
        <f>(57-14)/57</f>
        <v>0.75438596491228072</v>
      </c>
      <c r="L98">
        <v>72</v>
      </c>
      <c r="M98">
        <f>50/72</f>
        <v>0.69444444444444442</v>
      </c>
      <c r="N98">
        <v>47</v>
      </c>
      <c r="O98">
        <f>(47-16)/47</f>
        <v>0.65957446808510634</v>
      </c>
      <c r="P98">
        <v>31</v>
      </c>
      <c r="Q98">
        <f>(31-11)/31</f>
        <v>0.64516129032258063</v>
      </c>
      <c r="R98">
        <v>27</v>
      </c>
      <c r="S98">
        <f>(27-13)/27</f>
        <v>0.51851851851851849</v>
      </c>
    </row>
    <row r="99" spans="1:27" x14ac:dyDescent="0.25">
      <c r="A99" t="s">
        <v>10</v>
      </c>
      <c r="B99">
        <v>53</v>
      </c>
      <c r="C99">
        <f>0.81</f>
        <v>0.81</v>
      </c>
      <c r="D99">
        <v>106</v>
      </c>
      <c r="E99">
        <v>0.71</v>
      </c>
      <c r="F99">
        <v>118</v>
      </c>
      <c r="G99">
        <f>(118-26)/118</f>
        <v>0.77966101694915257</v>
      </c>
      <c r="H99">
        <v>101</v>
      </c>
      <c r="I99">
        <f>(101-41)/101</f>
        <v>0.59405940594059403</v>
      </c>
      <c r="J99">
        <v>43</v>
      </c>
      <c r="K99">
        <f>(43-24)/43</f>
        <v>0.44186046511627908</v>
      </c>
      <c r="L99">
        <v>43</v>
      </c>
      <c r="M99">
        <f>(43-21)/43</f>
        <v>0.51162790697674421</v>
      </c>
      <c r="N99">
        <v>6</v>
      </c>
      <c r="O99">
        <v>0</v>
      </c>
      <c r="P99">
        <v>29</v>
      </c>
      <c r="Q99">
        <f>5/29</f>
        <v>0.17241379310344829</v>
      </c>
      <c r="R99">
        <v>46</v>
      </c>
      <c r="S99">
        <v>0</v>
      </c>
    </row>
    <row r="100" spans="1:27" x14ac:dyDescent="0.25">
      <c r="A100" t="s">
        <v>65</v>
      </c>
      <c r="B100">
        <f>B96*C96</f>
        <v>51.84</v>
      </c>
      <c r="C100">
        <f>B96-B100</f>
        <v>12.159999999999997</v>
      </c>
      <c r="D100">
        <f>D96*E96</f>
        <v>84.63000000000001</v>
      </c>
      <c r="E100">
        <f>D96-D100</f>
        <v>8.3699999999999903</v>
      </c>
      <c r="F100">
        <f>F96*G96</f>
        <v>87.149999999999991</v>
      </c>
      <c r="G100">
        <f>F96-F100</f>
        <v>17.850000000000009</v>
      </c>
      <c r="H100">
        <f>H96*I96</f>
        <v>80.960000000000008</v>
      </c>
      <c r="I100">
        <f>H96-H100</f>
        <v>7.039999999999992</v>
      </c>
      <c r="J100">
        <f>J96*K96</f>
        <v>54</v>
      </c>
      <c r="K100">
        <f>J96-J100</f>
        <v>14</v>
      </c>
      <c r="L100">
        <f>L96*M96</f>
        <v>50</v>
      </c>
      <c r="M100">
        <f>L96-L100</f>
        <v>25</v>
      </c>
      <c r="N100">
        <f>N96*O96</f>
        <v>43</v>
      </c>
      <c r="O100">
        <f>N96-N100</f>
        <v>20</v>
      </c>
      <c r="P100">
        <f>P96*Q96</f>
        <v>31</v>
      </c>
      <c r="Q100">
        <f>P96-P100</f>
        <v>15</v>
      </c>
      <c r="R100">
        <f>R96*S96</f>
        <v>37</v>
      </c>
      <c r="S100">
        <f>R96-R100</f>
        <v>11</v>
      </c>
    </row>
    <row r="101" spans="1:27" x14ac:dyDescent="0.25">
      <c r="A101" t="s">
        <v>66</v>
      </c>
      <c r="B101">
        <f t="shared" ref="B101:B103" si="12">B97*C97</f>
        <v>46.08</v>
      </c>
      <c r="C101">
        <f t="shared" ref="C101:C103" si="13">B97-B101</f>
        <v>25.92</v>
      </c>
      <c r="D101">
        <f>D97*E97</f>
        <v>73.5</v>
      </c>
      <c r="E101">
        <f t="shared" ref="E101:E103" si="14">D97-D101</f>
        <v>31.5</v>
      </c>
      <c r="F101">
        <f>F97*G97</f>
        <v>85.84</v>
      </c>
      <c r="G101">
        <f t="shared" ref="G101:G103" si="15">F97-F101</f>
        <v>30.159999999999997</v>
      </c>
      <c r="H101">
        <f>H97*I97</f>
        <v>66</v>
      </c>
      <c r="I101">
        <f t="shared" ref="I101:I103" si="16">H97-H101</f>
        <v>44</v>
      </c>
      <c r="J101">
        <f>J97*K97</f>
        <v>46</v>
      </c>
      <c r="K101">
        <f t="shared" ref="K101:K103" si="17">J97-J101</f>
        <v>52</v>
      </c>
      <c r="L101">
        <f>L97*M97</f>
        <v>48</v>
      </c>
      <c r="M101">
        <f t="shared" ref="M101:M103" si="18">L97-L101</f>
        <v>45</v>
      </c>
      <c r="N101">
        <f>N97*O97</f>
        <v>22</v>
      </c>
      <c r="O101">
        <f t="shared" ref="O101:O103" si="19">N97-N101</f>
        <v>71</v>
      </c>
      <c r="P101">
        <f>P97*Q97</f>
        <v>21</v>
      </c>
      <c r="Q101">
        <f t="shared" ref="Q101:Q103" si="20">P97-P101</f>
        <v>47</v>
      </c>
      <c r="R101">
        <f>R97*S97</f>
        <v>12</v>
      </c>
      <c r="S101">
        <f t="shared" ref="S101:S103" si="21">R97-R101</f>
        <v>55</v>
      </c>
    </row>
    <row r="102" spans="1:27" x14ac:dyDescent="0.25">
      <c r="A102" t="s">
        <v>67</v>
      </c>
      <c r="B102">
        <f t="shared" si="12"/>
        <v>46.08</v>
      </c>
      <c r="C102">
        <f t="shared" si="13"/>
        <v>17.920000000000002</v>
      </c>
      <c r="D102">
        <f>D98*E98</f>
        <v>68.86999999999999</v>
      </c>
      <c r="E102">
        <f t="shared" si="14"/>
        <v>28.13000000000001</v>
      </c>
      <c r="F102">
        <f>F98*G98</f>
        <v>72.42</v>
      </c>
      <c r="G102">
        <f t="shared" si="15"/>
        <v>29.58</v>
      </c>
      <c r="H102">
        <f>H98*I98</f>
        <v>59.64</v>
      </c>
      <c r="I102">
        <f t="shared" si="16"/>
        <v>24.36</v>
      </c>
      <c r="J102">
        <f>J98*K98</f>
        <v>43</v>
      </c>
      <c r="K102">
        <f t="shared" si="17"/>
        <v>14</v>
      </c>
      <c r="L102">
        <f>L98*M98</f>
        <v>50</v>
      </c>
      <c r="M102">
        <f t="shared" si="18"/>
        <v>22</v>
      </c>
      <c r="N102">
        <f>N98*O98</f>
        <v>30.999999999999996</v>
      </c>
      <c r="O102">
        <f t="shared" si="19"/>
        <v>16.000000000000004</v>
      </c>
      <c r="P102">
        <f>P98*Q98</f>
        <v>20</v>
      </c>
      <c r="Q102">
        <f t="shared" si="20"/>
        <v>11</v>
      </c>
      <c r="R102">
        <f>R98*S98</f>
        <v>14</v>
      </c>
      <c r="S102">
        <f t="shared" si="21"/>
        <v>13</v>
      </c>
    </row>
    <row r="103" spans="1:27" x14ac:dyDescent="0.25">
      <c r="A103" t="s">
        <v>68</v>
      </c>
      <c r="B103">
        <f t="shared" si="12"/>
        <v>42.93</v>
      </c>
      <c r="C103">
        <f t="shared" si="13"/>
        <v>10.07</v>
      </c>
      <c r="D103">
        <f>D99*E99</f>
        <v>75.259999999999991</v>
      </c>
      <c r="E103">
        <f t="shared" si="14"/>
        <v>30.740000000000009</v>
      </c>
      <c r="F103">
        <f>F99*G99</f>
        <v>92</v>
      </c>
      <c r="G103">
        <f t="shared" si="15"/>
        <v>26</v>
      </c>
      <c r="H103">
        <f>H99*I99</f>
        <v>60</v>
      </c>
      <c r="I103">
        <f t="shared" si="16"/>
        <v>41</v>
      </c>
      <c r="J103">
        <f>J99*K99</f>
        <v>19</v>
      </c>
      <c r="K103">
        <f t="shared" si="17"/>
        <v>24</v>
      </c>
      <c r="L103">
        <f>L99*M99</f>
        <v>22</v>
      </c>
      <c r="M103">
        <f t="shared" si="18"/>
        <v>21</v>
      </c>
      <c r="N103">
        <f>N99*O99</f>
        <v>0</v>
      </c>
      <c r="O103">
        <f t="shared" si="19"/>
        <v>6</v>
      </c>
      <c r="P103">
        <f>P99*Q99</f>
        <v>5</v>
      </c>
      <c r="Q103">
        <f t="shared" si="20"/>
        <v>24</v>
      </c>
      <c r="R103">
        <f>R99*S99</f>
        <v>0</v>
      </c>
      <c r="S103">
        <f t="shared" si="21"/>
        <v>46</v>
      </c>
    </row>
    <row r="104" spans="1:27" x14ac:dyDescent="0.25">
      <c r="D104" s="13"/>
      <c r="U104" s="13"/>
      <c r="X104" s="13"/>
      <c r="AA104" s="13"/>
    </row>
    <row r="105" spans="1:27" x14ac:dyDescent="0.25">
      <c r="U105" s="13"/>
      <c r="X105" s="13"/>
      <c r="AA105" s="13"/>
    </row>
    <row r="106" spans="1:27" x14ac:dyDescent="0.25">
      <c r="U106" s="13"/>
      <c r="X106" s="13"/>
      <c r="AA106" s="13"/>
    </row>
    <row r="107" spans="1:27" x14ac:dyDescent="0.25">
      <c r="C107" s="13"/>
      <c r="F107" s="13"/>
      <c r="I107" s="13"/>
      <c r="U107" s="13"/>
      <c r="X107" s="13"/>
      <c r="AA107" s="13"/>
    </row>
    <row r="108" spans="1:27" x14ac:dyDescent="0.25">
      <c r="C108" s="13"/>
      <c r="F108" s="13"/>
      <c r="I108" s="13"/>
    </row>
    <row r="111" spans="1:27" x14ac:dyDescent="0.25">
      <c r="A111" t="s">
        <v>61</v>
      </c>
    </row>
    <row r="112" spans="1:27" x14ac:dyDescent="0.25">
      <c r="A112" t="s">
        <v>8</v>
      </c>
    </row>
    <row r="113" spans="1:10" x14ac:dyDescent="0.25">
      <c r="A113" t="s">
        <v>10</v>
      </c>
    </row>
    <row r="118" spans="1:10" x14ac:dyDescent="0.25">
      <c r="A118">
        <v>0.17000000000000004</v>
      </c>
      <c r="B118">
        <v>0.21000000000000008</v>
      </c>
      <c r="C118">
        <v>8.9999999999999969E-2</v>
      </c>
      <c r="D118">
        <v>0.32000000000000006</v>
      </c>
      <c r="E118">
        <v>0.3206122448979592</v>
      </c>
      <c r="F118">
        <v>0.15054096774193548</v>
      </c>
      <c r="G118">
        <v>0.44594086021505375</v>
      </c>
      <c r="H118">
        <v>0.365076470588235</v>
      </c>
      <c r="I118">
        <v>0.59172552238805975</v>
      </c>
      <c r="J118">
        <f>AVERAGE(A118:I118)</f>
        <v>0.29598845175902705</v>
      </c>
    </row>
    <row r="119" spans="1:10" x14ac:dyDescent="0.25">
      <c r="A119">
        <v>9.000000000000008E-2</v>
      </c>
      <c r="B119">
        <v>0.10000000000000009</v>
      </c>
      <c r="C119">
        <v>0.10000000000000009</v>
      </c>
      <c r="D119">
        <v>0.10000000000000009</v>
      </c>
      <c r="E119">
        <v>5.5614035087719338E-2</v>
      </c>
      <c r="F119">
        <v>0.11555555555555563</v>
      </c>
      <c r="G119">
        <v>0.15042553191489372</v>
      </c>
      <c r="H119">
        <v>0.16483870967741943</v>
      </c>
      <c r="I119">
        <v>0.29148148148148156</v>
      </c>
      <c r="J119">
        <f>AVERAGE(A119:I119)</f>
        <v>0.12976836819078555</v>
      </c>
    </row>
    <row r="120" spans="1:10" x14ac:dyDescent="0.25">
      <c r="A120">
        <v>0</v>
      </c>
      <c r="B120">
        <v>0.10000000000000009</v>
      </c>
      <c r="C120">
        <v>3.0338983050847479E-2</v>
      </c>
      <c r="D120">
        <v>0.21594059405940602</v>
      </c>
      <c r="E120">
        <v>0.36813953488372098</v>
      </c>
      <c r="F120">
        <v>0.29837209302325585</v>
      </c>
      <c r="G120">
        <v>0.81</v>
      </c>
      <c r="H120">
        <v>0.63758620689655177</v>
      </c>
      <c r="I120">
        <v>0.81</v>
      </c>
      <c r="J120">
        <f>AVERAGE(A120:I120)</f>
        <v>0.36337526799042025</v>
      </c>
    </row>
    <row r="136" spans="7:25" x14ac:dyDescent="0.25">
      <c r="Y136" s="10"/>
    </row>
    <row r="143" spans="7:25" x14ac:dyDescent="0.25">
      <c r="G143" t="s">
        <v>40</v>
      </c>
      <c r="H143" t="s">
        <v>87</v>
      </c>
      <c r="I143" t="s">
        <v>88</v>
      </c>
      <c r="J143" t="s">
        <v>89</v>
      </c>
      <c r="K143" t="s">
        <v>44</v>
      </c>
      <c r="L143" t="s">
        <v>90</v>
      </c>
      <c r="M143" t="s">
        <v>91</v>
      </c>
      <c r="N143" t="s">
        <v>92</v>
      </c>
    </row>
    <row r="147" spans="6:14" x14ac:dyDescent="0.25">
      <c r="G147">
        <v>52</v>
      </c>
      <c r="H147">
        <v>12</v>
      </c>
    </row>
    <row r="148" spans="6:14" x14ac:dyDescent="0.25">
      <c r="I148">
        <v>46</v>
      </c>
      <c r="J148">
        <v>26</v>
      </c>
    </row>
    <row r="149" spans="6:14" x14ac:dyDescent="0.25">
      <c r="F149" t="s">
        <v>93</v>
      </c>
      <c r="G149" s="13"/>
      <c r="H149" s="13"/>
      <c r="I149" s="13"/>
      <c r="J149" s="13"/>
      <c r="K149" s="13">
        <v>46</v>
      </c>
      <c r="L149" s="13">
        <f>64-46</f>
        <v>18</v>
      </c>
      <c r="M149" s="13"/>
      <c r="N149" s="13"/>
    </row>
    <row r="150" spans="6:14" x14ac:dyDescent="0.25">
      <c r="G150" s="13"/>
      <c r="H150" s="13"/>
      <c r="I150" s="13"/>
      <c r="J150" s="13"/>
      <c r="K150" s="13"/>
      <c r="L150" s="13"/>
      <c r="M150" s="13">
        <v>43</v>
      </c>
      <c r="N150" s="13">
        <f>10</f>
        <v>10</v>
      </c>
    </row>
    <row r="151" spans="6:14" x14ac:dyDescent="0.25">
      <c r="G151" s="13"/>
      <c r="H151" s="13"/>
      <c r="I151" s="13"/>
      <c r="J151" s="13"/>
      <c r="K151" s="13"/>
      <c r="L151" s="13"/>
      <c r="M151" s="13"/>
      <c r="N151" s="13"/>
    </row>
    <row r="152" spans="6:14" x14ac:dyDescent="0.25">
      <c r="G152" s="13">
        <v>85</v>
      </c>
      <c r="H152" s="13">
        <v>8</v>
      </c>
      <c r="I152" s="13"/>
      <c r="J152" s="13"/>
      <c r="K152" s="13"/>
      <c r="L152" s="13"/>
      <c r="M152" s="13"/>
      <c r="N152" s="13"/>
    </row>
    <row r="153" spans="6:14" x14ac:dyDescent="0.25">
      <c r="G153" s="13"/>
      <c r="H153" s="13"/>
      <c r="I153" s="13">
        <v>74</v>
      </c>
      <c r="J153" s="13">
        <f>105-74</f>
        <v>31</v>
      </c>
      <c r="K153" s="13"/>
      <c r="L153" s="13"/>
      <c r="M153" s="13"/>
      <c r="N153" s="13"/>
    </row>
    <row r="154" spans="6:14" x14ac:dyDescent="0.25">
      <c r="F154" t="s">
        <v>63</v>
      </c>
      <c r="G154" s="13"/>
      <c r="H154" s="13"/>
      <c r="I154" s="13"/>
      <c r="J154" s="13"/>
      <c r="K154" s="13">
        <v>69</v>
      </c>
      <c r="L154" s="13">
        <f>97-69</f>
        <v>28</v>
      </c>
      <c r="M154" s="13"/>
      <c r="N154" s="13"/>
    </row>
    <row r="155" spans="6:14" x14ac:dyDescent="0.25">
      <c r="G155" s="13"/>
      <c r="H155" s="13"/>
      <c r="I155" s="13"/>
      <c r="J155" s="13"/>
      <c r="K155" s="13"/>
      <c r="L155" s="13"/>
      <c r="M155" s="13">
        <v>75</v>
      </c>
      <c r="N155" s="13">
        <f>106-75</f>
        <v>31</v>
      </c>
    </row>
    <row r="156" spans="6:14" x14ac:dyDescent="0.25">
      <c r="G156" s="13"/>
      <c r="H156" s="13"/>
      <c r="I156" s="13"/>
      <c r="J156" s="13"/>
      <c r="K156" s="13"/>
      <c r="L156" s="13"/>
      <c r="M156" s="13"/>
      <c r="N156" s="13"/>
    </row>
    <row r="157" spans="6:14" x14ac:dyDescent="0.25">
      <c r="G157" s="13">
        <v>87</v>
      </c>
      <c r="H157" s="13">
        <f>105-87</f>
        <v>18</v>
      </c>
      <c r="I157" s="13"/>
      <c r="J157" s="13"/>
      <c r="K157" s="13"/>
      <c r="L157" s="13"/>
      <c r="M157" s="13"/>
      <c r="N157" s="13"/>
    </row>
    <row r="158" spans="6:14" x14ac:dyDescent="0.25">
      <c r="G158" s="13"/>
      <c r="H158" s="13"/>
      <c r="I158" s="13">
        <v>86</v>
      </c>
      <c r="J158" s="13">
        <f>116-86</f>
        <v>30</v>
      </c>
      <c r="K158" s="13"/>
      <c r="L158" s="13"/>
      <c r="M158" s="13"/>
      <c r="N158" s="13"/>
    </row>
    <row r="159" spans="6:14" x14ac:dyDescent="0.25">
      <c r="F159" t="s">
        <v>94</v>
      </c>
      <c r="G159" s="13"/>
      <c r="H159" s="13"/>
      <c r="I159" s="13"/>
      <c r="J159" s="13"/>
      <c r="K159" s="13">
        <v>72</v>
      </c>
      <c r="L159" s="13">
        <f>102-72</f>
        <v>30</v>
      </c>
      <c r="M159" s="13"/>
      <c r="N159" s="13"/>
    </row>
    <row r="160" spans="6:14" x14ac:dyDescent="0.25">
      <c r="G160" s="13"/>
      <c r="H160" s="13"/>
      <c r="I160" s="13"/>
      <c r="J160" s="13"/>
      <c r="K160" s="13"/>
      <c r="L160" s="13"/>
      <c r="M160" s="13">
        <v>92</v>
      </c>
      <c r="N160" s="13">
        <f>118-92</f>
        <v>26</v>
      </c>
    </row>
    <row r="161" spans="4:14" x14ac:dyDescent="0.25">
      <c r="G161" s="13"/>
      <c r="H161" s="13"/>
      <c r="I161" s="13"/>
      <c r="J161" s="13"/>
      <c r="K161" s="13"/>
      <c r="L161" s="13"/>
      <c r="M161" s="13"/>
      <c r="N161" s="13"/>
    </row>
    <row r="162" spans="4:14" x14ac:dyDescent="0.25">
      <c r="G162" s="13">
        <v>81</v>
      </c>
      <c r="H162" s="13">
        <f>88-81</f>
        <v>7</v>
      </c>
      <c r="I162" s="13"/>
      <c r="J162" s="13"/>
      <c r="K162" s="13"/>
      <c r="L162" s="13"/>
      <c r="M162" s="13"/>
      <c r="N162" s="13"/>
    </row>
    <row r="163" spans="4:14" x14ac:dyDescent="0.25">
      <c r="G163" s="13"/>
      <c r="H163" s="13"/>
      <c r="I163" s="13">
        <v>66</v>
      </c>
      <c r="J163" s="13">
        <f>110-66</f>
        <v>44</v>
      </c>
      <c r="K163" s="13"/>
      <c r="L163" s="13"/>
      <c r="M163" s="13"/>
      <c r="N163" s="13"/>
    </row>
    <row r="164" spans="4:14" x14ac:dyDescent="0.25">
      <c r="F164" t="s">
        <v>70</v>
      </c>
      <c r="G164" s="13"/>
      <c r="H164" s="13"/>
      <c r="I164" s="13"/>
      <c r="J164" s="13"/>
      <c r="K164" s="13">
        <v>60</v>
      </c>
      <c r="L164" s="13">
        <f>84-60</f>
        <v>24</v>
      </c>
      <c r="M164" s="13"/>
      <c r="N164" s="13"/>
    </row>
    <row r="165" spans="4:14" x14ac:dyDescent="0.25">
      <c r="F165" s="16"/>
      <c r="G165" s="16"/>
      <c r="H165" s="16"/>
      <c r="I165" s="10"/>
      <c r="J165" s="16"/>
      <c r="K165" s="16"/>
      <c r="L165" s="16"/>
      <c r="M165">
        <v>60</v>
      </c>
      <c r="N165">
        <f>101-60</f>
        <v>41</v>
      </c>
    </row>
    <row r="166" spans="4:14" x14ac:dyDescent="0.25">
      <c r="G166" s="13"/>
      <c r="H166" s="13"/>
      <c r="I166" s="13"/>
      <c r="J166" s="13"/>
      <c r="K166" s="13"/>
      <c r="L166" s="13"/>
      <c r="M166" s="13"/>
      <c r="N166" s="13"/>
    </row>
    <row r="167" spans="4:14" x14ac:dyDescent="0.25">
      <c r="G167">
        <v>54</v>
      </c>
      <c r="H167">
        <v>14</v>
      </c>
      <c r="I167" s="13"/>
      <c r="J167" s="13"/>
      <c r="K167" s="13"/>
      <c r="L167" s="13"/>
      <c r="M167" s="13"/>
      <c r="N167" s="13"/>
    </row>
    <row r="168" spans="4:14" x14ac:dyDescent="0.25">
      <c r="I168">
        <v>46</v>
      </c>
      <c r="J168">
        <v>52</v>
      </c>
      <c r="K168" s="13"/>
      <c r="L168" s="13"/>
      <c r="M168" s="13"/>
      <c r="N168" s="13"/>
    </row>
    <row r="169" spans="4:14" x14ac:dyDescent="0.25">
      <c r="F169" t="s">
        <v>71</v>
      </c>
      <c r="I169" s="10"/>
      <c r="K169">
        <v>43</v>
      </c>
      <c r="L169">
        <v>14</v>
      </c>
    </row>
    <row r="170" spans="4:14" x14ac:dyDescent="0.25">
      <c r="M170">
        <v>19</v>
      </c>
      <c r="N170">
        <v>24</v>
      </c>
    </row>
    <row r="172" spans="4:14" x14ac:dyDescent="0.25">
      <c r="D172" s="15"/>
      <c r="G172">
        <v>50</v>
      </c>
      <c r="H172">
        <v>25</v>
      </c>
    </row>
    <row r="173" spans="4:14" x14ac:dyDescent="0.25">
      <c r="I173">
        <v>48</v>
      </c>
      <c r="J173">
        <v>45</v>
      </c>
    </row>
    <row r="174" spans="4:14" x14ac:dyDescent="0.25">
      <c r="F174" t="s">
        <v>72</v>
      </c>
      <c r="K174">
        <v>50</v>
      </c>
      <c r="L174">
        <v>22</v>
      </c>
    </row>
    <row r="175" spans="4:14" x14ac:dyDescent="0.25">
      <c r="M175">
        <v>22</v>
      </c>
      <c r="N175">
        <v>21</v>
      </c>
    </row>
    <row r="177" spans="6:14" x14ac:dyDescent="0.25">
      <c r="G177">
        <v>43</v>
      </c>
      <c r="H177">
        <v>20</v>
      </c>
    </row>
    <row r="178" spans="6:14" x14ac:dyDescent="0.25">
      <c r="I178">
        <v>22</v>
      </c>
      <c r="J178">
        <v>71</v>
      </c>
    </row>
    <row r="179" spans="6:14" x14ac:dyDescent="0.25">
      <c r="F179" t="s">
        <v>73</v>
      </c>
      <c r="K179">
        <v>30.999999999999996</v>
      </c>
      <c r="L179">
        <v>16.000000000000004</v>
      </c>
    </row>
    <row r="180" spans="6:14" x14ac:dyDescent="0.25">
      <c r="M180">
        <v>0</v>
      </c>
      <c r="N180">
        <v>6</v>
      </c>
    </row>
    <row r="182" spans="6:14" x14ac:dyDescent="0.25">
      <c r="G182">
        <v>31</v>
      </c>
      <c r="H182">
        <v>15</v>
      </c>
    </row>
    <row r="183" spans="6:14" x14ac:dyDescent="0.25">
      <c r="I183">
        <v>21</v>
      </c>
      <c r="J183">
        <v>47</v>
      </c>
    </row>
    <row r="184" spans="6:14" x14ac:dyDescent="0.25">
      <c r="F184" t="s">
        <v>74</v>
      </c>
      <c r="K184">
        <v>20</v>
      </c>
      <c r="L184">
        <v>11</v>
      </c>
    </row>
    <row r="185" spans="6:14" x14ac:dyDescent="0.25">
      <c r="M185">
        <v>5</v>
      </c>
      <c r="N185">
        <v>24</v>
      </c>
    </row>
    <row r="187" spans="6:14" x14ac:dyDescent="0.25">
      <c r="G187">
        <v>37</v>
      </c>
      <c r="H187">
        <v>11</v>
      </c>
    </row>
    <row r="188" spans="6:14" x14ac:dyDescent="0.25">
      <c r="I188">
        <v>12</v>
      </c>
      <c r="J188">
        <v>55</v>
      </c>
    </row>
    <row r="189" spans="6:14" x14ac:dyDescent="0.25">
      <c r="F189" t="s">
        <v>75</v>
      </c>
      <c r="K189">
        <v>14</v>
      </c>
      <c r="L189">
        <v>13</v>
      </c>
    </row>
    <row r="190" spans="6:14" x14ac:dyDescent="0.25">
      <c r="M190">
        <v>0</v>
      </c>
      <c r="N190">
        <v>46</v>
      </c>
    </row>
    <row r="193" spans="3:11" ht="36.6" customHeight="1" x14ac:dyDescent="0.25">
      <c r="E193">
        <v>0.81</v>
      </c>
      <c r="F193">
        <v>0.64</v>
      </c>
      <c r="G193">
        <v>0.72</v>
      </c>
      <c r="H193">
        <f>0.81</f>
        <v>0.81</v>
      </c>
      <c r="I193">
        <f t="shared" ref="I193:I210" si="22">C194-F193</f>
        <v>0.17000000000000004</v>
      </c>
    </row>
    <row r="194" spans="3:11" x14ac:dyDescent="0.25">
      <c r="C194">
        <v>0.81</v>
      </c>
      <c r="D194">
        <v>0.81</v>
      </c>
      <c r="E194">
        <v>0.91</v>
      </c>
      <c r="F194">
        <v>0.7</v>
      </c>
      <c r="G194">
        <v>0.71</v>
      </c>
      <c r="H194">
        <v>0.71</v>
      </c>
      <c r="I194">
        <f t="shared" si="22"/>
        <v>0.21000000000000008</v>
      </c>
      <c r="J194">
        <f t="shared" ref="J194:J211" si="23">D194-G193</f>
        <v>9.000000000000008E-2</v>
      </c>
      <c r="K194">
        <f t="shared" ref="K194:K211" si="24">E193-H193</f>
        <v>0</v>
      </c>
    </row>
    <row r="195" spans="3:11" x14ac:dyDescent="0.25">
      <c r="C195">
        <v>0.91</v>
      </c>
      <c r="D195">
        <v>0.91</v>
      </c>
      <c r="E195">
        <v>0.83</v>
      </c>
      <c r="F195">
        <v>0.74</v>
      </c>
      <c r="G195">
        <v>0.71</v>
      </c>
      <c r="H195">
        <f>(118-26)/118</f>
        <v>0.77966101694915257</v>
      </c>
      <c r="I195">
        <f t="shared" si="22"/>
        <v>8.9999999999999969E-2</v>
      </c>
      <c r="J195">
        <f t="shared" si="23"/>
        <v>0.20000000000000007</v>
      </c>
      <c r="K195">
        <f t="shared" si="24"/>
        <v>0.20000000000000007</v>
      </c>
    </row>
    <row r="196" spans="3:11" x14ac:dyDescent="0.25">
      <c r="C196">
        <v>0.83</v>
      </c>
      <c r="D196">
        <v>0.83</v>
      </c>
      <c r="E196">
        <v>0.92</v>
      </c>
      <c r="F196">
        <v>0.6</v>
      </c>
      <c r="G196">
        <v>0.71</v>
      </c>
      <c r="H196">
        <f>(101-41)/101</f>
        <v>0.59405940594059403</v>
      </c>
      <c r="I196">
        <f t="shared" si="22"/>
        <v>0.32000000000000006</v>
      </c>
      <c r="J196">
        <f t="shared" si="23"/>
        <v>0.12</v>
      </c>
      <c r="K196">
        <f t="shared" si="24"/>
        <v>5.0338983050847386E-2</v>
      </c>
    </row>
    <row r="197" spans="3:11" x14ac:dyDescent="0.25">
      <c r="C197">
        <v>0.92</v>
      </c>
      <c r="D197">
        <v>0.92</v>
      </c>
      <c r="E197">
        <f>(68-14)/68</f>
        <v>0.79411764705882348</v>
      </c>
      <c r="F197">
        <f>(98-52)/98</f>
        <v>0.46938775510204084</v>
      </c>
      <c r="G197">
        <f>(57-14)/57</f>
        <v>0.75438596491228072</v>
      </c>
      <c r="H197">
        <f>(43-24)/43</f>
        <v>0.44186046511627908</v>
      </c>
      <c r="I197">
        <f t="shared" si="22"/>
        <v>0.32472989195678265</v>
      </c>
      <c r="J197">
        <f t="shared" si="23"/>
        <v>0.21000000000000008</v>
      </c>
      <c r="K197">
        <f t="shared" si="24"/>
        <v>0.32594059405940601</v>
      </c>
    </row>
    <row r="198" spans="3:11" x14ac:dyDescent="0.25">
      <c r="C198">
        <f t="shared" ref="C198:D198" si="25">(68-14)/68</f>
        <v>0.79411764705882348</v>
      </c>
      <c r="D198">
        <f t="shared" si="25"/>
        <v>0.79411764705882348</v>
      </c>
      <c r="E198">
        <f>50/75</f>
        <v>0.66666666666666663</v>
      </c>
      <c r="F198">
        <f>(93-45)/93</f>
        <v>0.5161290322580645</v>
      </c>
      <c r="G198">
        <f>50/72</f>
        <v>0.69444444444444442</v>
      </c>
      <c r="H198">
        <f>(43-21)/43</f>
        <v>0.51162790697674421</v>
      </c>
      <c r="I198">
        <f t="shared" si="22"/>
        <v>0.15053763440860213</v>
      </c>
      <c r="J198">
        <f t="shared" si="23"/>
        <v>3.9731682146542768E-2</v>
      </c>
      <c r="K198">
        <f t="shared" si="24"/>
        <v>0.35225718194254441</v>
      </c>
    </row>
    <row r="199" spans="3:11" x14ac:dyDescent="0.25">
      <c r="C199">
        <f t="shared" ref="C199:D199" si="26">50/75</f>
        <v>0.66666666666666663</v>
      </c>
      <c r="D199">
        <f t="shared" si="26"/>
        <v>0.66666666666666663</v>
      </c>
      <c r="E199">
        <f>43/63</f>
        <v>0.68253968253968256</v>
      </c>
      <c r="F199">
        <f>(93-71)/93</f>
        <v>0.23655913978494625</v>
      </c>
      <c r="G199">
        <f>(47-16)/47</f>
        <v>0.65957446808510634</v>
      </c>
      <c r="H199">
        <v>0</v>
      </c>
      <c r="I199">
        <f t="shared" si="22"/>
        <v>0.44598054275473631</v>
      </c>
      <c r="J199">
        <f t="shared" si="23"/>
        <v>-2.777777777777779E-2</v>
      </c>
      <c r="K199">
        <f t="shared" si="24"/>
        <v>0.15503875968992242</v>
      </c>
    </row>
    <row r="200" spans="3:11" x14ac:dyDescent="0.25">
      <c r="C200">
        <f t="shared" ref="C200:D200" si="27">43/63</f>
        <v>0.68253968253968256</v>
      </c>
      <c r="D200">
        <f t="shared" si="27"/>
        <v>0.68253968253968256</v>
      </c>
      <c r="E200">
        <f>(46-15)/46</f>
        <v>0.67391304347826086</v>
      </c>
      <c r="F200">
        <f>21/68</f>
        <v>0.30882352941176472</v>
      </c>
      <c r="G200">
        <f>(31-11)/31</f>
        <v>0.64516129032258063</v>
      </c>
      <c r="H200">
        <f>5/29</f>
        <v>0.17241379310344829</v>
      </c>
      <c r="I200">
        <f t="shared" si="22"/>
        <v>0.36508951406649615</v>
      </c>
      <c r="J200">
        <f t="shared" si="23"/>
        <v>2.2965214454576222E-2</v>
      </c>
      <c r="K200">
        <f t="shared" si="24"/>
        <v>0.68253968253968256</v>
      </c>
    </row>
    <row r="201" spans="3:11" x14ac:dyDescent="0.25">
      <c r="C201">
        <f t="shared" ref="C201:D201" si="28">(46-15)/46</f>
        <v>0.67391304347826086</v>
      </c>
      <c r="D201">
        <f t="shared" si="28"/>
        <v>0.67391304347826086</v>
      </c>
      <c r="E201">
        <f>(37)/48</f>
        <v>0.77083333333333337</v>
      </c>
      <c r="F201">
        <f>12/67</f>
        <v>0.17910447761194029</v>
      </c>
      <c r="G201">
        <f>(27-13)/27</f>
        <v>0.51851851851851849</v>
      </c>
      <c r="H201">
        <v>0</v>
      </c>
      <c r="I201">
        <f t="shared" si="22"/>
        <v>0.59172885572139311</v>
      </c>
      <c r="J201">
        <f t="shared" si="23"/>
        <v>2.8751753155680237E-2</v>
      </c>
      <c r="K201">
        <f t="shared" si="24"/>
        <v>0.50149925037481258</v>
      </c>
    </row>
    <row r="202" spans="3:11" x14ac:dyDescent="0.25">
      <c r="C202">
        <f t="shared" ref="C202:D202" si="29">(37)/48</f>
        <v>0.77083333333333337</v>
      </c>
      <c r="D202">
        <f t="shared" si="29"/>
        <v>0.77083333333333337</v>
      </c>
      <c r="E202">
        <v>0.99</v>
      </c>
      <c r="F202">
        <v>0.95</v>
      </c>
      <c r="G202">
        <v>0.9</v>
      </c>
      <c r="H202" s="14">
        <f>(157-9)/157</f>
        <v>0.9426751592356688</v>
      </c>
      <c r="I202">
        <f t="shared" si="22"/>
        <v>4.0000000000000036E-2</v>
      </c>
      <c r="J202">
        <f t="shared" si="23"/>
        <v>0.25231481481481488</v>
      </c>
      <c r="K202">
        <f t="shared" si="24"/>
        <v>0.77083333333333337</v>
      </c>
    </row>
    <row r="203" spans="3:11" x14ac:dyDescent="0.25">
      <c r="C203">
        <v>0.99</v>
      </c>
      <c r="D203">
        <v>0.99</v>
      </c>
      <c r="E203">
        <v>0.97</v>
      </c>
      <c r="F203">
        <v>0.82</v>
      </c>
      <c r="G203">
        <v>0.86</v>
      </c>
      <c r="H203" s="14">
        <f>(126-27)/126</f>
        <v>0.7857142857142857</v>
      </c>
      <c r="I203">
        <f t="shared" si="22"/>
        <v>0.15000000000000002</v>
      </c>
      <c r="J203">
        <f t="shared" si="23"/>
        <v>8.9999999999999969E-2</v>
      </c>
      <c r="K203">
        <f t="shared" si="24"/>
        <v>4.7324840764331189E-2</v>
      </c>
    </row>
    <row r="204" spans="3:11" x14ac:dyDescent="0.25">
      <c r="C204">
        <v>0.97</v>
      </c>
      <c r="D204">
        <v>0.97</v>
      </c>
      <c r="E204">
        <v>0.98</v>
      </c>
      <c r="F204">
        <v>0.7</v>
      </c>
      <c r="G204">
        <v>0.54</v>
      </c>
      <c r="H204" s="14">
        <f>(81-16)/81</f>
        <v>0.80246913580246915</v>
      </c>
      <c r="I204">
        <f t="shared" si="22"/>
        <v>0.28000000000000003</v>
      </c>
      <c r="J204">
        <f t="shared" si="23"/>
        <v>0.10999999999999999</v>
      </c>
      <c r="K204">
        <f t="shared" si="24"/>
        <v>0.18428571428571427</v>
      </c>
    </row>
    <row r="205" spans="3:11" x14ac:dyDescent="0.25">
      <c r="C205">
        <v>0.98</v>
      </c>
      <c r="D205">
        <v>0.98</v>
      </c>
      <c r="E205">
        <v>0.87</v>
      </c>
      <c r="F205">
        <v>0.67</v>
      </c>
      <c r="G205">
        <v>0.53</v>
      </c>
      <c r="H205" s="14">
        <f>(45-10)/45</f>
        <v>0.77777777777777779</v>
      </c>
      <c r="I205">
        <f t="shared" si="22"/>
        <v>0.19999999999999996</v>
      </c>
      <c r="J205">
        <f t="shared" si="23"/>
        <v>0.43999999999999995</v>
      </c>
      <c r="K205">
        <f t="shared" si="24"/>
        <v>0.17753086419753084</v>
      </c>
    </row>
    <row r="206" spans="3:11" x14ac:dyDescent="0.25">
      <c r="C206">
        <v>0.87</v>
      </c>
      <c r="D206">
        <v>0.87</v>
      </c>
      <c r="E206">
        <f>(102-19)/102</f>
        <v>0.81372549019607843</v>
      </c>
      <c r="F206">
        <f>(115-56)/115</f>
        <v>0.5130434782608696</v>
      </c>
      <c r="G206">
        <f>(43-19)/43</f>
        <v>0.55813953488372092</v>
      </c>
      <c r="H206">
        <f>30/43</f>
        <v>0.69767441860465118</v>
      </c>
      <c r="I206">
        <f t="shared" si="22"/>
        <v>0.30068201193520883</v>
      </c>
      <c r="J206">
        <f t="shared" si="23"/>
        <v>0.33999999999999997</v>
      </c>
      <c r="K206">
        <f t="shared" si="24"/>
        <v>9.2222222222222205E-2</v>
      </c>
    </row>
    <row r="207" spans="3:11" x14ac:dyDescent="0.25">
      <c r="C207">
        <f t="shared" ref="C207:D207" si="30">(102-19)/102</f>
        <v>0.81372549019607843</v>
      </c>
      <c r="D207">
        <f t="shared" si="30"/>
        <v>0.81372549019607843</v>
      </c>
      <c r="E207">
        <f>(70-16)/70</f>
        <v>0.77142857142857146</v>
      </c>
      <c r="F207">
        <f>(92-43)/92</f>
        <v>0.53260869565217395</v>
      </c>
      <c r="G207">
        <f>(21-13)/21</f>
        <v>0.38095238095238093</v>
      </c>
      <c r="H207">
        <f>(55-38)/55</f>
        <v>0.30909090909090908</v>
      </c>
      <c r="I207">
        <f t="shared" si="22"/>
        <v>0.23881987577639752</v>
      </c>
      <c r="J207">
        <f t="shared" si="23"/>
        <v>0.2555859553123575</v>
      </c>
      <c r="K207">
        <f t="shared" si="24"/>
        <v>0.11605107159142725</v>
      </c>
    </row>
    <row r="208" spans="3:11" x14ac:dyDescent="0.25">
      <c r="C208">
        <f t="shared" ref="C208:D208" si="31">(70-16)/70</f>
        <v>0.77142857142857146</v>
      </c>
      <c r="D208">
        <f t="shared" si="31"/>
        <v>0.77142857142857146</v>
      </c>
      <c r="E208">
        <f>(63-23)/63</f>
        <v>0.63492063492063489</v>
      </c>
      <c r="F208">
        <f>(72-56)/72</f>
        <v>0.22222222222222221</v>
      </c>
      <c r="G208">
        <f>2/9</f>
        <v>0.22222222222222221</v>
      </c>
      <c r="H208">
        <f>7/46</f>
        <v>0.15217391304347827</v>
      </c>
      <c r="I208">
        <f t="shared" si="22"/>
        <v>0.41269841269841268</v>
      </c>
      <c r="J208">
        <f t="shared" si="23"/>
        <v>0.39047619047619053</v>
      </c>
      <c r="K208">
        <f t="shared" si="24"/>
        <v>0.46233766233766238</v>
      </c>
    </row>
    <row r="209" spans="3:11" x14ac:dyDescent="0.25">
      <c r="C209">
        <f t="shared" ref="C209:D209" si="32">(63-23)/63</f>
        <v>0.63492063492063489</v>
      </c>
      <c r="D209">
        <f t="shared" si="32"/>
        <v>0.63492063492063489</v>
      </c>
      <c r="E209">
        <f>(37-19)/37</f>
        <v>0.48648648648648651</v>
      </c>
      <c r="F209">
        <f>7/60</f>
        <v>0.11666666666666667</v>
      </c>
      <c r="G209">
        <v>0</v>
      </c>
      <c r="H209">
        <v>0.5</v>
      </c>
      <c r="I209">
        <f t="shared" si="22"/>
        <v>0.36981981981981982</v>
      </c>
      <c r="J209">
        <f t="shared" si="23"/>
        <v>0.41269841269841268</v>
      </c>
      <c r="K209">
        <f t="shared" si="24"/>
        <v>0.48274672187715661</v>
      </c>
    </row>
    <row r="210" spans="3:11" x14ac:dyDescent="0.25">
      <c r="C210">
        <f t="shared" ref="C210:D210" si="33">(37-19)/37</f>
        <v>0.48648648648648651</v>
      </c>
      <c r="D210">
        <f t="shared" si="33"/>
        <v>0.48648648648648651</v>
      </c>
      <c r="E210">
        <f>11/37</f>
        <v>0.29729729729729731</v>
      </c>
      <c r="F210">
        <f>5/51</f>
        <v>9.8039215686274508E-2</v>
      </c>
      <c r="G210">
        <v>0</v>
      </c>
      <c r="H210">
        <v>0</v>
      </c>
      <c r="I210">
        <f t="shared" si="22"/>
        <v>0.19925808161102282</v>
      </c>
      <c r="J210">
        <f t="shared" si="23"/>
        <v>0.48648648648648651</v>
      </c>
      <c r="K210">
        <f t="shared" si="24"/>
        <v>-1.3513513513513487E-2</v>
      </c>
    </row>
    <row r="211" spans="3:11" x14ac:dyDescent="0.25">
      <c r="C211">
        <f t="shared" ref="C211:D211" si="34">11/37</f>
        <v>0.29729729729729731</v>
      </c>
      <c r="D211">
        <f t="shared" si="34"/>
        <v>0.29729729729729731</v>
      </c>
      <c r="I211">
        <f>AVERAGE(I193:I210)</f>
        <v>0.26996359115271518</v>
      </c>
      <c r="J211">
        <f t="shared" si="23"/>
        <v>0.29729729729729731</v>
      </c>
      <c r="K211">
        <f t="shared" si="24"/>
        <v>0.29729729729729731</v>
      </c>
    </row>
    <row r="212" spans="3:11" x14ac:dyDescent="0.25">
      <c r="J212">
        <f t="shared" ref="J212:K212" si="35">AVERAGE(J194:J211)</f>
        <v>0.20880722383692113</v>
      </c>
      <c r="K212">
        <f t="shared" si="35"/>
        <v>0.27137392589168763</v>
      </c>
    </row>
  </sheetData>
  <mergeCells count="33">
    <mergeCell ref="R28:T28"/>
    <mergeCell ref="U28:V28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27:C27"/>
    <mergeCell ref="E27:G27"/>
    <mergeCell ref="B94:C94"/>
    <mergeCell ref="D94:E94"/>
    <mergeCell ref="F94:G94"/>
    <mergeCell ref="H94:I94"/>
    <mergeCell ref="J94:K94"/>
    <mergeCell ref="B95:C95"/>
    <mergeCell ref="D95:E95"/>
    <mergeCell ref="F95:G95"/>
    <mergeCell ref="H95:I95"/>
    <mergeCell ref="J95:K95"/>
    <mergeCell ref="P95:Q95"/>
    <mergeCell ref="R95:S95"/>
    <mergeCell ref="F165:H165"/>
    <mergeCell ref="J165:L165"/>
    <mergeCell ref="N94:O94"/>
    <mergeCell ref="P94:Q94"/>
    <mergeCell ref="R94:S94"/>
    <mergeCell ref="L95:M95"/>
    <mergeCell ref="N95:O95"/>
    <mergeCell ref="L94:M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Sec7.1</vt:lpstr>
      <vt:lpstr>Sec7.2</vt:lpstr>
      <vt:lpstr>Sec7.4</vt:lpstr>
      <vt:lpstr>Sec7.3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2019-07-29T07:56:49Z</dcterms:modified>
</cp:coreProperties>
</file>