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smith\AppData\Roaming\pol\fy.lsmith\"/>
    </mc:Choice>
  </mc:AlternateContent>
  <bookViews>
    <workbookView xWindow="0" yWindow="0" windowWidth="20730" windowHeight="9390" firstSheet="1" activeTab="1"/>
  </bookViews>
  <sheets>
    <sheet name="Summary" sheetId="37" state="hidden" r:id="rId1"/>
    <sheet name="Measurement Point" sheetId="20" r:id="rId2"/>
  </sheets>
  <definedNames>
    <definedName name="_1__123Graph_ACHART_1" localSheetId="1" hidden="1">#REF!</definedName>
    <definedName name="_1__123Graph_ACHART_1" hidden="1">#REF!</definedName>
    <definedName name="_2__123Graph_BCHART_1" localSheetId="1" hidden="1">#REF!</definedName>
    <definedName name="_2__123Graph_BCHART_1" hidden="1">#REF!</definedName>
    <definedName name="_3__123Graph_CCHART_1" localSheetId="1" hidden="1">#REF!</definedName>
    <definedName name="_3__123Graph_CCHART_1" hidden="1">#REF!</definedName>
    <definedName name="_4__123Graph_DCHART_1" localSheetId="1" hidden="1">#REF!</definedName>
    <definedName name="_4__123Graph_DCHART_1" hidden="1">#REF!</definedName>
    <definedName name="_5__123Graph_ECHART_1" localSheetId="1" hidden="1">#REF!</definedName>
    <definedName name="_5__123Graph_ECHART_1" hidden="1">#REF!</definedName>
    <definedName name="_6__123Graph_XCHART_1" localSheetId="1" hidden="1">#REF!</definedName>
    <definedName name="_6__123Graph_XCHART_1" hidden="1">#REF!</definedName>
    <definedName name="Blacnk" localSheetId="1" hidden="1">#REF!</definedName>
    <definedName name="Blacnk" hidden="1">#REF!</definedName>
    <definedName name="Blank" localSheetId="1" hidden="1">#REF!</definedName>
    <definedName name="Blank" hidden="1">#REF!</definedName>
    <definedName name="Example" hidden="1">#REF!</definedName>
    <definedName name="one" localSheetId="1" hidden="1">#REF!</definedName>
    <definedName name="one" hidden="1">#REF!</definedName>
    <definedName name="_xlnm.Print_Area" localSheetId="1">'Measurement Point'!$A$1:$X$55</definedName>
    <definedName name="three" localSheetId="1" hidden="1">#REF!</definedName>
    <definedName name="three" hidden="1">#REF!</definedName>
    <definedName name="two" localSheetId="1" hidden="1">#REF!</definedName>
    <definedName name="two" hidden="1">#REF!</definedName>
  </definedNames>
  <calcPr calcId="152511"/>
</workbook>
</file>

<file path=xl/calcChain.xml><?xml version="1.0" encoding="utf-8"?>
<calcChain xmlns="http://schemas.openxmlformats.org/spreadsheetml/2006/main">
  <c r="X31" i="20" l="1"/>
  <c r="AA32" i="20"/>
  <c r="AN22" i="20"/>
  <c r="AM22" i="20"/>
  <c r="T22" i="20"/>
  <c r="AL22" i="20"/>
  <c r="AK22" i="20"/>
  <c r="N22" i="20"/>
  <c r="AJ22" i="20"/>
  <c r="AI22" i="20"/>
  <c r="H22" i="20"/>
  <c r="AH22" i="20"/>
  <c r="AG22" i="20"/>
  <c r="S22" i="20"/>
  <c r="AF22" i="20"/>
  <c r="AE22" i="20"/>
  <c r="M22" i="20"/>
  <c r="AD22" i="20"/>
  <c r="AC22" i="20"/>
  <c r="G22" i="20"/>
  <c r="AN21" i="20"/>
  <c r="AM21" i="20"/>
  <c r="T21" i="20"/>
  <c r="AL21" i="20"/>
  <c r="AK21" i="20"/>
  <c r="N21" i="20"/>
  <c r="AJ21" i="20"/>
  <c r="AI21" i="20"/>
  <c r="H21" i="20"/>
  <c r="AH21" i="20"/>
  <c r="AG21" i="20"/>
  <c r="S21" i="20"/>
  <c r="AF21" i="20"/>
  <c r="AE21" i="20"/>
  <c r="M21" i="20"/>
  <c r="AD21" i="20"/>
  <c r="AC21" i="20"/>
  <c r="G21" i="20"/>
  <c r="AN20" i="20"/>
  <c r="AM20" i="20"/>
  <c r="T20" i="20"/>
  <c r="AL20" i="20"/>
  <c r="AK20" i="20"/>
  <c r="N20" i="20"/>
  <c r="AJ20" i="20"/>
  <c r="AI20" i="20"/>
  <c r="H20" i="20"/>
  <c r="AH20" i="20"/>
  <c r="AG20" i="20"/>
  <c r="S20" i="20"/>
  <c r="AF20" i="20"/>
  <c r="AE20" i="20"/>
  <c r="M20" i="20"/>
  <c r="AD20" i="20"/>
  <c r="AC20" i="20"/>
  <c r="G20" i="20"/>
  <c r="AN19" i="20"/>
  <c r="AM19" i="20"/>
  <c r="T19" i="20"/>
  <c r="AL19" i="20"/>
  <c r="AK19" i="20"/>
  <c r="N19" i="20"/>
  <c r="AJ19" i="20"/>
  <c r="AI19" i="20"/>
  <c r="H19" i="20"/>
  <c r="AH19" i="20"/>
  <c r="AG19" i="20"/>
  <c r="S19" i="20"/>
  <c r="AF19" i="20"/>
  <c r="AE19" i="20"/>
  <c r="M19" i="20"/>
  <c r="AD19" i="20"/>
  <c r="AC19" i="20"/>
  <c r="G19" i="20"/>
  <c r="AN18" i="20"/>
  <c r="AM18" i="20"/>
  <c r="T18" i="20"/>
  <c r="AL18" i="20"/>
  <c r="AK18" i="20"/>
  <c r="N18" i="20"/>
  <c r="AJ18" i="20"/>
  <c r="AI18" i="20"/>
  <c r="H18" i="20"/>
  <c r="AH18" i="20"/>
  <c r="AG18" i="20"/>
  <c r="S18" i="20"/>
  <c r="AF18" i="20"/>
  <c r="AE18" i="20"/>
  <c r="M18" i="20"/>
  <c r="AD18" i="20"/>
  <c r="AC18" i="20"/>
  <c r="G18" i="20"/>
  <c r="AN17" i="20"/>
  <c r="AM17" i="20"/>
  <c r="T17" i="20"/>
  <c r="AL17" i="20"/>
  <c r="AK17" i="20"/>
  <c r="N17" i="20"/>
  <c r="AJ17" i="20"/>
  <c r="AI17" i="20"/>
  <c r="H17" i="20"/>
  <c r="AH17" i="20"/>
  <c r="AG17" i="20"/>
  <c r="S17" i="20"/>
  <c r="AF17" i="20"/>
  <c r="AE17" i="20"/>
  <c r="M17" i="20"/>
  <c r="AD17" i="20"/>
  <c r="AC17" i="20"/>
  <c r="G17" i="20"/>
  <c r="AN16" i="20"/>
  <c r="AM16" i="20"/>
  <c r="T16" i="20"/>
  <c r="AL16" i="20"/>
  <c r="AK16" i="20"/>
  <c r="N16" i="20"/>
  <c r="AJ16" i="20"/>
  <c r="AI16" i="20"/>
  <c r="H16" i="20"/>
  <c r="AH16" i="20"/>
  <c r="AG16" i="20"/>
  <c r="S16" i="20"/>
  <c r="AF16" i="20"/>
  <c r="AE16" i="20"/>
  <c r="M16" i="20"/>
  <c r="AD16" i="20"/>
  <c r="AC16" i="20"/>
  <c r="G16" i="20"/>
  <c r="AN15" i="20"/>
  <c r="AM15" i="20"/>
  <c r="T15" i="20"/>
  <c r="AL15" i="20"/>
  <c r="AK15" i="20"/>
  <c r="N15" i="20"/>
  <c r="AJ15" i="20"/>
  <c r="AI15" i="20"/>
  <c r="H15" i="20"/>
  <c r="AH15" i="20"/>
  <c r="AG15" i="20"/>
  <c r="S15" i="20"/>
  <c r="AF15" i="20"/>
  <c r="AE15" i="20"/>
  <c r="M15" i="20"/>
  <c r="AD15" i="20"/>
  <c r="AC15" i="20"/>
  <c r="G15" i="20"/>
  <c r="AN14" i="20"/>
  <c r="AM14" i="20"/>
  <c r="T14" i="20"/>
  <c r="AL14" i="20"/>
  <c r="AK14" i="20"/>
  <c r="N14" i="20"/>
  <c r="AJ14" i="20"/>
  <c r="AI14" i="20"/>
  <c r="H14" i="20"/>
  <c r="AH14" i="20"/>
  <c r="AG14" i="20"/>
  <c r="S14" i="20"/>
  <c r="AF14" i="20"/>
  <c r="AE14" i="20"/>
  <c r="M14" i="20"/>
  <c r="AD14" i="20"/>
  <c r="AC14" i="20"/>
  <c r="G14" i="20"/>
  <c r="AN13" i="20"/>
  <c r="AM13" i="20"/>
  <c r="T13" i="20"/>
  <c r="AL13" i="20"/>
  <c r="AK13" i="20"/>
  <c r="N13" i="20"/>
  <c r="AJ13" i="20"/>
  <c r="AI13" i="20"/>
  <c r="H13" i="20"/>
  <c r="AH13" i="20"/>
  <c r="AG13" i="20"/>
  <c r="S13" i="20"/>
  <c r="AF13" i="20"/>
  <c r="AE13" i="20"/>
  <c r="M13" i="20"/>
  <c r="AD13" i="20"/>
  <c r="AC13" i="20"/>
  <c r="G13" i="20"/>
  <c r="AD24" i="20"/>
  <c r="AC24" i="20"/>
  <c r="AE23" i="20"/>
  <c r="AP21" i="20"/>
  <c r="N24" i="20"/>
  <c r="AC23" i="20"/>
  <c r="AD23" i="20"/>
  <c r="M23" i="20"/>
  <c r="AP16" i="20"/>
  <c r="AO16" i="20"/>
  <c r="V16" i="20"/>
  <c r="Z16" i="20"/>
  <c r="H24" i="20"/>
  <c r="AE24" i="20"/>
  <c r="T24" i="20"/>
  <c r="S23" i="20"/>
  <c r="AO21" i="20"/>
  <c r="V21" i="20"/>
  <c r="Z21" i="20"/>
  <c r="AP19" i="20"/>
  <c r="AO19" i="20"/>
  <c r="V19" i="20"/>
  <c r="Z19" i="20"/>
  <c r="AP14" i="20"/>
  <c r="AO14" i="20"/>
  <c r="V14" i="20"/>
  <c r="Z14" i="20"/>
  <c r="AP18" i="20"/>
  <c r="AO18" i="20"/>
  <c r="V18" i="20"/>
  <c r="Z18" i="20"/>
  <c r="AP22" i="20"/>
  <c r="AO22" i="20"/>
  <c r="V22" i="20"/>
  <c r="Z22" i="20"/>
  <c r="G23" i="20"/>
  <c r="AP13" i="20"/>
  <c r="AO13" i="20"/>
  <c r="V13" i="20"/>
  <c r="AP20" i="20"/>
  <c r="AO20" i="20"/>
  <c r="V20" i="20"/>
  <c r="Z20" i="20"/>
  <c r="AP17" i="20"/>
  <c r="AO17" i="20"/>
  <c r="V17" i="20"/>
  <c r="Z17" i="20"/>
  <c r="AP15" i="20"/>
  <c r="AO15" i="20"/>
  <c r="V15" i="20"/>
  <c r="Z15" i="20"/>
  <c r="V23" i="20"/>
  <c r="Z13" i="20"/>
  <c r="AB19" i="20"/>
  <c r="AB20" i="20"/>
  <c r="AB21" i="20"/>
  <c r="AB22" i="20"/>
  <c r="AB23" i="20"/>
  <c r="AB24" i="20"/>
  <c r="AB25" i="20"/>
  <c r="V25" i="20"/>
  <c r="AA39" i="20"/>
  <c r="O43" i="20"/>
  <c r="Z26" i="20"/>
  <c r="H26" i="20"/>
  <c r="AA33" i="20"/>
  <c r="AA34" i="20"/>
  <c r="AA35" i="20"/>
  <c r="AA36" i="20"/>
  <c r="AA37" i="20"/>
  <c r="AA38" i="20"/>
  <c r="H25" i="20"/>
  <c r="AA25" i="20"/>
  <c r="K28" i="20"/>
  <c r="AC41" i="20"/>
  <c r="T41" i="20"/>
  <c r="AA27" i="20"/>
  <c r="K27" i="20"/>
  <c r="AB30" i="20"/>
  <c r="Q30" i="20"/>
  <c r="AC37" i="20"/>
  <c r="T37" i="20"/>
  <c r="AE35" i="20"/>
  <c r="AD35" i="20"/>
  <c r="AC35" i="20"/>
  <c r="N35" i="20"/>
  <c r="AD39" i="20"/>
  <c r="AC39" i="20"/>
  <c r="T39" i="20"/>
  <c r="O41" i="20"/>
  <c r="AC42" i="20"/>
  <c r="T43" i="20"/>
  <c r="D39" i="20"/>
  <c r="V41" i="20"/>
  <c r="V37" i="20"/>
  <c r="V39" i="20"/>
  <c r="V43" i="20"/>
  <c r="Z44" i="20"/>
  <c r="Z43" i="20"/>
  <c r="Z47" i="20"/>
  <c r="Z46" i="20"/>
  <c r="Z50" i="20"/>
  <c r="Z53" i="20"/>
  <c r="I53" i="20"/>
</calcChain>
</file>

<file path=xl/sharedStrings.xml><?xml version="1.0" encoding="utf-8"?>
<sst xmlns="http://schemas.openxmlformats.org/spreadsheetml/2006/main" count="237" uniqueCount="138">
  <si>
    <t>Part Number &amp; Name :</t>
  </si>
  <si>
    <t>Gage Name :</t>
  </si>
  <si>
    <t>Characteristics :</t>
  </si>
  <si>
    <t>Gage No. :</t>
  </si>
  <si>
    <t>Date :</t>
  </si>
  <si>
    <t>Specification Limits :</t>
  </si>
  <si>
    <t>Gage Type :</t>
  </si>
  <si>
    <t>Performed By :</t>
  </si>
  <si>
    <t xml:space="preserve">         Appraiser 1 (</t>
  </si>
  <si>
    <t>)</t>
  </si>
  <si>
    <t xml:space="preserve">         Appraiser 2 (</t>
  </si>
  <si>
    <t xml:space="preserve">         Appraiser 3 (</t>
  </si>
  <si>
    <t>Part</t>
  </si>
  <si>
    <t xml:space="preserve">              Measurements</t>
  </si>
  <si>
    <t>Number</t>
  </si>
  <si>
    <t xml:space="preserve">  X</t>
  </si>
  <si>
    <t>R</t>
  </si>
  <si>
    <t>Average</t>
  </si>
  <si>
    <t>X =</t>
  </si>
  <si>
    <t>Range</t>
  </si>
  <si>
    <t xml:space="preserve"> ( R1 + R2 + R3 ) / No. of Appraisers =</t>
  </si>
  <si>
    <r>
      <t>R  *  D</t>
    </r>
    <r>
      <rPr>
        <sz val="8"/>
        <rFont val="Arial"/>
        <family val="2"/>
      </rPr>
      <t>4</t>
    </r>
  </si>
  <si>
    <t>OR</t>
  </si>
  <si>
    <t xml:space="preserve"> for 2 and 3 measurements ) =</t>
  </si>
  <si>
    <t xml:space="preserve"> for up to 7 trials )   =</t>
  </si>
  <si>
    <t># of Parts</t>
  </si>
  <si>
    <t>PV</t>
  </si>
  <si>
    <t>for 2 and 3 Measurements respectively )</t>
  </si>
  <si>
    <t>% Gage R &amp; R :</t>
  </si>
  <si>
    <t xml:space="preserve">         Variation</t>
  </si>
  <si>
    <t>% of</t>
  </si>
  <si>
    <t>% of Total Process</t>
  </si>
  <si>
    <t>Tolerance</t>
  </si>
  <si>
    <t xml:space="preserve">   Variation ( TPV )</t>
  </si>
  <si>
    <t xml:space="preserve"> </t>
  </si>
  <si>
    <t>for 2 or 3 Appraisers )</t>
  </si>
  <si>
    <t>n = Number of Parts,   r = Number of Measurements</t>
  </si>
  <si>
    <t>EV =</t>
  </si>
  <si>
    <t>Parts</t>
  </si>
  <si>
    <t xml:space="preserve">   TPV =     </t>
  </si>
  <si>
    <t>Repeatability &amp; Reproducibility,</t>
  </si>
  <si>
    <t>AV =</t>
  </si>
  <si>
    <t>R &amp; R =</t>
  </si>
  <si>
    <t>PV =</t>
  </si>
  <si>
    <t xml:space="preserve">  Note 1 : Data can be entered only in the columns marked 1, 2, 3 and Cell for Tolerance </t>
  </si>
  <si>
    <t xml:space="preserve">  Note 3 : ( % R &amp; R Interpretation - Lower of % Tolerance and % Total Process Variation- TPV )</t>
  </si>
  <si>
    <t xml:space="preserve">               Range and top header section. ( All those cells which are shaded light blue )</t>
  </si>
  <si>
    <t xml:space="preserve">       Under 10% error             - Measurement system is acceptable;</t>
  </si>
  <si>
    <t xml:space="preserve">       Between 10 - 30 % error - Marginal ( May be acceptable based upon importance</t>
  </si>
  <si>
    <t xml:space="preserve">  Note 2 : Study require any combination of 2 or 3 Appraisers, 2 or 3 Measurements and</t>
  </si>
  <si>
    <t xml:space="preserve">                    of application, cost of gage, cost of repairs, etc.;</t>
  </si>
  <si>
    <t xml:space="preserve">               any parts from 5 to 10 .</t>
  </si>
  <si>
    <t xml:space="preserve">       More than 30% error      - Needs improvement. Make every effort to identify the</t>
  </si>
  <si>
    <t xml:space="preserve">                    problems and have them corrected</t>
  </si>
  <si>
    <t xml:space="preserve">       Results of this Gage R &amp; R :</t>
  </si>
  <si>
    <r>
      <t>X</t>
    </r>
    <r>
      <rPr>
        <sz val="7"/>
        <rFont val="Arial"/>
        <family val="2"/>
      </rPr>
      <t xml:space="preserve">1 </t>
    </r>
    <r>
      <rPr>
        <sz val="10"/>
        <rFont val="Arial"/>
        <family val="2"/>
      </rPr>
      <t>=</t>
    </r>
  </si>
  <si>
    <r>
      <t>X</t>
    </r>
    <r>
      <rPr>
        <sz val="7"/>
        <rFont val="Arial"/>
        <family val="2"/>
      </rPr>
      <t xml:space="preserve">2 </t>
    </r>
    <r>
      <rPr>
        <sz val="10"/>
        <rFont val="Arial"/>
        <family val="2"/>
      </rPr>
      <t>=</t>
    </r>
  </si>
  <si>
    <r>
      <t>X</t>
    </r>
    <r>
      <rPr>
        <sz val="7"/>
        <rFont val="Arial"/>
        <family val="2"/>
      </rPr>
      <t xml:space="preserve">3 </t>
    </r>
    <r>
      <rPr>
        <sz val="10"/>
        <rFont val="Arial"/>
        <family val="2"/>
      </rPr>
      <t>=</t>
    </r>
  </si>
  <si>
    <r>
      <t>R</t>
    </r>
    <r>
      <rPr>
        <sz val="7"/>
        <rFont val="Arial"/>
        <family val="2"/>
      </rPr>
      <t xml:space="preserve">1 </t>
    </r>
    <r>
      <rPr>
        <sz val="10"/>
        <rFont val="Arial"/>
        <family val="2"/>
      </rPr>
      <t>=</t>
    </r>
  </si>
  <si>
    <r>
      <t>R</t>
    </r>
    <r>
      <rPr>
        <sz val="7"/>
        <rFont val="Arial"/>
        <family val="2"/>
      </rPr>
      <t xml:space="preserve">2 </t>
    </r>
    <r>
      <rPr>
        <sz val="10"/>
        <rFont val="Arial"/>
        <family val="2"/>
      </rPr>
      <t>=</t>
    </r>
  </si>
  <si>
    <r>
      <t>R</t>
    </r>
    <r>
      <rPr>
        <sz val="7"/>
        <rFont val="Arial"/>
        <family val="2"/>
      </rPr>
      <t xml:space="preserve">3 </t>
    </r>
    <r>
      <rPr>
        <sz val="10"/>
        <rFont val="Arial"/>
        <family val="2"/>
      </rPr>
      <t>=</t>
    </r>
  </si>
  <si>
    <r>
      <t xml:space="preserve">R </t>
    </r>
    <r>
      <rPr>
        <sz val="10"/>
        <rFont val="Arial"/>
        <family val="2"/>
      </rPr>
      <t>=</t>
    </r>
  </si>
  <si>
    <r>
      <t>R</t>
    </r>
    <r>
      <rPr>
        <sz val="7"/>
        <rFont val="Arial"/>
        <family val="2"/>
      </rPr>
      <t>p</t>
    </r>
    <r>
      <rPr>
        <sz val="10"/>
        <rFont val="Arial"/>
        <family val="2"/>
      </rPr>
      <t xml:space="preserve"> =</t>
    </r>
  </si>
  <si>
    <r>
      <t>X</t>
    </r>
    <r>
      <rPr>
        <sz val="7"/>
        <rFont val="Arial"/>
        <family val="2"/>
      </rPr>
      <t xml:space="preserve"> diff</t>
    </r>
    <r>
      <rPr>
        <sz val="11"/>
        <rFont val="Arial"/>
        <family val="2"/>
      </rPr>
      <t xml:space="preserve"> =</t>
    </r>
  </si>
  <si>
    <r>
      <t>( Max. of X</t>
    </r>
    <r>
      <rPr>
        <sz val="7"/>
        <rFont val="Arial"/>
        <family val="2"/>
      </rPr>
      <t>1</t>
    </r>
    <r>
      <rPr>
        <b/>
        <sz val="10"/>
        <rFont val="Arial"/>
        <family val="2"/>
      </rPr>
      <t>,X</t>
    </r>
    <r>
      <rPr>
        <sz val="7"/>
        <rFont val="Arial"/>
        <family val="2"/>
      </rPr>
      <t>2</t>
    </r>
    <r>
      <rPr>
        <b/>
        <sz val="10"/>
        <rFont val="Arial"/>
        <family val="2"/>
      </rPr>
      <t>,X</t>
    </r>
    <r>
      <rPr>
        <sz val="7"/>
        <rFont val="Arial"/>
        <family val="2"/>
      </rPr>
      <t>3</t>
    </r>
    <r>
      <rPr>
        <b/>
        <sz val="10"/>
        <rFont val="Arial"/>
        <family val="2"/>
      </rPr>
      <t xml:space="preserve"> - Min. of X</t>
    </r>
    <r>
      <rPr>
        <sz val="7"/>
        <rFont val="Arial"/>
        <family val="2"/>
      </rPr>
      <t>1</t>
    </r>
    <r>
      <rPr>
        <b/>
        <sz val="10"/>
        <rFont val="Arial"/>
        <family val="2"/>
      </rPr>
      <t>,X</t>
    </r>
    <r>
      <rPr>
        <sz val="7"/>
        <rFont val="Arial"/>
        <family val="2"/>
      </rPr>
      <t>2</t>
    </r>
    <r>
      <rPr>
        <b/>
        <sz val="10"/>
        <rFont val="Arial"/>
        <family val="2"/>
      </rPr>
      <t>,X</t>
    </r>
    <r>
      <rPr>
        <sz val="7"/>
        <rFont val="Arial"/>
        <family val="2"/>
      </rPr>
      <t>3</t>
    </r>
    <r>
      <rPr>
        <b/>
        <sz val="10"/>
        <rFont val="Arial"/>
        <family val="2"/>
      </rPr>
      <t xml:space="preserve"> ) = </t>
    </r>
  </si>
  <si>
    <r>
      <t>UCL</t>
    </r>
    <r>
      <rPr>
        <sz val="6"/>
        <rFont val="Arial"/>
        <family val="2"/>
      </rPr>
      <t xml:space="preserve">R </t>
    </r>
    <r>
      <rPr>
        <sz val="10"/>
        <rFont val="Arial"/>
        <family val="2"/>
      </rPr>
      <t xml:space="preserve"> =</t>
    </r>
  </si>
  <si>
    <r>
      <t>( D</t>
    </r>
    <r>
      <rPr>
        <sz val="7"/>
        <rFont val="Arial"/>
        <family val="2"/>
      </rPr>
      <t xml:space="preserve">4   </t>
    </r>
    <r>
      <rPr>
        <sz val="10"/>
        <rFont val="Arial"/>
        <family val="2"/>
      </rPr>
      <t xml:space="preserve">= </t>
    </r>
  </si>
  <si>
    <r>
      <t>LCL</t>
    </r>
    <r>
      <rPr>
        <sz val="6"/>
        <rFont val="Arial"/>
        <family val="2"/>
      </rPr>
      <t xml:space="preserve">R </t>
    </r>
    <r>
      <rPr>
        <sz val="10"/>
        <rFont val="Arial"/>
        <family val="2"/>
      </rPr>
      <t xml:space="preserve"> =</t>
    </r>
  </si>
  <si>
    <r>
      <t>R  *  D</t>
    </r>
    <r>
      <rPr>
        <sz val="7"/>
        <rFont val="Arial"/>
        <family val="2"/>
      </rPr>
      <t>3</t>
    </r>
  </si>
  <si>
    <r>
      <t>( D</t>
    </r>
    <r>
      <rPr>
        <sz val="7"/>
        <rFont val="Arial"/>
        <family val="2"/>
      </rPr>
      <t xml:space="preserve">3   </t>
    </r>
    <r>
      <rPr>
        <sz val="10"/>
        <rFont val="Arial"/>
        <family val="2"/>
      </rPr>
      <t xml:space="preserve">= </t>
    </r>
  </si>
  <si>
    <r>
      <t xml:space="preserve"> If R &amp; R as </t>
    </r>
    <r>
      <rPr>
        <b/>
        <sz val="10"/>
        <rFont val="Arial"/>
        <family val="2"/>
      </rPr>
      <t>% of Tolerance</t>
    </r>
    <r>
      <rPr>
        <sz val="10"/>
        <rFont val="Arial"/>
        <family val="2"/>
      </rPr>
      <t xml:space="preserve"> is required, enter Tolerance Range ---&gt;</t>
    </r>
  </si>
  <si>
    <r>
      <t xml:space="preserve">Repeatability - Equipment Variation ( </t>
    </r>
    <r>
      <rPr>
        <i/>
        <sz val="10"/>
        <rFont val="Arial"/>
        <family val="2"/>
      </rPr>
      <t>EV</t>
    </r>
    <r>
      <rPr>
        <sz val="10"/>
        <rFont val="Arial"/>
        <family val="2"/>
      </rPr>
      <t xml:space="preserve"> )   = </t>
    </r>
  </si>
  <si>
    <r>
      <t>(R * K</t>
    </r>
    <r>
      <rPr>
        <sz val="7"/>
        <rFont val="Arial"/>
        <family val="2"/>
      </rPr>
      <t>1</t>
    </r>
    <r>
      <rPr>
        <sz val="10"/>
        <rFont val="Arial"/>
        <family val="2"/>
      </rPr>
      <t>) =</t>
    </r>
  </si>
  <si>
    <r>
      <t>( K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 = </t>
    </r>
  </si>
  <si>
    <r>
      <t xml:space="preserve">Reproducibility - Appraiser ( </t>
    </r>
    <r>
      <rPr>
        <i/>
        <sz val="10"/>
        <rFont val="Arial"/>
        <family val="2"/>
      </rPr>
      <t>AV</t>
    </r>
    <r>
      <rPr>
        <sz val="10"/>
        <rFont val="Arial"/>
        <family val="2"/>
      </rPr>
      <t>) =</t>
    </r>
  </si>
  <si>
    <r>
      <t xml:space="preserve"> </t>
    </r>
    <r>
      <rPr>
        <b/>
        <sz val="10"/>
        <rFont val="Arial"/>
        <family val="2"/>
      </rPr>
      <t>Total Process Variation</t>
    </r>
    <r>
      <rPr>
        <sz val="10"/>
        <rFont val="Arial"/>
        <family val="2"/>
      </rPr>
      <t>, TPV is determined from Sample Values</t>
    </r>
  </si>
  <si>
    <r>
      <t>AV</t>
    </r>
    <r>
      <rPr>
        <sz val="10"/>
        <rFont val="Arial"/>
        <family val="2"/>
      </rPr>
      <t xml:space="preserve">   =</t>
    </r>
  </si>
  <si>
    <r>
      <t>( K</t>
    </r>
    <r>
      <rPr>
        <sz val="7"/>
        <rFont val="Arial"/>
        <family val="2"/>
      </rPr>
      <t>2</t>
    </r>
    <r>
      <rPr>
        <sz val="10"/>
        <rFont val="Arial"/>
        <family val="2"/>
      </rPr>
      <t xml:space="preserve"> = </t>
    </r>
  </si>
  <si>
    <r>
      <t>K</t>
    </r>
    <r>
      <rPr>
        <sz val="7"/>
        <rFont val="Arial"/>
        <family val="2"/>
      </rPr>
      <t>3</t>
    </r>
  </si>
  <si>
    <r>
      <t xml:space="preserve">Part Variation ( </t>
    </r>
    <r>
      <rPr>
        <i/>
        <sz val="10"/>
        <rFont val="Arial"/>
        <family val="2"/>
      </rPr>
      <t>PV</t>
    </r>
    <r>
      <rPr>
        <sz val="10"/>
        <rFont val="Arial"/>
        <family val="2"/>
      </rPr>
      <t xml:space="preserve"> )  =</t>
    </r>
  </si>
  <si>
    <r>
      <t>R</t>
    </r>
    <r>
      <rPr>
        <sz val="7"/>
        <rFont val="Arial"/>
        <family val="2"/>
      </rPr>
      <t>p</t>
    </r>
    <r>
      <rPr>
        <sz val="10"/>
        <rFont val="Arial"/>
        <family val="2"/>
      </rPr>
      <t xml:space="preserve"> * K</t>
    </r>
    <r>
      <rPr>
        <sz val="7"/>
        <rFont val="Arial"/>
        <family val="2"/>
      </rPr>
      <t>3</t>
    </r>
    <r>
      <rPr>
        <sz val="10"/>
        <rFont val="Arial"/>
        <family val="2"/>
      </rPr>
      <t xml:space="preserve"> =</t>
    </r>
  </si>
  <si>
    <r>
      <t>( Value of K</t>
    </r>
    <r>
      <rPr>
        <sz val="7"/>
        <rFont val="Arial"/>
        <family val="2"/>
      </rPr>
      <t>3</t>
    </r>
    <r>
      <rPr>
        <sz val="10"/>
        <rFont val="Arial"/>
        <family val="2"/>
      </rPr>
      <t xml:space="preserve"> taken from the given table  )</t>
    </r>
  </si>
  <si>
    <t>Gage Repeatability and Reproducibility Spreadsheet ( Using Average and Range Method )</t>
  </si>
  <si>
    <t>Check Points</t>
  </si>
  <si>
    <t>R&amp;R % Tol</t>
  </si>
  <si>
    <t>Results</t>
  </si>
  <si>
    <t>Pass</t>
  </si>
  <si>
    <t>±2.00</t>
  </si>
  <si>
    <t>±0.75</t>
  </si>
  <si>
    <t>F1
PQC2: 1
Form</t>
  </si>
  <si>
    <t>F2
PQC2: 2
Form</t>
  </si>
  <si>
    <t>F3
PQC2: 3
Form</t>
  </si>
  <si>
    <t>F4
PQC2: 4
Form</t>
  </si>
  <si>
    <t>F5
PQC2: 5
Form</t>
  </si>
  <si>
    <t>F6
PQC2: 6
Form</t>
  </si>
  <si>
    <t>F7
PQC2: 7
Form</t>
  </si>
  <si>
    <t>F8
PQC2: 8
Form</t>
  </si>
  <si>
    <t>F9
PQC2: 9
Form</t>
  </si>
  <si>
    <t>F10
PQC2: 10
Form</t>
  </si>
  <si>
    <t>F11
PQC2: 11
Form</t>
  </si>
  <si>
    <t>F12
PQC2: 12
Form</t>
  </si>
  <si>
    <t>F13
PQC2: 13
Form</t>
  </si>
  <si>
    <t>F14
PQC2: 14
Form</t>
  </si>
  <si>
    <t>±1.25</t>
  </si>
  <si>
    <t>M1
PQC1-1
Size-top</t>
  </si>
  <si>
    <t>M2
PQC1-2
Size-top</t>
  </si>
  <si>
    <t>M3
PQC1-3
Size-top</t>
  </si>
  <si>
    <t>M4
PQC1-4
Size-top</t>
  </si>
  <si>
    <t>M5
PQC1-5
Size-side</t>
  </si>
  <si>
    <t>M7
PQC1-7
Size-side</t>
  </si>
  <si>
    <t>M8
PQC1-8
Size-Bottom</t>
  </si>
  <si>
    <t>M9
PQC1-9
Size-bottom</t>
  </si>
  <si>
    <t>M10
PQC1-10
Size-bottom</t>
  </si>
  <si>
    <t>M11
PQC1-11
Size-bottom</t>
  </si>
  <si>
    <t>M12
PQC1-12
Size-Size</t>
  </si>
  <si>
    <t>M14
PQC1-14
Size-side</t>
  </si>
  <si>
    <t>±0.50</t>
  </si>
  <si>
    <t>S1
Sag</t>
  </si>
  <si>
    <t>S2
Sag</t>
  </si>
  <si>
    <t>S3
Sag</t>
  </si>
  <si>
    <t>S4
Sag</t>
  </si>
  <si>
    <t>S5
Sag</t>
  </si>
  <si>
    <t>S6
Sag</t>
  </si>
  <si>
    <t>S7
Sag</t>
  </si>
  <si>
    <t>S8
Sag</t>
  </si>
  <si>
    <t>S9
Sag</t>
  </si>
  <si>
    <t>S10
Sag</t>
  </si>
  <si>
    <t>S11
Sag</t>
  </si>
  <si>
    <t>S12
Sag</t>
  </si>
  <si>
    <t>S13
Sag</t>
  </si>
  <si>
    <t>S14
Sag</t>
  </si>
  <si>
    <t>S15
Sag</t>
  </si>
  <si>
    <t>重复性</t>
    <phoneticPr fontId="18" type="noConversion"/>
  </si>
  <si>
    <t>重复性平均</t>
    <phoneticPr fontId="18" type="noConversion"/>
  </si>
  <si>
    <t>零件极差</t>
    <phoneticPr fontId="18" type="noConversion"/>
  </si>
  <si>
    <t>IF(I30&gt;0,(6*Q30/I30)*100," ")</t>
    <phoneticPr fontId="18" type="noConversion"/>
  </si>
  <si>
    <r>
      <rPr>
        <b/>
        <sz val="10"/>
        <color indexed="9"/>
        <rFont val="宋体"/>
        <charset val="134"/>
      </rPr>
      <t>公式错误，应乘以</t>
    </r>
    <r>
      <rPr>
        <b/>
        <sz val="10"/>
        <color indexed="9"/>
        <rFont val="Arial"/>
        <family val="2"/>
      </rPr>
      <t>6</t>
    </r>
    <phoneticPr fontId="18" type="noConversion"/>
  </si>
  <si>
    <t>Number of Distinct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</si>
</sst>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"/>
    <numFmt numFmtId="166" formatCode="0.0"/>
    <numFmt numFmtId="167" formatCode="0.0000"/>
  </numFmts>
  <fonts count="32">
    <font>
      <sz val="10"/>
      <name val="Arial"/>
      <family val="2"/>
    </font>
    <font>
      <sz val="12"/>
      <name val="Tms Rmn"/>
      <family val="1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53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9"/>
      <color indexed="12"/>
      <name val="Arial"/>
      <family val="2"/>
    </font>
    <font>
      <sz val="9"/>
      <name val="宋体"/>
      <charset val="134"/>
    </font>
    <font>
      <sz val="10"/>
      <name val="宋体"/>
      <charset val="134"/>
    </font>
    <font>
      <b/>
      <sz val="10"/>
      <color indexed="9"/>
      <name val="Arial"/>
      <family val="2"/>
    </font>
    <font>
      <b/>
      <sz val="10"/>
      <color indexed="9"/>
      <name val="宋体"/>
      <charset val="134"/>
    </font>
    <font>
      <sz val="11"/>
      <color theme="1"/>
      <name val="Calibri"/>
      <family val="2"/>
      <scheme val="minor"/>
    </font>
    <font>
      <b/>
      <sz val="10"/>
      <color rgb="FF006600"/>
      <name val="Arial"/>
      <family val="2"/>
    </font>
    <font>
      <b/>
      <sz val="12"/>
      <color rgb="FF006600"/>
      <name val="Arial"/>
      <family val="2"/>
    </font>
    <font>
      <sz val="10"/>
      <color theme="0"/>
      <name val="Arial"/>
      <family val="2"/>
    </font>
    <font>
      <sz val="10"/>
      <color rgb="FF000000"/>
      <name val="+mn-ea"/>
      <family val="2"/>
    </font>
    <font>
      <b/>
      <sz val="10"/>
      <color rgb="FF00B050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9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7" fillId="0" borderId="0"/>
    <xf numFmtId="0" fontId="22" fillId="0" borderId="0"/>
    <xf numFmtId="0" fontId="1" fillId="0" borderId="0"/>
  </cellStyleXfs>
  <cellXfs count="229">
    <xf numFmtId="0" fontId="0" fillId="0" borderId="0" xfId="0"/>
    <xf numFmtId="0" fontId="0" fillId="0" borderId="1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3" fillId="2" borderId="5" xfId="0" applyFont="1" applyFill="1" applyBorder="1" applyProtection="1">
      <protection locked="0"/>
    </xf>
    <xf numFmtId="0" fontId="0" fillId="0" borderId="6" xfId="0" applyBorder="1" applyProtection="1"/>
    <xf numFmtId="0" fontId="0" fillId="0" borderId="0" xfId="0" applyBorder="1" applyAlignment="1" applyProtection="1">
      <alignment horizontal="left"/>
    </xf>
    <xf numFmtId="0" fontId="3" fillId="2" borderId="7" xfId="0" applyFont="1" applyFill="1" applyBorder="1" applyProtection="1">
      <protection locked="0"/>
    </xf>
    <xf numFmtId="165" fontId="3" fillId="2" borderId="5" xfId="0" applyNumberFormat="1" applyFont="1" applyFill="1" applyBorder="1" applyProtection="1">
      <protection locked="0"/>
    </xf>
    <xf numFmtId="0" fontId="0" fillId="0" borderId="8" xfId="0" applyBorder="1" applyAlignment="1" applyProtection="1">
      <alignment vertical="center"/>
    </xf>
    <xf numFmtId="0" fontId="4" fillId="0" borderId="9" xfId="0" applyFont="1" applyBorder="1" applyAlignment="1" applyProtection="1">
      <alignment horizontal="left" vertical="center"/>
    </xf>
    <xf numFmtId="0" fontId="0" fillId="0" borderId="9" xfId="0" applyBorder="1" applyAlignment="1" applyProtection="1">
      <alignment horizontal="right" vertical="center"/>
    </xf>
    <xf numFmtId="0" fontId="4" fillId="0" borderId="10" xfId="0" applyFont="1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0" fillId="0" borderId="12" xfId="0" applyBorder="1" applyProtection="1"/>
    <xf numFmtId="0" fontId="4" fillId="0" borderId="1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horizontal="left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left"/>
    </xf>
    <xf numFmtId="0" fontId="4" fillId="0" borderId="23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 vertical="center"/>
    </xf>
    <xf numFmtId="0" fontId="4" fillId="0" borderId="27" xfId="0" applyFont="1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9" xfId="0" applyFill="1" applyBorder="1" applyAlignment="1" applyProtection="1">
      <alignment horizontal="center"/>
    </xf>
    <xf numFmtId="164" fontId="5" fillId="0" borderId="30" xfId="0" applyNumberFormat="1" applyFont="1" applyFill="1" applyBorder="1" applyAlignment="1" applyProtection="1">
      <alignment horizontal="left"/>
    </xf>
    <xf numFmtId="164" fontId="5" fillId="0" borderId="31" xfId="0" applyNumberFormat="1" applyFont="1" applyFill="1" applyBorder="1" applyAlignment="1" applyProtection="1">
      <alignment horizontal="center"/>
    </xf>
    <xf numFmtId="0" fontId="0" fillId="0" borderId="32" xfId="0" applyFill="1" applyBorder="1" applyAlignment="1" applyProtection="1">
      <alignment horizontal="center"/>
    </xf>
    <xf numFmtId="2" fontId="0" fillId="0" borderId="33" xfId="0" applyNumberFormat="1" applyFill="1" applyBorder="1" applyAlignment="1" applyProtection="1">
      <alignment horizontal="center"/>
    </xf>
    <xf numFmtId="164" fontId="5" fillId="0" borderId="34" xfId="0" applyNumberFormat="1" applyFont="1" applyFill="1" applyBorder="1" applyAlignment="1" applyProtection="1">
      <alignment horizontal="left"/>
    </xf>
    <xf numFmtId="164" fontId="0" fillId="0" borderId="6" xfId="0" applyNumberForma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 applyProtection="1">
      <alignment horizontal="center"/>
    </xf>
    <xf numFmtId="0" fontId="0" fillId="0" borderId="36" xfId="0" applyFill="1" applyBorder="1" applyAlignment="1" applyProtection="1">
      <alignment horizontal="center"/>
    </xf>
    <xf numFmtId="164" fontId="5" fillId="0" borderId="37" xfId="0" applyNumberFormat="1" applyFont="1" applyFill="1" applyBorder="1" applyAlignment="1" applyProtection="1">
      <alignment horizontal="left"/>
    </xf>
    <xf numFmtId="164" fontId="5" fillId="0" borderId="38" xfId="0" applyNumberFormat="1" applyFont="1" applyFill="1" applyBorder="1" applyAlignment="1" applyProtection="1">
      <alignment horizontal="center"/>
    </xf>
    <xf numFmtId="2" fontId="0" fillId="0" borderId="39" xfId="0" applyNumberFormat="1" applyFill="1" applyBorder="1" applyAlignment="1" applyProtection="1">
      <alignment horizontal="center"/>
    </xf>
    <xf numFmtId="164" fontId="5" fillId="0" borderId="40" xfId="0" applyNumberFormat="1" applyFont="1" applyFill="1" applyBorder="1" applyAlignment="1" applyProtection="1">
      <alignment horizontal="left"/>
    </xf>
    <xf numFmtId="2" fontId="0" fillId="0" borderId="41" xfId="0" applyNumberFormat="1" applyFill="1" applyBorder="1" applyAlignment="1" applyProtection="1">
      <alignment horizontal="center"/>
    </xf>
    <xf numFmtId="164" fontId="5" fillId="0" borderId="42" xfId="0" applyNumberFormat="1" applyFont="1" applyFill="1" applyBorder="1" applyAlignment="1" applyProtection="1">
      <alignment horizontal="left"/>
    </xf>
    <xf numFmtId="0" fontId="4" fillId="0" borderId="43" xfId="0" applyFont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right" vertical="center"/>
    </xf>
    <xf numFmtId="167" fontId="5" fillId="0" borderId="9" xfId="0" applyNumberFormat="1" applyFont="1" applyFill="1" applyBorder="1" applyAlignment="1" applyProtection="1">
      <alignment horizontal="left" vertical="center"/>
    </xf>
    <xf numFmtId="0" fontId="0" fillId="0" borderId="44" xfId="0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right"/>
    </xf>
    <xf numFmtId="0" fontId="4" fillId="0" borderId="11" xfId="0" applyFont="1" applyFill="1" applyBorder="1" applyAlignment="1" applyProtection="1">
      <alignment horizontal="right"/>
    </xf>
    <xf numFmtId="167" fontId="5" fillId="0" borderId="12" xfId="0" applyNumberFormat="1" applyFont="1" applyFill="1" applyBorder="1" applyAlignment="1" applyProtection="1">
      <alignment horizontal="left"/>
    </xf>
    <xf numFmtId="0" fontId="4" fillId="0" borderId="39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right" vertical="center"/>
    </xf>
    <xf numFmtId="167" fontId="5" fillId="0" borderId="7" xfId="0" applyNumberFormat="1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/>
    </xf>
    <xf numFmtId="164" fontId="0" fillId="0" borderId="39" xfId="0" applyNumberFormat="1" applyFill="1" applyBorder="1" applyAlignment="1" applyProtection="1">
      <alignment horizontal="center" vertical="center"/>
    </xf>
    <xf numFmtId="0" fontId="0" fillId="0" borderId="40" xfId="0" applyFill="1" applyBorder="1" applyProtection="1"/>
    <xf numFmtId="0" fontId="4" fillId="0" borderId="45" xfId="0" applyFont="1" applyBorder="1" applyAlignment="1" applyProtection="1">
      <alignment horizontal="center" vertical="center"/>
    </xf>
    <xf numFmtId="2" fontId="4" fillId="0" borderId="14" xfId="0" applyNumberFormat="1" applyFont="1" applyBorder="1" applyAlignment="1" applyProtection="1">
      <alignment horizontal="left" vertical="center"/>
    </xf>
    <xf numFmtId="0" fontId="0" fillId="0" borderId="14" xfId="0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/>
    </xf>
    <xf numFmtId="164" fontId="0" fillId="0" borderId="14" xfId="0" applyNumberFormat="1" applyFill="1" applyBorder="1" applyAlignment="1" applyProtection="1">
      <alignment horizontal="center" vertical="center"/>
    </xf>
    <xf numFmtId="167" fontId="5" fillId="0" borderId="14" xfId="0" applyNumberFormat="1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167" fontId="5" fillId="0" borderId="15" xfId="0" applyNumberFormat="1" applyFont="1" applyFill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2" fontId="4" fillId="0" borderId="0" xfId="0" applyNumberFormat="1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/>
    </xf>
    <xf numFmtId="164" fontId="0" fillId="0" borderId="0" xfId="0" applyNumberFormat="1" applyFill="1" applyBorder="1" applyAlignment="1" applyProtection="1">
      <alignment horizontal="center" vertical="center"/>
    </xf>
    <xf numFmtId="167" fontId="5" fillId="0" borderId="0" xfId="0" applyNumberFormat="1" applyFont="1" applyFill="1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Protection="1"/>
    <xf numFmtId="0" fontId="4" fillId="0" borderId="16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center" vertical="center"/>
    </xf>
    <xf numFmtId="2" fontId="0" fillId="0" borderId="0" xfId="0" applyNumberFormat="1" applyFill="1" applyBorder="1" applyAlignment="1" applyProtection="1">
      <alignment horizontal="center" vertical="center"/>
    </xf>
    <xf numFmtId="164" fontId="0" fillId="0" borderId="0" xfId="0" applyNumberFormat="1" applyFill="1" applyBorder="1" applyAlignment="1" applyProtection="1">
      <alignment horizontal="left" vertical="center"/>
    </xf>
    <xf numFmtId="0" fontId="4" fillId="0" borderId="26" xfId="0" applyFont="1" applyBorder="1" applyAlignment="1" applyProtection="1">
      <alignment horizontal="center"/>
    </xf>
    <xf numFmtId="2" fontId="4" fillId="0" borderId="46" xfId="0" applyNumberFormat="1" applyFont="1" applyBorder="1" applyAlignment="1" applyProtection="1">
      <alignment horizontal="left" vertical="center"/>
    </xf>
    <xf numFmtId="0" fontId="0" fillId="0" borderId="46" xfId="0" applyBorder="1" applyAlignment="1" applyProtection="1">
      <alignment horizontal="right" vertical="center"/>
    </xf>
    <xf numFmtId="0" fontId="0" fillId="0" borderId="46" xfId="0" applyBorder="1" applyAlignment="1" applyProtection="1">
      <alignment horizontal="center" vertical="center"/>
    </xf>
    <xf numFmtId="0" fontId="7" fillId="0" borderId="46" xfId="0" applyFont="1" applyBorder="1" applyAlignment="1" applyProtection="1">
      <alignment horizontal="left" vertical="center"/>
    </xf>
    <xf numFmtId="164" fontId="0" fillId="0" borderId="46" xfId="0" applyNumberFormat="1" applyFill="1" applyBorder="1" applyAlignment="1" applyProtection="1">
      <alignment horizontal="center" vertical="center"/>
    </xf>
    <xf numFmtId="164" fontId="0" fillId="0" borderId="46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164" fontId="5" fillId="0" borderId="46" xfId="0" applyNumberFormat="1" applyFont="1" applyFill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7" xfId="0" applyBorder="1" applyProtection="1"/>
    <xf numFmtId="0" fontId="0" fillId="0" borderId="44" xfId="0" applyBorder="1" applyAlignment="1" applyProtection="1">
      <alignment horizontal="left"/>
    </xf>
    <xf numFmtId="2" fontId="0" fillId="0" borderId="44" xfId="0" applyNumberFormat="1" applyBorder="1" applyAlignment="1" applyProtection="1">
      <alignment horizontal="left"/>
    </xf>
    <xf numFmtId="0" fontId="0" fillId="0" borderId="44" xfId="0" applyBorder="1" applyAlignment="1" applyProtection="1">
      <alignment horizontal="center"/>
    </xf>
    <xf numFmtId="2" fontId="0" fillId="0" borderId="4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vertical="center"/>
    </xf>
    <xf numFmtId="167" fontId="7" fillId="0" borderId="0" xfId="0" applyNumberFormat="1" applyFont="1" applyFill="1" applyBorder="1" applyAlignment="1" applyProtection="1">
      <alignment vertical="center"/>
    </xf>
    <xf numFmtId="164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Protection="1"/>
    <xf numFmtId="167" fontId="5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2" fontId="0" fillId="0" borderId="0" xfId="0" applyNumberFormat="1" applyAlignment="1">
      <alignment horizontal="center"/>
    </xf>
    <xf numFmtId="0" fontId="4" fillId="0" borderId="0" xfId="0" applyFont="1" applyFill="1" applyBorder="1" applyProtection="1"/>
    <xf numFmtId="0" fontId="4" fillId="0" borderId="0" xfId="0" applyFont="1" applyBorder="1" applyAlignment="1" applyProtection="1">
      <alignment vertical="top"/>
    </xf>
    <xf numFmtId="0" fontId="7" fillId="0" borderId="0" xfId="0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left" vertical="center"/>
    </xf>
    <xf numFmtId="0" fontId="7" fillId="0" borderId="11" xfId="0" applyFont="1" applyFill="1" applyBorder="1" applyProtection="1"/>
    <xf numFmtId="0" fontId="12" fillId="0" borderId="8" xfId="0" applyFont="1" applyFill="1" applyBorder="1" applyAlignment="1" applyProtection="1">
      <alignment horizontal="center" vertical="center"/>
    </xf>
    <xf numFmtId="0" fontId="12" fillId="0" borderId="44" xfId="0" applyFont="1" applyFill="1" applyBorder="1" applyAlignment="1" applyProtection="1">
      <alignment horizontal="left" vertical="center"/>
    </xf>
    <xf numFmtId="0" fontId="12" fillId="0" borderId="12" xfId="0" applyFont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7" fillId="0" borderId="26" xfId="0" applyFont="1" applyFill="1" applyBorder="1" applyProtection="1"/>
    <xf numFmtId="0" fontId="12" fillId="0" borderId="18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left" vertical="center"/>
    </xf>
    <xf numFmtId="0" fontId="12" fillId="0" borderId="27" xfId="0" applyFont="1" applyBorder="1" applyAlignment="1" applyProtection="1">
      <alignment horizontal="left" vertical="center"/>
    </xf>
    <xf numFmtId="167" fontId="7" fillId="0" borderId="0" xfId="0" applyNumberFormat="1" applyFont="1" applyFill="1" applyBorder="1" applyAlignment="1" applyProtection="1">
      <alignment horizontal="center"/>
    </xf>
    <xf numFmtId="0" fontId="7" fillId="0" borderId="8" xfId="0" applyFont="1" applyFill="1" applyBorder="1" applyProtection="1"/>
    <xf numFmtId="0" fontId="0" fillId="0" borderId="44" xfId="0" applyFill="1" applyBorder="1" applyProtection="1"/>
    <xf numFmtId="0" fontId="11" fillId="0" borderId="0" xfId="0" applyFont="1" applyFill="1" applyBorder="1" applyAlignment="1" applyProtection="1">
      <alignment horizontal="right" vertical="center"/>
    </xf>
    <xf numFmtId="0" fontId="0" fillId="0" borderId="47" xfId="0" applyBorder="1" applyAlignment="1" applyProtection="1">
      <alignment horizontal="center" vertical="center"/>
    </xf>
    <xf numFmtId="2" fontId="7" fillId="0" borderId="47" xfId="0" applyNumberFormat="1" applyFont="1" applyFill="1" applyBorder="1" applyAlignment="1" applyProtection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/>
    </xf>
    <xf numFmtId="0" fontId="13" fillId="0" borderId="0" xfId="0" applyFont="1" applyFill="1" applyBorder="1" applyProtection="1"/>
    <xf numFmtId="2" fontId="5" fillId="0" borderId="1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2" fontId="5" fillId="0" borderId="17" xfId="0" applyNumberFormat="1" applyFont="1" applyFill="1" applyBorder="1" applyAlignment="1" applyProtection="1">
      <alignment horizontal="center" vertical="center"/>
    </xf>
    <xf numFmtId="0" fontId="4" fillId="0" borderId="48" xfId="0" applyFont="1" applyBorder="1" applyAlignment="1" applyProtection="1">
      <alignment horizontal="center" vertical="center"/>
    </xf>
    <xf numFmtId="0" fontId="4" fillId="0" borderId="49" xfId="0" applyFont="1" applyFill="1" applyBorder="1" applyAlignment="1" applyProtection="1">
      <alignment horizontal="center" vertical="center"/>
    </xf>
    <xf numFmtId="2" fontId="5" fillId="0" borderId="17" xfId="0" applyNumberFormat="1" applyFont="1" applyBorder="1" applyAlignment="1" applyProtection="1">
      <alignment horizontal="center" vertical="center"/>
    </xf>
    <xf numFmtId="0" fontId="7" fillId="0" borderId="50" xfId="0" applyFont="1" applyFill="1" applyBorder="1" applyAlignment="1" applyProtection="1">
      <alignment horizontal="center" vertical="center"/>
    </xf>
    <xf numFmtId="167" fontId="7" fillId="0" borderId="50" xfId="0" applyNumberFormat="1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center" vertical="top"/>
    </xf>
    <xf numFmtId="0" fontId="14" fillId="0" borderId="0" xfId="0" applyFont="1" applyFill="1" applyBorder="1" applyAlignment="1" applyProtection="1">
      <alignment horizontal="right" vertical="center"/>
    </xf>
    <xf numFmtId="166" fontId="7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Protection="1"/>
    <xf numFmtId="1" fontId="7" fillId="0" borderId="50" xfId="0" applyNumberFormat="1" applyFont="1" applyFill="1" applyBorder="1" applyAlignment="1" applyProtection="1">
      <alignment horizontal="center" vertical="center"/>
    </xf>
    <xf numFmtId="0" fontId="7" fillId="0" borderId="49" xfId="0" applyFont="1" applyFill="1" applyBorder="1" applyAlignment="1" applyProtection="1">
      <alignment horizontal="center" vertical="center"/>
    </xf>
    <xf numFmtId="167" fontId="7" fillId="0" borderId="49" xfId="0" applyNumberFormat="1" applyFont="1" applyFill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vertical="center"/>
    </xf>
    <xf numFmtId="0" fontId="7" fillId="0" borderId="18" xfId="0" applyFont="1" applyFill="1" applyBorder="1" applyAlignment="1" applyProtection="1">
      <alignment vertical="center"/>
    </xf>
    <xf numFmtId="0" fontId="0" fillId="0" borderId="46" xfId="0" applyFill="1" applyBorder="1" applyAlignment="1" applyProtection="1">
      <alignment vertical="center"/>
    </xf>
    <xf numFmtId="0" fontId="0" fillId="0" borderId="27" xfId="0" applyBorder="1" applyAlignment="1" applyProtection="1">
      <alignment vertical="center"/>
    </xf>
    <xf numFmtId="2" fontId="7" fillId="0" borderId="0" xfId="0" applyNumberFormat="1" applyFont="1" applyFill="1" applyBorder="1" applyAlignment="1" applyProtection="1">
      <alignment horizontal="center" vertical="center"/>
    </xf>
    <xf numFmtId="2" fontId="7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left" vertical="center"/>
    </xf>
    <xf numFmtId="0" fontId="7" fillId="0" borderId="17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167" fontId="4" fillId="0" borderId="0" xfId="0" applyNumberFormat="1" applyFont="1" applyFill="1" applyBorder="1" applyAlignment="1" applyProtection="1">
      <alignment vertical="center"/>
    </xf>
    <xf numFmtId="2" fontId="7" fillId="0" borderId="17" xfId="0" applyNumberFormat="1" applyFont="1" applyFill="1" applyBorder="1" applyAlignment="1" applyProtection="1">
      <alignment horizontal="left" vertical="center"/>
    </xf>
    <xf numFmtId="2" fontId="7" fillId="0" borderId="0" xfId="0" applyNumberFormat="1" applyFont="1" applyFill="1" applyBorder="1" applyAlignment="1" applyProtection="1">
      <alignment horizontal="left" vertical="center"/>
    </xf>
    <xf numFmtId="0" fontId="4" fillId="0" borderId="0" xfId="0" applyFont="1" applyBorder="1" applyProtection="1"/>
    <xf numFmtId="0" fontId="0" fillId="0" borderId="0" xfId="0" applyProtection="1"/>
    <xf numFmtId="0" fontId="9" fillId="0" borderId="0" xfId="0" applyFont="1" applyFill="1" applyBorder="1" applyAlignment="1" applyProtection="1">
      <alignment vertical="center"/>
    </xf>
    <xf numFmtId="0" fontId="0" fillId="0" borderId="0" xfId="0" applyFill="1" applyProtection="1"/>
    <xf numFmtId="0" fontId="15" fillId="0" borderId="0" xfId="0" applyFont="1" applyFill="1" applyBorder="1" applyAlignment="1" applyProtection="1">
      <alignment vertical="center"/>
    </xf>
    <xf numFmtId="0" fontId="15" fillId="0" borderId="0" xfId="0" applyFont="1" applyFill="1" applyBorder="1" applyProtection="1"/>
    <xf numFmtId="0" fontId="0" fillId="0" borderId="51" xfId="0" applyBorder="1" applyProtection="1"/>
    <xf numFmtId="0" fontId="7" fillId="0" borderId="47" xfId="0" applyFont="1" applyFill="1" applyBorder="1" applyAlignment="1" applyProtection="1">
      <alignment horizontal="left" vertical="center"/>
    </xf>
    <xf numFmtId="0" fontId="7" fillId="0" borderId="47" xfId="0" applyFont="1" applyFill="1" applyBorder="1" applyAlignment="1" applyProtection="1">
      <alignment vertical="center"/>
    </xf>
    <xf numFmtId="167" fontId="7" fillId="0" borderId="47" xfId="0" applyNumberFormat="1" applyFont="1" applyFill="1" applyBorder="1" applyAlignment="1" applyProtection="1">
      <alignment vertical="center"/>
    </xf>
    <xf numFmtId="164" fontId="7" fillId="0" borderId="47" xfId="0" applyNumberFormat="1" applyFont="1" applyFill="1" applyBorder="1" applyAlignment="1" applyProtection="1">
      <alignment horizontal="center" vertical="center"/>
    </xf>
    <xf numFmtId="0" fontId="7" fillId="0" borderId="47" xfId="0" applyFont="1" applyFill="1" applyBorder="1" applyProtection="1"/>
    <xf numFmtId="166" fontId="7" fillId="0" borderId="47" xfId="0" applyNumberFormat="1" applyFont="1" applyFill="1" applyBorder="1" applyAlignment="1" applyProtection="1">
      <alignment horizontal="center" vertical="center"/>
    </xf>
    <xf numFmtId="0" fontId="0" fillId="0" borderId="47" xfId="0" applyFill="1" applyBorder="1" applyProtection="1"/>
    <xf numFmtId="0" fontId="0" fillId="0" borderId="47" xfId="0" applyBorder="1" applyProtection="1"/>
    <xf numFmtId="0" fontId="0" fillId="0" borderId="52" xfId="0" applyBorder="1" applyProtection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166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167" fontId="7" fillId="0" borderId="0" xfId="0" applyNumberFormat="1" applyFont="1" applyBorder="1" applyAlignment="1">
      <alignment horizontal="right" vertical="center"/>
    </xf>
    <xf numFmtId="0" fontId="7" fillId="0" borderId="0" xfId="0" applyFont="1" applyBorder="1"/>
    <xf numFmtId="167" fontId="7" fillId="0" borderId="0" xfId="0" applyNumberFormat="1" applyFont="1" applyBorder="1" applyAlignment="1">
      <alignment vertical="center"/>
    </xf>
    <xf numFmtId="0" fontId="0" fillId="0" borderId="0" xfId="0" applyBorder="1"/>
    <xf numFmtId="0" fontId="7" fillId="0" borderId="0" xfId="0" applyFont="1"/>
    <xf numFmtId="0" fontId="7" fillId="0" borderId="0" xfId="0" applyFont="1" applyBorder="1" applyAlignment="1"/>
    <xf numFmtId="2" fontId="3" fillId="2" borderId="53" xfId="0" applyNumberFormat="1" applyFont="1" applyFill="1" applyBorder="1" applyAlignment="1" applyProtection="1">
      <alignment horizontal="center"/>
      <protection locked="0"/>
    </xf>
    <xf numFmtId="2" fontId="3" fillId="2" borderId="54" xfId="0" applyNumberFormat="1" applyFont="1" applyFill="1" applyBorder="1" applyAlignment="1" applyProtection="1">
      <alignment horizontal="center"/>
      <protection locked="0"/>
    </xf>
    <xf numFmtId="2" fontId="3" fillId="2" borderId="55" xfId="0" applyNumberFormat="1" applyFont="1" applyFill="1" applyBorder="1" applyAlignment="1" applyProtection="1">
      <alignment horizontal="center"/>
      <protection locked="0"/>
    </xf>
    <xf numFmtId="2" fontId="3" fillId="2" borderId="56" xfId="0" applyNumberFormat="1" applyFont="1" applyFill="1" applyBorder="1" applyAlignment="1" applyProtection="1">
      <alignment horizontal="center"/>
      <protection locked="0"/>
    </xf>
    <xf numFmtId="2" fontId="23" fillId="0" borderId="13" xfId="0" applyNumberFormat="1" applyFont="1" applyFill="1" applyBorder="1" applyAlignment="1" applyProtection="1">
      <alignment horizontal="center" vertical="center"/>
    </xf>
    <xf numFmtId="167" fontId="24" fillId="0" borderId="0" xfId="0" applyNumberFormat="1" applyFont="1" applyFill="1" applyBorder="1" applyAlignment="1" applyProtection="1">
      <alignment vertical="center"/>
    </xf>
    <xf numFmtId="0" fontId="3" fillId="2" borderId="9" xfId="0" applyFont="1" applyFill="1" applyBorder="1" applyAlignment="1" applyProtection="1">
      <alignment vertical="center"/>
      <protection locked="0"/>
    </xf>
    <xf numFmtId="2" fontId="3" fillId="2" borderId="48" xfId="0" applyNumberFormat="1" applyFont="1" applyFill="1" applyBorder="1" applyAlignment="1" applyProtection="1">
      <alignment horizontal="center" vertical="center"/>
      <protection locked="0"/>
    </xf>
    <xf numFmtId="0" fontId="25" fillId="3" borderId="57" xfId="1" applyFont="1" applyFill="1" applyBorder="1" applyAlignment="1">
      <alignment horizontal="center" vertical="center" wrapText="1"/>
    </xf>
    <xf numFmtId="0" fontId="7" fillId="4" borderId="57" xfId="1" applyFont="1" applyFill="1" applyBorder="1" applyAlignment="1">
      <alignment horizontal="center" vertical="center" wrapText="1"/>
    </xf>
    <xf numFmtId="0" fontId="25" fillId="3" borderId="57" xfId="1" applyFont="1" applyFill="1" applyBorder="1" applyAlignment="1">
      <alignment horizontal="center" vertical="center"/>
    </xf>
    <xf numFmtId="0" fontId="26" fillId="4" borderId="0" xfId="1" applyFont="1" applyFill="1" applyAlignment="1">
      <alignment horizontal="center" vertical="center"/>
    </xf>
    <xf numFmtId="0" fontId="27" fillId="4" borderId="57" xfId="1" applyFont="1" applyFill="1" applyBorder="1" applyAlignment="1">
      <alignment horizontal="center" vertical="center"/>
    </xf>
    <xf numFmtId="0" fontId="22" fillId="4" borderId="57" xfId="2" applyFill="1" applyBorder="1" applyAlignment="1">
      <alignment horizontal="center" vertical="center" wrapText="1"/>
    </xf>
    <xf numFmtId="0" fontId="22" fillId="4" borderId="57" xfId="2" applyFill="1" applyBorder="1" applyAlignment="1">
      <alignment horizontal="center"/>
    </xf>
    <xf numFmtId="0" fontId="28" fillId="4" borderId="57" xfId="2" applyFont="1" applyFill="1" applyBorder="1" applyAlignment="1">
      <alignment horizontal="center"/>
    </xf>
    <xf numFmtId="0" fontId="19" fillId="0" borderId="7" xfId="0" applyFont="1" applyBorder="1" applyAlignment="1" applyProtection="1">
      <alignment horizontal="center" vertical="center"/>
    </xf>
    <xf numFmtId="0" fontId="19" fillId="0" borderId="14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29" fillId="5" borderId="0" xfId="0" applyFont="1" applyFill="1"/>
    <xf numFmtId="0" fontId="30" fillId="5" borderId="0" xfId="0" applyFont="1" applyFill="1"/>
    <xf numFmtId="2" fontId="3" fillId="0" borderId="48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31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7" xfId="0" applyFont="1" applyFill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17" fillId="2" borderId="7" xfId="0" quotePrefix="1" applyFont="1" applyFill="1" applyBorder="1" applyAlignment="1" applyProtection="1">
      <alignment horizontal="center"/>
      <protection locked="0"/>
    </xf>
    <xf numFmtId="0" fontId="13" fillId="0" borderId="7" xfId="0" applyFont="1" applyBorder="1" applyAlignment="1">
      <alignment horizontal="center"/>
    </xf>
    <xf numFmtId="0" fontId="3" fillId="2" borderId="9" xfId="0" applyFont="1" applyFill="1" applyBorder="1" applyAlignment="1" applyProtection="1">
      <alignment vertical="center"/>
      <protection locked="0"/>
    </xf>
    <xf numFmtId="0" fontId="0" fillId="0" borderId="9" xfId="0" applyBorder="1" applyAlignment="1">
      <alignment vertical="center"/>
    </xf>
  </cellXfs>
  <cellStyles count="4">
    <cellStyle name="Normal" xfId="0" builtinId="0"/>
    <cellStyle name="Normal 2" xfId="1"/>
    <cellStyle name="Normal 3" xfId="2"/>
    <cellStyle name="標準_IL Sunroof Fixture Gap Check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11</xdr:row>
      <xdr:rowOff>28575</xdr:rowOff>
    </xdr:from>
    <xdr:to>
      <xdr:col>18</xdr:col>
      <xdr:colOff>190500</xdr:colOff>
      <xdr:row>11</xdr:row>
      <xdr:rowOff>28575</xdr:rowOff>
    </xdr:to>
    <xdr:sp macro="" textlink="">
      <xdr:nvSpPr>
        <xdr:cNvPr id="1691" name="Line 1"/>
        <xdr:cNvSpPr>
          <a:spLocks noChangeShapeType="1"/>
        </xdr:cNvSpPr>
      </xdr:nvSpPr>
      <xdr:spPr bwMode="auto">
        <a:xfrm>
          <a:off x="9372600" y="1771650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581025</xdr:colOff>
      <xdr:row>43</xdr:row>
      <xdr:rowOff>57150</xdr:rowOff>
    </xdr:from>
    <xdr:to>
      <xdr:col>6</xdr:col>
      <xdr:colOff>447675</xdr:colOff>
      <xdr:row>43</xdr:row>
      <xdr:rowOff>57150</xdr:rowOff>
    </xdr:to>
    <xdr:sp macro="" textlink="">
      <xdr:nvSpPr>
        <xdr:cNvPr id="1692" name="Line 2"/>
        <xdr:cNvSpPr>
          <a:spLocks noChangeShapeType="1"/>
        </xdr:cNvSpPr>
      </xdr:nvSpPr>
      <xdr:spPr bwMode="auto">
        <a:xfrm>
          <a:off x="3333750" y="8058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581025</xdr:colOff>
      <xdr:row>43</xdr:row>
      <xdr:rowOff>19050</xdr:rowOff>
    </xdr:from>
    <xdr:to>
      <xdr:col>6</xdr:col>
      <xdr:colOff>447675</xdr:colOff>
      <xdr:row>43</xdr:row>
      <xdr:rowOff>19050</xdr:rowOff>
    </xdr:to>
    <xdr:sp macro="" textlink="">
      <xdr:nvSpPr>
        <xdr:cNvPr id="1693" name="Line 3"/>
        <xdr:cNvSpPr>
          <a:spLocks noChangeShapeType="1"/>
        </xdr:cNvSpPr>
      </xdr:nvSpPr>
      <xdr:spPr bwMode="auto">
        <a:xfrm>
          <a:off x="3333750" y="802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123825</xdr:colOff>
      <xdr:row>22</xdr:row>
      <xdr:rowOff>47625</xdr:rowOff>
    </xdr:from>
    <xdr:to>
      <xdr:col>20</xdr:col>
      <xdr:colOff>219075</xdr:colOff>
      <xdr:row>22</xdr:row>
      <xdr:rowOff>47625</xdr:rowOff>
    </xdr:to>
    <xdr:sp macro="" textlink="">
      <xdr:nvSpPr>
        <xdr:cNvPr id="1694" name="Line 4"/>
        <xdr:cNvSpPr>
          <a:spLocks noChangeShapeType="1"/>
        </xdr:cNvSpPr>
      </xdr:nvSpPr>
      <xdr:spPr bwMode="auto">
        <a:xfrm>
          <a:off x="10563225" y="399097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14</xdr:col>
      <xdr:colOff>114300</xdr:colOff>
      <xdr:row>32</xdr:row>
      <xdr:rowOff>114300</xdr:rowOff>
    </xdr:from>
    <xdr:to>
      <xdr:col>14</xdr:col>
      <xdr:colOff>114300</xdr:colOff>
      <xdr:row>33</xdr:row>
      <xdr:rowOff>114300</xdr:rowOff>
    </xdr:to>
    <xdr:sp macro="" textlink="">
      <xdr:nvSpPr>
        <xdr:cNvPr id="1695" name="Rectangle 5"/>
        <xdr:cNvSpPr>
          <a:spLocks noChangeArrowheads="1"/>
        </xdr:cNvSpPr>
      </xdr:nvSpPr>
      <xdr:spPr bwMode="auto">
        <a:xfrm>
          <a:off x="7324725" y="60198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542925</xdr:colOff>
      <xdr:row>32</xdr:row>
      <xdr:rowOff>114300</xdr:rowOff>
    </xdr:from>
    <xdr:to>
      <xdr:col>14</xdr:col>
      <xdr:colOff>542925</xdr:colOff>
      <xdr:row>33</xdr:row>
      <xdr:rowOff>114300</xdr:rowOff>
    </xdr:to>
    <xdr:sp macro="" textlink="">
      <xdr:nvSpPr>
        <xdr:cNvPr id="1696" name="Rectangle 6"/>
        <xdr:cNvSpPr>
          <a:spLocks noChangeArrowheads="1"/>
        </xdr:cNvSpPr>
      </xdr:nvSpPr>
      <xdr:spPr bwMode="auto">
        <a:xfrm>
          <a:off x="7753350" y="60198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32</xdr:row>
      <xdr:rowOff>114300</xdr:rowOff>
    </xdr:from>
    <xdr:to>
      <xdr:col>15</xdr:col>
      <xdr:colOff>352425</xdr:colOff>
      <xdr:row>33</xdr:row>
      <xdr:rowOff>114300</xdr:rowOff>
    </xdr:to>
    <xdr:sp macro="" textlink="">
      <xdr:nvSpPr>
        <xdr:cNvPr id="1697" name="Rectangle 7"/>
        <xdr:cNvSpPr>
          <a:spLocks noChangeArrowheads="1"/>
        </xdr:cNvSpPr>
      </xdr:nvSpPr>
      <xdr:spPr bwMode="auto">
        <a:xfrm>
          <a:off x="8143875" y="60198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561975</xdr:colOff>
      <xdr:row>32</xdr:row>
      <xdr:rowOff>114300</xdr:rowOff>
    </xdr:from>
    <xdr:to>
      <xdr:col>15</xdr:col>
      <xdr:colOff>561975</xdr:colOff>
      <xdr:row>33</xdr:row>
      <xdr:rowOff>114300</xdr:rowOff>
    </xdr:to>
    <xdr:sp macro="" textlink="">
      <xdr:nvSpPr>
        <xdr:cNvPr id="1698" name="Rectangle 8"/>
        <xdr:cNvSpPr>
          <a:spLocks noChangeArrowheads="1"/>
        </xdr:cNvSpPr>
      </xdr:nvSpPr>
      <xdr:spPr bwMode="auto">
        <a:xfrm>
          <a:off x="8353425" y="60198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409575</xdr:colOff>
      <xdr:row>33</xdr:row>
      <xdr:rowOff>0</xdr:rowOff>
    </xdr:from>
    <xdr:to>
      <xdr:col>13</xdr:col>
      <xdr:colOff>409575</xdr:colOff>
      <xdr:row>33</xdr:row>
      <xdr:rowOff>114300</xdr:rowOff>
    </xdr:to>
    <xdr:sp macro="" textlink="">
      <xdr:nvSpPr>
        <xdr:cNvPr id="1699" name="Rectangle 9"/>
        <xdr:cNvSpPr>
          <a:spLocks noChangeArrowheads="1"/>
        </xdr:cNvSpPr>
      </xdr:nvSpPr>
      <xdr:spPr bwMode="auto">
        <a:xfrm>
          <a:off x="7038975" y="6096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32</xdr:row>
      <xdr:rowOff>114300</xdr:rowOff>
    </xdr:from>
    <xdr:to>
      <xdr:col>14</xdr:col>
      <xdr:colOff>0</xdr:colOff>
      <xdr:row>33</xdr:row>
      <xdr:rowOff>114300</xdr:rowOff>
    </xdr:to>
    <xdr:sp macro="" textlink="">
      <xdr:nvSpPr>
        <xdr:cNvPr id="1700" name="Rectangle 10"/>
        <xdr:cNvSpPr>
          <a:spLocks noChangeArrowheads="1"/>
        </xdr:cNvSpPr>
      </xdr:nvSpPr>
      <xdr:spPr bwMode="auto">
        <a:xfrm>
          <a:off x="7210425" y="60198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266700</xdr:colOff>
      <xdr:row>32</xdr:row>
      <xdr:rowOff>114300</xdr:rowOff>
    </xdr:from>
    <xdr:to>
      <xdr:col>15</xdr:col>
      <xdr:colOff>266700</xdr:colOff>
      <xdr:row>33</xdr:row>
      <xdr:rowOff>114300</xdr:rowOff>
    </xdr:to>
    <xdr:sp macro="" textlink="">
      <xdr:nvSpPr>
        <xdr:cNvPr id="1701" name="Rectangle 11"/>
        <xdr:cNvSpPr>
          <a:spLocks noChangeArrowheads="1"/>
        </xdr:cNvSpPr>
      </xdr:nvSpPr>
      <xdr:spPr bwMode="auto">
        <a:xfrm>
          <a:off x="8058150" y="60198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457200</xdr:colOff>
      <xdr:row>32</xdr:row>
      <xdr:rowOff>114300</xdr:rowOff>
    </xdr:from>
    <xdr:to>
      <xdr:col>15</xdr:col>
      <xdr:colOff>457200</xdr:colOff>
      <xdr:row>33</xdr:row>
      <xdr:rowOff>114300</xdr:rowOff>
    </xdr:to>
    <xdr:sp macro="" textlink="">
      <xdr:nvSpPr>
        <xdr:cNvPr id="1702" name="Rectangle 12"/>
        <xdr:cNvSpPr>
          <a:spLocks noChangeArrowheads="1"/>
        </xdr:cNvSpPr>
      </xdr:nvSpPr>
      <xdr:spPr bwMode="auto">
        <a:xfrm>
          <a:off x="8248650" y="60198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219075</xdr:colOff>
      <xdr:row>32</xdr:row>
      <xdr:rowOff>180975</xdr:rowOff>
    </xdr:from>
    <xdr:to>
      <xdr:col>14</xdr:col>
      <xdr:colOff>219075</xdr:colOff>
      <xdr:row>33</xdr:row>
      <xdr:rowOff>104775</xdr:rowOff>
    </xdr:to>
    <xdr:sp macro="" textlink="">
      <xdr:nvSpPr>
        <xdr:cNvPr id="1703" name="Rectangle 13"/>
        <xdr:cNvSpPr>
          <a:spLocks noChangeArrowheads="1"/>
        </xdr:cNvSpPr>
      </xdr:nvSpPr>
      <xdr:spPr bwMode="auto">
        <a:xfrm>
          <a:off x="7429500" y="608647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180975</xdr:colOff>
      <xdr:row>32</xdr:row>
      <xdr:rowOff>76200</xdr:rowOff>
    </xdr:from>
    <xdr:to>
      <xdr:col>15</xdr:col>
      <xdr:colOff>180975</xdr:colOff>
      <xdr:row>33</xdr:row>
      <xdr:rowOff>0</xdr:rowOff>
    </xdr:to>
    <xdr:sp macro="" textlink="">
      <xdr:nvSpPr>
        <xdr:cNvPr id="1704" name="Rectangle 14"/>
        <xdr:cNvSpPr>
          <a:spLocks noChangeArrowheads="1"/>
        </xdr:cNvSpPr>
      </xdr:nvSpPr>
      <xdr:spPr bwMode="auto">
        <a:xfrm>
          <a:off x="7972425" y="59817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219075</xdr:colOff>
      <xdr:row>32</xdr:row>
      <xdr:rowOff>28575</xdr:rowOff>
    </xdr:from>
    <xdr:to>
      <xdr:col>13</xdr:col>
      <xdr:colOff>219075</xdr:colOff>
      <xdr:row>34</xdr:row>
      <xdr:rowOff>19050</xdr:rowOff>
    </xdr:to>
    <xdr:sp macro="" textlink="">
      <xdr:nvSpPr>
        <xdr:cNvPr id="1705" name="Rectangle 15"/>
        <xdr:cNvSpPr>
          <a:spLocks noChangeArrowheads="1"/>
        </xdr:cNvSpPr>
      </xdr:nvSpPr>
      <xdr:spPr bwMode="auto">
        <a:xfrm>
          <a:off x="6848475" y="593407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295275</xdr:colOff>
      <xdr:row>32</xdr:row>
      <xdr:rowOff>28575</xdr:rowOff>
    </xdr:from>
    <xdr:to>
      <xdr:col>14</xdr:col>
      <xdr:colOff>295275</xdr:colOff>
      <xdr:row>34</xdr:row>
      <xdr:rowOff>19050</xdr:rowOff>
    </xdr:to>
    <xdr:sp macro="" textlink="">
      <xdr:nvSpPr>
        <xdr:cNvPr id="1706" name="Rectangle 16"/>
        <xdr:cNvSpPr>
          <a:spLocks noChangeArrowheads="1"/>
        </xdr:cNvSpPr>
      </xdr:nvSpPr>
      <xdr:spPr bwMode="auto">
        <a:xfrm>
          <a:off x="7505700" y="593407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485775</xdr:colOff>
      <xdr:row>32</xdr:row>
      <xdr:rowOff>0</xdr:rowOff>
    </xdr:from>
    <xdr:to>
      <xdr:col>14</xdr:col>
      <xdr:colOff>485775</xdr:colOff>
      <xdr:row>33</xdr:row>
      <xdr:rowOff>180975</xdr:rowOff>
    </xdr:to>
    <xdr:sp macro="" textlink="">
      <xdr:nvSpPr>
        <xdr:cNvPr id="1707" name="Rectangle 17"/>
        <xdr:cNvSpPr>
          <a:spLocks noChangeArrowheads="1"/>
        </xdr:cNvSpPr>
      </xdr:nvSpPr>
      <xdr:spPr bwMode="auto">
        <a:xfrm>
          <a:off x="7696200" y="590550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28575</xdr:colOff>
      <xdr:row>32</xdr:row>
      <xdr:rowOff>0</xdr:rowOff>
    </xdr:from>
    <xdr:to>
      <xdr:col>16</xdr:col>
      <xdr:colOff>28575</xdr:colOff>
      <xdr:row>33</xdr:row>
      <xdr:rowOff>180975</xdr:rowOff>
    </xdr:to>
    <xdr:sp macro="" textlink="">
      <xdr:nvSpPr>
        <xdr:cNvPr id="1708" name="Rectangle 18"/>
        <xdr:cNvSpPr>
          <a:spLocks noChangeArrowheads="1"/>
        </xdr:cNvSpPr>
      </xdr:nvSpPr>
      <xdr:spPr bwMode="auto">
        <a:xfrm>
          <a:off x="8401050" y="590550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371475</xdr:colOff>
      <xdr:row>32</xdr:row>
      <xdr:rowOff>104775</xdr:rowOff>
    </xdr:from>
    <xdr:to>
      <xdr:col>14</xdr:col>
      <xdr:colOff>371475</xdr:colOff>
      <xdr:row>33</xdr:row>
      <xdr:rowOff>104775</xdr:rowOff>
    </xdr:to>
    <xdr:sp macro="" textlink="">
      <xdr:nvSpPr>
        <xdr:cNvPr id="1709" name="Rectangle 19"/>
        <xdr:cNvSpPr>
          <a:spLocks noChangeArrowheads="1"/>
        </xdr:cNvSpPr>
      </xdr:nvSpPr>
      <xdr:spPr bwMode="auto">
        <a:xfrm>
          <a:off x="7581900" y="6010275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190500</xdr:colOff>
      <xdr:row>38</xdr:row>
      <xdr:rowOff>76200</xdr:rowOff>
    </xdr:from>
    <xdr:to>
      <xdr:col>14</xdr:col>
      <xdr:colOff>190500</xdr:colOff>
      <xdr:row>39</xdr:row>
      <xdr:rowOff>76200</xdr:rowOff>
    </xdr:to>
    <xdr:sp macro="" textlink="">
      <xdr:nvSpPr>
        <xdr:cNvPr id="1710" name="Rectangle 20"/>
        <xdr:cNvSpPr>
          <a:spLocks noChangeArrowheads="1"/>
        </xdr:cNvSpPr>
      </xdr:nvSpPr>
      <xdr:spPr bwMode="auto">
        <a:xfrm>
          <a:off x="7400925" y="71247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66675</xdr:colOff>
      <xdr:row>38</xdr:row>
      <xdr:rowOff>76200</xdr:rowOff>
    </xdr:from>
    <xdr:to>
      <xdr:col>15</xdr:col>
      <xdr:colOff>66675</xdr:colOff>
      <xdr:row>39</xdr:row>
      <xdr:rowOff>76200</xdr:rowOff>
    </xdr:to>
    <xdr:sp macro="" textlink="">
      <xdr:nvSpPr>
        <xdr:cNvPr id="1711" name="Rectangle 21"/>
        <xdr:cNvSpPr>
          <a:spLocks noChangeArrowheads="1"/>
        </xdr:cNvSpPr>
      </xdr:nvSpPr>
      <xdr:spPr bwMode="auto">
        <a:xfrm>
          <a:off x="7858125" y="71247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409575</xdr:colOff>
      <xdr:row>38</xdr:row>
      <xdr:rowOff>66675</xdr:rowOff>
    </xdr:from>
    <xdr:to>
      <xdr:col>14</xdr:col>
      <xdr:colOff>409575</xdr:colOff>
      <xdr:row>38</xdr:row>
      <xdr:rowOff>171450</xdr:rowOff>
    </xdr:to>
    <xdr:sp macro="" textlink="">
      <xdr:nvSpPr>
        <xdr:cNvPr id="1712" name="Rectangle 22"/>
        <xdr:cNvSpPr>
          <a:spLocks noChangeArrowheads="1"/>
        </xdr:cNvSpPr>
      </xdr:nvSpPr>
      <xdr:spPr bwMode="auto">
        <a:xfrm>
          <a:off x="7620000" y="71151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266700</xdr:colOff>
      <xdr:row>38</xdr:row>
      <xdr:rowOff>66675</xdr:rowOff>
    </xdr:from>
    <xdr:to>
      <xdr:col>15</xdr:col>
      <xdr:colOff>266700</xdr:colOff>
      <xdr:row>38</xdr:row>
      <xdr:rowOff>171450</xdr:rowOff>
    </xdr:to>
    <xdr:sp macro="" textlink="">
      <xdr:nvSpPr>
        <xdr:cNvPr id="1713" name="Rectangle 23"/>
        <xdr:cNvSpPr>
          <a:spLocks noChangeArrowheads="1"/>
        </xdr:cNvSpPr>
      </xdr:nvSpPr>
      <xdr:spPr bwMode="auto">
        <a:xfrm>
          <a:off x="8058150" y="71151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504825</xdr:colOff>
      <xdr:row>38</xdr:row>
      <xdr:rowOff>66675</xdr:rowOff>
    </xdr:from>
    <xdr:to>
      <xdr:col>14</xdr:col>
      <xdr:colOff>504825</xdr:colOff>
      <xdr:row>39</xdr:row>
      <xdr:rowOff>66675</xdr:rowOff>
    </xdr:to>
    <xdr:sp macro="" textlink="">
      <xdr:nvSpPr>
        <xdr:cNvPr id="1714" name="Rectangle 24"/>
        <xdr:cNvSpPr>
          <a:spLocks noChangeArrowheads="1"/>
        </xdr:cNvSpPr>
      </xdr:nvSpPr>
      <xdr:spPr bwMode="auto">
        <a:xfrm>
          <a:off x="7715250" y="7115175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123825</xdr:colOff>
      <xdr:row>37</xdr:row>
      <xdr:rowOff>180975</xdr:rowOff>
    </xdr:from>
    <xdr:to>
      <xdr:col>14</xdr:col>
      <xdr:colOff>123825</xdr:colOff>
      <xdr:row>39</xdr:row>
      <xdr:rowOff>133350</xdr:rowOff>
    </xdr:to>
    <xdr:sp macro="" textlink="">
      <xdr:nvSpPr>
        <xdr:cNvPr id="1715" name="Rectangle 25"/>
        <xdr:cNvSpPr>
          <a:spLocks noChangeArrowheads="1"/>
        </xdr:cNvSpPr>
      </xdr:nvSpPr>
      <xdr:spPr bwMode="auto">
        <a:xfrm>
          <a:off x="7334250" y="7038975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37</xdr:row>
      <xdr:rowOff>180975</xdr:rowOff>
    </xdr:from>
    <xdr:to>
      <xdr:col>15</xdr:col>
      <xdr:colOff>352425</xdr:colOff>
      <xdr:row>39</xdr:row>
      <xdr:rowOff>133350</xdr:rowOff>
    </xdr:to>
    <xdr:sp macro="" textlink="">
      <xdr:nvSpPr>
        <xdr:cNvPr id="1716" name="Rectangle 26"/>
        <xdr:cNvSpPr>
          <a:spLocks noChangeArrowheads="1"/>
        </xdr:cNvSpPr>
      </xdr:nvSpPr>
      <xdr:spPr bwMode="auto">
        <a:xfrm>
          <a:off x="8143875" y="7038975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180975</xdr:colOff>
      <xdr:row>36</xdr:row>
      <xdr:rowOff>66675</xdr:rowOff>
    </xdr:from>
    <xdr:to>
      <xdr:col>3</xdr:col>
      <xdr:colOff>180975</xdr:colOff>
      <xdr:row>37</xdr:row>
      <xdr:rowOff>38100</xdr:rowOff>
    </xdr:to>
    <xdr:sp macro="" textlink="">
      <xdr:nvSpPr>
        <xdr:cNvPr id="1717" name="Rectangle 27"/>
        <xdr:cNvSpPr>
          <a:spLocks noChangeArrowheads="1"/>
        </xdr:cNvSpPr>
      </xdr:nvSpPr>
      <xdr:spPr bwMode="auto">
        <a:xfrm>
          <a:off x="1457325" y="6734175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36</xdr:row>
      <xdr:rowOff>66675</xdr:rowOff>
    </xdr:from>
    <xdr:to>
      <xdr:col>4</xdr:col>
      <xdr:colOff>0</xdr:colOff>
      <xdr:row>37</xdr:row>
      <xdr:rowOff>38100</xdr:rowOff>
    </xdr:to>
    <xdr:sp macro="" textlink="">
      <xdr:nvSpPr>
        <xdr:cNvPr id="1718" name="Rectangle 28"/>
        <xdr:cNvSpPr>
          <a:spLocks noChangeArrowheads="1"/>
        </xdr:cNvSpPr>
      </xdr:nvSpPr>
      <xdr:spPr bwMode="auto">
        <a:xfrm>
          <a:off x="1847850" y="6734175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180975</xdr:colOff>
      <xdr:row>36</xdr:row>
      <xdr:rowOff>66675</xdr:rowOff>
    </xdr:from>
    <xdr:to>
      <xdr:col>4</xdr:col>
      <xdr:colOff>180975</xdr:colOff>
      <xdr:row>37</xdr:row>
      <xdr:rowOff>38100</xdr:rowOff>
    </xdr:to>
    <xdr:sp macro="" textlink="">
      <xdr:nvSpPr>
        <xdr:cNvPr id="1719" name="Rectangle 29"/>
        <xdr:cNvSpPr>
          <a:spLocks noChangeArrowheads="1"/>
        </xdr:cNvSpPr>
      </xdr:nvSpPr>
      <xdr:spPr bwMode="auto">
        <a:xfrm>
          <a:off x="2028825" y="6734175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3</xdr:col>
      <xdr:colOff>295275</xdr:colOff>
      <xdr:row>36</xdr:row>
      <xdr:rowOff>66675</xdr:rowOff>
    </xdr:from>
    <xdr:ext cx="64120" cy="147476"/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1571625" y="6734175"/>
          <a:ext cx="64120" cy="1474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</a:p>
      </xdr:txBody>
    </xdr:sp>
    <xdr:clientData/>
  </xdr:oneCellAnchor>
  <xdr:twoCellAnchor editAs="oneCell">
    <xdr:from>
      <xdr:col>4</xdr:col>
      <xdr:colOff>400050</xdr:colOff>
      <xdr:row>36</xdr:row>
      <xdr:rowOff>57150</xdr:rowOff>
    </xdr:from>
    <xdr:to>
      <xdr:col>4</xdr:col>
      <xdr:colOff>533400</xdr:colOff>
      <xdr:row>37</xdr:row>
      <xdr:rowOff>161925</xdr:rowOff>
    </xdr:to>
    <xdr:sp macro="" textlink="">
      <xdr:nvSpPr>
        <xdr:cNvPr id="1721" name="Rectangle 31"/>
        <xdr:cNvSpPr>
          <a:spLocks noChangeArrowheads="1"/>
        </xdr:cNvSpPr>
      </xdr:nvSpPr>
      <xdr:spPr bwMode="auto">
        <a:xfrm>
          <a:off x="2247900" y="6724650"/>
          <a:ext cx="1333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66675</xdr:colOff>
      <xdr:row>36</xdr:row>
      <xdr:rowOff>66675</xdr:rowOff>
    </xdr:from>
    <xdr:to>
      <xdr:col>4</xdr:col>
      <xdr:colOff>66675</xdr:colOff>
      <xdr:row>37</xdr:row>
      <xdr:rowOff>38100</xdr:rowOff>
    </xdr:to>
    <xdr:sp macro="" textlink="">
      <xdr:nvSpPr>
        <xdr:cNvPr id="1722" name="Rectangle 32"/>
        <xdr:cNvSpPr>
          <a:spLocks noChangeArrowheads="1"/>
        </xdr:cNvSpPr>
      </xdr:nvSpPr>
      <xdr:spPr bwMode="auto">
        <a:xfrm>
          <a:off x="1914525" y="6734175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34</xdr:row>
      <xdr:rowOff>180975</xdr:rowOff>
    </xdr:from>
    <xdr:to>
      <xdr:col>3</xdr:col>
      <xdr:colOff>123825</xdr:colOff>
      <xdr:row>36</xdr:row>
      <xdr:rowOff>123825</xdr:rowOff>
    </xdr:to>
    <xdr:sp macro="" textlink="">
      <xdr:nvSpPr>
        <xdr:cNvPr id="1723" name="Rectangle 33"/>
        <xdr:cNvSpPr>
          <a:spLocks noChangeArrowheads="1"/>
        </xdr:cNvSpPr>
      </xdr:nvSpPr>
      <xdr:spPr bwMode="auto">
        <a:xfrm>
          <a:off x="1400175" y="646747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457200</xdr:colOff>
      <xdr:row>34</xdr:row>
      <xdr:rowOff>180975</xdr:rowOff>
    </xdr:from>
    <xdr:to>
      <xdr:col>4</xdr:col>
      <xdr:colOff>457200</xdr:colOff>
      <xdr:row>36</xdr:row>
      <xdr:rowOff>123825</xdr:rowOff>
    </xdr:to>
    <xdr:sp macro="" textlink="">
      <xdr:nvSpPr>
        <xdr:cNvPr id="1724" name="Rectangle 34"/>
        <xdr:cNvSpPr>
          <a:spLocks noChangeArrowheads="1"/>
        </xdr:cNvSpPr>
      </xdr:nvSpPr>
      <xdr:spPr bwMode="auto">
        <a:xfrm>
          <a:off x="2305050" y="646747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180975</xdr:colOff>
      <xdr:row>36</xdr:row>
      <xdr:rowOff>76200</xdr:rowOff>
    </xdr:from>
    <xdr:to>
      <xdr:col>3</xdr:col>
      <xdr:colOff>180975</xdr:colOff>
      <xdr:row>37</xdr:row>
      <xdr:rowOff>76200</xdr:rowOff>
    </xdr:to>
    <xdr:sp macro="" textlink="">
      <xdr:nvSpPr>
        <xdr:cNvPr id="1725" name="Rectangle 35"/>
        <xdr:cNvSpPr>
          <a:spLocks noChangeArrowheads="1"/>
        </xdr:cNvSpPr>
      </xdr:nvSpPr>
      <xdr:spPr bwMode="auto">
        <a:xfrm>
          <a:off x="1457325" y="67437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428625</xdr:colOff>
      <xdr:row>36</xdr:row>
      <xdr:rowOff>76200</xdr:rowOff>
    </xdr:from>
    <xdr:to>
      <xdr:col>3</xdr:col>
      <xdr:colOff>428625</xdr:colOff>
      <xdr:row>37</xdr:row>
      <xdr:rowOff>76200</xdr:rowOff>
    </xdr:to>
    <xdr:sp macro="" textlink="">
      <xdr:nvSpPr>
        <xdr:cNvPr id="1726" name="Rectangle 36"/>
        <xdr:cNvSpPr>
          <a:spLocks noChangeArrowheads="1"/>
        </xdr:cNvSpPr>
      </xdr:nvSpPr>
      <xdr:spPr bwMode="auto">
        <a:xfrm>
          <a:off x="1704975" y="67437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180975</xdr:colOff>
      <xdr:row>36</xdr:row>
      <xdr:rowOff>85725</xdr:rowOff>
    </xdr:from>
    <xdr:ext cx="35266" cy="162160"/>
    <xdr:sp macro="" textlink="">
      <xdr:nvSpPr>
        <xdr:cNvPr id="38" name="Rectangle 37"/>
        <xdr:cNvSpPr>
          <a:spLocks noChangeArrowheads="1"/>
        </xdr:cNvSpPr>
      </xdr:nvSpPr>
      <xdr:spPr bwMode="auto">
        <a:xfrm>
          <a:off x="2028825" y="6753225"/>
          <a:ext cx="35266" cy="1621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1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3</xdr:col>
      <xdr:colOff>295275</xdr:colOff>
      <xdr:row>36</xdr:row>
      <xdr:rowOff>76200</xdr:rowOff>
    </xdr:from>
    <xdr:to>
      <xdr:col>3</xdr:col>
      <xdr:colOff>295275</xdr:colOff>
      <xdr:row>37</xdr:row>
      <xdr:rowOff>76200</xdr:rowOff>
    </xdr:to>
    <xdr:sp macro="" textlink="">
      <xdr:nvSpPr>
        <xdr:cNvPr id="1728" name="Rectangle 38"/>
        <xdr:cNvSpPr>
          <a:spLocks noChangeArrowheads="1"/>
        </xdr:cNvSpPr>
      </xdr:nvSpPr>
      <xdr:spPr bwMode="auto">
        <a:xfrm>
          <a:off x="1571625" y="67437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542925</xdr:colOff>
      <xdr:row>36</xdr:row>
      <xdr:rowOff>66675</xdr:rowOff>
    </xdr:from>
    <xdr:to>
      <xdr:col>3</xdr:col>
      <xdr:colOff>542925</xdr:colOff>
      <xdr:row>36</xdr:row>
      <xdr:rowOff>171450</xdr:rowOff>
    </xdr:to>
    <xdr:sp macro="" textlink="">
      <xdr:nvSpPr>
        <xdr:cNvPr id="1729" name="Rectangle 39"/>
        <xdr:cNvSpPr>
          <a:spLocks noChangeArrowheads="1"/>
        </xdr:cNvSpPr>
      </xdr:nvSpPr>
      <xdr:spPr bwMode="auto">
        <a:xfrm>
          <a:off x="1819275" y="67341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409575</xdr:colOff>
      <xdr:row>36</xdr:row>
      <xdr:rowOff>66675</xdr:rowOff>
    </xdr:from>
    <xdr:to>
      <xdr:col>4</xdr:col>
      <xdr:colOff>409575</xdr:colOff>
      <xdr:row>36</xdr:row>
      <xdr:rowOff>171450</xdr:rowOff>
    </xdr:to>
    <xdr:sp macro="" textlink="">
      <xdr:nvSpPr>
        <xdr:cNvPr id="1730" name="Rectangle 40"/>
        <xdr:cNvSpPr>
          <a:spLocks noChangeArrowheads="1"/>
        </xdr:cNvSpPr>
      </xdr:nvSpPr>
      <xdr:spPr bwMode="auto">
        <a:xfrm>
          <a:off x="2257425" y="67341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66675</xdr:colOff>
      <xdr:row>36</xdr:row>
      <xdr:rowOff>66675</xdr:rowOff>
    </xdr:from>
    <xdr:to>
      <xdr:col>4</xdr:col>
      <xdr:colOff>66675</xdr:colOff>
      <xdr:row>37</xdr:row>
      <xdr:rowOff>66675</xdr:rowOff>
    </xdr:to>
    <xdr:sp macro="" textlink="">
      <xdr:nvSpPr>
        <xdr:cNvPr id="1731" name="Rectangle 41"/>
        <xdr:cNvSpPr>
          <a:spLocks noChangeArrowheads="1"/>
        </xdr:cNvSpPr>
      </xdr:nvSpPr>
      <xdr:spPr bwMode="auto">
        <a:xfrm>
          <a:off x="1914525" y="6734175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35</xdr:row>
      <xdr:rowOff>180975</xdr:rowOff>
    </xdr:from>
    <xdr:to>
      <xdr:col>3</xdr:col>
      <xdr:colOff>123825</xdr:colOff>
      <xdr:row>37</xdr:row>
      <xdr:rowOff>142875</xdr:rowOff>
    </xdr:to>
    <xdr:sp macro="" textlink="">
      <xdr:nvSpPr>
        <xdr:cNvPr id="1732" name="Rectangle 42"/>
        <xdr:cNvSpPr>
          <a:spLocks noChangeArrowheads="1"/>
        </xdr:cNvSpPr>
      </xdr:nvSpPr>
      <xdr:spPr bwMode="auto">
        <a:xfrm>
          <a:off x="1400175" y="66579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457200</xdr:colOff>
      <xdr:row>35</xdr:row>
      <xdr:rowOff>180975</xdr:rowOff>
    </xdr:from>
    <xdr:to>
      <xdr:col>4</xdr:col>
      <xdr:colOff>457200</xdr:colOff>
      <xdr:row>37</xdr:row>
      <xdr:rowOff>142875</xdr:rowOff>
    </xdr:to>
    <xdr:sp macro="" textlink="">
      <xdr:nvSpPr>
        <xdr:cNvPr id="1733" name="Rectangle 43"/>
        <xdr:cNvSpPr>
          <a:spLocks noChangeArrowheads="1"/>
        </xdr:cNvSpPr>
      </xdr:nvSpPr>
      <xdr:spPr bwMode="auto">
        <a:xfrm>
          <a:off x="2305050" y="66579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409575</xdr:colOff>
      <xdr:row>32</xdr:row>
      <xdr:rowOff>104775</xdr:rowOff>
    </xdr:from>
    <xdr:to>
      <xdr:col>13</xdr:col>
      <xdr:colOff>409575</xdr:colOff>
      <xdr:row>33</xdr:row>
      <xdr:rowOff>123825</xdr:rowOff>
    </xdr:to>
    <xdr:sp macro="" textlink="">
      <xdr:nvSpPr>
        <xdr:cNvPr id="1734" name="Rectangle 44"/>
        <xdr:cNvSpPr>
          <a:spLocks noChangeArrowheads="1"/>
        </xdr:cNvSpPr>
      </xdr:nvSpPr>
      <xdr:spPr bwMode="auto">
        <a:xfrm>
          <a:off x="7038975" y="60102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238125</xdr:colOff>
      <xdr:row>32</xdr:row>
      <xdr:rowOff>104775</xdr:rowOff>
    </xdr:from>
    <xdr:to>
      <xdr:col>14</xdr:col>
      <xdr:colOff>238125</xdr:colOff>
      <xdr:row>33</xdr:row>
      <xdr:rowOff>123825</xdr:rowOff>
    </xdr:to>
    <xdr:sp macro="" textlink="">
      <xdr:nvSpPr>
        <xdr:cNvPr id="1735" name="Rectangle 45"/>
        <xdr:cNvSpPr>
          <a:spLocks noChangeArrowheads="1"/>
        </xdr:cNvSpPr>
      </xdr:nvSpPr>
      <xdr:spPr bwMode="auto">
        <a:xfrm>
          <a:off x="7448550" y="60102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161925</xdr:colOff>
      <xdr:row>32</xdr:row>
      <xdr:rowOff>104775</xdr:rowOff>
    </xdr:from>
    <xdr:to>
      <xdr:col>15</xdr:col>
      <xdr:colOff>161925</xdr:colOff>
      <xdr:row>33</xdr:row>
      <xdr:rowOff>123825</xdr:rowOff>
    </xdr:to>
    <xdr:sp macro="" textlink="">
      <xdr:nvSpPr>
        <xdr:cNvPr id="1736" name="Rectangle 46"/>
        <xdr:cNvSpPr>
          <a:spLocks noChangeArrowheads="1"/>
        </xdr:cNvSpPr>
      </xdr:nvSpPr>
      <xdr:spPr bwMode="auto">
        <a:xfrm>
          <a:off x="7953375" y="60102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561975</xdr:colOff>
      <xdr:row>32</xdr:row>
      <xdr:rowOff>104775</xdr:rowOff>
    </xdr:from>
    <xdr:to>
      <xdr:col>15</xdr:col>
      <xdr:colOff>561975</xdr:colOff>
      <xdr:row>33</xdr:row>
      <xdr:rowOff>123825</xdr:rowOff>
    </xdr:to>
    <xdr:sp macro="" textlink="">
      <xdr:nvSpPr>
        <xdr:cNvPr id="1737" name="Rectangle 47"/>
        <xdr:cNvSpPr>
          <a:spLocks noChangeArrowheads="1"/>
        </xdr:cNvSpPr>
      </xdr:nvSpPr>
      <xdr:spPr bwMode="auto">
        <a:xfrm>
          <a:off x="8353425" y="60102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180975</xdr:colOff>
      <xdr:row>32</xdr:row>
      <xdr:rowOff>104775</xdr:rowOff>
    </xdr:from>
    <xdr:to>
      <xdr:col>16</xdr:col>
      <xdr:colOff>180975</xdr:colOff>
      <xdr:row>33</xdr:row>
      <xdr:rowOff>123825</xdr:rowOff>
    </xdr:to>
    <xdr:sp macro="" textlink="">
      <xdr:nvSpPr>
        <xdr:cNvPr id="1738" name="Rectangle 48"/>
        <xdr:cNvSpPr>
          <a:spLocks noChangeArrowheads="1"/>
        </xdr:cNvSpPr>
      </xdr:nvSpPr>
      <xdr:spPr bwMode="auto">
        <a:xfrm>
          <a:off x="8553450" y="60102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123825</xdr:colOff>
      <xdr:row>32</xdr:row>
      <xdr:rowOff>104775</xdr:rowOff>
    </xdr:from>
    <xdr:to>
      <xdr:col>14</xdr:col>
      <xdr:colOff>123825</xdr:colOff>
      <xdr:row>33</xdr:row>
      <xdr:rowOff>123825</xdr:rowOff>
    </xdr:to>
    <xdr:sp macro="" textlink="">
      <xdr:nvSpPr>
        <xdr:cNvPr id="1739" name="Rectangle 49"/>
        <xdr:cNvSpPr>
          <a:spLocks noChangeArrowheads="1"/>
        </xdr:cNvSpPr>
      </xdr:nvSpPr>
      <xdr:spPr bwMode="auto">
        <a:xfrm>
          <a:off x="7334250" y="60102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495300</xdr:colOff>
      <xdr:row>32</xdr:row>
      <xdr:rowOff>104775</xdr:rowOff>
    </xdr:from>
    <xdr:to>
      <xdr:col>15</xdr:col>
      <xdr:colOff>495300</xdr:colOff>
      <xdr:row>33</xdr:row>
      <xdr:rowOff>123825</xdr:rowOff>
    </xdr:to>
    <xdr:sp macro="" textlink="">
      <xdr:nvSpPr>
        <xdr:cNvPr id="1740" name="Rectangle 50"/>
        <xdr:cNvSpPr>
          <a:spLocks noChangeArrowheads="1"/>
        </xdr:cNvSpPr>
      </xdr:nvSpPr>
      <xdr:spPr bwMode="auto">
        <a:xfrm>
          <a:off x="8286750" y="60102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76200</xdr:colOff>
      <xdr:row>32</xdr:row>
      <xdr:rowOff>104775</xdr:rowOff>
    </xdr:from>
    <xdr:to>
      <xdr:col>16</xdr:col>
      <xdr:colOff>76200</xdr:colOff>
      <xdr:row>33</xdr:row>
      <xdr:rowOff>123825</xdr:rowOff>
    </xdr:to>
    <xdr:sp macro="" textlink="">
      <xdr:nvSpPr>
        <xdr:cNvPr id="1741" name="Rectangle 51"/>
        <xdr:cNvSpPr>
          <a:spLocks noChangeArrowheads="1"/>
        </xdr:cNvSpPr>
      </xdr:nvSpPr>
      <xdr:spPr bwMode="auto">
        <a:xfrm>
          <a:off x="8448675" y="60102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352425</xdr:colOff>
      <xdr:row>32</xdr:row>
      <xdr:rowOff>180975</xdr:rowOff>
    </xdr:from>
    <xdr:to>
      <xdr:col>14</xdr:col>
      <xdr:colOff>352425</xdr:colOff>
      <xdr:row>33</xdr:row>
      <xdr:rowOff>133350</xdr:rowOff>
    </xdr:to>
    <xdr:sp macro="" textlink="">
      <xdr:nvSpPr>
        <xdr:cNvPr id="1742" name="Rectangle 52"/>
        <xdr:cNvSpPr>
          <a:spLocks noChangeArrowheads="1"/>
        </xdr:cNvSpPr>
      </xdr:nvSpPr>
      <xdr:spPr bwMode="auto">
        <a:xfrm>
          <a:off x="7562850" y="60864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485775</xdr:colOff>
      <xdr:row>32</xdr:row>
      <xdr:rowOff>28575</xdr:rowOff>
    </xdr:from>
    <xdr:to>
      <xdr:col>14</xdr:col>
      <xdr:colOff>485775</xdr:colOff>
      <xdr:row>32</xdr:row>
      <xdr:rowOff>171450</xdr:rowOff>
    </xdr:to>
    <xdr:sp macro="" textlink="">
      <xdr:nvSpPr>
        <xdr:cNvPr id="1743" name="Rectangle 53"/>
        <xdr:cNvSpPr>
          <a:spLocks noChangeArrowheads="1"/>
        </xdr:cNvSpPr>
      </xdr:nvSpPr>
      <xdr:spPr bwMode="auto">
        <a:xfrm>
          <a:off x="7696200" y="59340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381000</xdr:colOff>
      <xdr:row>32</xdr:row>
      <xdr:rowOff>66675</xdr:rowOff>
    </xdr:from>
    <xdr:to>
      <xdr:col>15</xdr:col>
      <xdr:colOff>381000</xdr:colOff>
      <xdr:row>33</xdr:row>
      <xdr:rowOff>19050</xdr:rowOff>
    </xdr:to>
    <xdr:sp macro="" textlink="">
      <xdr:nvSpPr>
        <xdr:cNvPr id="1744" name="Rectangle 54"/>
        <xdr:cNvSpPr>
          <a:spLocks noChangeArrowheads="1"/>
        </xdr:cNvSpPr>
      </xdr:nvSpPr>
      <xdr:spPr bwMode="auto">
        <a:xfrm>
          <a:off x="8172450" y="59721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352425</xdr:colOff>
      <xdr:row>32</xdr:row>
      <xdr:rowOff>0</xdr:rowOff>
    </xdr:from>
    <xdr:to>
      <xdr:col>13</xdr:col>
      <xdr:colOff>352425</xdr:colOff>
      <xdr:row>34</xdr:row>
      <xdr:rowOff>9525</xdr:rowOff>
    </xdr:to>
    <xdr:sp macro="" textlink="">
      <xdr:nvSpPr>
        <xdr:cNvPr id="1745" name="Rectangle 55"/>
        <xdr:cNvSpPr>
          <a:spLocks noChangeArrowheads="1"/>
        </xdr:cNvSpPr>
      </xdr:nvSpPr>
      <xdr:spPr bwMode="auto">
        <a:xfrm>
          <a:off x="6981825" y="5905500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409575</xdr:colOff>
      <xdr:row>32</xdr:row>
      <xdr:rowOff>0</xdr:rowOff>
    </xdr:from>
    <xdr:to>
      <xdr:col>14</xdr:col>
      <xdr:colOff>409575</xdr:colOff>
      <xdr:row>34</xdr:row>
      <xdr:rowOff>9525</xdr:rowOff>
    </xdr:to>
    <xdr:sp macro="" textlink="">
      <xdr:nvSpPr>
        <xdr:cNvPr id="1746" name="Rectangle 56"/>
        <xdr:cNvSpPr>
          <a:spLocks noChangeArrowheads="1"/>
        </xdr:cNvSpPr>
      </xdr:nvSpPr>
      <xdr:spPr bwMode="auto">
        <a:xfrm>
          <a:off x="7620000" y="5905500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114300</xdr:colOff>
      <xdr:row>32</xdr:row>
      <xdr:rowOff>0</xdr:rowOff>
    </xdr:from>
    <xdr:to>
      <xdr:col>15</xdr:col>
      <xdr:colOff>114300</xdr:colOff>
      <xdr:row>34</xdr:row>
      <xdr:rowOff>9525</xdr:rowOff>
    </xdr:to>
    <xdr:sp macro="" textlink="">
      <xdr:nvSpPr>
        <xdr:cNvPr id="1747" name="Rectangle 57"/>
        <xdr:cNvSpPr>
          <a:spLocks noChangeArrowheads="1"/>
        </xdr:cNvSpPr>
      </xdr:nvSpPr>
      <xdr:spPr bwMode="auto">
        <a:xfrm>
          <a:off x="7905750" y="5905500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32</xdr:row>
      <xdr:rowOff>0</xdr:rowOff>
    </xdr:from>
    <xdr:to>
      <xdr:col>16</xdr:col>
      <xdr:colOff>238125</xdr:colOff>
      <xdr:row>34</xdr:row>
      <xdr:rowOff>9525</xdr:rowOff>
    </xdr:to>
    <xdr:sp macro="" textlink="">
      <xdr:nvSpPr>
        <xdr:cNvPr id="1748" name="Rectangle 58"/>
        <xdr:cNvSpPr>
          <a:spLocks noChangeArrowheads="1"/>
        </xdr:cNvSpPr>
      </xdr:nvSpPr>
      <xdr:spPr bwMode="auto">
        <a:xfrm>
          <a:off x="8610600" y="5905500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571500</xdr:colOff>
      <xdr:row>32</xdr:row>
      <xdr:rowOff>76200</xdr:rowOff>
    </xdr:from>
    <xdr:to>
      <xdr:col>14</xdr:col>
      <xdr:colOff>571500</xdr:colOff>
      <xdr:row>33</xdr:row>
      <xdr:rowOff>95250</xdr:rowOff>
    </xdr:to>
    <xdr:sp macro="" textlink="">
      <xdr:nvSpPr>
        <xdr:cNvPr id="1749" name="Rectangle 59"/>
        <xdr:cNvSpPr>
          <a:spLocks noChangeArrowheads="1"/>
        </xdr:cNvSpPr>
      </xdr:nvSpPr>
      <xdr:spPr bwMode="auto">
        <a:xfrm>
          <a:off x="7781925" y="598170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95250</xdr:colOff>
      <xdr:row>11</xdr:row>
      <xdr:rowOff>28575</xdr:rowOff>
    </xdr:from>
    <xdr:to>
      <xdr:col>12</xdr:col>
      <xdr:colOff>190500</xdr:colOff>
      <xdr:row>11</xdr:row>
      <xdr:rowOff>28575</xdr:rowOff>
    </xdr:to>
    <xdr:sp macro="" textlink="">
      <xdr:nvSpPr>
        <xdr:cNvPr id="1750" name="Line 60"/>
        <xdr:cNvSpPr>
          <a:spLocks noChangeShapeType="1"/>
        </xdr:cNvSpPr>
      </xdr:nvSpPr>
      <xdr:spPr bwMode="auto">
        <a:xfrm>
          <a:off x="6143625" y="1771650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</xdr:colOff>
      <xdr:row>11</xdr:row>
      <xdr:rowOff>28575</xdr:rowOff>
    </xdr:from>
    <xdr:to>
      <xdr:col>6</xdr:col>
      <xdr:colOff>190500</xdr:colOff>
      <xdr:row>11</xdr:row>
      <xdr:rowOff>28575</xdr:rowOff>
    </xdr:to>
    <xdr:sp macro="" textlink="">
      <xdr:nvSpPr>
        <xdr:cNvPr id="1751" name="Line 61"/>
        <xdr:cNvSpPr>
          <a:spLocks noChangeShapeType="1"/>
        </xdr:cNvSpPr>
      </xdr:nvSpPr>
      <xdr:spPr bwMode="auto">
        <a:xfrm>
          <a:off x="2847975" y="1771650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36</xdr:row>
      <xdr:rowOff>19050</xdr:rowOff>
    </xdr:from>
    <xdr:to>
      <xdr:col>2</xdr:col>
      <xdr:colOff>333375</xdr:colOff>
      <xdr:row>37</xdr:row>
      <xdr:rowOff>0</xdr:rowOff>
    </xdr:to>
    <xdr:sp macro="" textlink="">
      <xdr:nvSpPr>
        <xdr:cNvPr id="63" name="Rectangle 62"/>
        <xdr:cNvSpPr>
          <a:spLocks noChangeArrowheads="1"/>
        </xdr:cNvSpPr>
      </xdr:nvSpPr>
      <xdr:spPr bwMode="auto">
        <a:xfrm>
          <a:off x="657225" y="6686550"/>
          <a:ext cx="3714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TPV = </a:t>
          </a:r>
        </a:p>
      </xdr:txBody>
    </xdr:sp>
    <xdr:clientData/>
  </xdr:twoCellAnchor>
  <xdr:oneCellAnchor>
    <xdr:from>
      <xdr:col>2</xdr:col>
      <xdr:colOff>504825</xdr:colOff>
      <xdr:row>35</xdr:row>
      <xdr:rowOff>85725</xdr:rowOff>
    </xdr:from>
    <xdr:ext cx="81112" cy="298480"/>
    <xdr:sp macro="" textlink="">
      <xdr:nvSpPr>
        <xdr:cNvPr id="64" name="Rectangle 63"/>
        <xdr:cNvSpPr>
          <a:spLocks noChangeArrowheads="1"/>
        </xdr:cNvSpPr>
      </xdr:nvSpPr>
      <xdr:spPr bwMode="auto">
        <a:xfrm>
          <a:off x="1200150" y="6562725"/>
          <a:ext cx="81112" cy="298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(</a:t>
          </a:r>
        </a:p>
      </xdr:txBody>
    </xdr:sp>
    <xdr:clientData/>
  </xdr:oneCellAnchor>
  <xdr:oneCellAnchor>
    <xdr:from>
      <xdr:col>4</xdr:col>
      <xdr:colOff>352425</xdr:colOff>
      <xdr:row>35</xdr:row>
      <xdr:rowOff>66675</xdr:rowOff>
    </xdr:from>
    <xdr:ext cx="81112" cy="298480"/>
    <xdr:sp macro="" textlink="">
      <xdr:nvSpPr>
        <xdr:cNvPr id="65" name="Rectangle 64"/>
        <xdr:cNvSpPr>
          <a:spLocks noChangeArrowheads="1"/>
        </xdr:cNvSpPr>
      </xdr:nvSpPr>
      <xdr:spPr bwMode="auto">
        <a:xfrm>
          <a:off x="2200275" y="6543675"/>
          <a:ext cx="81112" cy="298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)</a:t>
          </a:r>
        </a:p>
      </xdr:txBody>
    </xdr:sp>
    <xdr:clientData/>
  </xdr:oneCellAnchor>
  <xdr:twoCellAnchor>
    <xdr:from>
      <xdr:col>2</xdr:col>
      <xdr:colOff>371475</xdr:colOff>
      <xdr:row>36</xdr:row>
      <xdr:rowOff>57150</xdr:rowOff>
    </xdr:from>
    <xdr:to>
      <xdr:col>2</xdr:col>
      <xdr:colOff>428625</xdr:colOff>
      <xdr:row>36</xdr:row>
      <xdr:rowOff>180975</xdr:rowOff>
    </xdr:to>
    <xdr:sp macro="" textlink="">
      <xdr:nvSpPr>
        <xdr:cNvPr id="1755" name="Line 65"/>
        <xdr:cNvSpPr>
          <a:spLocks noChangeShapeType="1"/>
        </xdr:cNvSpPr>
      </xdr:nvSpPr>
      <xdr:spPr bwMode="auto">
        <a:xfrm>
          <a:off x="1066800" y="6724650"/>
          <a:ext cx="5715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438150</xdr:colOff>
      <xdr:row>35</xdr:row>
      <xdr:rowOff>28575</xdr:rowOff>
    </xdr:from>
    <xdr:to>
      <xdr:col>2</xdr:col>
      <xdr:colOff>542925</xdr:colOff>
      <xdr:row>37</xdr:row>
      <xdr:rowOff>0</xdr:rowOff>
    </xdr:to>
    <xdr:sp macro="" textlink="">
      <xdr:nvSpPr>
        <xdr:cNvPr id="1756" name="Line 66"/>
        <xdr:cNvSpPr>
          <a:spLocks noChangeShapeType="1"/>
        </xdr:cNvSpPr>
      </xdr:nvSpPr>
      <xdr:spPr bwMode="auto">
        <a:xfrm flipV="1">
          <a:off x="1133475" y="6505575"/>
          <a:ext cx="104775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533400</xdr:colOff>
      <xdr:row>35</xdr:row>
      <xdr:rowOff>47625</xdr:rowOff>
    </xdr:from>
    <xdr:to>
      <xdr:col>4</xdr:col>
      <xdr:colOff>476250</xdr:colOff>
      <xdr:row>35</xdr:row>
      <xdr:rowOff>47625</xdr:rowOff>
    </xdr:to>
    <xdr:sp macro="" textlink="">
      <xdr:nvSpPr>
        <xdr:cNvPr id="1757" name="Line 67"/>
        <xdr:cNvSpPr>
          <a:spLocks noChangeShapeType="1"/>
        </xdr:cNvSpPr>
      </xdr:nvSpPr>
      <xdr:spPr bwMode="auto">
        <a:xfrm flipV="1">
          <a:off x="1228725" y="6524625"/>
          <a:ext cx="1095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276225</xdr:colOff>
      <xdr:row>35</xdr:row>
      <xdr:rowOff>123825</xdr:rowOff>
    </xdr:from>
    <xdr:ext cx="44884" cy="112618"/>
    <xdr:sp macro="" textlink="">
      <xdr:nvSpPr>
        <xdr:cNvPr id="69" name="Rectangle 68"/>
        <xdr:cNvSpPr>
          <a:spLocks noChangeArrowheads="1"/>
        </xdr:cNvSpPr>
      </xdr:nvSpPr>
      <xdr:spPr bwMode="auto">
        <a:xfrm>
          <a:off x="2114550" y="6600825"/>
          <a:ext cx="44884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3</xdr:col>
      <xdr:colOff>381000</xdr:colOff>
      <xdr:row>35</xdr:row>
      <xdr:rowOff>123825</xdr:rowOff>
    </xdr:from>
    <xdr:ext cx="44884" cy="112618"/>
    <xdr:sp macro="" textlink="">
      <xdr:nvSpPr>
        <xdr:cNvPr id="70" name="Rectangle 69"/>
        <xdr:cNvSpPr>
          <a:spLocks noChangeArrowheads="1"/>
        </xdr:cNvSpPr>
      </xdr:nvSpPr>
      <xdr:spPr bwMode="auto">
        <a:xfrm>
          <a:off x="1657350" y="6600825"/>
          <a:ext cx="44884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3</xdr:col>
      <xdr:colOff>123825</xdr:colOff>
      <xdr:row>35</xdr:row>
      <xdr:rowOff>161925</xdr:rowOff>
    </xdr:from>
    <xdr:ext cx="119713" cy="176972"/>
    <xdr:sp macro="" textlink="">
      <xdr:nvSpPr>
        <xdr:cNvPr id="71" name="Rectangle 70"/>
        <xdr:cNvSpPr>
          <a:spLocks noChangeArrowheads="1"/>
        </xdr:cNvSpPr>
      </xdr:nvSpPr>
      <xdr:spPr bwMode="auto">
        <a:xfrm>
          <a:off x="1400175" y="6638925"/>
          <a:ext cx="119713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&amp;</a:t>
          </a:r>
        </a:p>
      </xdr:txBody>
    </xdr:sp>
    <xdr:clientData/>
  </xdr:oneCellAnchor>
  <xdr:oneCellAnchor>
    <xdr:from>
      <xdr:col>4</xdr:col>
      <xdr:colOff>28575</xdr:colOff>
      <xdr:row>35</xdr:row>
      <xdr:rowOff>161925</xdr:rowOff>
    </xdr:from>
    <xdr:ext cx="216200" cy="195601"/>
    <xdr:sp macro="" textlink="">
      <xdr:nvSpPr>
        <xdr:cNvPr id="72" name="Rectangle 71"/>
        <xdr:cNvSpPr>
          <a:spLocks noChangeArrowheads="1"/>
        </xdr:cNvSpPr>
      </xdr:nvSpPr>
      <xdr:spPr bwMode="auto">
        <a:xfrm>
          <a:off x="1876425" y="6638925"/>
          <a:ext cx="2162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PV</a:t>
          </a:r>
        </a:p>
      </xdr:txBody>
    </xdr:sp>
    <xdr:clientData/>
  </xdr:oneCellAnchor>
  <xdr:oneCellAnchor>
    <xdr:from>
      <xdr:col>3</xdr:col>
      <xdr:colOff>276225</xdr:colOff>
      <xdr:row>35</xdr:row>
      <xdr:rowOff>161925</xdr:rowOff>
    </xdr:from>
    <xdr:ext cx="112800" cy="195601"/>
    <xdr:sp macro="" textlink="">
      <xdr:nvSpPr>
        <xdr:cNvPr id="73" name="Rectangle 72"/>
        <xdr:cNvSpPr>
          <a:spLocks noChangeArrowheads="1"/>
        </xdr:cNvSpPr>
      </xdr:nvSpPr>
      <xdr:spPr bwMode="auto">
        <a:xfrm>
          <a:off x="1543050" y="6638925"/>
          <a:ext cx="1128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R</a:t>
          </a:r>
        </a:p>
      </xdr:txBody>
    </xdr:sp>
    <xdr:clientData/>
  </xdr:oneCellAnchor>
  <xdr:oneCellAnchor>
    <xdr:from>
      <xdr:col>3</xdr:col>
      <xdr:colOff>19050</xdr:colOff>
      <xdr:row>35</xdr:row>
      <xdr:rowOff>161925</xdr:rowOff>
    </xdr:from>
    <xdr:ext cx="112800" cy="195601"/>
    <xdr:sp macro="" textlink="">
      <xdr:nvSpPr>
        <xdr:cNvPr id="74" name="Rectangle 73"/>
        <xdr:cNvSpPr>
          <a:spLocks noChangeArrowheads="1"/>
        </xdr:cNvSpPr>
      </xdr:nvSpPr>
      <xdr:spPr bwMode="auto">
        <a:xfrm>
          <a:off x="1295400" y="6638925"/>
          <a:ext cx="1128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R</a:t>
          </a:r>
        </a:p>
      </xdr:txBody>
    </xdr:sp>
    <xdr:clientData/>
  </xdr:oneCellAnchor>
  <xdr:oneCellAnchor>
    <xdr:from>
      <xdr:col>3</xdr:col>
      <xdr:colOff>485775</xdr:colOff>
      <xdr:row>35</xdr:row>
      <xdr:rowOff>152400</xdr:rowOff>
    </xdr:from>
    <xdr:ext cx="84447" cy="197939"/>
    <xdr:sp macro="" textlink="">
      <xdr:nvSpPr>
        <xdr:cNvPr id="75" name="Rectangle 74"/>
        <xdr:cNvSpPr>
          <a:spLocks noChangeArrowheads="1"/>
        </xdr:cNvSpPr>
      </xdr:nvSpPr>
      <xdr:spPr bwMode="auto">
        <a:xfrm>
          <a:off x="1762125" y="6619875"/>
          <a:ext cx="84447" cy="197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Symbol"/>
            </a:rPr>
            <a:t>+</a:t>
          </a:r>
        </a:p>
      </xdr:txBody>
    </xdr:sp>
    <xdr:clientData/>
  </xdr:oneCellAnchor>
  <xdr:oneCellAnchor>
    <xdr:from>
      <xdr:col>13</xdr:col>
      <xdr:colOff>381000</xdr:colOff>
      <xdr:row>31</xdr:row>
      <xdr:rowOff>123825</xdr:rowOff>
    </xdr:from>
    <xdr:ext cx="81112" cy="298480"/>
    <xdr:sp macro="" textlink="">
      <xdr:nvSpPr>
        <xdr:cNvPr id="76" name="Rectangle 75"/>
        <xdr:cNvSpPr>
          <a:spLocks noChangeArrowheads="1"/>
        </xdr:cNvSpPr>
      </xdr:nvSpPr>
      <xdr:spPr bwMode="auto">
        <a:xfrm>
          <a:off x="7010400" y="5838825"/>
          <a:ext cx="81112" cy="298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(</a:t>
          </a:r>
        </a:p>
      </xdr:txBody>
    </xdr:sp>
    <xdr:clientData/>
  </xdr:oneCellAnchor>
  <xdr:twoCellAnchor editAs="oneCell">
    <xdr:from>
      <xdr:col>14</xdr:col>
      <xdr:colOff>352425</xdr:colOff>
      <xdr:row>31</xdr:row>
      <xdr:rowOff>114300</xdr:rowOff>
    </xdr:from>
    <xdr:to>
      <xdr:col>14</xdr:col>
      <xdr:colOff>447675</xdr:colOff>
      <xdr:row>33</xdr:row>
      <xdr:rowOff>38100</xdr:rowOff>
    </xdr:to>
    <xdr:sp macro="" textlink="">
      <xdr:nvSpPr>
        <xdr:cNvPr id="77" name="Rectangle 76"/>
        <xdr:cNvSpPr>
          <a:spLocks noChangeArrowheads="1"/>
        </xdr:cNvSpPr>
      </xdr:nvSpPr>
      <xdr:spPr bwMode="auto">
        <a:xfrm>
          <a:off x="7562850" y="58293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)</a:t>
          </a:r>
        </a:p>
      </xdr:txBody>
    </xdr:sp>
    <xdr:clientData/>
  </xdr:twoCellAnchor>
  <xdr:oneCellAnchor>
    <xdr:from>
      <xdr:col>15</xdr:col>
      <xdr:colOff>66675</xdr:colOff>
      <xdr:row>31</xdr:row>
      <xdr:rowOff>152400</xdr:rowOff>
    </xdr:from>
    <xdr:ext cx="81112" cy="298480"/>
    <xdr:sp macro="" textlink="">
      <xdr:nvSpPr>
        <xdr:cNvPr id="78" name="Rectangle 77"/>
        <xdr:cNvSpPr>
          <a:spLocks noChangeArrowheads="1"/>
        </xdr:cNvSpPr>
      </xdr:nvSpPr>
      <xdr:spPr bwMode="auto">
        <a:xfrm>
          <a:off x="7858125" y="5867400"/>
          <a:ext cx="81112" cy="298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(</a:t>
          </a:r>
        </a:p>
      </xdr:txBody>
    </xdr:sp>
    <xdr:clientData/>
  </xdr:oneCellAnchor>
  <xdr:oneCellAnchor>
    <xdr:from>
      <xdr:col>16</xdr:col>
      <xdr:colOff>190500</xdr:colOff>
      <xdr:row>31</xdr:row>
      <xdr:rowOff>161925</xdr:rowOff>
    </xdr:from>
    <xdr:ext cx="81112" cy="298480"/>
    <xdr:sp macro="" textlink="">
      <xdr:nvSpPr>
        <xdr:cNvPr id="79" name="Rectangle 78"/>
        <xdr:cNvSpPr>
          <a:spLocks noChangeArrowheads="1"/>
        </xdr:cNvSpPr>
      </xdr:nvSpPr>
      <xdr:spPr bwMode="auto">
        <a:xfrm>
          <a:off x="8562975" y="5876925"/>
          <a:ext cx="81112" cy="298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)</a:t>
          </a:r>
        </a:p>
      </xdr:txBody>
    </xdr:sp>
    <xdr:clientData/>
  </xdr:oneCellAnchor>
  <xdr:oneCellAnchor>
    <xdr:from>
      <xdr:col>13</xdr:col>
      <xdr:colOff>295275</xdr:colOff>
      <xdr:row>31</xdr:row>
      <xdr:rowOff>104775</xdr:rowOff>
    </xdr:from>
    <xdr:ext cx="235001" cy="345672"/>
    <xdr:sp macro="" textlink="">
      <xdr:nvSpPr>
        <xdr:cNvPr id="80" name="Rectangle 79"/>
        <xdr:cNvSpPr>
          <a:spLocks noChangeArrowheads="1"/>
        </xdr:cNvSpPr>
      </xdr:nvSpPr>
      <xdr:spPr bwMode="auto">
        <a:xfrm>
          <a:off x="6924675" y="5819775"/>
          <a:ext cx="235001" cy="3456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200" b="0" i="0" strike="noStrike">
              <a:solidFill>
                <a:srgbClr val="000000"/>
              </a:solidFill>
              <a:latin typeface="Symbol"/>
            </a:rPr>
            <a:t>[  </a:t>
          </a:r>
        </a:p>
      </xdr:txBody>
    </xdr:sp>
    <xdr:clientData/>
  </xdr:oneCellAnchor>
  <xdr:oneCellAnchor>
    <xdr:from>
      <xdr:col>16</xdr:col>
      <xdr:colOff>276225</xdr:colOff>
      <xdr:row>31</xdr:row>
      <xdr:rowOff>104775</xdr:rowOff>
    </xdr:from>
    <xdr:ext cx="93936" cy="345672"/>
    <xdr:sp macro="" textlink="">
      <xdr:nvSpPr>
        <xdr:cNvPr id="81" name="Rectangle 80"/>
        <xdr:cNvSpPr>
          <a:spLocks noChangeArrowheads="1"/>
        </xdr:cNvSpPr>
      </xdr:nvSpPr>
      <xdr:spPr bwMode="auto">
        <a:xfrm>
          <a:off x="8648700" y="5819775"/>
          <a:ext cx="93936" cy="3456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200" b="0" i="0" strike="noStrike">
              <a:solidFill>
                <a:srgbClr val="000000"/>
              </a:solidFill>
              <a:latin typeface="Symbol"/>
            </a:rPr>
            <a:t>]</a:t>
          </a:r>
        </a:p>
      </xdr:txBody>
    </xdr:sp>
    <xdr:clientData/>
  </xdr:oneCellAnchor>
  <xdr:twoCellAnchor>
    <xdr:from>
      <xdr:col>13</xdr:col>
      <xdr:colOff>123825</xdr:colOff>
      <xdr:row>32</xdr:row>
      <xdr:rowOff>123825</xdr:rowOff>
    </xdr:from>
    <xdr:to>
      <xdr:col>13</xdr:col>
      <xdr:colOff>190500</xdr:colOff>
      <xdr:row>33</xdr:row>
      <xdr:rowOff>47625</xdr:rowOff>
    </xdr:to>
    <xdr:sp macro="" textlink="">
      <xdr:nvSpPr>
        <xdr:cNvPr id="1771" name="Line 81"/>
        <xdr:cNvSpPr>
          <a:spLocks noChangeShapeType="1"/>
        </xdr:cNvSpPr>
      </xdr:nvSpPr>
      <xdr:spPr bwMode="auto">
        <a:xfrm>
          <a:off x="6753225" y="6029325"/>
          <a:ext cx="66675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31</xdr:row>
      <xdr:rowOff>85725</xdr:rowOff>
    </xdr:from>
    <xdr:to>
      <xdr:col>13</xdr:col>
      <xdr:colOff>295275</xdr:colOff>
      <xdr:row>33</xdr:row>
      <xdr:rowOff>38100</xdr:rowOff>
    </xdr:to>
    <xdr:sp macro="" textlink="">
      <xdr:nvSpPr>
        <xdr:cNvPr id="1772" name="Line 82"/>
        <xdr:cNvSpPr>
          <a:spLocks noChangeShapeType="1"/>
        </xdr:cNvSpPr>
      </xdr:nvSpPr>
      <xdr:spPr bwMode="auto">
        <a:xfrm flipV="1">
          <a:off x="6829425" y="5800725"/>
          <a:ext cx="9525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285750</xdr:colOff>
      <xdr:row>31</xdr:row>
      <xdr:rowOff>95250</xdr:rowOff>
    </xdr:from>
    <xdr:to>
      <xdr:col>16</xdr:col>
      <xdr:colOff>419100</xdr:colOff>
      <xdr:row>31</xdr:row>
      <xdr:rowOff>95250</xdr:rowOff>
    </xdr:to>
    <xdr:sp macro="" textlink="">
      <xdr:nvSpPr>
        <xdr:cNvPr id="1773" name="Line 83"/>
        <xdr:cNvSpPr>
          <a:spLocks noChangeShapeType="1"/>
        </xdr:cNvSpPr>
      </xdr:nvSpPr>
      <xdr:spPr bwMode="auto">
        <a:xfrm>
          <a:off x="6915150" y="5810250"/>
          <a:ext cx="1876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104775</xdr:colOff>
      <xdr:row>32</xdr:row>
      <xdr:rowOff>28575</xdr:rowOff>
    </xdr:from>
    <xdr:ext cx="89832" cy="195601"/>
    <xdr:sp macro="" textlink="">
      <xdr:nvSpPr>
        <xdr:cNvPr id="85" name="Rectangle 84"/>
        <xdr:cNvSpPr>
          <a:spLocks noChangeArrowheads="1"/>
        </xdr:cNvSpPr>
      </xdr:nvSpPr>
      <xdr:spPr bwMode="auto">
        <a:xfrm>
          <a:off x="8486775" y="5934075"/>
          <a:ext cx="89832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r</a:t>
          </a:r>
        </a:p>
      </xdr:txBody>
    </xdr:sp>
    <xdr:clientData/>
  </xdr:oneCellAnchor>
  <xdr:oneCellAnchor>
    <xdr:from>
      <xdr:col>15</xdr:col>
      <xdr:colOff>495300</xdr:colOff>
      <xdr:row>32</xdr:row>
      <xdr:rowOff>28575</xdr:rowOff>
    </xdr:from>
    <xdr:ext cx="105798" cy="195601"/>
    <xdr:sp macro="" textlink="">
      <xdr:nvSpPr>
        <xdr:cNvPr id="86" name="Rectangle 85"/>
        <xdr:cNvSpPr>
          <a:spLocks noChangeArrowheads="1"/>
        </xdr:cNvSpPr>
      </xdr:nvSpPr>
      <xdr:spPr bwMode="auto">
        <a:xfrm>
          <a:off x="8286750" y="5934075"/>
          <a:ext cx="105798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n</a:t>
          </a:r>
        </a:p>
      </xdr:txBody>
    </xdr:sp>
    <xdr:clientData/>
  </xdr:oneCellAnchor>
  <xdr:oneCellAnchor>
    <xdr:from>
      <xdr:col>15</xdr:col>
      <xdr:colOff>123825</xdr:colOff>
      <xdr:row>32</xdr:row>
      <xdr:rowOff>28575</xdr:rowOff>
    </xdr:from>
    <xdr:ext cx="216200" cy="195601"/>
    <xdr:sp macro="" textlink="">
      <xdr:nvSpPr>
        <xdr:cNvPr id="87" name="Rectangle 86"/>
        <xdr:cNvSpPr>
          <a:spLocks noChangeArrowheads="1"/>
        </xdr:cNvSpPr>
      </xdr:nvSpPr>
      <xdr:spPr bwMode="auto">
        <a:xfrm>
          <a:off x="7915275" y="5934075"/>
          <a:ext cx="2162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EV</a:t>
          </a:r>
        </a:p>
      </xdr:txBody>
    </xdr:sp>
    <xdr:clientData/>
  </xdr:oneCellAnchor>
  <xdr:oneCellAnchor>
    <xdr:from>
      <xdr:col>14</xdr:col>
      <xdr:colOff>190500</xdr:colOff>
      <xdr:row>32</xdr:row>
      <xdr:rowOff>28575</xdr:rowOff>
    </xdr:from>
    <xdr:ext cx="130654" cy="195601"/>
    <xdr:sp macro="" textlink="">
      <xdr:nvSpPr>
        <xdr:cNvPr id="88" name="Rectangle 87"/>
        <xdr:cNvSpPr>
          <a:spLocks noChangeArrowheads="1"/>
        </xdr:cNvSpPr>
      </xdr:nvSpPr>
      <xdr:spPr bwMode="auto">
        <a:xfrm>
          <a:off x="7400925" y="5934075"/>
          <a:ext cx="130654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K</a:t>
          </a:r>
        </a:p>
      </xdr:txBody>
    </xdr:sp>
    <xdr:clientData/>
  </xdr:oneCellAnchor>
  <xdr:oneCellAnchor>
    <xdr:from>
      <xdr:col>13</xdr:col>
      <xdr:colOff>409575</xdr:colOff>
      <xdr:row>32</xdr:row>
      <xdr:rowOff>28575</xdr:rowOff>
    </xdr:from>
    <xdr:ext cx="122200" cy="195601"/>
    <xdr:sp macro="" textlink="">
      <xdr:nvSpPr>
        <xdr:cNvPr id="89" name="Rectangle 88"/>
        <xdr:cNvSpPr>
          <a:spLocks noChangeArrowheads="1"/>
        </xdr:cNvSpPr>
      </xdr:nvSpPr>
      <xdr:spPr bwMode="auto">
        <a:xfrm>
          <a:off x="7038975" y="5934075"/>
          <a:ext cx="1222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X</a:t>
          </a:r>
        </a:p>
      </xdr:txBody>
    </xdr:sp>
    <xdr:clientData/>
  </xdr:oneCellAnchor>
  <xdr:oneCellAnchor>
    <xdr:from>
      <xdr:col>13</xdr:col>
      <xdr:colOff>542925</xdr:colOff>
      <xdr:row>32</xdr:row>
      <xdr:rowOff>152400</xdr:rowOff>
    </xdr:from>
    <xdr:ext cx="175506" cy="112618"/>
    <xdr:sp macro="" textlink="">
      <xdr:nvSpPr>
        <xdr:cNvPr id="90" name="Rectangle 89"/>
        <xdr:cNvSpPr>
          <a:spLocks noChangeArrowheads="1"/>
        </xdr:cNvSpPr>
      </xdr:nvSpPr>
      <xdr:spPr bwMode="auto">
        <a:xfrm>
          <a:off x="7172325" y="6048375"/>
          <a:ext cx="175506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1" strike="noStrike">
              <a:solidFill>
                <a:srgbClr val="000000"/>
              </a:solidFill>
              <a:latin typeface="Times New Roman"/>
              <a:cs typeface="Times New Roman"/>
            </a:rPr>
            <a:t>diff</a:t>
          </a:r>
        </a:p>
      </xdr:txBody>
    </xdr:sp>
    <xdr:clientData/>
  </xdr:oneCellAnchor>
  <xdr:oneCellAnchor>
    <xdr:from>
      <xdr:col>16</xdr:col>
      <xdr:colOff>28575</xdr:colOff>
      <xdr:row>32</xdr:row>
      <xdr:rowOff>28575</xdr:rowOff>
    </xdr:from>
    <xdr:ext cx="76944" cy="195601"/>
    <xdr:sp macro="" textlink="">
      <xdr:nvSpPr>
        <xdr:cNvPr id="91" name="Rectangle 90"/>
        <xdr:cNvSpPr>
          <a:spLocks noChangeArrowheads="1"/>
        </xdr:cNvSpPr>
      </xdr:nvSpPr>
      <xdr:spPr bwMode="auto">
        <a:xfrm>
          <a:off x="8401050" y="5934075"/>
          <a:ext cx="76944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*</a:t>
          </a:r>
        </a:p>
      </xdr:txBody>
    </xdr:sp>
    <xdr:clientData/>
  </xdr:oneCellAnchor>
  <xdr:oneCellAnchor>
    <xdr:from>
      <xdr:col>15</xdr:col>
      <xdr:colOff>419100</xdr:colOff>
      <xdr:row>32</xdr:row>
      <xdr:rowOff>28575</xdr:rowOff>
    </xdr:from>
    <xdr:ext cx="42769" cy="195601"/>
    <xdr:sp macro="" textlink="">
      <xdr:nvSpPr>
        <xdr:cNvPr id="92" name="Rectangle 91"/>
        <xdr:cNvSpPr>
          <a:spLocks noChangeArrowheads="1"/>
        </xdr:cNvSpPr>
      </xdr:nvSpPr>
      <xdr:spPr bwMode="auto">
        <a:xfrm>
          <a:off x="8210550" y="5934075"/>
          <a:ext cx="42769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/</a:t>
          </a:r>
        </a:p>
      </xdr:txBody>
    </xdr:sp>
    <xdr:clientData/>
  </xdr:oneCellAnchor>
  <xdr:oneCellAnchor>
    <xdr:from>
      <xdr:col>14</xdr:col>
      <xdr:colOff>104775</xdr:colOff>
      <xdr:row>32</xdr:row>
      <xdr:rowOff>28575</xdr:rowOff>
    </xdr:from>
    <xdr:ext cx="76944" cy="195601"/>
    <xdr:sp macro="" textlink="">
      <xdr:nvSpPr>
        <xdr:cNvPr id="93" name="Rectangle 92"/>
        <xdr:cNvSpPr>
          <a:spLocks noChangeArrowheads="1"/>
        </xdr:cNvSpPr>
      </xdr:nvSpPr>
      <xdr:spPr bwMode="auto">
        <a:xfrm>
          <a:off x="7315200" y="5934075"/>
          <a:ext cx="76944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*</a:t>
          </a:r>
        </a:p>
      </xdr:txBody>
    </xdr:sp>
    <xdr:clientData/>
  </xdr:oneCellAnchor>
  <xdr:oneCellAnchor>
    <xdr:from>
      <xdr:col>15</xdr:col>
      <xdr:colOff>352425</xdr:colOff>
      <xdr:row>31</xdr:row>
      <xdr:rowOff>161925</xdr:rowOff>
    </xdr:from>
    <xdr:ext cx="44884" cy="112618"/>
    <xdr:sp macro="" textlink="">
      <xdr:nvSpPr>
        <xdr:cNvPr id="94" name="Rectangle 93"/>
        <xdr:cNvSpPr>
          <a:spLocks noChangeArrowheads="1"/>
        </xdr:cNvSpPr>
      </xdr:nvSpPr>
      <xdr:spPr bwMode="auto">
        <a:xfrm>
          <a:off x="8143875" y="5876925"/>
          <a:ext cx="44884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14</xdr:col>
      <xdr:colOff>447675</xdr:colOff>
      <xdr:row>31</xdr:row>
      <xdr:rowOff>152400</xdr:rowOff>
    </xdr:from>
    <xdr:ext cx="44884" cy="112618"/>
    <xdr:sp macro="" textlink="">
      <xdr:nvSpPr>
        <xdr:cNvPr id="95" name="Rectangle 94"/>
        <xdr:cNvSpPr>
          <a:spLocks noChangeArrowheads="1"/>
        </xdr:cNvSpPr>
      </xdr:nvSpPr>
      <xdr:spPr bwMode="auto">
        <a:xfrm>
          <a:off x="7658100" y="5857875"/>
          <a:ext cx="44884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14</xdr:col>
      <xdr:colOff>314325</xdr:colOff>
      <xdr:row>32</xdr:row>
      <xdr:rowOff>104775</xdr:rowOff>
    </xdr:from>
    <xdr:ext cx="44884" cy="112618"/>
    <xdr:sp macro="" textlink="">
      <xdr:nvSpPr>
        <xdr:cNvPr id="96" name="Rectangle 95"/>
        <xdr:cNvSpPr>
          <a:spLocks noChangeArrowheads="1"/>
        </xdr:cNvSpPr>
      </xdr:nvSpPr>
      <xdr:spPr bwMode="auto">
        <a:xfrm>
          <a:off x="7524750" y="6010275"/>
          <a:ext cx="44884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14</xdr:col>
      <xdr:colOff>542925</xdr:colOff>
      <xdr:row>32</xdr:row>
      <xdr:rowOff>28575</xdr:rowOff>
    </xdr:from>
    <xdr:ext cx="84447" cy="197939"/>
    <xdr:sp macro="" textlink="">
      <xdr:nvSpPr>
        <xdr:cNvPr id="97" name="Rectangle 96"/>
        <xdr:cNvSpPr>
          <a:spLocks noChangeArrowheads="1"/>
        </xdr:cNvSpPr>
      </xdr:nvSpPr>
      <xdr:spPr bwMode="auto">
        <a:xfrm>
          <a:off x="7795532" y="6015718"/>
          <a:ext cx="84447" cy="188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Symbol"/>
            </a:rPr>
            <a:t>-</a:t>
          </a:r>
        </a:p>
      </xdr:txBody>
    </xdr:sp>
    <xdr:clientData/>
  </xdr:oneCellAnchor>
  <xdr:oneCellAnchor>
    <xdr:from>
      <xdr:col>14</xdr:col>
      <xdr:colOff>552450</xdr:colOff>
      <xdr:row>37</xdr:row>
      <xdr:rowOff>114300</xdr:rowOff>
    </xdr:from>
    <xdr:ext cx="85408" cy="333231"/>
    <xdr:sp macro="" textlink="">
      <xdr:nvSpPr>
        <xdr:cNvPr id="98" name="Rectangle 97"/>
        <xdr:cNvSpPr>
          <a:spLocks noChangeArrowheads="1"/>
        </xdr:cNvSpPr>
      </xdr:nvSpPr>
      <xdr:spPr bwMode="auto">
        <a:xfrm>
          <a:off x="7762875" y="6972300"/>
          <a:ext cx="85408" cy="3332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000" b="0" i="0" strike="noStrike">
              <a:solidFill>
                <a:srgbClr val="000000"/>
              </a:solidFill>
              <a:latin typeface="Symbol"/>
            </a:rPr>
            <a:t>(</a:t>
          </a:r>
        </a:p>
      </xdr:txBody>
    </xdr:sp>
    <xdr:clientData/>
  </xdr:oneCellAnchor>
  <xdr:oneCellAnchor>
    <xdr:from>
      <xdr:col>16</xdr:col>
      <xdr:colOff>266700</xdr:colOff>
      <xdr:row>37</xdr:row>
      <xdr:rowOff>95250</xdr:rowOff>
    </xdr:from>
    <xdr:ext cx="85408" cy="333231"/>
    <xdr:sp macro="" textlink="">
      <xdr:nvSpPr>
        <xdr:cNvPr id="99" name="Rectangle 98"/>
        <xdr:cNvSpPr>
          <a:spLocks noChangeArrowheads="1"/>
        </xdr:cNvSpPr>
      </xdr:nvSpPr>
      <xdr:spPr bwMode="auto">
        <a:xfrm>
          <a:off x="8639175" y="6953250"/>
          <a:ext cx="85408" cy="3332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000" b="0" i="0" strike="noStrike">
              <a:solidFill>
                <a:srgbClr val="000000"/>
              </a:solidFill>
              <a:latin typeface="Symbol"/>
            </a:rPr>
            <a:t>)</a:t>
          </a:r>
        </a:p>
      </xdr:txBody>
    </xdr:sp>
    <xdr:clientData/>
  </xdr:oneCellAnchor>
  <xdr:twoCellAnchor>
    <xdr:from>
      <xdr:col>14</xdr:col>
      <xdr:colOff>447675</xdr:colOff>
      <xdr:row>38</xdr:row>
      <xdr:rowOff>104775</xdr:rowOff>
    </xdr:from>
    <xdr:to>
      <xdr:col>14</xdr:col>
      <xdr:colOff>495300</xdr:colOff>
      <xdr:row>39</xdr:row>
      <xdr:rowOff>0</xdr:rowOff>
    </xdr:to>
    <xdr:sp macro="" textlink="">
      <xdr:nvSpPr>
        <xdr:cNvPr id="1789" name="Line 99"/>
        <xdr:cNvSpPr>
          <a:spLocks noChangeShapeType="1"/>
        </xdr:cNvSpPr>
      </xdr:nvSpPr>
      <xdr:spPr bwMode="auto">
        <a:xfrm>
          <a:off x="7658100" y="7153275"/>
          <a:ext cx="47625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504825</xdr:colOff>
      <xdr:row>37</xdr:row>
      <xdr:rowOff>104775</xdr:rowOff>
    </xdr:from>
    <xdr:to>
      <xdr:col>14</xdr:col>
      <xdr:colOff>571500</xdr:colOff>
      <xdr:row>38</xdr:row>
      <xdr:rowOff>180975</xdr:rowOff>
    </xdr:to>
    <xdr:sp macro="" textlink="">
      <xdr:nvSpPr>
        <xdr:cNvPr id="1790" name="Line 100"/>
        <xdr:cNvSpPr>
          <a:spLocks noChangeShapeType="1"/>
        </xdr:cNvSpPr>
      </xdr:nvSpPr>
      <xdr:spPr bwMode="auto">
        <a:xfrm flipV="1">
          <a:off x="7715250" y="6962775"/>
          <a:ext cx="6667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571500</xdr:colOff>
      <xdr:row>37</xdr:row>
      <xdr:rowOff>104775</xdr:rowOff>
    </xdr:from>
    <xdr:to>
      <xdr:col>16</xdr:col>
      <xdr:colOff>428625</xdr:colOff>
      <xdr:row>37</xdr:row>
      <xdr:rowOff>104775</xdr:rowOff>
    </xdr:to>
    <xdr:sp macro="" textlink="">
      <xdr:nvSpPr>
        <xdr:cNvPr id="1791" name="Line 101"/>
        <xdr:cNvSpPr>
          <a:spLocks noChangeShapeType="1"/>
        </xdr:cNvSpPr>
      </xdr:nvSpPr>
      <xdr:spPr bwMode="auto">
        <a:xfrm flipV="1">
          <a:off x="7781925" y="6962775"/>
          <a:ext cx="1019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180975</xdr:colOff>
      <xdr:row>37</xdr:row>
      <xdr:rowOff>180975</xdr:rowOff>
    </xdr:from>
    <xdr:ext cx="61555" cy="147476"/>
    <xdr:sp macro="" textlink="">
      <xdr:nvSpPr>
        <xdr:cNvPr id="103" name="Rectangle 102"/>
        <xdr:cNvSpPr>
          <a:spLocks noChangeArrowheads="1"/>
        </xdr:cNvSpPr>
      </xdr:nvSpPr>
      <xdr:spPr bwMode="auto">
        <a:xfrm>
          <a:off x="8553450" y="7038975"/>
          <a:ext cx="61555" cy="1474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15</xdr:col>
      <xdr:colOff>295275</xdr:colOff>
      <xdr:row>37</xdr:row>
      <xdr:rowOff>180975</xdr:rowOff>
    </xdr:from>
    <xdr:ext cx="61555" cy="147476"/>
    <xdr:sp macro="" textlink="">
      <xdr:nvSpPr>
        <xdr:cNvPr id="104" name="Rectangle 103"/>
        <xdr:cNvSpPr>
          <a:spLocks noChangeArrowheads="1"/>
        </xdr:cNvSpPr>
      </xdr:nvSpPr>
      <xdr:spPr bwMode="auto">
        <a:xfrm>
          <a:off x="8086725" y="7029450"/>
          <a:ext cx="61555" cy="1474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14</xdr:col>
      <xdr:colOff>57150</xdr:colOff>
      <xdr:row>38</xdr:row>
      <xdr:rowOff>28575</xdr:rowOff>
    </xdr:from>
    <xdr:ext cx="119713" cy="176972"/>
    <xdr:sp macro="" textlink="">
      <xdr:nvSpPr>
        <xdr:cNvPr id="105" name="Rectangle 104"/>
        <xdr:cNvSpPr>
          <a:spLocks noChangeArrowheads="1"/>
        </xdr:cNvSpPr>
      </xdr:nvSpPr>
      <xdr:spPr bwMode="auto">
        <a:xfrm>
          <a:off x="7267575" y="7077075"/>
          <a:ext cx="119713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&amp;</a:t>
          </a:r>
        </a:p>
      </xdr:txBody>
    </xdr:sp>
    <xdr:clientData/>
  </xdr:oneCellAnchor>
  <xdr:oneCellAnchor>
    <xdr:from>
      <xdr:col>15</xdr:col>
      <xdr:colOff>533400</xdr:colOff>
      <xdr:row>38</xdr:row>
      <xdr:rowOff>28575</xdr:rowOff>
    </xdr:from>
    <xdr:ext cx="216200" cy="195601"/>
    <xdr:sp macro="" textlink="">
      <xdr:nvSpPr>
        <xdr:cNvPr id="106" name="Rectangle 105"/>
        <xdr:cNvSpPr>
          <a:spLocks noChangeArrowheads="1"/>
        </xdr:cNvSpPr>
      </xdr:nvSpPr>
      <xdr:spPr bwMode="auto">
        <a:xfrm>
          <a:off x="8315325" y="7077075"/>
          <a:ext cx="2162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AV</a:t>
          </a:r>
        </a:p>
      </xdr:txBody>
    </xdr:sp>
    <xdr:clientData/>
  </xdr:oneCellAnchor>
  <xdr:oneCellAnchor>
    <xdr:from>
      <xdr:col>15</xdr:col>
      <xdr:colOff>66675</xdr:colOff>
      <xdr:row>38</xdr:row>
      <xdr:rowOff>28575</xdr:rowOff>
    </xdr:from>
    <xdr:ext cx="216200" cy="195601"/>
    <xdr:sp macro="" textlink="">
      <xdr:nvSpPr>
        <xdr:cNvPr id="107" name="Rectangle 106"/>
        <xdr:cNvSpPr>
          <a:spLocks noChangeArrowheads="1"/>
        </xdr:cNvSpPr>
      </xdr:nvSpPr>
      <xdr:spPr bwMode="auto">
        <a:xfrm>
          <a:off x="7858125" y="7077075"/>
          <a:ext cx="2162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EV</a:t>
          </a:r>
        </a:p>
      </xdr:txBody>
    </xdr:sp>
    <xdr:clientData/>
  </xdr:oneCellAnchor>
  <xdr:oneCellAnchor>
    <xdr:from>
      <xdr:col>14</xdr:col>
      <xdr:colOff>219075</xdr:colOff>
      <xdr:row>38</xdr:row>
      <xdr:rowOff>28575</xdr:rowOff>
    </xdr:from>
    <xdr:ext cx="112800" cy="195601"/>
    <xdr:sp macro="" textlink="">
      <xdr:nvSpPr>
        <xdr:cNvPr id="108" name="Rectangle 107"/>
        <xdr:cNvSpPr>
          <a:spLocks noChangeArrowheads="1"/>
        </xdr:cNvSpPr>
      </xdr:nvSpPr>
      <xdr:spPr bwMode="auto">
        <a:xfrm>
          <a:off x="7429500" y="7077075"/>
          <a:ext cx="1128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R</a:t>
          </a:r>
        </a:p>
      </xdr:txBody>
    </xdr:sp>
    <xdr:clientData/>
  </xdr:oneCellAnchor>
  <xdr:oneCellAnchor>
    <xdr:from>
      <xdr:col>13</xdr:col>
      <xdr:colOff>495300</xdr:colOff>
      <xdr:row>38</xdr:row>
      <xdr:rowOff>28575</xdr:rowOff>
    </xdr:from>
    <xdr:ext cx="112800" cy="195601"/>
    <xdr:sp macro="" textlink="">
      <xdr:nvSpPr>
        <xdr:cNvPr id="109" name="Rectangle 108"/>
        <xdr:cNvSpPr>
          <a:spLocks noChangeArrowheads="1"/>
        </xdr:cNvSpPr>
      </xdr:nvSpPr>
      <xdr:spPr bwMode="auto">
        <a:xfrm>
          <a:off x="7124700" y="7077075"/>
          <a:ext cx="1128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R</a:t>
          </a:r>
        </a:p>
      </xdr:txBody>
    </xdr:sp>
    <xdr:clientData/>
  </xdr:oneCellAnchor>
  <xdr:oneCellAnchor>
    <xdr:from>
      <xdr:col>15</xdr:col>
      <xdr:colOff>409575</xdr:colOff>
      <xdr:row>38</xdr:row>
      <xdr:rowOff>0</xdr:rowOff>
    </xdr:from>
    <xdr:ext cx="84447" cy="197939"/>
    <xdr:sp macro="" textlink="">
      <xdr:nvSpPr>
        <xdr:cNvPr id="110" name="Rectangle 109"/>
        <xdr:cNvSpPr>
          <a:spLocks noChangeArrowheads="1"/>
        </xdr:cNvSpPr>
      </xdr:nvSpPr>
      <xdr:spPr bwMode="auto">
        <a:xfrm>
          <a:off x="8201025" y="7048500"/>
          <a:ext cx="84447" cy="197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Symbol"/>
            </a:rPr>
            <a:t>+</a:t>
          </a:r>
        </a:p>
      </xdr:txBody>
    </xdr:sp>
    <xdr:clientData/>
  </xdr:oneCellAnchor>
  <xdr:oneCellAnchor>
    <xdr:from>
      <xdr:col>14</xdr:col>
      <xdr:colOff>342900</xdr:colOff>
      <xdr:row>38</xdr:row>
      <xdr:rowOff>0</xdr:rowOff>
    </xdr:from>
    <xdr:ext cx="84447" cy="197939"/>
    <xdr:sp macro="" textlink="">
      <xdr:nvSpPr>
        <xdr:cNvPr id="111" name="Rectangle 110"/>
        <xdr:cNvSpPr>
          <a:spLocks noChangeArrowheads="1"/>
        </xdr:cNvSpPr>
      </xdr:nvSpPr>
      <xdr:spPr bwMode="auto">
        <a:xfrm>
          <a:off x="7595507" y="7130143"/>
          <a:ext cx="84447" cy="188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Symbol"/>
            </a:rPr>
            <a:t>=</a:t>
          </a:r>
        </a:p>
      </xdr:txBody>
    </xdr:sp>
    <xdr:clientData/>
  </xdr:oneCellAnchor>
  <xdr:twoCellAnchor editAs="oneCell">
    <xdr:from>
      <xdr:col>0</xdr:col>
      <xdr:colOff>104775</xdr:colOff>
      <xdr:row>0</xdr:row>
      <xdr:rowOff>28575</xdr:rowOff>
    </xdr:from>
    <xdr:to>
      <xdr:col>2</xdr:col>
      <xdr:colOff>561975</xdr:colOff>
      <xdr:row>3</xdr:row>
      <xdr:rowOff>142875</xdr:rowOff>
    </xdr:to>
    <xdr:pic>
      <xdr:nvPicPr>
        <xdr:cNvPr id="1801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8575"/>
          <a:ext cx="11525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29</xdr:row>
      <xdr:rowOff>180976</xdr:rowOff>
    </xdr:from>
    <xdr:to>
      <xdr:col>7</xdr:col>
      <xdr:colOff>419100</xdr:colOff>
      <xdr:row>31</xdr:row>
      <xdr:rowOff>109526</xdr:rowOff>
    </xdr:to>
    <xdr:pic>
      <xdr:nvPicPr>
        <xdr:cNvPr id="113" name="Picture 112" descr="http://cdn2.content.compendiumblog.com/uploads/user/458939f4-fe08-4dbc-b271-efca0f5a2682/6060c2db-f5d9-449b-abe2-68eade74814a/Image/d840d539abbf0f0cc70c3cb03c823cb1/equation1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514976"/>
          <a:ext cx="1724025" cy="3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8"/>
  <sheetViews>
    <sheetView workbookViewId="0">
      <selection activeCell="Q20" sqref="Q20"/>
    </sheetView>
  </sheetViews>
  <sheetFormatPr defaultRowHeight="12.75"/>
  <sheetData>
    <row r="3" spans="1:16" ht="38.25">
      <c r="A3" s="205" t="s">
        <v>83</v>
      </c>
      <c r="B3" s="206" t="s">
        <v>89</v>
      </c>
      <c r="C3" s="206" t="s">
        <v>90</v>
      </c>
      <c r="D3" s="206" t="s">
        <v>91</v>
      </c>
      <c r="E3" s="206" t="s">
        <v>92</v>
      </c>
      <c r="F3" s="206" t="s">
        <v>93</v>
      </c>
      <c r="G3" s="206" t="s">
        <v>94</v>
      </c>
      <c r="H3" s="206" t="s">
        <v>95</v>
      </c>
      <c r="I3" s="206" t="s">
        <v>96</v>
      </c>
      <c r="J3" s="206" t="s">
        <v>97</v>
      </c>
      <c r="K3" s="206" t="s">
        <v>98</v>
      </c>
      <c r="L3" s="206" t="s">
        <v>99</v>
      </c>
      <c r="M3" s="206" t="s">
        <v>100</v>
      </c>
      <c r="N3" s="206" t="s">
        <v>101</v>
      </c>
      <c r="O3" s="206" t="s">
        <v>102</v>
      </c>
    </row>
    <row r="4" spans="1:16">
      <c r="A4" s="207" t="s">
        <v>32</v>
      </c>
      <c r="B4" s="208" t="s">
        <v>103</v>
      </c>
      <c r="C4" s="208" t="s">
        <v>103</v>
      </c>
      <c r="D4" s="208" t="s">
        <v>103</v>
      </c>
      <c r="E4" s="208" t="s">
        <v>103</v>
      </c>
      <c r="F4" s="208" t="s">
        <v>103</v>
      </c>
      <c r="G4" s="208" t="s">
        <v>103</v>
      </c>
      <c r="H4" s="208" t="s">
        <v>103</v>
      </c>
      <c r="I4" s="208" t="s">
        <v>103</v>
      </c>
      <c r="J4" s="208" t="s">
        <v>103</v>
      </c>
      <c r="K4" s="208" t="s">
        <v>103</v>
      </c>
      <c r="L4" s="208" t="s">
        <v>103</v>
      </c>
      <c r="M4" s="208" t="s">
        <v>103</v>
      </c>
      <c r="N4" s="208" t="s">
        <v>103</v>
      </c>
      <c r="O4" s="208" t="s">
        <v>103</v>
      </c>
    </row>
    <row r="5" spans="1:16">
      <c r="A5" s="207" t="s">
        <v>84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</row>
    <row r="6" spans="1:16">
      <c r="A6" s="207" t="s">
        <v>85</v>
      </c>
      <c r="B6" s="209" t="s">
        <v>86</v>
      </c>
      <c r="C6" s="209" t="s">
        <v>86</v>
      </c>
      <c r="D6" s="209" t="s">
        <v>86</v>
      </c>
      <c r="E6" s="209" t="s">
        <v>86</v>
      </c>
      <c r="F6" s="209" t="s">
        <v>86</v>
      </c>
      <c r="G6" s="209" t="s">
        <v>86</v>
      </c>
      <c r="H6" s="209" t="s">
        <v>86</v>
      </c>
      <c r="I6" s="209" t="s">
        <v>86</v>
      </c>
      <c r="J6" s="209" t="s">
        <v>86</v>
      </c>
      <c r="K6" s="209" t="s">
        <v>86</v>
      </c>
      <c r="L6" s="209" t="s">
        <v>86</v>
      </c>
      <c r="M6" s="209" t="s">
        <v>86</v>
      </c>
      <c r="N6" s="209" t="s">
        <v>86</v>
      </c>
      <c r="O6" s="209" t="s">
        <v>86</v>
      </c>
    </row>
    <row r="9" spans="1:16" ht="30">
      <c r="A9" s="205" t="s">
        <v>83</v>
      </c>
      <c r="B9" s="210" t="s">
        <v>117</v>
      </c>
      <c r="C9" s="210" t="s">
        <v>118</v>
      </c>
      <c r="D9" s="210" t="s">
        <v>119</v>
      </c>
      <c r="E9" s="210" t="s">
        <v>120</v>
      </c>
      <c r="F9" s="210" t="s">
        <v>121</v>
      </c>
      <c r="G9" s="210" t="s">
        <v>122</v>
      </c>
      <c r="H9" s="210" t="s">
        <v>123</v>
      </c>
      <c r="I9" s="210" t="s">
        <v>124</v>
      </c>
      <c r="J9" s="210" t="s">
        <v>125</v>
      </c>
      <c r="K9" s="210" t="s">
        <v>126</v>
      </c>
      <c r="L9" s="210" t="s">
        <v>127</v>
      </c>
      <c r="M9" s="210" t="s">
        <v>128</v>
      </c>
      <c r="N9" s="210" t="s">
        <v>129</v>
      </c>
      <c r="O9" s="210" t="s">
        <v>130</v>
      </c>
      <c r="P9" s="210" t="s">
        <v>131</v>
      </c>
    </row>
    <row r="10" spans="1:16">
      <c r="A10" s="207" t="s">
        <v>32</v>
      </c>
      <c r="B10" s="208" t="s">
        <v>87</v>
      </c>
      <c r="C10" s="208" t="s">
        <v>87</v>
      </c>
      <c r="D10" s="208" t="s">
        <v>87</v>
      </c>
      <c r="E10" s="208" t="s">
        <v>87</v>
      </c>
      <c r="F10" s="208" t="s">
        <v>87</v>
      </c>
      <c r="G10" s="208" t="s">
        <v>87</v>
      </c>
      <c r="H10" s="208" t="s">
        <v>87</v>
      </c>
      <c r="I10" s="208" t="s">
        <v>87</v>
      </c>
      <c r="J10" s="208" t="s">
        <v>87</v>
      </c>
      <c r="K10" s="208" t="s">
        <v>87</v>
      </c>
      <c r="L10" s="208" t="s">
        <v>87</v>
      </c>
      <c r="M10" s="208" t="s">
        <v>87</v>
      </c>
      <c r="N10" s="208" t="s">
        <v>87</v>
      </c>
      <c r="O10" s="208" t="s">
        <v>87</v>
      </c>
      <c r="P10" s="208" t="s">
        <v>87</v>
      </c>
    </row>
    <row r="11" spans="1:16">
      <c r="A11" s="207" t="s">
        <v>84</v>
      </c>
      <c r="B11" s="209"/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</row>
    <row r="12" spans="1:16">
      <c r="A12" s="207" t="s">
        <v>85</v>
      </c>
      <c r="B12" s="209" t="s">
        <v>86</v>
      </c>
      <c r="C12" s="209" t="s">
        <v>86</v>
      </c>
      <c r="D12" s="209" t="s">
        <v>86</v>
      </c>
      <c r="E12" s="209" t="s">
        <v>86</v>
      </c>
      <c r="F12" s="209" t="s">
        <v>86</v>
      </c>
      <c r="G12" s="209" t="s">
        <v>86</v>
      </c>
      <c r="H12" s="209" t="s">
        <v>86</v>
      </c>
      <c r="I12" s="209" t="s">
        <v>86</v>
      </c>
      <c r="J12" s="209" t="s">
        <v>86</v>
      </c>
      <c r="K12" s="209" t="s">
        <v>86</v>
      </c>
      <c r="L12" s="209" t="s">
        <v>86</v>
      </c>
      <c r="M12" s="209" t="s">
        <v>86</v>
      </c>
      <c r="N12" s="209" t="s">
        <v>86</v>
      </c>
      <c r="O12" s="209" t="s">
        <v>86</v>
      </c>
      <c r="P12" s="209" t="s">
        <v>86</v>
      </c>
    </row>
    <row r="15" spans="1:16" ht="60">
      <c r="A15" s="205" t="s">
        <v>83</v>
      </c>
      <c r="B15" s="210" t="s">
        <v>104</v>
      </c>
      <c r="C15" s="210" t="s">
        <v>105</v>
      </c>
      <c r="D15" s="210" t="s">
        <v>106</v>
      </c>
      <c r="E15" s="210" t="s">
        <v>107</v>
      </c>
      <c r="F15" s="210" t="s">
        <v>108</v>
      </c>
      <c r="G15" s="210" t="s">
        <v>109</v>
      </c>
      <c r="H15" s="210" t="s">
        <v>110</v>
      </c>
      <c r="I15" s="210" t="s">
        <v>111</v>
      </c>
      <c r="J15" s="210" t="s">
        <v>112</v>
      </c>
      <c r="K15" s="210" t="s">
        <v>113</v>
      </c>
      <c r="L15" s="210" t="s">
        <v>114</v>
      </c>
      <c r="M15" s="210" t="s">
        <v>115</v>
      </c>
    </row>
    <row r="16" spans="1:16" ht="15">
      <c r="A16" s="207" t="s">
        <v>32</v>
      </c>
      <c r="B16" s="211" t="s">
        <v>116</v>
      </c>
      <c r="C16" s="211" t="s">
        <v>116</v>
      </c>
      <c r="D16" s="211" t="s">
        <v>116</v>
      </c>
      <c r="E16" s="211" t="s">
        <v>116</v>
      </c>
      <c r="F16" s="211" t="s">
        <v>88</v>
      </c>
      <c r="G16" s="211" t="s">
        <v>88</v>
      </c>
      <c r="H16" s="211" t="s">
        <v>103</v>
      </c>
      <c r="I16" s="211" t="s">
        <v>103</v>
      </c>
      <c r="J16" s="211" t="s">
        <v>103</v>
      </c>
      <c r="K16" s="211" t="s">
        <v>103</v>
      </c>
      <c r="L16" s="211" t="s">
        <v>88</v>
      </c>
      <c r="M16" s="211" t="s">
        <v>88</v>
      </c>
    </row>
    <row r="17" spans="1:13" ht="15">
      <c r="A17" s="207" t="s">
        <v>84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</row>
    <row r="18" spans="1:13" ht="15">
      <c r="A18" s="207" t="s">
        <v>85</v>
      </c>
      <c r="B18" s="212" t="s">
        <v>86</v>
      </c>
      <c r="C18" s="212" t="s">
        <v>86</v>
      </c>
      <c r="D18" s="212" t="s">
        <v>86</v>
      </c>
      <c r="E18" s="212" t="s">
        <v>86</v>
      </c>
      <c r="F18" s="212" t="s">
        <v>86</v>
      </c>
      <c r="G18" s="212" t="s">
        <v>86</v>
      </c>
      <c r="H18" s="212" t="s">
        <v>86</v>
      </c>
      <c r="I18" s="212" t="s">
        <v>86</v>
      </c>
      <c r="J18" s="212" t="s">
        <v>86</v>
      </c>
      <c r="K18" s="212" t="s">
        <v>86</v>
      </c>
      <c r="L18" s="212" t="s">
        <v>86</v>
      </c>
      <c r="M18" s="212" t="s">
        <v>86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79"/>
  <sheetViews>
    <sheetView showGridLines="0" tabSelected="1" zoomScaleNormal="100" workbookViewId="0">
      <selection activeCell="K52" sqref="K52"/>
    </sheetView>
  </sheetViews>
  <sheetFormatPr defaultRowHeight="12.75"/>
  <cols>
    <col min="1" max="1" width="1.7109375" customWidth="1"/>
    <col min="2" max="3" width="8.7109375" customWidth="1"/>
    <col min="4" max="4" width="8.5703125" customWidth="1"/>
    <col min="5" max="5" width="8.7109375" customWidth="1"/>
    <col min="6" max="6" width="4.85546875" customWidth="1"/>
    <col min="7" max="7" width="8.7109375" customWidth="1"/>
    <col min="8" max="8" width="9.7109375" customWidth="1"/>
    <col min="9" max="11" width="8.7109375" customWidth="1"/>
    <col min="12" max="12" width="4.85546875" customWidth="1"/>
    <col min="13" max="17" width="8.7109375" customWidth="1"/>
    <col min="18" max="18" width="4.85546875" customWidth="1"/>
    <col min="19" max="20" width="8.7109375" customWidth="1"/>
    <col min="21" max="21" width="5.28515625" customWidth="1"/>
    <col min="22" max="22" width="10.42578125" customWidth="1"/>
    <col min="23" max="23" width="1.85546875" customWidth="1"/>
    <col min="26" max="32" width="9.140625" customWidth="1"/>
    <col min="33" max="33" width="11.42578125" customWidth="1"/>
    <col min="34" max="42" width="9.140625" customWidth="1"/>
  </cols>
  <sheetData>
    <row r="1" spans="1:42">
      <c r="D1" s="219" t="s">
        <v>82</v>
      </c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</row>
    <row r="2" spans="1:42"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</row>
    <row r="3" spans="1:42"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</row>
    <row r="4" spans="1:42" ht="13.5" thickBot="1"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</row>
    <row r="5" spans="1:42" ht="6.7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</row>
    <row r="6" spans="1:42">
      <c r="A6" s="4"/>
      <c r="B6" s="5"/>
      <c r="C6" s="5"/>
      <c r="D6" s="6" t="s">
        <v>0</v>
      </c>
      <c r="E6" s="221"/>
      <c r="F6" s="222"/>
      <c r="G6" s="222"/>
      <c r="H6" s="222"/>
      <c r="I6" s="5"/>
      <c r="J6" s="5"/>
      <c r="K6" s="5"/>
      <c r="L6" s="6" t="s">
        <v>1</v>
      </c>
      <c r="M6" s="7"/>
      <c r="N6" s="7"/>
      <c r="O6" s="7"/>
      <c r="P6" s="5"/>
      <c r="Q6" s="5"/>
      <c r="R6" s="5"/>
      <c r="S6" s="5"/>
      <c r="T6" s="5"/>
      <c r="U6" s="5"/>
      <c r="V6" s="5"/>
      <c r="W6" s="8"/>
    </row>
    <row r="7" spans="1:42">
      <c r="A7" s="4"/>
      <c r="B7" s="9"/>
      <c r="C7" s="5"/>
      <c r="D7" s="6" t="s">
        <v>2</v>
      </c>
      <c r="E7" s="223"/>
      <c r="F7" s="224"/>
      <c r="G7" s="224"/>
      <c r="H7" s="224"/>
      <c r="I7" s="5"/>
      <c r="J7" s="5"/>
      <c r="K7" s="5"/>
      <c r="L7" s="6" t="s">
        <v>3</v>
      </c>
      <c r="M7" s="10"/>
      <c r="N7" s="10"/>
      <c r="O7" s="10"/>
      <c r="P7" s="5"/>
      <c r="Q7" s="5"/>
      <c r="R7" s="5"/>
      <c r="S7" s="6" t="s">
        <v>4</v>
      </c>
      <c r="T7" s="11"/>
      <c r="U7" s="7"/>
      <c r="V7" s="7"/>
      <c r="W7" s="8"/>
    </row>
    <row r="8" spans="1:42">
      <c r="A8" s="4"/>
      <c r="B8" s="5"/>
      <c r="C8" s="5"/>
      <c r="D8" s="6" t="s">
        <v>5</v>
      </c>
      <c r="E8" s="225"/>
      <c r="F8" s="226"/>
      <c r="G8" s="226"/>
      <c r="H8" s="226"/>
      <c r="I8" s="5"/>
      <c r="J8" s="5"/>
      <c r="K8" s="5"/>
      <c r="L8" s="6" t="s">
        <v>6</v>
      </c>
      <c r="M8" s="10"/>
      <c r="N8" s="10"/>
      <c r="O8" s="10"/>
      <c r="P8" s="5"/>
      <c r="Q8" s="5"/>
      <c r="R8" s="5"/>
      <c r="S8" s="6" t="s">
        <v>7</v>
      </c>
      <c r="T8" s="10"/>
      <c r="U8" s="10"/>
      <c r="V8" s="10"/>
      <c r="W8" s="8"/>
    </row>
    <row r="9" spans="1:42" ht="9" customHeight="1" thickBo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8"/>
    </row>
    <row r="10" spans="1:42" ht="15.95" customHeight="1" thickTop="1">
      <c r="A10" s="4"/>
      <c r="B10" s="12"/>
      <c r="C10" s="13" t="s">
        <v>8</v>
      </c>
      <c r="D10" s="14"/>
      <c r="E10" s="227"/>
      <c r="F10" s="228"/>
      <c r="G10" s="228"/>
      <c r="H10" s="15" t="s">
        <v>9</v>
      </c>
      <c r="I10" s="13" t="s">
        <v>10</v>
      </c>
      <c r="J10" s="14"/>
      <c r="K10" s="203"/>
      <c r="L10" s="203"/>
      <c r="M10" s="203"/>
      <c r="N10" s="15" t="s">
        <v>9</v>
      </c>
      <c r="O10" s="13" t="s">
        <v>11</v>
      </c>
      <c r="P10" s="14"/>
      <c r="Q10" s="227"/>
      <c r="R10" s="228"/>
      <c r="S10" s="228"/>
      <c r="T10" s="15" t="s">
        <v>9</v>
      </c>
      <c r="U10" s="16"/>
      <c r="V10" s="17"/>
      <c r="W10" s="8"/>
    </row>
    <row r="11" spans="1:42" ht="15.95" customHeight="1">
      <c r="A11" s="4"/>
      <c r="B11" s="18" t="s">
        <v>12</v>
      </c>
      <c r="C11" s="19" t="s">
        <v>13</v>
      </c>
      <c r="D11" s="19"/>
      <c r="E11" s="19"/>
      <c r="F11" s="19"/>
      <c r="G11" s="19"/>
      <c r="H11" s="20"/>
      <c r="I11" s="19" t="s">
        <v>13</v>
      </c>
      <c r="J11" s="19"/>
      <c r="K11" s="19"/>
      <c r="L11" s="19"/>
      <c r="M11" s="19"/>
      <c r="N11" s="20"/>
      <c r="O11" s="19" t="s">
        <v>13</v>
      </c>
      <c r="P11" s="19"/>
      <c r="Q11" s="19"/>
      <c r="R11" s="19"/>
      <c r="S11" s="19"/>
      <c r="T11" s="19"/>
      <c r="U11" s="21"/>
      <c r="V11" s="22" t="s">
        <v>12</v>
      </c>
      <c r="W11" s="8"/>
    </row>
    <row r="12" spans="1:42" ht="15.95" customHeight="1" thickBot="1">
      <c r="A12" s="4"/>
      <c r="B12" s="23" t="s">
        <v>14</v>
      </c>
      <c r="C12" s="24">
        <v>1</v>
      </c>
      <c r="D12" s="25">
        <v>2</v>
      </c>
      <c r="E12" s="25">
        <v>3</v>
      </c>
      <c r="F12" s="26"/>
      <c r="G12" s="27" t="s">
        <v>15</v>
      </c>
      <c r="H12" s="28" t="s">
        <v>16</v>
      </c>
      <c r="I12" s="24">
        <v>1</v>
      </c>
      <c r="J12" s="25">
        <v>2</v>
      </c>
      <c r="K12" s="25">
        <v>3</v>
      </c>
      <c r="L12" s="29"/>
      <c r="M12" s="27" t="s">
        <v>15</v>
      </c>
      <c r="N12" s="30" t="s">
        <v>16</v>
      </c>
      <c r="O12" s="24">
        <v>1</v>
      </c>
      <c r="P12" s="25">
        <v>2</v>
      </c>
      <c r="Q12" s="25">
        <v>3</v>
      </c>
      <c r="R12" s="29"/>
      <c r="S12" s="27" t="s">
        <v>15</v>
      </c>
      <c r="T12" s="29" t="s">
        <v>16</v>
      </c>
      <c r="U12" s="31"/>
      <c r="V12" s="32" t="s">
        <v>17</v>
      </c>
      <c r="W12" s="8"/>
    </row>
    <row r="13" spans="1:42" ht="15.95" customHeight="1" thickTop="1">
      <c r="A13" s="4"/>
      <c r="B13" s="33">
        <v>1</v>
      </c>
      <c r="C13" s="197"/>
      <c r="D13" s="198"/>
      <c r="E13" s="198"/>
      <c r="F13" s="34"/>
      <c r="G13" s="35" t="str">
        <f t="shared" ref="G13:G22" si="0">IF(COUNT(C13:E13)&gt;1,AVERAGE(C13:E13),AC13)</f>
        <v/>
      </c>
      <c r="H13" s="36" t="str">
        <f t="shared" ref="H13:H22" si="1">IF(COUNT(C13:E13)&gt;1,((MAX(C13:E13))-(MIN(C13:E13))),AI13)</f>
        <v/>
      </c>
      <c r="I13" s="197"/>
      <c r="J13" s="198"/>
      <c r="K13" s="198"/>
      <c r="L13" s="37"/>
      <c r="M13" s="35" t="str">
        <f t="shared" ref="M13:M22" si="2">IF(COUNT(I13:K13)&gt;1,AVERAGE(I13:K13),AE13)</f>
        <v/>
      </c>
      <c r="N13" s="36" t="str">
        <f t="shared" ref="N13:N22" si="3">IF(COUNT(I13:K13)&gt;1,((MAX(I13:K13))-(MIN(I13:K13))),AK13)</f>
        <v/>
      </c>
      <c r="O13" s="197"/>
      <c r="P13" s="198"/>
      <c r="Q13" s="198"/>
      <c r="R13" s="37"/>
      <c r="S13" s="35" t="str">
        <f t="shared" ref="S13:S22" si="4">IF(COUNT(O13:Q13)&gt;1,AVERAGE(O13:Q13),AG13)</f>
        <v/>
      </c>
      <c r="T13" s="36" t="str">
        <f t="shared" ref="T13:T22" si="5">IF(COUNT(O13:Q13)&gt;1,((MAX(O13:Q13))-(MIN(O13:Q13))),AM13)</f>
        <v/>
      </c>
      <c r="U13" s="38"/>
      <c r="V13" s="39" t="str">
        <f t="shared" ref="V13:V22" si="6">IF((COUNT(C13:E13)+COUNT(I13:K13)+COUNT(O13:Q13))=0,"",AO13)</f>
        <v/>
      </c>
      <c r="W13" s="40"/>
      <c r="Z13" t="str">
        <f t="shared" ref="Z13:Z22" si="7">IF(COUNT(V13)&gt;0,V13,"")</f>
        <v/>
      </c>
      <c r="AC13" s="41" t="str">
        <f t="shared" ref="AC13:AC22" si="8">IF((COUNT(C13:E13))=0,"",AD13)</f>
        <v/>
      </c>
      <c r="AD13" s="41" t="e">
        <f t="shared" ref="AD13:AD22" si="9">IF(OR(((COUNT(C13:E13))&lt;(COUNT(I13:K13))),((COUNT(C13:E13))&lt;(COUNT(O13:Q13)))),"ERR",AVERAGE(C13:E13))</f>
        <v>#DIV/0!</v>
      </c>
      <c r="AE13" s="41" t="str">
        <f t="shared" ref="AE13:AE22" si="10">IF((COUNT(I13:K13))=0,"",AF13)</f>
        <v/>
      </c>
      <c r="AF13" s="41" t="e">
        <f t="shared" ref="AF13:AF22" si="11">IF(OR(((COUNT(I13:K13))&lt;(COUNT(C13:E13))),((COUNT(I13:K13))&lt;(COUNT(O13:Q13)))),"ERR",AVERAGE(I13:K13))</f>
        <v>#DIV/0!</v>
      </c>
      <c r="AG13" s="41" t="str">
        <f t="shared" ref="AG13:AG22" si="12">IF((COUNT(O13:Q13))=0,"",AH13)</f>
        <v/>
      </c>
      <c r="AH13" s="41" t="e">
        <f t="shared" ref="AH13:AH22" si="13">IF(OR(((COUNT(O13:Q13))&lt;(COUNT(C13:E13))),((COUNT(O13:Q13))&lt;(COUNT(I13:K13)))),"ERR",AVERAGE(O13:Q13))</f>
        <v>#DIV/0!</v>
      </c>
      <c r="AI13" s="41" t="str">
        <f t="shared" ref="AI13:AI22" si="14">IF((COUNT(C13:E13))=0,"",AJ13)</f>
        <v/>
      </c>
      <c r="AJ13" s="41">
        <f t="shared" ref="AJ13:AJ22" si="15">IF(OR(((COUNT(C13:E13))&lt;(COUNT(I13:K13))),((COUNT(C13:E13))&lt;(COUNT(O13:Q13)))),"ERR",((MAX(C13:E13))-(MIN(C13:E13))))</f>
        <v>0</v>
      </c>
      <c r="AK13" s="41" t="str">
        <f t="shared" ref="AK13:AK22" si="16">IF((COUNT(I13:K13))=0,"",AL13)</f>
        <v/>
      </c>
      <c r="AL13" s="41">
        <f t="shared" ref="AL13:AL22" si="17">IF(OR(((COUNT(I13:K13))&lt;(COUNT(C13:E13))),((COUNT(I13:K13))&lt;(COUNT(O13:Q13)))),"ERR",((MAX(I13:K13))-(MIN(I13:K13))))</f>
        <v>0</v>
      </c>
      <c r="AM13" s="41" t="str">
        <f t="shared" ref="AM13:AM22" si="18">IF((COUNT(O13:Q13))=0,"",AN13)</f>
        <v/>
      </c>
      <c r="AN13" s="41">
        <f t="shared" ref="AN13:AN22" si="19">IF(OR(((COUNT(O13:Q13))&lt;(COUNT(C13:E13))),((COUNT(O13:Q13))&lt;(COUNT(I13:K13)))),"ERR",((MAX(O13:Q13))-(MIN(O13:Q13))))</f>
        <v>0</v>
      </c>
      <c r="AO13" s="41" t="e">
        <f t="shared" ref="AO13:AO22" si="20">IF(OR(((COUNT(C13:E13))&lt;(COUNT(O13:Q13))),((COUNT(I13:K13))&lt;(COUNT(C13:E13)))),"ERR",IF(AND(COUNT(S13)=0,(COUNT(G13)+COUNT(M13))=2),SUM(C13:E13,I13:K13)/COUNT(C13:E13,I13:K13),AP13))</f>
        <v>#DIV/0!</v>
      </c>
      <c r="AP13" s="41" t="e">
        <f t="shared" ref="AP13:AP22" si="21">IF(AND(COUNT(S$13:S$22)&gt;0,COUNT(S$13:S$22)&lt;(COUNT(G$13:G$22)+COUNT(M$13:M$22))/2),"ERR",SUM(C13:E13,I13:K13,O13:Q13)/COUNT(C13:E13,I13:K13,O13:Q13))</f>
        <v>#DIV/0!</v>
      </c>
    </row>
    <row r="14" spans="1:42" ht="15.95" customHeight="1">
      <c r="A14" s="4"/>
      <c r="B14" s="42">
        <v>2</v>
      </c>
      <c r="C14" s="199"/>
      <c r="D14" s="200"/>
      <c r="E14" s="198"/>
      <c r="F14" s="43"/>
      <c r="G14" s="44" t="str">
        <f t="shared" si="0"/>
        <v/>
      </c>
      <c r="H14" s="45" t="str">
        <f t="shared" si="1"/>
        <v/>
      </c>
      <c r="I14" s="199"/>
      <c r="J14" s="200"/>
      <c r="K14" s="198"/>
      <c r="L14" s="43"/>
      <c r="M14" s="44" t="str">
        <f t="shared" si="2"/>
        <v/>
      </c>
      <c r="N14" s="45" t="str">
        <f t="shared" si="3"/>
        <v/>
      </c>
      <c r="O14" s="199"/>
      <c r="P14" s="200"/>
      <c r="Q14" s="198"/>
      <c r="R14" s="43"/>
      <c r="S14" s="44" t="str">
        <f t="shared" si="4"/>
        <v/>
      </c>
      <c r="T14" s="45" t="str">
        <f t="shared" si="5"/>
        <v/>
      </c>
      <c r="U14" s="46"/>
      <c r="V14" s="47" t="str">
        <f t="shared" si="6"/>
        <v/>
      </c>
      <c r="W14" s="8"/>
      <c r="Z14" t="str">
        <f t="shared" si="7"/>
        <v/>
      </c>
      <c r="AC14" s="41" t="str">
        <f t="shared" si="8"/>
        <v/>
      </c>
      <c r="AD14" s="41" t="e">
        <f t="shared" si="9"/>
        <v>#DIV/0!</v>
      </c>
      <c r="AE14" s="41" t="str">
        <f t="shared" si="10"/>
        <v/>
      </c>
      <c r="AF14" s="41" t="e">
        <f t="shared" si="11"/>
        <v>#DIV/0!</v>
      </c>
      <c r="AG14" s="41" t="str">
        <f t="shared" si="12"/>
        <v/>
      </c>
      <c r="AH14" s="41" t="e">
        <f t="shared" si="13"/>
        <v>#DIV/0!</v>
      </c>
      <c r="AI14" s="41" t="str">
        <f t="shared" si="14"/>
        <v/>
      </c>
      <c r="AJ14" s="41">
        <f t="shared" si="15"/>
        <v>0</v>
      </c>
      <c r="AK14" s="41" t="str">
        <f t="shared" si="16"/>
        <v/>
      </c>
      <c r="AL14" s="41">
        <f t="shared" si="17"/>
        <v>0</v>
      </c>
      <c r="AM14" s="41" t="str">
        <f t="shared" si="18"/>
        <v/>
      </c>
      <c r="AN14" s="41">
        <f t="shared" si="19"/>
        <v>0</v>
      </c>
      <c r="AO14" s="41" t="e">
        <f t="shared" si="20"/>
        <v>#DIV/0!</v>
      </c>
      <c r="AP14" s="41" t="e">
        <f t="shared" si="21"/>
        <v>#DIV/0!</v>
      </c>
    </row>
    <row r="15" spans="1:42" ht="15.95" customHeight="1">
      <c r="A15" s="4"/>
      <c r="B15" s="42">
        <v>3</v>
      </c>
      <c r="C15" s="199"/>
      <c r="D15" s="200"/>
      <c r="E15" s="200"/>
      <c r="F15" s="43"/>
      <c r="G15" s="44" t="str">
        <f t="shared" si="0"/>
        <v/>
      </c>
      <c r="H15" s="45" t="str">
        <f t="shared" si="1"/>
        <v/>
      </c>
      <c r="I15" s="199"/>
      <c r="J15" s="200"/>
      <c r="K15" s="200"/>
      <c r="L15" s="43"/>
      <c r="M15" s="44" t="str">
        <f t="shared" si="2"/>
        <v/>
      </c>
      <c r="N15" s="45" t="str">
        <f t="shared" si="3"/>
        <v/>
      </c>
      <c r="O15" s="199"/>
      <c r="P15" s="200"/>
      <c r="Q15" s="200"/>
      <c r="R15" s="43"/>
      <c r="S15" s="44" t="str">
        <f t="shared" si="4"/>
        <v/>
      </c>
      <c r="T15" s="45" t="str">
        <f t="shared" si="5"/>
        <v/>
      </c>
      <c r="U15" s="46"/>
      <c r="V15" s="47" t="str">
        <f t="shared" si="6"/>
        <v/>
      </c>
      <c r="W15" s="8"/>
      <c r="Z15" t="str">
        <f t="shared" si="7"/>
        <v/>
      </c>
      <c r="AC15" s="41" t="str">
        <f t="shared" si="8"/>
        <v/>
      </c>
      <c r="AD15" s="41" t="e">
        <f t="shared" si="9"/>
        <v>#DIV/0!</v>
      </c>
      <c r="AE15" s="41" t="str">
        <f t="shared" si="10"/>
        <v/>
      </c>
      <c r="AF15" s="41" t="e">
        <f t="shared" si="11"/>
        <v>#DIV/0!</v>
      </c>
      <c r="AG15" s="41" t="str">
        <f t="shared" si="12"/>
        <v/>
      </c>
      <c r="AH15" s="41" t="e">
        <f t="shared" si="13"/>
        <v>#DIV/0!</v>
      </c>
      <c r="AI15" s="41" t="str">
        <f t="shared" si="14"/>
        <v/>
      </c>
      <c r="AJ15" s="41">
        <f t="shared" si="15"/>
        <v>0</v>
      </c>
      <c r="AK15" s="41" t="str">
        <f t="shared" si="16"/>
        <v/>
      </c>
      <c r="AL15" s="41">
        <f t="shared" si="17"/>
        <v>0</v>
      </c>
      <c r="AM15" s="41" t="str">
        <f t="shared" si="18"/>
        <v/>
      </c>
      <c r="AN15" s="41">
        <f t="shared" si="19"/>
        <v>0</v>
      </c>
      <c r="AO15" s="41" t="e">
        <f t="shared" si="20"/>
        <v>#DIV/0!</v>
      </c>
      <c r="AP15" s="41" t="e">
        <f t="shared" si="21"/>
        <v>#DIV/0!</v>
      </c>
    </row>
    <row r="16" spans="1:42" ht="15.95" customHeight="1">
      <c r="A16" s="4"/>
      <c r="B16" s="42">
        <v>4</v>
      </c>
      <c r="C16" s="199"/>
      <c r="D16" s="200"/>
      <c r="E16" s="200"/>
      <c r="F16" s="43"/>
      <c r="G16" s="44" t="str">
        <f t="shared" si="0"/>
        <v/>
      </c>
      <c r="H16" s="45" t="str">
        <f t="shared" si="1"/>
        <v/>
      </c>
      <c r="I16" s="199"/>
      <c r="J16" s="200"/>
      <c r="K16" s="200"/>
      <c r="L16" s="43"/>
      <c r="M16" s="44" t="str">
        <f t="shared" si="2"/>
        <v/>
      </c>
      <c r="N16" s="45" t="str">
        <f t="shared" si="3"/>
        <v/>
      </c>
      <c r="O16" s="199"/>
      <c r="P16" s="200"/>
      <c r="Q16" s="200"/>
      <c r="R16" s="43"/>
      <c r="S16" s="44" t="str">
        <f t="shared" si="4"/>
        <v/>
      </c>
      <c r="T16" s="45" t="str">
        <f t="shared" si="5"/>
        <v/>
      </c>
      <c r="U16" s="46"/>
      <c r="V16" s="47" t="str">
        <f t="shared" si="6"/>
        <v/>
      </c>
      <c r="W16" s="8"/>
      <c r="Z16" t="str">
        <f t="shared" si="7"/>
        <v/>
      </c>
      <c r="AC16" s="41" t="str">
        <f t="shared" si="8"/>
        <v/>
      </c>
      <c r="AD16" s="41" t="e">
        <f t="shared" si="9"/>
        <v>#DIV/0!</v>
      </c>
      <c r="AE16" s="41" t="str">
        <f t="shared" si="10"/>
        <v/>
      </c>
      <c r="AF16" s="41" t="e">
        <f t="shared" si="11"/>
        <v>#DIV/0!</v>
      </c>
      <c r="AG16" s="41" t="str">
        <f t="shared" si="12"/>
        <v/>
      </c>
      <c r="AH16" s="41" t="e">
        <f t="shared" si="13"/>
        <v>#DIV/0!</v>
      </c>
      <c r="AI16" s="41" t="str">
        <f t="shared" si="14"/>
        <v/>
      </c>
      <c r="AJ16" s="41">
        <f t="shared" si="15"/>
        <v>0</v>
      </c>
      <c r="AK16" s="41" t="str">
        <f t="shared" si="16"/>
        <v/>
      </c>
      <c r="AL16" s="41">
        <f t="shared" si="17"/>
        <v>0</v>
      </c>
      <c r="AM16" s="41" t="str">
        <f t="shared" si="18"/>
        <v/>
      </c>
      <c r="AN16" s="41">
        <f t="shared" si="19"/>
        <v>0</v>
      </c>
      <c r="AO16" s="41" t="e">
        <f t="shared" si="20"/>
        <v>#DIV/0!</v>
      </c>
      <c r="AP16" s="41" t="e">
        <f t="shared" si="21"/>
        <v>#DIV/0!</v>
      </c>
    </row>
    <row r="17" spans="1:42" ht="15.95" customHeight="1">
      <c r="A17" s="4"/>
      <c r="B17" s="42">
        <v>5</v>
      </c>
      <c r="C17" s="199"/>
      <c r="D17" s="200"/>
      <c r="E17" s="200"/>
      <c r="F17" s="43"/>
      <c r="G17" s="44" t="str">
        <f t="shared" si="0"/>
        <v/>
      </c>
      <c r="H17" s="45" t="str">
        <f t="shared" si="1"/>
        <v/>
      </c>
      <c r="I17" s="199"/>
      <c r="J17" s="200"/>
      <c r="K17" s="200"/>
      <c r="L17" s="43"/>
      <c r="M17" s="44" t="str">
        <f t="shared" si="2"/>
        <v/>
      </c>
      <c r="N17" s="45" t="str">
        <f t="shared" si="3"/>
        <v/>
      </c>
      <c r="O17" s="199"/>
      <c r="P17" s="200"/>
      <c r="Q17" s="200"/>
      <c r="R17" s="43"/>
      <c r="S17" s="44" t="str">
        <f t="shared" si="4"/>
        <v/>
      </c>
      <c r="T17" s="45" t="str">
        <f t="shared" si="5"/>
        <v/>
      </c>
      <c r="U17" s="46"/>
      <c r="V17" s="47" t="str">
        <f t="shared" si="6"/>
        <v/>
      </c>
      <c r="W17" s="8"/>
      <c r="Z17" t="str">
        <f t="shared" si="7"/>
        <v/>
      </c>
      <c r="AC17" s="41" t="str">
        <f t="shared" si="8"/>
        <v/>
      </c>
      <c r="AD17" s="41" t="e">
        <f t="shared" si="9"/>
        <v>#DIV/0!</v>
      </c>
      <c r="AE17" s="41" t="str">
        <f t="shared" si="10"/>
        <v/>
      </c>
      <c r="AF17" s="41" t="e">
        <f t="shared" si="11"/>
        <v>#DIV/0!</v>
      </c>
      <c r="AG17" s="41" t="str">
        <f t="shared" si="12"/>
        <v/>
      </c>
      <c r="AH17" s="41" t="e">
        <f t="shared" si="13"/>
        <v>#DIV/0!</v>
      </c>
      <c r="AI17" s="41" t="str">
        <f t="shared" si="14"/>
        <v/>
      </c>
      <c r="AJ17" s="41">
        <f t="shared" si="15"/>
        <v>0</v>
      </c>
      <c r="AK17" s="41" t="str">
        <f t="shared" si="16"/>
        <v/>
      </c>
      <c r="AL17" s="41">
        <f t="shared" si="17"/>
        <v>0</v>
      </c>
      <c r="AM17" s="41" t="str">
        <f t="shared" si="18"/>
        <v/>
      </c>
      <c r="AN17" s="41">
        <f t="shared" si="19"/>
        <v>0</v>
      </c>
      <c r="AO17" s="41" t="e">
        <f t="shared" si="20"/>
        <v>#DIV/0!</v>
      </c>
      <c r="AP17" s="41" t="e">
        <f t="shared" si="21"/>
        <v>#DIV/0!</v>
      </c>
    </row>
    <row r="18" spans="1:42" ht="15.95" customHeight="1">
      <c r="A18" s="4"/>
      <c r="B18" s="42">
        <v>6</v>
      </c>
      <c r="C18" s="199"/>
      <c r="D18" s="200"/>
      <c r="E18" s="200"/>
      <c r="F18" s="43"/>
      <c r="G18" s="44" t="str">
        <f t="shared" si="0"/>
        <v/>
      </c>
      <c r="H18" s="45" t="str">
        <f>IF(COUNT(C18:E18)&gt;1,((MAX(C18:E18))-(MIN(C18:E18))),AI18)</f>
        <v/>
      </c>
      <c r="I18" s="199"/>
      <c r="J18" s="200"/>
      <c r="K18" s="200"/>
      <c r="L18" s="43"/>
      <c r="M18" s="44" t="str">
        <f t="shared" si="2"/>
        <v/>
      </c>
      <c r="N18" s="45" t="str">
        <f t="shared" si="3"/>
        <v/>
      </c>
      <c r="O18" s="199"/>
      <c r="P18" s="200"/>
      <c r="Q18" s="200"/>
      <c r="R18" s="43"/>
      <c r="S18" s="44" t="str">
        <f t="shared" si="4"/>
        <v/>
      </c>
      <c r="T18" s="45" t="str">
        <f t="shared" si="5"/>
        <v/>
      </c>
      <c r="U18" s="46"/>
      <c r="V18" s="47" t="str">
        <f t="shared" si="6"/>
        <v/>
      </c>
      <c r="W18" s="8"/>
      <c r="Z18" t="str">
        <f t="shared" si="7"/>
        <v/>
      </c>
      <c r="AC18" s="41" t="str">
        <f t="shared" si="8"/>
        <v/>
      </c>
      <c r="AD18" s="41" t="e">
        <f t="shared" si="9"/>
        <v>#DIV/0!</v>
      </c>
      <c r="AE18" s="41" t="str">
        <f t="shared" si="10"/>
        <v/>
      </c>
      <c r="AF18" s="41" t="e">
        <f t="shared" si="11"/>
        <v>#DIV/0!</v>
      </c>
      <c r="AG18" s="41" t="str">
        <f t="shared" si="12"/>
        <v/>
      </c>
      <c r="AH18" s="41" t="e">
        <f t="shared" si="13"/>
        <v>#DIV/0!</v>
      </c>
      <c r="AI18" s="41" t="str">
        <f t="shared" si="14"/>
        <v/>
      </c>
      <c r="AJ18" s="41">
        <f t="shared" si="15"/>
        <v>0</v>
      </c>
      <c r="AK18" s="41" t="str">
        <f t="shared" si="16"/>
        <v/>
      </c>
      <c r="AL18" s="41">
        <f t="shared" si="17"/>
        <v>0</v>
      </c>
      <c r="AM18" s="41" t="str">
        <f t="shared" si="18"/>
        <v/>
      </c>
      <c r="AN18" s="41">
        <f t="shared" si="19"/>
        <v>0</v>
      </c>
      <c r="AO18" s="41" t="e">
        <f t="shared" si="20"/>
        <v>#DIV/0!</v>
      </c>
      <c r="AP18" s="41" t="e">
        <f t="shared" si="21"/>
        <v>#DIV/0!</v>
      </c>
    </row>
    <row r="19" spans="1:42" ht="15.95" customHeight="1">
      <c r="A19" s="4"/>
      <c r="B19" s="42">
        <v>7</v>
      </c>
      <c r="C19" s="199"/>
      <c r="D19" s="200"/>
      <c r="E19" s="200"/>
      <c r="F19" s="43"/>
      <c r="G19" s="44" t="str">
        <f t="shared" si="0"/>
        <v/>
      </c>
      <c r="H19" s="45" t="str">
        <f t="shared" si="1"/>
        <v/>
      </c>
      <c r="I19" s="199"/>
      <c r="J19" s="200"/>
      <c r="K19" s="200"/>
      <c r="L19" s="43"/>
      <c r="M19" s="44" t="str">
        <f t="shared" si="2"/>
        <v/>
      </c>
      <c r="N19" s="45" t="str">
        <f t="shared" si="3"/>
        <v/>
      </c>
      <c r="O19" s="199"/>
      <c r="P19" s="200"/>
      <c r="Q19" s="200"/>
      <c r="R19" s="43"/>
      <c r="S19" s="44" t="str">
        <f t="shared" si="4"/>
        <v/>
      </c>
      <c r="T19" s="45" t="str">
        <f t="shared" si="5"/>
        <v/>
      </c>
      <c r="U19" s="46"/>
      <c r="V19" s="47" t="str">
        <f t="shared" si="6"/>
        <v/>
      </c>
      <c r="W19" s="8"/>
      <c r="Z19" t="str">
        <f t="shared" si="7"/>
        <v/>
      </c>
      <c r="AB19" t="str">
        <f>IF(COUNT(V13:V22)=10,((MAX(V13:V22))-(MIN(Z13:Z22))),"")</f>
        <v/>
      </c>
      <c r="AC19" s="41" t="str">
        <f t="shared" si="8"/>
        <v/>
      </c>
      <c r="AD19" s="41" t="e">
        <f t="shared" si="9"/>
        <v>#DIV/0!</v>
      </c>
      <c r="AE19" s="41" t="str">
        <f t="shared" si="10"/>
        <v/>
      </c>
      <c r="AF19" s="41" t="e">
        <f t="shared" si="11"/>
        <v>#DIV/0!</v>
      </c>
      <c r="AG19" s="41" t="str">
        <f t="shared" si="12"/>
        <v/>
      </c>
      <c r="AH19" s="41" t="e">
        <f t="shared" si="13"/>
        <v>#DIV/0!</v>
      </c>
      <c r="AI19" s="41" t="str">
        <f t="shared" si="14"/>
        <v/>
      </c>
      <c r="AJ19" s="41">
        <f t="shared" si="15"/>
        <v>0</v>
      </c>
      <c r="AK19" s="41" t="str">
        <f t="shared" si="16"/>
        <v/>
      </c>
      <c r="AL19" s="41">
        <f t="shared" si="17"/>
        <v>0</v>
      </c>
      <c r="AM19" s="41" t="str">
        <f t="shared" si="18"/>
        <v/>
      </c>
      <c r="AN19" s="41">
        <f t="shared" si="19"/>
        <v>0</v>
      </c>
      <c r="AO19" s="41" t="e">
        <f t="shared" si="20"/>
        <v>#DIV/0!</v>
      </c>
      <c r="AP19" s="41" t="e">
        <f t="shared" si="21"/>
        <v>#DIV/0!</v>
      </c>
    </row>
    <row r="20" spans="1:42" ht="15.95" customHeight="1">
      <c r="A20" s="4"/>
      <c r="B20" s="42">
        <v>8</v>
      </c>
      <c r="C20" s="199"/>
      <c r="D20" s="200"/>
      <c r="E20" s="200"/>
      <c r="F20" s="43"/>
      <c r="G20" s="44" t="str">
        <f t="shared" si="0"/>
        <v/>
      </c>
      <c r="H20" s="45" t="str">
        <f t="shared" si="1"/>
        <v/>
      </c>
      <c r="I20" s="199"/>
      <c r="J20" s="200"/>
      <c r="K20" s="200"/>
      <c r="L20" s="43"/>
      <c r="M20" s="44" t="str">
        <f t="shared" si="2"/>
        <v/>
      </c>
      <c r="N20" s="45" t="str">
        <f t="shared" si="3"/>
        <v/>
      </c>
      <c r="O20" s="199"/>
      <c r="P20" s="200"/>
      <c r="Q20" s="200"/>
      <c r="R20" s="43"/>
      <c r="S20" s="44" t="str">
        <f t="shared" si="4"/>
        <v/>
      </c>
      <c r="T20" s="45" t="str">
        <f t="shared" si="5"/>
        <v/>
      </c>
      <c r="U20" s="46"/>
      <c r="V20" s="47" t="str">
        <f t="shared" si="6"/>
        <v/>
      </c>
      <c r="W20" s="8"/>
      <c r="Z20" t="str">
        <f t="shared" si="7"/>
        <v/>
      </c>
      <c r="AB20" t="str">
        <f>IF(COUNT(V13:V22)=9,((MAX(V13:V21))-(MIN(Z13:Z21))),AB19)</f>
        <v/>
      </c>
      <c r="AC20" s="41" t="str">
        <f t="shared" si="8"/>
        <v/>
      </c>
      <c r="AD20" s="41" t="e">
        <f t="shared" si="9"/>
        <v>#DIV/0!</v>
      </c>
      <c r="AE20" s="41" t="str">
        <f t="shared" si="10"/>
        <v/>
      </c>
      <c r="AF20" s="41" t="e">
        <f t="shared" si="11"/>
        <v>#DIV/0!</v>
      </c>
      <c r="AG20" s="41" t="str">
        <f t="shared" si="12"/>
        <v/>
      </c>
      <c r="AH20" s="41" t="e">
        <f t="shared" si="13"/>
        <v>#DIV/0!</v>
      </c>
      <c r="AI20" s="41" t="str">
        <f t="shared" si="14"/>
        <v/>
      </c>
      <c r="AJ20" s="41">
        <f t="shared" si="15"/>
        <v>0</v>
      </c>
      <c r="AK20" s="41" t="str">
        <f t="shared" si="16"/>
        <v/>
      </c>
      <c r="AL20" s="41">
        <f t="shared" si="17"/>
        <v>0</v>
      </c>
      <c r="AM20" s="41" t="str">
        <f t="shared" si="18"/>
        <v/>
      </c>
      <c r="AN20" s="41">
        <f t="shared" si="19"/>
        <v>0</v>
      </c>
      <c r="AO20" s="41" t="e">
        <f t="shared" si="20"/>
        <v>#DIV/0!</v>
      </c>
      <c r="AP20" s="41" t="e">
        <f t="shared" si="21"/>
        <v>#DIV/0!</v>
      </c>
    </row>
    <row r="21" spans="1:42" ht="15.95" customHeight="1">
      <c r="A21" s="4"/>
      <c r="B21" s="42">
        <v>9</v>
      </c>
      <c r="C21" s="199"/>
      <c r="D21" s="200"/>
      <c r="E21" s="200"/>
      <c r="F21" s="43"/>
      <c r="G21" s="44" t="str">
        <f t="shared" si="0"/>
        <v/>
      </c>
      <c r="H21" s="45" t="str">
        <f t="shared" si="1"/>
        <v/>
      </c>
      <c r="I21" s="199"/>
      <c r="J21" s="200"/>
      <c r="K21" s="200"/>
      <c r="L21" s="43"/>
      <c r="M21" s="44" t="str">
        <f t="shared" si="2"/>
        <v/>
      </c>
      <c r="N21" s="45" t="str">
        <f t="shared" si="3"/>
        <v/>
      </c>
      <c r="O21" s="199"/>
      <c r="P21" s="200"/>
      <c r="Q21" s="200"/>
      <c r="R21" s="43"/>
      <c r="S21" s="44" t="str">
        <f t="shared" si="4"/>
        <v/>
      </c>
      <c r="T21" s="45" t="str">
        <f t="shared" si="5"/>
        <v/>
      </c>
      <c r="U21" s="46"/>
      <c r="V21" s="47" t="str">
        <f t="shared" si="6"/>
        <v/>
      </c>
      <c r="W21" s="8"/>
      <c r="Z21" t="str">
        <f t="shared" si="7"/>
        <v/>
      </c>
      <c r="AB21" t="str">
        <f>IF(COUNT(V13:V22)=8,((MAX(V13:V20))-(MIN(Z13:Z20))),AB20)</f>
        <v/>
      </c>
      <c r="AC21" s="41" t="str">
        <f t="shared" si="8"/>
        <v/>
      </c>
      <c r="AD21" s="41" t="e">
        <f t="shared" si="9"/>
        <v>#DIV/0!</v>
      </c>
      <c r="AE21" s="41" t="str">
        <f t="shared" si="10"/>
        <v/>
      </c>
      <c r="AF21" s="41" t="e">
        <f t="shared" si="11"/>
        <v>#DIV/0!</v>
      </c>
      <c r="AG21" s="41" t="str">
        <f t="shared" si="12"/>
        <v/>
      </c>
      <c r="AH21" s="41" t="e">
        <f t="shared" si="13"/>
        <v>#DIV/0!</v>
      </c>
      <c r="AI21" s="41" t="str">
        <f t="shared" si="14"/>
        <v/>
      </c>
      <c r="AJ21" s="41">
        <f t="shared" si="15"/>
        <v>0</v>
      </c>
      <c r="AK21" s="41" t="str">
        <f t="shared" si="16"/>
        <v/>
      </c>
      <c r="AL21" s="41">
        <f t="shared" si="17"/>
        <v>0</v>
      </c>
      <c r="AM21" s="41" t="str">
        <f t="shared" si="18"/>
        <v/>
      </c>
      <c r="AN21" s="41">
        <f t="shared" si="19"/>
        <v>0</v>
      </c>
      <c r="AO21" s="41" t="e">
        <f t="shared" si="20"/>
        <v>#DIV/0!</v>
      </c>
      <c r="AP21" s="41" t="e">
        <f t="shared" si="21"/>
        <v>#DIV/0!</v>
      </c>
    </row>
    <row r="22" spans="1:42" ht="15.95" customHeight="1" thickBot="1">
      <c r="A22" s="4"/>
      <c r="B22" s="42">
        <v>10</v>
      </c>
      <c r="C22" s="199"/>
      <c r="D22" s="200"/>
      <c r="E22" s="200"/>
      <c r="F22" s="43"/>
      <c r="G22" s="44" t="str">
        <f t="shared" si="0"/>
        <v/>
      </c>
      <c r="H22" s="45" t="str">
        <f t="shared" si="1"/>
        <v/>
      </c>
      <c r="I22" s="199"/>
      <c r="J22" s="200"/>
      <c r="K22" s="200"/>
      <c r="L22" s="43"/>
      <c r="M22" s="44" t="str">
        <f t="shared" si="2"/>
        <v/>
      </c>
      <c r="N22" s="45" t="str">
        <f t="shared" si="3"/>
        <v/>
      </c>
      <c r="O22" s="199"/>
      <c r="P22" s="200"/>
      <c r="Q22" s="200"/>
      <c r="R22" s="43"/>
      <c r="S22" s="44" t="str">
        <f t="shared" si="4"/>
        <v/>
      </c>
      <c r="T22" s="45" t="str">
        <f t="shared" si="5"/>
        <v/>
      </c>
      <c r="U22" s="48"/>
      <c r="V22" s="49" t="str">
        <f t="shared" si="6"/>
        <v/>
      </c>
      <c r="W22" s="8"/>
      <c r="Z22" t="str">
        <f t="shared" si="7"/>
        <v/>
      </c>
      <c r="AB22" t="str">
        <f>IF(COUNT(V13:V22)=7,((MAX(V13:V19))-(MIN(Z13:Z19))),AB21)</f>
        <v/>
      </c>
      <c r="AC22" s="41" t="str">
        <f t="shared" si="8"/>
        <v/>
      </c>
      <c r="AD22" s="41" t="e">
        <f t="shared" si="9"/>
        <v>#DIV/0!</v>
      </c>
      <c r="AE22" s="41" t="str">
        <f t="shared" si="10"/>
        <v/>
      </c>
      <c r="AF22" s="41" t="e">
        <f t="shared" si="11"/>
        <v>#DIV/0!</v>
      </c>
      <c r="AG22" s="41" t="str">
        <f t="shared" si="12"/>
        <v/>
      </c>
      <c r="AH22" s="41" t="e">
        <f t="shared" si="13"/>
        <v>#DIV/0!</v>
      </c>
      <c r="AI22" s="41" t="str">
        <f t="shared" si="14"/>
        <v/>
      </c>
      <c r="AJ22" s="41">
        <f t="shared" si="15"/>
        <v>0</v>
      </c>
      <c r="AK22" s="41" t="str">
        <f t="shared" si="16"/>
        <v/>
      </c>
      <c r="AL22" s="41">
        <f t="shared" si="17"/>
        <v>0</v>
      </c>
      <c r="AM22" s="41" t="str">
        <f t="shared" si="18"/>
        <v/>
      </c>
      <c r="AN22" s="41">
        <f t="shared" si="19"/>
        <v>0</v>
      </c>
      <c r="AO22" s="41" t="e">
        <f t="shared" si="20"/>
        <v>#DIV/0!</v>
      </c>
      <c r="AP22" s="41" t="e">
        <f t="shared" si="21"/>
        <v>#DIV/0!</v>
      </c>
    </row>
    <row r="23" spans="1:42" ht="15.95" customHeight="1" thickTop="1">
      <c r="A23" s="4"/>
      <c r="B23" s="50" t="s">
        <v>17</v>
      </c>
      <c r="C23" s="51"/>
      <c r="D23" s="51"/>
      <c r="E23" s="51"/>
      <c r="F23" s="52" t="s">
        <v>55</v>
      </c>
      <c r="G23" s="53" t="str">
        <f>IF(AND((COUNT(G13:G22)&gt;4),((COUNT(C13:C22)+COUNT(D13:D22))=(COUNT(I13:I22)+COUNT(J13:J22)))),AC23," ")</f>
        <v xml:space="preserve"> </v>
      </c>
      <c r="H23" s="54"/>
      <c r="I23" s="51"/>
      <c r="J23" s="51"/>
      <c r="K23" s="51"/>
      <c r="L23" s="52" t="s">
        <v>56</v>
      </c>
      <c r="M23" s="53" t="str">
        <f>IF(AND((COUNT(M13:M22)&gt;4),((COUNT(C13:C22)+COUNT(D13:D22))=(COUNT(I13:I22)+COUNT(J13:J22)))),AD23," ")</f>
        <v xml:space="preserve"> </v>
      </c>
      <c r="N23" s="55"/>
      <c r="O23" s="51"/>
      <c r="P23" s="51"/>
      <c r="Q23" s="51"/>
      <c r="R23" s="52" t="s">
        <v>57</v>
      </c>
      <c r="S23" s="53" t="str">
        <f>IF(AND((COUNT(S13:S22)&gt;4),((COUNT(I13:I22)+COUNT(J13:J22))=(COUNT(O13:O22)+COUNT(P13:P22)))),AE23," ")</f>
        <v xml:space="preserve"> </v>
      </c>
      <c r="T23" s="56"/>
      <c r="U23" s="57" t="s">
        <v>18</v>
      </c>
      <c r="V23" s="58" t="str">
        <f>IF(COUNT(V13:V22)&gt;4,SUM(V13:V22)/COUNT(V13:V22)," ")</f>
        <v xml:space="preserve"> </v>
      </c>
      <c r="W23" s="8"/>
      <c r="AB23" t="str">
        <f>IF(COUNT(V13:V22)=6,((MAX(V13:V18))-(MIN(Z13:Z18))),AB22)</f>
        <v/>
      </c>
      <c r="AC23" t="e">
        <f>IF(AND(COUNT(E$13:E$22,K$13:K$22,Q$13:Q$22)&gt;0,COUNT($E$13:$E$22)&lt;(COUNT($D$13:$D$22)+COUNT($C$13:$C$22))/2),"ERR",SUM(G13:G22)/COUNT(G13:G22))</f>
        <v>#DIV/0!</v>
      </c>
      <c r="AD23" t="e">
        <f>IF(AND(COUNT(E$13:E$22,K$13:K$22,Q$13:Q$22)&gt;0,COUNT($K$13:$K$22)&lt;(COUNT($I$13:$I$22)+COUNT($J$13:$J$22))/2),"ERR",SUM(M13:M22)/COUNT(M13:M22))</f>
        <v>#DIV/0!</v>
      </c>
      <c r="AE23" t="e">
        <f>IF(AND(COUNT(E$13:E$22,K$13:K$22,Q$13:Q$22)&gt;0,COUNT($Q$13:$Q$22)&lt;(COUNT($O$13:$O$22)+COUNT($P$13:$P$22))/2),"ERR",SUM(S13:S22)/COUNT(S13:S22))</f>
        <v>#DIV/0!</v>
      </c>
    </row>
    <row r="24" spans="1:42" ht="15.95" customHeight="1">
      <c r="A24" s="4"/>
      <c r="B24" s="59" t="s">
        <v>19</v>
      </c>
      <c r="C24" s="60"/>
      <c r="D24" s="60"/>
      <c r="E24" s="60"/>
      <c r="F24" s="61" t="s">
        <v>58</v>
      </c>
      <c r="G24" s="62"/>
      <c r="H24" s="63" t="str">
        <f>IF(AND((COUNT(H13:H22)&gt;4),((COUNT(C13:C22)+COUNT(D13:D22))=(COUNT(I13:I22)+COUNT(J13:J22)))),AC24," ")</f>
        <v xml:space="preserve"> </v>
      </c>
      <c r="I24" s="213" t="s">
        <v>132</v>
      </c>
      <c r="J24" s="60"/>
      <c r="K24" s="60"/>
      <c r="L24" s="61" t="s">
        <v>59</v>
      </c>
      <c r="M24" s="62"/>
      <c r="N24" s="63" t="str">
        <f>IF(AND((COUNT(N13:N22)&gt;4),((COUNT(C13:C22)+COUNT(D13:D22))=(COUNT(I13:I22)+COUNT(J13:J22)))),AD24," ")</f>
        <v xml:space="preserve"> </v>
      </c>
      <c r="O24" s="60"/>
      <c r="P24" s="60"/>
      <c r="Q24" s="60"/>
      <c r="R24" s="61" t="s">
        <v>60</v>
      </c>
      <c r="S24" s="64"/>
      <c r="T24" s="63" t="str">
        <f>IF(AND((COUNT(T13:T22)&gt;4),((COUNT(I13:I22)+COUNT(J13:J22))=(COUNT(O13:O22)+COUNT(P13:P22)))),AE24," ")</f>
        <v xml:space="preserve"> </v>
      </c>
      <c r="U24" s="65"/>
      <c r="V24" s="66"/>
      <c r="W24" s="8"/>
      <c r="AB24" t="str">
        <f>IF(COUNT(V13:V22)=5,((MAX(V13:V17))-(MIN(Z13:Z17))),AB23)</f>
        <v/>
      </c>
      <c r="AC24" t="e">
        <f>IF(AND(COUNT(E$13:E$22,K$13:K$22,Q$13:Q$22)&gt;0,COUNT($E$13:$E$22)&lt;(COUNT($D$13:$D$22)+COUNT($C$13:$C$22))/2),"ERR",SUM(H13:H22)/COUNT(H13:H22))</f>
        <v>#DIV/0!</v>
      </c>
      <c r="AD24" t="e">
        <f>IF(AND(COUNT(E$13:E$22,K$13:K$22,Q$13:Q$22)&gt;0,COUNT($K$13:$K$22)&lt;(COUNT($I$13:$I$22)+COUNT($J$13:$J$22))/2),"ERR",SUM(N13:N22)/COUNT(N13:N22))</f>
        <v>#DIV/0!</v>
      </c>
      <c r="AE24" t="e">
        <f>IF(AND(COUNT(E$13:E$22,K$13:K$22,Q$13:Q$22)&gt;0,COUNT($Q$13:$Q$22)&lt;(COUNT($O$13:$O$22)+COUNT($P$13:$P$22))/2),"ERR",SUM(T13:T22)/COUNT(T13:T22))</f>
        <v>#DIV/0!</v>
      </c>
    </row>
    <row r="25" spans="1:42" ht="15.95" customHeight="1">
      <c r="A25" s="4"/>
      <c r="B25" s="67" t="s">
        <v>61</v>
      </c>
      <c r="C25" s="68" t="s">
        <v>20</v>
      </c>
      <c r="D25" s="69"/>
      <c r="E25" s="69"/>
      <c r="F25" s="70"/>
      <c r="G25" s="71"/>
      <c r="H25" s="72" t="str">
        <f>IF(AND((COUNT(H24,N24,T24)&gt;1),(COUNT(H13:H22)=COUNT(N13:N22))),AA25," ")</f>
        <v xml:space="preserve"> </v>
      </c>
      <c r="I25" s="214" t="s">
        <v>133</v>
      </c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73" t="s">
        <v>62</v>
      </c>
      <c r="V25" s="74" t="str">
        <f>AB25</f>
        <v/>
      </c>
      <c r="W25" s="8"/>
      <c r="AA25" s="41" t="e">
        <f>IF(COUNT(H24,N24,T24)=3,(H24+N24+T24)/3,(H24+N24)/2)</f>
        <v>#VALUE!</v>
      </c>
      <c r="AB25" t="str">
        <f>IF(COUNT(V13:V22)&lt;5,"",AB24)</f>
        <v/>
      </c>
    </row>
    <row r="26" spans="1:42" ht="15.95" customHeight="1">
      <c r="A26" s="4"/>
      <c r="B26" s="75" t="s">
        <v>63</v>
      </c>
      <c r="C26" s="76" t="s">
        <v>64</v>
      </c>
      <c r="D26" s="77"/>
      <c r="E26" s="77"/>
      <c r="F26" s="78"/>
      <c r="G26" s="79"/>
      <c r="H26" s="80" t="str">
        <f>IF(COUNT(G23,M23,S23)=3,(MAX(G23,M23,S23)-MIN(G23,M23,S23)),Z26)</f>
        <v/>
      </c>
      <c r="I26" s="215" t="s">
        <v>134</v>
      </c>
      <c r="J26" s="77"/>
      <c r="K26" s="81"/>
      <c r="L26" s="77"/>
      <c r="M26" s="77"/>
      <c r="N26" s="77"/>
      <c r="O26" s="77"/>
      <c r="P26" s="77"/>
      <c r="Q26" s="77"/>
      <c r="R26" s="77"/>
      <c r="S26" s="77"/>
      <c r="T26" s="77"/>
      <c r="U26" s="82"/>
      <c r="V26" s="83"/>
      <c r="W26" s="8"/>
      <c r="Z26" t="str">
        <f>IF(COUNT(G23,M23,S23)=2,(MAX(G23,M23)-MIN(G23,M23)),"")</f>
        <v/>
      </c>
    </row>
    <row r="27" spans="1:42" ht="15.95" customHeight="1">
      <c r="A27" s="4"/>
      <c r="B27" s="84" t="s">
        <v>65</v>
      </c>
      <c r="C27" s="76" t="s">
        <v>21</v>
      </c>
      <c r="D27" s="85" t="s">
        <v>66</v>
      </c>
      <c r="E27" s="77">
        <v>3.27</v>
      </c>
      <c r="F27" s="86" t="s">
        <v>22</v>
      </c>
      <c r="G27" s="87">
        <v>2.58</v>
      </c>
      <c r="H27" s="88" t="s">
        <v>23</v>
      </c>
      <c r="I27" s="77"/>
      <c r="J27" s="77"/>
      <c r="K27" s="80" t="str">
        <f>IF(AND((COUNT(H24,N24,T24)&gt;1),((COUNT(C13:C22)+COUNT(D13:D22))=(COUNT(I13:I22)+COUNT(J13:J22)))),AA27," ")</f>
        <v xml:space="preserve"> </v>
      </c>
      <c r="L27" s="77"/>
      <c r="M27" s="77"/>
      <c r="N27" s="77"/>
      <c r="O27" s="77"/>
      <c r="P27" s="77"/>
      <c r="Q27" s="77"/>
      <c r="R27" s="77"/>
      <c r="S27" s="77"/>
      <c r="T27" s="77"/>
      <c r="U27" s="82"/>
      <c r="V27" s="83"/>
      <c r="W27" s="8"/>
      <c r="AA27" t="e">
        <f>IF(AND(COUNT(E13:E22)&gt;4,((COUNT(C13:C22)+COUNT(D13:D22)+COUNT(E13:E22))=(COUNT(I13:I22)+COUNT(J13:J22)+COUNT(K13:K22)))),H25*G27,H25*E27)</f>
        <v>#VALUE!</v>
      </c>
    </row>
    <row r="28" spans="1:42" ht="15.95" customHeight="1" thickBot="1">
      <c r="A28" s="4"/>
      <c r="B28" s="89" t="s">
        <v>67</v>
      </c>
      <c r="C28" s="90" t="s">
        <v>68</v>
      </c>
      <c r="D28" s="91" t="s">
        <v>69</v>
      </c>
      <c r="E28" s="92">
        <v>0</v>
      </c>
      <c r="F28" s="93" t="s">
        <v>24</v>
      </c>
      <c r="G28" s="94"/>
      <c r="H28" s="95"/>
      <c r="I28" s="96"/>
      <c r="J28" s="92"/>
      <c r="K28" s="97" t="str">
        <f>IF(AND((COUNT(H24,N24,T24)&gt;1),((COUNT(C13:C22)+COUNT(D13:D22))=(COUNT(I13:I22)+COUNT(J13:J22)))),H25*E28," ")</f>
        <v xml:space="preserve"> </v>
      </c>
      <c r="L28" s="92"/>
      <c r="M28" s="92"/>
      <c r="N28" s="92"/>
      <c r="O28" s="92"/>
      <c r="P28" s="92"/>
      <c r="Q28" s="92"/>
      <c r="R28" s="92"/>
      <c r="S28" s="92"/>
      <c r="T28" s="92"/>
      <c r="U28" s="98"/>
      <c r="V28" s="99"/>
      <c r="W28" s="8"/>
    </row>
    <row r="29" spans="1:42" ht="15" customHeight="1" thickTop="1" thickBot="1">
      <c r="A29" s="4"/>
      <c r="B29" s="100"/>
      <c r="C29" s="101"/>
      <c r="D29" s="102"/>
      <c r="E29" s="102"/>
      <c r="F29" s="102"/>
      <c r="G29" s="103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4"/>
      <c r="V29" s="5"/>
      <c r="W29" s="8"/>
      <c r="Z29" s="105" t="s">
        <v>25</v>
      </c>
      <c r="AA29" s="105" t="s">
        <v>26</v>
      </c>
    </row>
    <row r="30" spans="1:42" ht="15" customHeight="1" thickBot="1">
      <c r="A30" s="4"/>
      <c r="B30" s="106" t="s">
        <v>70</v>
      </c>
      <c r="C30" s="107"/>
      <c r="D30" s="108"/>
      <c r="E30" s="107"/>
      <c r="F30" s="107"/>
      <c r="G30" s="107"/>
      <c r="H30" s="107"/>
      <c r="I30" s="204"/>
      <c r="J30" s="5"/>
      <c r="K30" s="107" t="s">
        <v>71</v>
      </c>
      <c r="L30" s="5"/>
      <c r="M30" s="107"/>
      <c r="N30" s="109"/>
      <c r="P30" s="110" t="s">
        <v>72</v>
      </c>
      <c r="Q30" s="111" t="str">
        <f>IF(AND((COUNT(H24,N24,T24)&gt;1),((COUNT(C13:C22)+COUNT(D13:D22))=(COUNT(I13:I22)+COUNT(J13:J22)))),AB30," ")</f>
        <v xml:space="preserve"> </v>
      </c>
      <c r="R30" s="5"/>
      <c r="S30" s="5"/>
      <c r="T30" s="5"/>
      <c r="U30" s="5"/>
      <c r="V30" s="5"/>
      <c r="W30" s="8"/>
      <c r="AB30" t="e">
        <f>IF(AND(COUNT(E13:E22)&gt;4,((COUNT(C13:C22)+COUNT(D13:D22)+COUNT(E13:E22))=(COUNT(I13:I22)+COUNT(J13:J22)+COUNT(K13:K22)))),H25*O31,H25*M31)</f>
        <v>#VALUE!</v>
      </c>
    </row>
    <row r="31" spans="1:42" ht="15" customHeight="1" thickBot="1">
      <c r="A31" s="4"/>
      <c r="B31" s="160" t="s">
        <v>137</v>
      </c>
      <c r="C31" s="107"/>
      <c r="E31" s="107"/>
      <c r="F31" s="107"/>
      <c r="G31" s="107"/>
      <c r="H31" s="107"/>
      <c r="I31" s="218"/>
      <c r="J31" s="5"/>
      <c r="K31" s="107"/>
      <c r="L31" s="112" t="s">
        <v>73</v>
      </c>
      <c r="M31" s="113">
        <v>0.88619999999999999</v>
      </c>
      <c r="N31" s="113" t="s">
        <v>22</v>
      </c>
      <c r="O31" s="113">
        <v>0.59079999999999999</v>
      </c>
      <c r="P31" s="110" t="s">
        <v>27</v>
      </c>
      <c r="Q31" s="114"/>
      <c r="R31" s="5"/>
      <c r="S31" s="5"/>
      <c r="T31" s="5"/>
      <c r="U31" s="5"/>
      <c r="V31" s="5"/>
      <c r="W31" s="8"/>
      <c r="X31">
        <f>5.5*0.2225/1.4</f>
        <v>0.87410714285714297</v>
      </c>
      <c r="Z31" s="41"/>
      <c r="AA31" s="115"/>
    </row>
    <row r="32" spans="1:42" ht="15" customHeight="1">
      <c r="A32" s="4"/>
      <c r="B32" s="106"/>
      <c r="C32" s="107"/>
      <c r="D32" s="108"/>
      <c r="F32" s="107"/>
      <c r="G32" s="107"/>
      <c r="H32" s="107"/>
      <c r="I32" s="107"/>
      <c r="J32" s="107"/>
      <c r="K32" s="10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8"/>
      <c r="Z32" s="41"/>
      <c r="AA32" s="115" t="str">
        <f>IF(Z32=0," "," ")</f>
        <v xml:space="preserve"> </v>
      </c>
    </row>
    <row r="33" spans="1:33" ht="15" customHeight="1" thickBot="1">
      <c r="A33" s="4"/>
      <c r="B33" s="106"/>
      <c r="C33" s="107"/>
      <c r="D33" s="108"/>
      <c r="E33" s="107"/>
      <c r="F33" s="107"/>
      <c r="G33" s="107"/>
      <c r="H33" s="107"/>
      <c r="I33" s="107"/>
      <c r="J33" s="107" t="s">
        <v>74</v>
      </c>
      <c r="K33" s="5"/>
      <c r="L33" s="5"/>
      <c r="M33" s="107"/>
      <c r="N33" s="116"/>
      <c r="O33" s="110"/>
      <c r="P33" s="110"/>
      <c r="Q33" s="110"/>
      <c r="R33" s="5"/>
      <c r="S33" s="117" t="s">
        <v>28</v>
      </c>
      <c r="T33" s="5"/>
      <c r="U33" s="5"/>
      <c r="V33" s="5"/>
      <c r="W33" s="8"/>
      <c r="Z33" s="41">
        <v>4</v>
      </c>
      <c r="AA33" s="115" t="str">
        <f>IF(AND((COUNT(H24,N24,T24)&gt;1),COUNT($G$13:$G$22)&lt;5),"",AA32)</f>
        <v xml:space="preserve"> </v>
      </c>
    </row>
    <row r="34" spans="1:33" ht="15" customHeight="1" thickTop="1">
      <c r="A34" s="4"/>
      <c r="B34" s="106" t="s">
        <v>75</v>
      </c>
      <c r="C34" s="107"/>
      <c r="D34" s="108"/>
      <c r="E34" s="110"/>
      <c r="F34" s="110"/>
      <c r="G34" s="110"/>
      <c r="H34" s="107"/>
      <c r="I34" s="5"/>
      <c r="J34" s="5"/>
      <c r="K34" s="110" t="s">
        <v>29</v>
      </c>
      <c r="L34" s="110"/>
      <c r="M34" s="118"/>
      <c r="N34" s="119"/>
      <c r="O34" s="110"/>
      <c r="P34" s="110"/>
      <c r="Q34" s="110"/>
      <c r="R34" s="5"/>
      <c r="S34" s="120"/>
      <c r="T34" s="121" t="s">
        <v>30</v>
      </c>
      <c r="U34" s="122" t="s">
        <v>31</v>
      </c>
      <c r="V34" s="123"/>
      <c r="W34" s="8"/>
      <c r="Z34" s="41">
        <v>5</v>
      </c>
      <c r="AA34" s="115" t="str">
        <f>IF(AND((COUNT(H24,N24,T24)&gt;1),COUNT($G$13:$G$22)=5),$V$25*$I39,AA33)</f>
        <v xml:space="preserve"> </v>
      </c>
    </row>
    <row r="35" spans="1:33" ht="15" customHeight="1" thickBot="1">
      <c r="A35" s="4"/>
      <c r="B35" s="106"/>
      <c r="C35" s="5"/>
      <c r="D35" s="108"/>
      <c r="E35" s="110"/>
      <c r="F35" s="110"/>
      <c r="G35" s="110"/>
      <c r="H35" s="124"/>
      <c r="I35" s="124"/>
      <c r="J35" s="109"/>
      <c r="K35" s="110"/>
      <c r="L35" s="110"/>
      <c r="M35" s="125" t="s">
        <v>76</v>
      </c>
      <c r="N35" s="80" t="str">
        <f>IF(AND((COUNT(H24,N24,T24)&gt;1),((COUNT(C13:C22)+COUNT(D13:D22))=(COUNT(I13:I22)+COUNT(J13:J22)))),AC35," ")</f>
        <v xml:space="preserve"> </v>
      </c>
      <c r="O35" s="119"/>
      <c r="P35" s="110"/>
      <c r="Q35" s="110"/>
      <c r="R35" s="110"/>
      <c r="S35" s="126"/>
      <c r="T35" s="127" t="s">
        <v>32</v>
      </c>
      <c r="U35" s="128" t="s">
        <v>33</v>
      </c>
      <c r="V35" s="129"/>
      <c r="W35" s="8"/>
      <c r="Z35" s="41">
        <v>6</v>
      </c>
      <c r="AA35" s="115" t="str">
        <f>IF(AND((COUNT(H24,N24,T24)&gt;1),COUNT($G$13:$G$22)=6),$V$25*$I40,AA34)</f>
        <v xml:space="preserve"> </v>
      </c>
      <c r="AC35" s="41" t="e">
        <f>IF(AND(COUNT(S13:S22)&gt;4,(COUNT(I13:I22)+COUNT(J13:J22)+COUNT(K13:K22))=(COUNT(O13:O22)+COUNT(P13:P22)+COUNT(Q13:Q22))),AD35,AE35)</f>
        <v>#VALUE!</v>
      </c>
      <c r="AD35" s="41" t="e">
        <f>IF(((Q30*Q30)/(COUNT(S13:S22)*COUNT(O13:Q13)))&gt;=((H26*O36)*(H26*O36)),0,SQRT(((H26*O36)*(H26*O36))-((Q30*Q30)/(COUNT(S13:S22)*COUNT(O13:Q13)))))</f>
        <v>#VALUE!</v>
      </c>
      <c r="AE35" s="41" t="e">
        <f>IF(((Q30*Q30)/(COUNT(M13:M22)*COUNT(I13:K13)))&gt;=((H26*M36)*(H26*M36)),0,SQRT(((H26*M36)*(H26*M36))-((Q30*Q30)/(COUNT(M13:M22)*COUNT(I13:K13)))))</f>
        <v>#VALUE!</v>
      </c>
    </row>
    <row r="36" spans="1:33" ht="15" customHeight="1" thickTop="1">
      <c r="A36" s="4"/>
      <c r="B36" s="106"/>
      <c r="C36" s="5" t="s">
        <v>34</v>
      </c>
      <c r="D36" s="108"/>
      <c r="E36" s="110"/>
      <c r="F36" s="110"/>
      <c r="G36" s="110"/>
      <c r="H36" s="77"/>
      <c r="I36" s="118"/>
      <c r="J36" s="5"/>
      <c r="K36" s="110"/>
      <c r="L36" s="112" t="s">
        <v>77</v>
      </c>
      <c r="M36" s="113">
        <v>0.70709999999999995</v>
      </c>
      <c r="N36" s="113" t="s">
        <v>22</v>
      </c>
      <c r="O36" s="130">
        <v>0.52310000000000001</v>
      </c>
      <c r="P36" s="110" t="s">
        <v>35</v>
      </c>
      <c r="Q36" s="114"/>
      <c r="R36" s="5"/>
      <c r="S36" s="120"/>
      <c r="T36" s="131"/>
      <c r="U36" s="132"/>
      <c r="V36" s="17"/>
      <c r="W36" s="8"/>
      <c r="Z36" s="41">
        <v>7</v>
      </c>
      <c r="AA36" s="115" t="str">
        <f>IF(AND((COUNT(H24,N24,T24)&gt;1),COUNT($G$13:$G$22)=7),$V$25*$I41,AA35)</f>
        <v xml:space="preserve"> </v>
      </c>
      <c r="AE36" s="216" t="s">
        <v>136</v>
      </c>
      <c r="AF36" s="216"/>
      <c r="AG36" s="216"/>
    </row>
    <row r="37" spans="1:33" ht="15" customHeight="1" thickBot="1">
      <c r="A37" s="4"/>
      <c r="B37" s="106"/>
      <c r="C37" s="133"/>
      <c r="D37" s="5"/>
      <c r="E37" s="5"/>
      <c r="F37" s="107"/>
      <c r="G37" s="5"/>
      <c r="H37" s="134"/>
      <c r="I37" s="135"/>
      <c r="J37" s="5"/>
      <c r="K37" s="110"/>
      <c r="L37" s="5" t="s">
        <v>36</v>
      </c>
      <c r="M37" s="113"/>
      <c r="N37" s="113"/>
      <c r="O37" s="136"/>
      <c r="P37" s="137"/>
      <c r="Q37" s="114"/>
      <c r="R37" s="5"/>
      <c r="S37" s="73" t="s">
        <v>37</v>
      </c>
      <c r="T37" s="138" t="str">
        <f>IF(AND((COUNT(H24,N24,T24)&gt;1),((COUNT(C13:C22)+COUNT(D13:D22))=(COUNT(I13:I22)+COUNT(J13:J22)))),AC37," ")</f>
        <v xml:space="preserve"> </v>
      </c>
      <c r="U37" s="139"/>
      <c r="V37" s="140" t="str">
        <f>IF(AND((COUNT(H24,N24,T24)&gt;1),((COUNT(C13:C22)+COUNT(D13:D22))=(COUNT(I13:I22)+COUNT(J13:J22)))),(Q30/D39)*100," ")</f>
        <v xml:space="preserve"> </v>
      </c>
      <c r="W37" s="8"/>
      <c r="Z37" s="41">
        <v>8</v>
      </c>
      <c r="AA37" s="115" t="str">
        <f>IF(AND((COUNT(H24,N24,T24)&gt;1),COUNT($G$13:$G$22)=8),$V$25*$I42,AA36)</f>
        <v xml:space="preserve"> </v>
      </c>
      <c r="AC37" t="str">
        <f>IF(I30&gt;0,(6*Q30/I30)*100," ")</f>
        <v xml:space="preserve"> </v>
      </c>
      <c r="AE37" s="217" t="s">
        <v>135</v>
      </c>
      <c r="AF37" s="216"/>
      <c r="AG37" s="216"/>
    </row>
    <row r="38" spans="1:33" ht="15" customHeight="1" thickBot="1">
      <c r="A38" s="4"/>
      <c r="B38" s="106"/>
      <c r="C38" s="107"/>
      <c r="D38" s="5"/>
      <c r="E38" s="5"/>
      <c r="F38" s="107"/>
      <c r="G38" s="5"/>
      <c r="H38" s="141" t="s">
        <v>38</v>
      </c>
      <c r="I38" s="142" t="s">
        <v>78</v>
      </c>
      <c r="J38" s="5"/>
      <c r="K38" s="107"/>
      <c r="L38" s="5"/>
      <c r="M38" s="5"/>
      <c r="N38" s="5"/>
      <c r="O38" s="5"/>
      <c r="P38" s="5"/>
      <c r="Q38" s="5"/>
      <c r="R38" s="5"/>
      <c r="S38" s="73"/>
      <c r="T38" s="138"/>
      <c r="U38" s="139"/>
      <c r="V38" s="143"/>
      <c r="W38" s="8"/>
      <c r="Z38" s="41">
        <v>9</v>
      </c>
      <c r="AA38" s="115" t="str">
        <f>IF(AND((COUNT(H24,N24,T24)&gt;1),COUNT($G$13:$G$22)=9),$V$25*$I43,AA37)</f>
        <v xml:space="preserve"> </v>
      </c>
    </row>
    <row r="39" spans="1:33" ht="15" customHeight="1">
      <c r="A39" s="4"/>
      <c r="B39" s="106"/>
      <c r="C39" s="106" t="s">
        <v>39</v>
      </c>
      <c r="D39" s="80" t="str">
        <f>IF(AND((COUNT(H24,N24,T24)&gt;1),((COUNT(C13:C22)+COUNT(D13:D22))=(COUNT(I13:I22)+COUNT(J13:J22)))),SQRT((O41*O41)+(O43*O43))," ")</f>
        <v xml:space="preserve"> </v>
      </c>
      <c r="E39" s="107"/>
      <c r="F39" s="5"/>
      <c r="G39" s="5"/>
      <c r="H39" s="144">
        <v>5</v>
      </c>
      <c r="I39" s="145">
        <v>0.40300000000000002</v>
      </c>
      <c r="J39" s="5"/>
      <c r="K39" s="107" t="s">
        <v>40</v>
      </c>
      <c r="L39" s="5"/>
      <c r="M39" s="5"/>
      <c r="N39" s="146"/>
      <c r="O39" s="118"/>
      <c r="P39" s="119"/>
      <c r="Q39" s="110"/>
      <c r="R39" s="110"/>
      <c r="S39" s="73" t="s">
        <v>41</v>
      </c>
      <c r="T39" s="138" t="str">
        <f>IF(AND((COUNT(H24,N24,T24)&gt;1),((COUNT(C13:C22)+COUNT(D13:D22))=(COUNT(I13:I22)+COUNT(J13:J22)))),AC39," ")</f>
        <v xml:space="preserve"> </v>
      </c>
      <c r="U39" s="139"/>
      <c r="V39" s="140" t="str">
        <f>IF(AND((COUNT(H24,N24,T24)&gt;1),((COUNT(C13:C22)+COUNT(D13:D22))=(COUNT(I13:I22)+COUNT(J13:J22)))),(N35/D39)*100," ")</f>
        <v xml:space="preserve"> </v>
      </c>
      <c r="W39" s="8"/>
      <c r="Z39" s="41">
        <v>10</v>
      </c>
      <c r="AA39" s="115" t="str">
        <f>IF(AND((COUNT(H24,N24,T24)&gt;1),COUNT($G$13:$G$22)=10),$V$25*$I44,AA38)</f>
        <v xml:space="preserve"> </v>
      </c>
      <c r="AC39" t="str">
        <f>IF(AND((COUNT(H24,N24,T24)=2),(I30&gt;0)),(6*N35/I30)*100,AD39)</f>
        <v/>
      </c>
      <c r="AD39" t="str">
        <f>IF(AND((COUNT(H24,N24,T24)=3),(I30&gt;0)),(6*N35/I30)*100,"")</f>
        <v/>
      </c>
    </row>
    <row r="40" spans="1:33" ht="15" customHeight="1">
      <c r="A40" s="4"/>
      <c r="B40" s="106"/>
      <c r="C40" s="5"/>
      <c r="D40" s="5"/>
      <c r="E40" s="5"/>
      <c r="F40" s="107"/>
      <c r="G40" s="107"/>
      <c r="H40" s="144">
        <v>6</v>
      </c>
      <c r="I40" s="145">
        <v>0.37419999999999998</v>
      </c>
      <c r="J40" s="5"/>
      <c r="K40" s="147"/>
      <c r="L40" s="107"/>
      <c r="M40" s="5"/>
      <c r="N40" s="146"/>
      <c r="O40" s="118"/>
      <c r="P40" s="119"/>
      <c r="Q40" s="110"/>
      <c r="R40" s="110"/>
      <c r="S40" s="73"/>
      <c r="T40" s="138"/>
      <c r="U40" s="139"/>
      <c r="V40" s="143"/>
      <c r="W40" s="8"/>
    </row>
    <row r="41" spans="1:33" ht="15" customHeight="1">
      <c r="A41" s="4"/>
      <c r="B41" s="5"/>
      <c r="C41" s="107"/>
      <c r="D41" s="108"/>
      <c r="E41" s="107"/>
      <c r="F41" s="107"/>
      <c r="G41" s="107"/>
      <c r="H41" s="144">
        <v>7</v>
      </c>
      <c r="I41" s="145">
        <v>0.35339999999999999</v>
      </c>
      <c r="J41" s="5"/>
      <c r="K41" s="107"/>
      <c r="L41" s="5"/>
      <c r="M41" s="5"/>
      <c r="N41" s="148" t="s">
        <v>42</v>
      </c>
      <c r="O41" s="80" t="str">
        <f>IF(AND((COUNT(H24,N24,T24)&gt;1),((COUNT(C13:C22)+COUNT(D13:D22))=(COUNT(I13:I22)+COUNT(J13:J22)))),SQRT((Q30*Q30)+(N35*N35))," ")</f>
        <v xml:space="preserve"> </v>
      </c>
      <c r="P41" s="5"/>
      <c r="Q41" s="110"/>
      <c r="R41" s="110"/>
      <c r="S41" s="73" t="s">
        <v>43</v>
      </c>
      <c r="T41" s="138" t="str">
        <f>IF(AND((COUNT(H24,N24,T24)&gt;1),((COUNT(C13:C22)+COUNT(D13:D22))=(COUNT(I13:I22)+COUNT(J13:J22)))),AC41," ")</f>
        <v xml:space="preserve"> </v>
      </c>
      <c r="U41" s="139"/>
      <c r="V41" s="140" t="str">
        <f>IF(AND((COUNT(H24,N24,T24)&gt;1),((COUNT(C13:C22)+COUNT(D13:D22))=(COUNT(I13:I22)+COUNT(J13:J22)))),(O43/D39)*100," ")</f>
        <v xml:space="preserve"> </v>
      </c>
      <c r="W41" s="8"/>
      <c r="AC41" t="str">
        <f>IF(I30&gt;0,(6*O43/I30)*100," ")</f>
        <v xml:space="preserve"> </v>
      </c>
    </row>
    <row r="42" spans="1:33" ht="15" customHeight="1">
      <c r="A42" s="4"/>
      <c r="B42" s="5"/>
      <c r="C42" s="107"/>
      <c r="D42" s="108"/>
      <c r="E42" s="149"/>
      <c r="F42" s="149"/>
      <c r="G42" s="107"/>
      <c r="H42" s="144">
        <v>8</v>
      </c>
      <c r="I42" s="145">
        <v>0.33750000000000002</v>
      </c>
      <c r="J42" s="5"/>
      <c r="K42" s="5"/>
      <c r="L42" s="5"/>
      <c r="M42" s="5"/>
      <c r="N42" s="5"/>
      <c r="O42" s="150"/>
      <c r="P42" s="110"/>
      <c r="Q42" s="110"/>
      <c r="R42" s="110"/>
      <c r="S42" s="73"/>
      <c r="T42" s="138"/>
      <c r="U42" s="139"/>
      <c r="V42" s="143"/>
      <c r="W42" s="8"/>
      <c r="AC42" t="str">
        <f>IF(I30&gt;0,(6*O41/I30)*100," ")</f>
        <v xml:space="preserve"> </v>
      </c>
    </row>
    <row r="43" spans="1:33" ht="15" customHeight="1">
      <c r="A43" s="4"/>
      <c r="B43" s="5"/>
      <c r="C43" s="107"/>
      <c r="D43" s="108"/>
      <c r="E43" s="107"/>
      <c r="F43" s="107"/>
      <c r="G43" s="107"/>
      <c r="H43" s="151">
        <v>9</v>
      </c>
      <c r="I43" s="145">
        <v>0.32490000000000002</v>
      </c>
      <c r="J43" s="5"/>
      <c r="K43" s="107" t="s">
        <v>79</v>
      </c>
      <c r="L43" s="5"/>
      <c r="M43" s="146"/>
      <c r="N43" s="118" t="s">
        <v>80</v>
      </c>
      <c r="O43" s="80" t="str">
        <f>AA39</f>
        <v xml:space="preserve"> </v>
      </c>
      <c r="P43" s="110"/>
      <c r="Q43" s="110"/>
      <c r="R43" s="110"/>
      <c r="S43" s="73" t="s">
        <v>42</v>
      </c>
      <c r="T43" s="201" t="str">
        <f>IF(AND((COUNT(H24,N24,T24)&gt;1),((COUNT(C13:C22)+COUNT(D13:D22))=(COUNT(I13:I22)+COUNT(J13:J22)))),AC42," ")</f>
        <v xml:space="preserve"> </v>
      </c>
      <c r="U43" s="139"/>
      <c r="V43" s="140" t="str">
        <f>IF(AND((COUNT(H24,N24,T24)&gt;1),((COUNT(C13:C22)+COUNT(D13:D22))=(COUNT(I13:I22)+COUNT(J13:J22)))),(O41/D39)*100," ")</f>
        <v xml:space="preserve"> </v>
      </c>
      <c r="W43" s="8"/>
      <c r="Z43" t="str">
        <f>IF((T43)&lt;=10,"MEASUREMENT SYSTEM IS ACCEPTABLE",Z44)</f>
        <v>MEASUREMENT SYSTEM IS UNACCEPTABLE AND NEEDS IMPROVEMENT</v>
      </c>
    </row>
    <row r="44" spans="1:33" ht="15" customHeight="1" thickBot="1">
      <c r="A44" s="4"/>
      <c r="B44" s="5"/>
      <c r="C44" s="107"/>
      <c r="D44" s="108"/>
      <c r="E44" s="110"/>
      <c r="F44" s="110"/>
      <c r="G44" s="118"/>
      <c r="H44" s="152">
        <v>10</v>
      </c>
      <c r="I44" s="153">
        <v>0.31459999999999999</v>
      </c>
      <c r="J44" s="5"/>
      <c r="K44" s="5"/>
      <c r="L44" s="5" t="s">
        <v>81</v>
      </c>
      <c r="M44" s="5"/>
      <c r="N44" s="5"/>
      <c r="O44" s="5"/>
      <c r="P44" s="5"/>
      <c r="Q44" s="110"/>
      <c r="R44" s="110"/>
      <c r="S44" s="154"/>
      <c r="T44" s="155"/>
      <c r="U44" s="156"/>
      <c r="V44" s="157"/>
      <c r="W44" s="8"/>
      <c r="Z44" t="str">
        <f>IF(T43&lt;=30,"MEASUREMENT SYSTEM IS MARGINAL","MEASUREMENT SYSTEM IS UNACCEPTABLE AND NEEDS IMPROVEMENT")</f>
        <v>MEASUREMENT SYSTEM IS UNACCEPTABLE AND NEEDS IMPROVEMENT</v>
      </c>
    </row>
    <row r="45" spans="1:33" ht="15" customHeight="1">
      <c r="A45" s="4"/>
      <c r="B45" s="5"/>
      <c r="C45" s="107"/>
      <c r="D45" s="108"/>
      <c r="E45" s="107"/>
      <c r="F45" s="107"/>
      <c r="G45" s="107"/>
      <c r="H45" s="5"/>
      <c r="I45" s="5"/>
      <c r="J45" s="5"/>
      <c r="K45" s="5"/>
      <c r="L45" s="5"/>
      <c r="M45" s="5"/>
      <c r="N45" s="5"/>
      <c r="O45" s="158"/>
      <c r="P45" s="110"/>
      <c r="Q45" s="159"/>
      <c r="R45" s="110"/>
      <c r="S45" s="110"/>
      <c r="T45" s="110"/>
      <c r="U45" s="114"/>
      <c r="V45" s="5"/>
      <c r="W45" s="8"/>
    </row>
    <row r="46" spans="1:33" ht="15" customHeight="1">
      <c r="A46" s="4"/>
      <c r="B46" s="160" t="s">
        <v>44</v>
      </c>
      <c r="C46" s="107"/>
      <c r="D46" s="108"/>
      <c r="E46" s="149"/>
      <c r="F46" s="149"/>
      <c r="G46" s="107"/>
      <c r="H46" s="107"/>
      <c r="I46" s="107"/>
      <c r="J46" s="107"/>
      <c r="K46" s="161"/>
      <c r="L46" s="162" t="s">
        <v>45</v>
      </c>
      <c r="M46" s="146"/>
      <c r="N46" s="118"/>
      <c r="O46" s="119"/>
      <c r="P46" s="110"/>
      <c r="Q46" s="110"/>
      <c r="R46" s="110"/>
      <c r="S46" s="110"/>
      <c r="T46" s="110"/>
      <c r="U46" s="114"/>
      <c r="V46" s="5"/>
      <c r="W46" s="8"/>
      <c r="Z46" t="str">
        <f>IF((V43)&lt;=10,"MEASUREMENT SYSTEM IS ACCEPTABLE",Z47)</f>
        <v>MEASUREMENT SYSTEM IS UNACCEPTABLE AND NEEDS IMPROVEMENT</v>
      </c>
    </row>
    <row r="47" spans="1:33" ht="15" customHeight="1">
      <c r="A47" s="4"/>
      <c r="B47" s="160" t="s">
        <v>46</v>
      </c>
      <c r="C47" s="107"/>
      <c r="D47" s="108"/>
      <c r="E47" s="107"/>
      <c r="F47" s="107"/>
      <c r="G47" s="107"/>
      <c r="H47" s="107"/>
      <c r="I47" s="107"/>
      <c r="J47" s="5"/>
      <c r="K47" s="161"/>
      <c r="L47" s="107"/>
      <c r="M47" s="162" t="s">
        <v>47</v>
      </c>
      <c r="N47" s="163"/>
      <c r="O47" s="116"/>
      <c r="P47" s="116"/>
      <c r="Q47" s="110"/>
      <c r="R47" s="110"/>
      <c r="S47" s="110"/>
      <c r="T47" s="110"/>
      <c r="U47" s="114"/>
      <c r="V47" s="5"/>
      <c r="W47" s="8"/>
      <c r="Z47" t="str">
        <f>IF(V43&lt;=30,"MEASUREMENT SYSTEM IS MARGINAL","MEASUREMENT SYSTEM IS UNACCEPTABLE AND NEEDS IMPROVEMENT")</f>
        <v>MEASUREMENT SYSTEM IS UNACCEPTABLE AND NEEDS IMPROVEMENT</v>
      </c>
    </row>
    <row r="48" spans="1:33" ht="15" customHeight="1">
      <c r="A48" s="4"/>
      <c r="C48" s="107"/>
      <c r="D48" s="108"/>
      <c r="E48" s="107"/>
      <c r="F48" s="107"/>
      <c r="G48" s="107"/>
      <c r="H48" s="107"/>
      <c r="I48" s="107"/>
      <c r="J48" s="109"/>
      <c r="K48" s="164"/>
      <c r="L48" s="165"/>
      <c r="M48" s="116" t="s">
        <v>48</v>
      </c>
      <c r="N48" s="163"/>
      <c r="O48" s="116"/>
      <c r="P48" s="116"/>
      <c r="Q48" s="110"/>
      <c r="R48" s="110"/>
      <c r="S48" s="110"/>
      <c r="T48" s="110"/>
      <c r="U48" s="114"/>
      <c r="V48" s="5"/>
      <c r="W48" s="8"/>
    </row>
    <row r="49" spans="1:26" ht="15" customHeight="1">
      <c r="A49" s="4"/>
      <c r="B49" s="160" t="s">
        <v>49</v>
      </c>
      <c r="C49" s="107"/>
      <c r="D49" s="108"/>
      <c r="E49" s="107"/>
      <c r="F49" s="107"/>
      <c r="G49" s="107"/>
      <c r="H49" s="107"/>
      <c r="I49" s="107"/>
      <c r="J49" s="158"/>
      <c r="K49" s="164"/>
      <c r="L49" s="165"/>
      <c r="M49" s="166"/>
      <c r="N49" s="163"/>
      <c r="O49" s="116" t="s">
        <v>50</v>
      </c>
      <c r="P49" s="116"/>
      <c r="Q49" s="110"/>
      <c r="R49" s="110"/>
      <c r="S49" s="110"/>
      <c r="T49" s="110"/>
      <c r="U49" s="114"/>
      <c r="V49" s="5"/>
      <c r="W49" s="8"/>
    </row>
    <row r="50" spans="1:26" ht="15" customHeight="1">
      <c r="A50" s="4"/>
      <c r="B50" s="160" t="s">
        <v>51</v>
      </c>
      <c r="C50" s="107"/>
      <c r="D50" s="108"/>
      <c r="E50" s="107"/>
      <c r="F50" s="107"/>
      <c r="G50" s="107"/>
      <c r="H50" s="107"/>
      <c r="I50" s="107"/>
      <c r="J50" s="158"/>
      <c r="K50" s="164"/>
      <c r="L50" s="165"/>
      <c r="M50" s="162" t="s">
        <v>52</v>
      </c>
      <c r="N50" s="108"/>
      <c r="O50" s="110"/>
      <c r="P50" s="110"/>
      <c r="Q50" s="110"/>
      <c r="R50" s="110"/>
      <c r="S50" s="110"/>
      <c r="T50" s="110"/>
      <c r="U50" s="114"/>
      <c r="V50" s="5"/>
      <c r="W50" s="8"/>
      <c r="Z50" t="str">
        <f>IF(V43&lt;=T43,Z46,Z43)</f>
        <v>MEASUREMENT SYSTEM IS UNACCEPTABLE AND NEEDS IMPROVEMENT</v>
      </c>
    </row>
    <row r="51" spans="1:26" ht="15" customHeight="1">
      <c r="A51" s="4"/>
      <c r="B51" s="162"/>
      <c r="C51" s="107"/>
      <c r="D51" s="108"/>
      <c r="E51" s="107"/>
      <c r="F51" s="107"/>
      <c r="G51" s="107"/>
      <c r="H51" s="107"/>
      <c r="I51" s="107"/>
      <c r="J51" s="158"/>
      <c r="K51" s="164"/>
      <c r="L51" s="165"/>
      <c r="M51" s="107"/>
      <c r="N51" s="110"/>
      <c r="O51" s="116" t="s">
        <v>53</v>
      </c>
      <c r="P51" s="110"/>
      <c r="Q51" s="110"/>
      <c r="R51" s="110"/>
      <c r="S51" s="110"/>
      <c r="T51" s="110"/>
      <c r="U51" s="114"/>
      <c r="V51" s="5"/>
      <c r="W51" s="8"/>
    </row>
    <row r="52" spans="1:26" ht="15" customHeight="1">
      <c r="A52" s="4"/>
      <c r="B52" s="167"/>
      <c r="C52" s="107"/>
      <c r="D52" s="108"/>
      <c r="E52" s="107"/>
      <c r="F52" s="107"/>
      <c r="G52" s="107"/>
      <c r="H52" s="107"/>
      <c r="I52" s="107"/>
      <c r="J52" s="158"/>
      <c r="K52" s="107"/>
      <c r="L52" s="162"/>
      <c r="M52" s="5"/>
      <c r="N52" s="5"/>
      <c r="O52" s="5"/>
      <c r="P52" s="5"/>
      <c r="Q52" s="110"/>
      <c r="R52" s="110"/>
      <c r="S52" s="110"/>
      <c r="T52" s="110"/>
      <c r="U52" s="114"/>
      <c r="V52" s="5"/>
      <c r="W52" s="8"/>
    </row>
    <row r="53" spans="1:26" ht="17.100000000000001" customHeight="1">
      <c r="A53" s="4"/>
      <c r="B53" s="106"/>
      <c r="C53" s="107"/>
      <c r="D53" s="168" t="s">
        <v>54</v>
      </c>
      <c r="E53" s="169"/>
      <c r="F53" s="169"/>
      <c r="G53" s="170"/>
      <c r="H53" s="170"/>
      <c r="I53" s="202" t="str">
        <f>IF(AND((COUNT(H24,N24,T24)&gt;1),((COUNT(C13:C22)+COUNT(D13:D22))=(COUNT(I13:I22)+COUNT(J13:J22)))),Z53," ")</f>
        <v xml:space="preserve"> </v>
      </c>
      <c r="J53" s="169"/>
      <c r="K53" s="171"/>
      <c r="L53" s="170"/>
      <c r="M53" s="107"/>
      <c r="N53" s="110"/>
      <c r="O53" s="169"/>
      <c r="P53" s="110"/>
      <c r="Q53" s="110"/>
      <c r="R53" s="110"/>
      <c r="S53" s="110"/>
      <c r="T53" s="110"/>
      <c r="U53" s="114"/>
      <c r="V53" s="114"/>
      <c r="W53" s="8"/>
      <c r="Z53" t="str">
        <f>IF(T43=0,Z46,Z50)</f>
        <v>MEASUREMENT SYSTEM IS UNACCEPTABLE AND NEEDS IMPROVEMENT</v>
      </c>
    </row>
    <row r="54" spans="1:26" ht="6.75" customHeight="1" thickBot="1">
      <c r="A54" s="172"/>
      <c r="B54" s="173"/>
      <c r="C54" s="174"/>
      <c r="D54" s="175"/>
      <c r="E54" s="174"/>
      <c r="F54" s="174"/>
      <c r="G54" s="174"/>
      <c r="H54" s="174"/>
      <c r="I54" s="174"/>
      <c r="J54" s="174"/>
      <c r="K54" s="176"/>
      <c r="L54" s="176"/>
      <c r="M54" s="177"/>
      <c r="N54" s="173"/>
      <c r="O54" s="174"/>
      <c r="P54" s="177"/>
      <c r="Q54" s="178"/>
      <c r="R54" s="178"/>
      <c r="S54" s="177"/>
      <c r="T54" s="177"/>
      <c r="U54" s="179"/>
      <c r="V54" s="180"/>
      <c r="W54" s="181"/>
    </row>
    <row r="55" spans="1:26" ht="17.100000000000001" customHeight="1">
      <c r="B55" s="182"/>
      <c r="C55" s="183"/>
      <c r="D55" s="184"/>
      <c r="E55" s="183"/>
      <c r="F55" s="183"/>
      <c r="G55" s="183"/>
      <c r="H55" s="183"/>
      <c r="I55" s="183"/>
      <c r="J55" s="183"/>
      <c r="K55" s="183"/>
      <c r="L55" s="183"/>
      <c r="M55" s="185"/>
      <c r="N55" s="186"/>
      <c r="O55" s="182"/>
      <c r="P55" s="183"/>
      <c r="Q55" s="186"/>
      <c r="R55" s="186"/>
      <c r="S55" s="187"/>
      <c r="T55" s="186"/>
      <c r="U55" s="188"/>
    </row>
    <row r="56" spans="1:26" ht="17.100000000000001" customHeight="1">
      <c r="B56" s="189"/>
      <c r="C56" s="190"/>
      <c r="D56" s="191"/>
      <c r="E56" s="192"/>
      <c r="F56" s="192"/>
      <c r="G56" s="190"/>
      <c r="H56" s="190"/>
      <c r="I56" s="190"/>
      <c r="J56" s="190"/>
      <c r="K56" s="190"/>
      <c r="L56" s="190"/>
      <c r="M56" s="190"/>
      <c r="N56" s="193"/>
      <c r="O56" s="192"/>
      <c r="P56" s="192"/>
      <c r="Q56" s="192"/>
      <c r="R56" s="192"/>
      <c r="S56" s="192"/>
      <c r="T56" s="192"/>
      <c r="U56" s="194"/>
      <c r="V56" s="194"/>
      <c r="W56" s="194"/>
    </row>
    <row r="57" spans="1:26" ht="17.100000000000001" customHeight="1">
      <c r="B57" s="189"/>
      <c r="C57" s="190"/>
      <c r="D57" s="193"/>
      <c r="E57" s="190"/>
      <c r="F57" s="190"/>
      <c r="G57" s="190"/>
      <c r="H57" s="190"/>
      <c r="I57" s="190"/>
      <c r="J57" s="190"/>
      <c r="K57" s="190"/>
      <c r="L57" s="190"/>
      <c r="M57" s="190"/>
      <c r="N57" s="193"/>
      <c r="O57" s="192"/>
      <c r="P57" s="192"/>
      <c r="Q57" s="192"/>
      <c r="R57" s="192"/>
      <c r="S57" s="192"/>
      <c r="T57" s="192"/>
      <c r="U57" s="194"/>
    </row>
    <row r="58" spans="1:26" ht="17.100000000000001" customHeight="1">
      <c r="B58" s="192"/>
      <c r="C58" s="195"/>
      <c r="D58" s="193"/>
      <c r="E58" s="195"/>
      <c r="F58" s="195"/>
      <c r="G58" s="190"/>
      <c r="H58" s="190"/>
      <c r="I58" s="190"/>
      <c r="J58" s="190"/>
      <c r="K58" s="190"/>
      <c r="L58" s="190"/>
      <c r="M58" s="190"/>
      <c r="N58" s="193"/>
      <c r="O58" s="192"/>
      <c r="P58" s="192"/>
      <c r="Q58" s="192"/>
      <c r="R58" s="192"/>
      <c r="S58" s="192"/>
      <c r="T58" s="192"/>
      <c r="U58" s="194"/>
    </row>
    <row r="59" spans="1:26" ht="17.100000000000001" customHeight="1">
      <c r="B59" s="189"/>
      <c r="C59" s="190"/>
      <c r="D59" s="193"/>
      <c r="E59" s="187"/>
      <c r="F59" s="187"/>
      <c r="G59" s="190"/>
      <c r="H59" s="190"/>
      <c r="I59" s="190"/>
      <c r="J59" s="190"/>
      <c r="K59" s="190"/>
      <c r="L59" s="190"/>
      <c r="M59" s="190"/>
      <c r="N59" s="193"/>
      <c r="O59" s="192"/>
      <c r="P59" s="192"/>
      <c r="Q59" s="192"/>
      <c r="R59" s="192"/>
      <c r="S59" s="192"/>
      <c r="T59" s="192"/>
      <c r="U59" s="194"/>
    </row>
    <row r="60" spans="1:26" ht="17.100000000000001" customHeight="1">
      <c r="B60" s="196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6">
      <c r="B61" s="192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6">
      <c r="B62" s="192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6">
      <c r="B63" s="192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</row>
    <row r="64" spans="1:26">
      <c r="B64" s="192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</row>
    <row r="65" spans="2:20">
      <c r="B65" s="192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</row>
    <row r="66" spans="2:20">
      <c r="B66" s="192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</row>
    <row r="67" spans="2:20">
      <c r="B67" s="192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</row>
    <row r="68" spans="2:20">
      <c r="B68" s="194"/>
    </row>
    <row r="69" spans="2:20">
      <c r="B69" s="194"/>
    </row>
    <row r="70" spans="2:20">
      <c r="B70" s="194"/>
    </row>
    <row r="71" spans="2:20">
      <c r="B71" s="194"/>
    </row>
    <row r="72" spans="2:20">
      <c r="B72" s="194"/>
    </row>
    <row r="73" spans="2:20">
      <c r="B73" s="194"/>
    </row>
    <row r="74" spans="2:20">
      <c r="B74" s="194"/>
    </row>
    <row r="75" spans="2:20">
      <c r="B75" s="194"/>
    </row>
    <row r="76" spans="2:20">
      <c r="B76" s="194"/>
    </row>
    <row r="77" spans="2:20">
      <c r="B77" s="194"/>
    </row>
    <row r="78" spans="2:20">
      <c r="B78" s="194"/>
    </row>
    <row r="79" spans="2:20">
      <c r="B79" s="194"/>
    </row>
    <row r="80" spans="2:20">
      <c r="B80" s="194"/>
    </row>
    <row r="81" spans="2:2">
      <c r="B81" s="194"/>
    </row>
    <row r="82" spans="2:2">
      <c r="B82" s="194"/>
    </row>
    <row r="83" spans="2:2">
      <c r="B83" s="194"/>
    </row>
    <row r="84" spans="2:2">
      <c r="B84" s="194"/>
    </row>
    <row r="85" spans="2:2">
      <c r="B85" s="194"/>
    </row>
    <row r="86" spans="2:2">
      <c r="B86" s="194"/>
    </row>
    <row r="87" spans="2:2">
      <c r="B87" s="194"/>
    </row>
    <row r="88" spans="2:2">
      <c r="B88" s="194"/>
    </row>
    <row r="89" spans="2:2">
      <c r="B89" s="194"/>
    </row>
    <row r="90" spans="2:2">
      <c r="B90" s="194"/>
    </row>
    <row r="91" spans="2:2">
      <c r="B91" s="194"/>
    </row>
    <row r="92" spans="2:2">
      <c r="B92" s="194"/>
    </row>
    <row r="93" spans="2:2">
      <c r="B93" s="194"/>
    </row>
    <row r="94" spans="2:2">
      <c r="B94" s="194"/>
    </row>
    <row r="95" spans="2:2">
      <c r="B95" s="194"/>
    </row>
    <row r="96" spans="2:2">
      <c r="B96" s="194"/>
    </row>
    <row r="97" spans="2:2">
      <c r="B97" s="194"/>
    </row>
    <row r="98" spans="2:2">
      <c r="B98" s="194"/>
    </row>
    <row r="99" spans="2:2">
      <c r="B99" s="194"/>
    </row>
    <row r="100" spans="2:2">
      <c r="B100" s="194"/>
    </row>
    <row r="101" spans="2:2">
      <c r="B101" s="194"/>
    </row>
    <row r="102" spans="2:2">
      <c r="B102" s="194"/>
    </row>
    <row r="103" spans="2:2">
      <c r="B103" s="194"/>
    </row>
    <row r="104" spans="2:2">
      <c r="B104" s="194"/>
    </row>
    <row r="105" spans="2:2">
      <c r="B105" s="194"/>
    </row>
    <row r="106" spans="2:2">
      <c r="B106" s="194"/>
    </row>
    <row r="107" spans="2:2">
      <c r="B107" s="194"/>
    </row>
    <row r="108" spans="2:2">
      <c r="B108" s="194"/>
    </row>
    <row r="109" spans="2:2">
      <c r="B109" s="194"/>
    </row>
    <row r="110" spans="2:2">
      <c r="B110" s="194"/>
    </row>
    <row r="111" spans="2:2">
      <c r="B111" s="194"/>
    </row>
    <row r="112" spans="2:2">
      <c r="B112" s="194"/>
    </row>
    <row r="113" spans="2:2">
      <c r="B113" s="194"/>
    </row>
    <row r="114" spans="2:2">
      <c r="B114" s="194"/>
    </row>
    <row r="115" spans="2:2">
      <c r="B115" s="194"/>
    </row>
    <row r="116" spans="2:2">
      <c r="B116" s="194"/>
    </row>
    <row r="117" spans="2:2">
      <c r="B117" s="194"/>
    </row>
    <row r="118" spans="2:2">
      <c r="B118" s="194"/>
    </row>
    <row r="119" spans="2:2">
      <c r="B119" s="194"/>
    </row>
    <row r="120" spans="2:2">
      <c r="B120" s="194"/>
    </row>
    <row r="121" spans="2:2">
      <c r="B121" s="194"/>
    </row>
    <row r="122" spans="2:2">
      <c r="B122" s="194"/>
    </row>
    <row r="123" spans="2:2">
      <c r="B123" s="194"/>
    </row>
    <row r="124" spans="2:2">
      <c r="B124" s="194"/>
    </row>
    <row r="125" spans="2:2">
      <c r="B125" s="194"/>
    </row>
    <row r="126" spans="2:2">
      <c r="B126" s="194"/>
    </row>
    <row r="127" spans="2:2">
      <c r="B127" s="194"/>
    </row>
    <row r="128" spans="2:2">
      <c r="B128" s="194"/>
    </row>
    <row r="129" spans="2:2">
      <c r="B129" s="194"/>
    </row>
    <row r="130" spans="2:2">
      <c r="B130" s="194"/>
    </row>
    <row r="131" spans="2:2">
      <c r="B131" s="194"/>
    </row>
    <row r="132" spans="2:2">
      <c r="B132" s="194"/>
    </row>
    <row r="133" spans="2:2">
      <c r="B133" s="194"/>
    </row>
    <row r="134" spans="2:2">
      <c r="B134" s="194"/>
    </row>
    <row r="135" spans="2:2">
      <c r="B135" s="194"/>
    </row>
    <row r="136" spans="2:2">
      <c r="B136" s="194"/>
    </row>
    <row r="137" spans="2:2">
      <c r="B137" s="194"/>
    </row>
    <row r="138" spans="2:2">
      <c r="B138" s="194"/>
    </row>
    <row r="139" spans="2:2">
      <c r="B139" s="194"/>
    </row>
    <row r="140" spans="2:2">
      <c r="B140" s="194"/>
    </row>
    <row r="141" spans="2:2">
      <c r="B141" s="194"/>
    </row>
    <row r="142" spans="2:2">
      <c r="B142" s="194"/>
    </row>
    <row r="143" spans="2:2">
      <c r="B143" s="194"/>
    </row>
    <row r="144" spans="2:2">
      <c r="B144" s="194"/>
    </row>
    <row r="145" spans="2:2">
      <c r="B145" s="194"/>
    </row>
    <row r="146" spans="2:2">
      <c r="B146" s="194"/>
    </row>
    <row r="147" spans="2:2">
      <c r="B147" s="194"/>
    </row>
    <row r="148" spans="2:2">
      <c r="B148" s="194"/>
    </row>
    <row r="149" spans="2:2">
      <c r="B149" s="194"/>
    </row>
    <row r="150" spans="2:2">
      <c r="B150" s="194"/>
    </row>
    <row r="151" spans="2:2">
      <c r="B151" s="194"/>
    </row>
    <row r="152" spans="2:2">
      <c r="B152" s="194"/>
    </row>
    <row r="153" spans="2:2">
      <c r="B153" s="194"/>
    </row>
    <row r="154" spans="2:2">
      <c r="B154" s="194"/>
    </row>
    <row r="155" spans="2:2">
      <c r="B155" s="194"/>
    </row>
    <row r="156" spans="2:2">
      <c r="B156" s="194"/>
    </row>
    <row r="157" spans="2:2">
      <c r="B157" s="194"/>
    </row>
    <row r="158" spans="2:2">
      <c r="B158" s="194"/>
    </row>
    <row r="159" spans="2:2">
      <c r="B159" s="194"/>
    </row>
    <row r="160" spans="2:2">
      <c r="B160" s="194"/>
    </row>
    <row r="161" spans="2:2">
      <c r="B161" s="194"/>
    </row>
    <row r="162" spans="2:2">
      <c r="B162" s="194"/>
    </row>
    <row r="163" spans="2:2">
      <c r="B163" s="194"/>
    </row>
    <row r="164" spans="2:2">
      <c r="B164" s="194"/>
    </row>
    <row r="165" spans="2:2">
      <c r="B165" s="194"/>
    </row>
    <row r="166" spans="2:2">
      <c r="B166" s="194"/>
    </row>
    <row r="167" spans="2:2">
      <c r="B167" s="194"/>
    </row>
    <row r="168" spans="2:2">
      <c r="B168" s="194"/>
    </row>
    <row r="169" spans="2:2">
      <c r="B169" s="194"/>
    </row>
    <row r="170" spans="2:2">
      <c r="B170" s="194"/>
    </row>
    <row r="171" spans="2:2">
      <c r="B171" s="194"/>
    </row>
    <row r="172" spans="2:2">
      <c r="B172" s="194"/>
    </row>
    <row r="173" spans="2:2">
      <c r="B173" s="194"/>
    </row>
    <row r="174" spans="2:2">
      <c r="B174" s="194"/>
    </row>
    <row r="175" spans="2:2">
      <c r="B175" s="194"/>
    </row>
    <row r="176" spans="2:2">
      <c r="B176" s="194"/>
    </row>
    <row r="177" spans="2:2">
      <c r="B177" s="194"/>
    </row>
    <row r="178" spans="2:2">
      <c r="B178" s="194"/>
    </row>
    <row r="179" spans="2:2">
      <c r="B179" s="194"/>
    </row>
  </sheetData>
  <mergeCells count="6">
    <mergeCell ref="D1:W4"/>
    <mergeCell ref="E6:H6"/>
    <mergeCell ref="E7:H7"/>
    <mergeCell ref="E8:H8"/>
    <mergeCell ref="E10:G10"/>
    <mergeCell ref="Q10:S10"/>
  </mergeCells>
  <phoneticPr fontId="18" type="noConversion"/>
  <dataValidations count="1">
    <dataValidation type="decimal" allowBlank="1" showInputMessage="1" showErrorMessage="1" errorTitle="Data Entry Cell" error="Enter only numeric value !" promptTitle="Data Entry Cell" prompt="Enter only numeric value !" sqref="I13:K22 I30 O13:Q22 C13:E22">
      <formula1>-999999999</formula1>
      <formula2>99999999</formula2>
    </dataValidation>
  </dataValidations>
  <printOptions horizontalCentered="1"/>
  <pageMargins left="0.17" right="0.15" top="0.17" bottom="0.18" header="0.17" footer="0.17"/>
  <pageSetup scale="74" orientation="landscape" r:id="rId1"/>
  <headerFooter alignWithMargins="0">
    <oddFooter>&amp;LRC/AQE-027&amp;C&amp;N&amp;RREV0(1806)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F01C0A66FF49A5068204B72FF8D9" ma:contentTypeVersion="16" ma:contentTypeDescription="Create a new document." ma:contentTypeScope="" ma:versionID="5fec076c56f2381967e863b39a361560">
  <xsd:schema xmlns:xsd="http://www.w3.org/2001/XMLSchema" xmlns:xs="http://www.w3.org/2001/XMLSchema" xmlns:p="http://schemas.microsoft.com/office/2006/metadata/properties" xmlns:ns2="60168e3d-5c84-41b1-b7f0-d485a5c7b3b4" xmlns:ns3="8f0a1e8c-63ac-4f09-bcd0-6ffd275b3343" targetNamespace="http://schemas.microsoft.com/office/2006/metadata/properties" ma:root="true" ma:fieldsID="73ecd2d4c746d30d6fa575d467262ac5" ns2:_="" ns3:_="">
    <xsd:import namespace="60168e3d-5c84-41b1-b7f0-d485a5c7b3b4"/>
    <xsd:import namespace="8f0a1e8c-63ac-4f09-bcd0-6ffd275b33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Date_x0020_of_x0020_event" minOccurs="0"/>
                <xsd:element ref="ns3:Event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Defect_x0020_type" minOccurs="0"/>
                <xsd:element ref="ns3:Sub_x0020_Data_x0020_type" minOccurs="0"/>
                <xsd:element ref="ns3:WIPS" minOccurs="0"/>
                <xsd:element ref="ns3:Test_x0020_result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68e3d-5c84-41b1-b7f0-d485a5c7b3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a1e8c-63ac-4f09-bcd0-6ffd275b3343" elementFormDefault="qualified">
    <xsd:import namespace="http://schemas.microsoft.com/office/2006/documentManagement/types"/>
    <xsd:import namespace="http://schemas.microsoft.com/office/infopath/2007/PartnerControls"/>
    <xsd:element name="Date_x0020_of_x0020_event" ma:index="12" nillable="true" ma:displayName="Date of occurrence" ma:format="DateOnly" ma:internalName="Date_x0020_of_x0020_event">
      <xsd:simpleType>
        <xsd:restriction base="dms:DateTime"/>
      </xsd:simpleType>
    </xsd:element>
    <xsd:element name="Event" ma:index="13" nillable="true" ma:displayName="Event" ma:internalName="Event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Defect_x0020_type" ma:index="18" nillable="true" ma:displayName="Defect type" ma:internalName="Defect_x0020_type">
      <xsd:simpleType>
        <xsd:restriction base="dms:Text"/>
      </xsd:simpleType>
    </xsd:element>
    <xsd:element name="Sub_x0020_Data_x0020_type" ma:index="19" nillable="true" ma:displayName="Supporting Data Type" ma:internalName="Sub_x0020_Data_x0020_type">
      <xsd:simpleType>
        <xsd:restriction base="dms:Text"/>
      </xsd:simpleType>
    </xsd:element>
    <xsd:element name="WIPS" ma:index="20" nillable="true" ma:displayName="WIPS" ma:internalName="WIPS">
      <xsd:simpleType>
        <xsd:restriction base="dms:Text"/>
      </xsd:simpleType>
    </xsd:element>
    <xsd:element name="Test_x0020_result" ma:index="21" nillable="true" ma:displayName="Test result" ma:internalName="Test_x0020_result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IPS xmlns="8f0a1e8c-63ac-4f09-bcd0-6ffd275b3343" xsi:nil="true"/>
    <Defect_x0020_type xmlns="8f0a1e8c-63ac-4f09-bcd0-6ffd275b3343" xsi:nil="true"/>
    <Event xmlns="8f0a1e8c-63ac-4f09-bcd0-6ffd275b3343" xsi:nil="true"/>
    <Test_x0020_result xmlns="8f0a1e8c-63ac-4f09-bcd0-6ffd275b3343" xsi:nil="true"/>
    <Sub_x0020_Data_x0020_type xmlns="8f0a1e8c-63ac-4f09-bcd0-6ffd275b3343" xsi:nil="true"/>
    <Date_x0020_of_x0020_event xmlns="8f0a1e8c-63ac-4f09-bcd0-6ffd275b3343" xsi:nil="true"/>
  </documentManagement>
</p:properties>
</file>

<file path=customXml/itemProps1.xml><?xml version="1.0" encoding="utf-8"?>
<ds:datastoreItem xmlns:ds="http://schemas.openxmlformats.org/officeDocument/2006/customXml" ds:itemID="{ADD3C58E-A18E-43FD-917F-5E68354D36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168e3d-5c84-41b1-b7f0-d485a5c7b3b4"/>
    <ds:schemaRef ds:uri="8f0a1e8c-63ac-4f09-bcd0-6ffd275b33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9EFA0F-1A58-4C6B-868C-3FE18A4228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E5FEB9-6175-4166-AAA0-CC69804F8571}">
  <ds:schemaRefs>
    <ds:schemaRef ds:uri="http://schemas.microsoft.com/office/2006/metadata/properties"/>
    <ds:schemaRef ds:uri="http://schemas.microsoft.com/office/infopath/2007/PartnerControls"/>
    <ds:schemaRef ds:uri="8f0a1e8c-63ac-4f09-bcd0-6ffd275b33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Measurement Point</vt:lpstr>
      <vt:lpstr>'Measurement Point'!Print_Area</vt:lpstr>
    </vt:vector>
  </TitlesOfParts>
  <Company>Pilkington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Quick, Robert</dc:creator>
  <cp:lastModifiedBy>LS</cp:lastModifiedBy>
  <cp:lastPrinted>2015-03-10T20:47:25Z</cp:lastPrinted>
  <dcterms:created xsi:type="dcterms:W3CDTF">2007-05-23T13:27:19Z</dcterms:created>
  <dcterms:modified xsi:type="dcterms:W3CDTF">2018-06-26T13:28:23Z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0x0101005379F01C0A66FF49A5068204B72FF8D9</vt:lpwstr>
  </property>
</Properties>
</file>